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15390" windowHeight="6585" tabRatio="839" activeTab="12"/>
  </bookViews>
  <sheets>
    <sheet name="JAN" sheetId="2" r:id="rId1"/>
    <sheet name="FEV" sheetId="3" r:id="rId2"/>
    <sheet name="MAR" sheetId="4" r:id="rId3"/>
    <sheet name="ABR" sheetId="23" r:id="rId4"/>
    <sheet name="MAI" sheetId="8" r:id="rId5"/>
    <sheet name="JUN" sheetId="7" r:id="rId6"/>
    <sheet name="JUL" sheetId="9" r:id="rId7"/>
    <sheet name="AGO" sheetId="10" r:id="rId8"/>
    <sheet name="SET" sheetId="11" r:id="rId9"/>
    <sheet name="OUT" sheetId="12" r:id="rId10"/>
    <sheet name="NOV" sheetId="13" r:id="rId11"/>
    <sheet name="DEZ" sheetId="14" r:id="rId12"/>
    <sheet name="ANUAL" sheetId="1" r:id="rId13"/>
    <sheet name="MODELO" sheetId="6" r:id="rId14"/>
    <sheet name="SEGUROS" sheetId="16" r:id="rId15"/>
    <sheet name="SIMULAÇÃO" sheetId="17" r:id="rId16"/>
    <sheet name="COTAS" sheetId="19" r:id="rId17"/>
    <sheet name="FII 2024" sheetId="28" r:id="rId18"/>
    <sheet name="ESPECULAÇÃO" sheetId="22" r:id="rId19"/>
    <sheet name="RENDA FIXA" sheetId="24" r:id="rId20"/>
    <sheet name="CV DOLLAR" sheetId="25" r:id="rId21"/>
  </sheets>
  <externalReferences>
    <externalReference r:id="rId22"/>
  </externalReferences>
  <calcPr calcId="124519"/>
</workbook>
</file>

<file path=xl/calcChain.xml><?xml version="1.0" encoding="utf-8"?>
<calcChain xmlns="http://schemas.openxmlformats.org/spreadsheetml/2006/main">
  <c r="C40" i="1"/>
  <c r="C21"/>
  <c r="C25"/>
  <c r="C29"/>
  <c r="P33"/>
  <c r="P32"/>
  <c r="P31"/>
  <c r="P30"/>
  <c r="P20"/>
  <c r="P19"/>
  <c r="P18"/>
  <c r="P17"/>
  <c r="P15"/>
  <c r="P14"/>
  <c r="P13"/>
  <c r="P12"/>
  <c r="P11"/>
  <c r="P10"/>
  <c r="P9"/>
  <c r="P7"/>
  <c r="P6"/>
  <c r="S50" i="17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S153" s="1"/>
  <c r="S154" s="1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S181" s="1"/>
  <c r="S182" s="1"/>
  <c r="S183" s="1"/>
  <c r="S184" s="1"/>
  <c r="S185" s="1"/>
  <c r="S186" s="1"/>
  <c r="S187" s="1"/>
  <c r="S188" s="1"/>
  <c r="S189" s="1"/>
  <c r="S190" s="1"/>
  <c r="S191" s="1"/>
  <c r="S192" s="1"/>
  <c r="S193" s="1"/>
  <c r="S194" s="1"/>
  <c r="S195" s="1"/>
  <c r="S196" s="1"/>
  <c r="S197" s="1"/>
  <c r="S198" s="1"/>
  <c r="S199" s="1"/>
  <c r="S200" s="1"/>
  <c r="S201" s="1"/>
  <c r="S202" s="1"/>
  <c r="S203" s="1"/>
  <c r="S204" s="1"/>
  <c r="S205" s="1"/>
  <c r="S206" s="1"/>
  <c r="S207" s="1"/>
  <c r="S208" s="1"/>
  <c r="S209" s="1"/>
  <c r="S210" s="1"/>
  <c r="S211" s="1"/>
  <c r="S212" s="1"/>
  <c r="S213" s="1"/>
  <c r="S214" s="1"/>
  <c r="S215" s="1"/>
  <c r="S216" s="1"/>
  <c r="S217" s="1"/>
  <c r="S218" s="1"/>
  <c r="S219" s="1"/>
  <c r="S220" s="1"/>
  <c r="S221" s="1"/>
  <c r="S222" s="1"/>
  <c r="S223" s="1"/>
  <c r="S224" s="1"/>
  <c r="S225" s="1"/>
  <c r="S226" s="1"/>
  <c r="S227" s="1"/>
  <c r="S228" s="1"/>
  <c r="S229" s="1"/>
  <c r="S230" s="1"/>
  <c r="S231" s="1"/>
  <c r="S232" s="1"/>
  <c r="S233" s="1"/>
  <c r="S234" s="1"/>
  <c r="S235" s="1"/>
  <c r="S236" s="1"/>
  <c r="S237" s="1"/>
  <c r="S238" s="1"/>
  <c r="S239" s="1"/>
  <c r="S240" s="1"/>
  <c r="S241" s="1"/>
  <c r="S242" s="1"/>
  <c r="S243" s="1"/>
  <c r="S244" s="1"/>
  <c r="S245" s="1"/>
  <c r="S246" s="1"/>
  <c r="S247" s="1"/>
  <c r="S248" s="1"/>
  <c r="S249" s="1"/>
  <c r="S250" s="1"/>
  <c r="S251" s="1"/>
  <c r="S252" s="1"/>
  <c r="S253" s="1"/>
  <c r="S254" s="1"/>
  <c r="S255" s="1"/>
  <c r="S256" s="1"/>
  <c r="S257" s="1"/>
  <c r="S258" s="1"/>
  <c r="S259" s="1"/>
  <c r="S260" s="1"/>
  <c r="S261" s="1"/>
  <c r="S262" s="1"/>
  <c r="S263" s="1"/>
  <c r="S264" s="1"/>
  <c r="S265" s="1"/>
  <c r="S266" s="1"/>
  <c r="S267" s="1"/>
  <c r="S268" s="1"/>
  <c r="S269" s="1"/>
  <c r="S270" s="1"/>
  <c r="S271" s="1"/>
  <c r="S272" s="1"/>
  <c r="S273" s="1"/>
  <c r="S274" s="1"/>
  <c r="S275" s="1"/>
  <c r="S276" s="1"/>
  <c r="S277" s="1"/>
  <c r="S278" s="1"/>
  <c r="S279" s="1"/>
  <c r="S280" s="1"/>
  <c r="S281" s="1"/>
  <c r="S282" s="1"/>
  <c r="S283" s="1"/>
  <c r="S284" s="1"/>
  <c r="S285" s="1"/>
  <c r="S286" s="1"/>
  <c r="S287" s="1"/>
  <c r="S288" s="1"/>
  <c r="S289" s="1"/>
  <c r="S290" s="1"/>
  <c r="S291" s="1"/>
  <c r="S292" s="1"/>
  <c r="S293" s="1"/>
  <c r="S294" s="1"/>
  <c r="S295" s="1"/>
  <c r="S296" s="1"/>
  <c r="S297" s="1"/>
  <c r="S298" s="1"/>
  <c r="S299" s="1"/>
  <c r="S300" s="1"/>
  <c r="S301" s="1"/>
  <c r="S302" s="1"/>
  <c r="S303" s="1"/>
  <c r="S304" s="1"/>
  <c r="S305" s="1"/>
  <c r="S306" s="1"/>
  <c r="S307" s="1"/>
  <c r="S308" s="1"/>
  <c r="S309" s="1"/>
  <c r="S310" s="1"/>
  <c r="S311" s="1"/>
  <c r="S312" s="1"/>
  <c r="S313" s="1"/>
  <c r="S314" s="1"/>
  <c r="S315" s="1"/>
  <c r="S316" s="1"/>
  <c r="S317" s="1"/>
  <c r="S318" s="1"/>
  <c r="S319" s="1"/>
  <c r="S320" s="1"/>
  <c r="S321" s="1"/>
  <c r="S322" s="1"/>
  <c r="S323" s="1"/>
  <c r="S324" s="1"/>
  <c r="S325" s="1"/>
  <c r="S326" s="1"/>
  <c r="S327" s="1"/>
  <c r="S328" s="1"/>
  <c r="S329" s="1"/>
  <c r="S330" s="1"/>
  <c r="S331" s="1"/>
  <c r="S332" s="1"/>
  <c r="S333" s="1"/>
  <c r="S334" s="1"/>
  <c r="S335" s="1"/>
  <c r="S336" s="1"/>
  <c r="S337" s="1"/>
  <c r="S338" s="1"/>
  <c r="S339" s="1"/>
  <c r="S340" s="1"/>
  <c r="S341" s="1"/>
  <c r="S342" s="1"/>
  <c r="S343" s="1"/>
  <c r="S344" s="1"/>
  <c r="S345" s="1"/>
  <c r="S346" s="1"/>
  <c r="S347" s="1"/>
  <c r="S348" s="1"/>
  <c r="S349" s="1"/>
  <c r="S350" s="1"/>
  <c r="S351" s="1"/>
  <c r="S352" s="1"/>
  <c r="S353" s="1"/>
  <c r="S354" s="1"/>
  <c r="S355" s="1"/>
  <c r="S356" s="1"/>
  <c r="S357" s="1"/>
  <c r="S358" s="1"/>
  <c r="S359" s="1"/>
  <c r="S360" s="1"/>
  <c r="S361" s="1"/>
  <c r="S362" s="1"/>
  <c r="S363" s="1"/>
  <c r="S364" s="1"/>
  <c r="S365" s="1"/>
  <c r="S366" s="1"/>
  <c r="S367" s="1"/>
  <c r="S368" s="1"/>
  <c r="S369" s="1"/>
  <c r="S370" s="1"/>
  <c r="S371" s="1"/>
  <c r="S372" s="1"/>
  <c r="S373" s="1"/>
  <c r="S374" s="1"/>
  <c r="S375" s="1"/>
  <c r="S376" s="1"/>
  <c r="S377" s="1"/>
  <c r="S378" s="1"/>
  <c r="S379" s="1"/>
  <c r="S380" s="1"/>
  <c r="S381" s="1"/>
  <c r="S382" s="1"/>
  <c r="S383" s="1"/>
  <c r="S384" s="1"/>
  <c r="S385" s="1"/>
  <c r="S386" s="1"/>
  <c r="S387" s="1"/>
  <c r="S388" s="1"/>
  <c r="S389" s="1"/>
  <c r="S390" s="1"/>
  <c r="S391" s="1"/>
  <c r="S392" s="1"/>
  <c r="S393" s="1"/>
  <c r="S394" s="1"/>
  <c r="S395" s="1"/>
  <c r="S396" s="1"/>
  <c r="S397" s="1"/>
  <c r="S398" s="1"/>
  <c r="S399" s="1"/>
  <c r="S400" s="1"/>
  <c r="S401" s="1"/>
  <c r="S402" s="1"/>
  <c r="S403" s="1"/>
  <c r="S404" s="1"/>
  <c r="S405" s="1"/>
  <c r="S406" s="1"/>
  <c r="S407" s="1"/>
  <c r="S408" s="1"/>
  <c r="S409" s="1"/>
  <c r="S410" s="1"/>
  <c r="S411" s="1"/>
  <c r="S412" s="1"/>
  <c r="S413" s="1"/>
  <c r="S414" s="1"/>
  <c r="S415" s="1"/>
  <c r="S416" s="1"/>
  <c r="S417" s="1"/>
  <c r="S418" s="1"/>
  <c r="S419" s="1"/>
  <c r="S420" s="1"/>
  <c r="S421" s="1"/>
  <c r="S422" s="1"/>
  <c r="S423" s="1"/>
  <c r="S424" s="1"/>
  <c r="S425" s="1"/>
  <c r="S426" s="1"/>
  <c r="S427" s="1"/>
  <c r="S428" s="1"/>
  <c r="S429" s="1"/>
  <c r="S430" s="1"/>
  <c r="S431" s="1"/>
  <c r="S432" s="1"/>
  <c r="S433" s="1"/>
  <c r="S434" s="1"/>
  <c r="S435" s="1"/>
  <c r="S436" s="1"/>
  <c r="S437" s="1"/>
  <c r="S438" s="1"/>
  <c r="S439" s="1"/>
  <c r="S440" s="1"/>
  <c r="S441" s="1"/>
  <c r="S442" s="1"/>
  <c r="S443" s="1"/>
  <c r="S444" s="1"/>
  <c r="S445" s="1"/>
  <c r="S446" s="1"/>
  <c r="S447" s="1"/>
  <c r="S448" s="1"/>
  <c r="S449" s="1"/>
  <c r="S450" s="1"/>
  <c r="S451" s="1"/>
  <c r="S452" s="1"/>
  <c r="S453" s="1"/>
  <c r="S454" s="1"/>
  <c r="S455" s="1"/>
  <c r="S456" s="1"/>
  <c r="S457" s="1"/>
  <c r="S458" s="1"/>
  <c r="S459" s="1"/>
  <c r="S460" s="1"/>
  <c r="S461" s="1"/>
  <c r="S462" s="1"/>
  <c r="S463" s="1"/>
  <c r="S464" s="1"/>
  <c r="S465" s="1"/>
  <c r="S466" s="1"/>
  <c r="S467" s="1"/>
  <c r="S468" s="1"/>
  <c r="S469" s="1"/>
  <c r="S470" s="1"/>
  <c r="S471" s="1"/>
  <c r="S472" s="1"/>
  <c r="S473" s="1"/>
  <c r="S474" s="1"/>
  <c r="S475" s="1"/>
  <c r="S476" s="1"/>
  <c r="S477" s="1"/>
  <c r="S478" s="1"/>
  <c r="S479" s="1"/>
  <c r="S480" s="1"/>
  <c r="S481" s="1"/>
  <c r="S482" s="1"/>
  <c r="S483" s="1"/>
  <c r="S484" s="1"/>
  <c r="S485" s="1"/>
  <c r="S486" s="1"/>
  <c r="S487" s="1"/>
  <c r="S488" s="1"/>
  <c r="S489" s="1"/>
  <c r="S490" s="1"/>
  <c r="S491" s="1"/>
  <c r="S492" s="1"/>
  <c r="S493" s="1"/>
  <c r="S494" s="1"/>
  <c r="S495" s="1"/>
  <c r="S496" s="1"/>
  <c r="S497" s="1"/>
  <c r="S498" s="1"/>
  <c r="S499" s="1"/>
  <c r="S500" s="1"/>
  <c r="S501" s="1"/>
  <c r="S502" s="1"/>
  <c r="S503" s="1"/>
  <c r="S504" s="1"/>
  <c r="S505" s="1"/>
  <c r="S506" s="1"/>
  <c r="S507" s="1"/>
  <c r="S508" s="1"/>
  <c r="S509" s="1"/>
  <c r="S510" s="1"/>
  <c r="S511" s="1"/>
  <c r="S512" s="1"/>
  <c r="S513" s="1"/>
  <c r="S514" s="1"/>
  <c r="S515" s="1"/>
  <c r="S516" s="1"/>
  <c r="S517" s="1"/>
  <c r="S518" s="1"/>
  <c r="S519" s="1"/>
  <c r="S520" s="1"/>
  <c r="S521" s="1"/>
  <c r="S522" s="1"/>
  <c r="S523" s="1"/>
  <c r="S524" s="1"/>
  <c r="S525" s="1"/>
  <c r="S526" s="1"/>
  <c r="S527" s="1"/>
  <c r="S528" s="1"/>
  <c r="S529" s="1"/>
  <c r="S530" s="1"/>
  <c r="S531" s="1"/>
  <c r="S532" s="1"/>
  <c r="S533" s="1"/>
  <c r="S534" s="1"/>
  <c r="S535" s="1"/>
  <c r="S536" s="1"/>
  <c r="S537" s="1"/>
  <c r="S538" s="1"/>
  <c r="S539" s="1"/>
  <c r="S540" s="1"/>
  <c r="S541" s="1"/>
  <c r="S542" s="1"/>
  <c r="S543" s="1"/>
  <c r="S544" s="1"/>
  <c r="S545" s="1"/>
  <c r="S546" s="1"/>
  <c r="S547" s="1"/>
  <c r="S548" s="1"/>
  <c r="S549" s="1"/>
  <c r="S550" s="1"/>
  <c r="S551" s="1"/>
  <c r="S552" s="1"/>
  <c r="S553" s="1"/>
  <c r="S554" s="1"/>
  <c r="S555" s="1"/>
  <c r="S556" s="1"/>
  <c r="S557" s="1"/>
  <c r="S558" s="1"/>
  <c r="S559" s="1"/>
  <c r="S560" s="1"/>
  <c r="S561" s="1"/>
  <c r="S562" s="1"/>
  <c r="S563" s="1"/>
  <c r="S564" s="1"/>
  <c r="S565" s="1"/>
  <c r="S566" s="1"/>
  <c r="S567" s="1"/>
  <c r="S568" s="1"/>
  <c r="S569" s="1"/>
  <c r="S570" s="1"/>
  <c r="S571" s="1"/>
  <c r="S572" s="1"/>
  <c r="S573" s="1"/>
  <c r="S574" s="1"/>
  <c r="S575" s="1"/>
  <c r="S576" s="1"/>
  <c r="S577" s="1"/>
  <c r="S578" s="1"/>
  <c r="S579" s="1"/>
  <c r="S580" s="1"/>
  <c r="S581" s="1"/>
  <c r="S582" s="1"/>
  <c r="S583" s="1"/>
  <c r="S584" s="1"/>
  <c r="S585" s="1"/>
  <c r="S586" s="1"/>
  <c r="S587" s="1"/>
  <c r="S588" s="1"/>
  <c r="S589" s="1"/>
  <c r="S590" s="1"/>
  <c r="S591" s="1"/>
  <c r="S592" s="1"/>
  <c r="S593" s="1"/>
  <c r="S594" s="1"/>
  <c r="S595" s="1"/>
  <c r="S596" s="1"/>
  <c r="S597" s="1"/>
  <c r="S598" s="1"/>
  <c r="S599" s="1"/>
  <c r="S600" s="1"/>
  <c r="S601" s="1"/>
  <c r="S602" s="1"/>
  <c r="S603" s="1"/>
  <c r="S604" s="1"/>
  <c r="S605" s="1"/>
  <c r="S606" s="1"/>
  <c r="S607" s="1"/>
  <c r="S608" s="1"/>
  <c r="S609" s="1"/>
  <c r="S610" s="1"/>
  <c r="S611" s="1"/>
  <c r="S612" s="1"/>
  <c r="S613" s="1"/>
  <c r="S614" s="1"/>
  <c r="S615" s="1"/>
  <c r="S616" s="1"/>
  <c r="S617" s="1"/>
  <c r="S618" s="1"/>
  <c r="S619" s="1"/>
  <c r="S620" s="1"/>
  <c r="S621" s="1"/>
  <c r="S622" s="1"/>
  <c r="S623" s="1"/>
  <c r="S624" s="1"/>
  <c r="S625" s="1"/>
  <c r="S626" s="1"/>
  <c r="S627" s="1"/>
  <c r="S628" s="1"/>
  <c r="S629" s="1"/>
  <c r="S630" s="1"/>
  <c r="S631" s="1"/>
  <c r="S632" s="1"/>
  <c r="S633" s="1"/>
  <c r="S634" s="1"/>
  <c r="S635" s="1"/>
  <c r="S636" s="1"/>
  <c r="S637" s="1"/>
  <c r="S638" s="1"/>
  <c r="S639" s="1"/>
  <c r="S640" s="1"/>
  <c r="S641" s="1"/>
  <c r="S642" s="1"/>
  <c r="S643" s="1"/>
  <c r="S644" s="1"/>
  <c r="S645" s="1"/>
  <c r="S646" s="1"/>
  <c r="S647" s="1"/>
  <c r="S648" s="1"/>
  <c r="S649" s="1"/>
  <c r="S650" s="1"/>
  <c r="S651" s="1"/>
  <c r="S652" s="1"/>
  <c r="S653" s="1"/>
  <c r="S654" s="1"/>
  <c r="S655" s="1"/>
  <c r="S656" s="1"/>
  <c r="S657" s="1"/>
  <c r="S658" s="1"/>
  <c r="S659" s="1"/>
  <c r="S660" s="1"/>
  <c r="S661" s="1"/>
  <c r="S662" s="1"/>
  <c r="S663" s="1"/>
  <c r="S664" s="1"/>
  <c r="S665" s="1"/>
  <c r="S666" s="1"/>
  <c r="S667" s="1"/>
  <c r="S668" s="1"/>
  <c r="S669" s="1"/>
  <c r="S670" s="1"/>
  <c r="S671" s="1"/>
  <c r="S672" s="1"/>
  <c r="S673" s="1"/>
  <c r="S674" s="1"/>
  <c r="S675" s="1"/>
  <c r="S676" s="1"/>
  <c r="S677" s="1"/>
  <c r="S678" s="1"/>
  <c r="S679" s="1"/>
  <c r="S680" s="1"/>
  <c r="S681" s="1"/>
  <c r="S682" s="1"/>
  <c r="S683" s="1"/>
  <c r="S684" s="1"/>
  <c r="S685" s="1"/>
  <c r="S686" s="1"/>
  <c r="S687" s="1"/>
  <c r="S688" s="1"/>
  <c r="S689" s="1"/>
  <c r="S690" s="1"/>
  <c r="S691" s="1"/>
  <c r="S692" s="1"/>
  <c r="S693" s="1"/>
  <c r="S694" s="1"/>
  <c r="S695" s="1"/>
  <c r="S696" s="1"/>
  <c r="S697" s="1"/>
  <c r="S698" s="1"/>
  <c r="S699" s="1"/>
  <c r="S700" s="1"/>
  <c r="S701" s="1"/>
  <c r="S702" s="1"/>
  <c r="S703" s="1"/>
  <c r="S704" s="1"/>
  <c r="S705" s="1"/>
  <c r="S706" s="1"/>
  <c r="S707" s="1"/>
  <c r="S708" s="1"/>
  <c r="S709" s="1"/>
  <c r="S710" s="1"/>
  <c r="S711" s="1"/>
  <c r="S712" s="1"/>
  <c r="S713" s="1"/>
  <c r="S714" s="1"/>
  <c r="S715" s="1"/>
  <c r="S716" s="1"/>
  <c r="S717" s="1"/>
  <c r="S718" s="1"/>
  <c r="S719" s="1"/>
  <c r="S720" s="1"/>
  <c r="S721" s="1"/>
  <c r="S722" s="1"/>
  <c r="S723" s="1"/>
  <c r="S724" s="1"/>
  <c r="S725" s="1"/>
  <c r="S726" s="1"/>
  <c r="S727" s="1"/>
  <c r="S728" s="1"/>
  <c r="S729" s="1"/>
  <c r="S730" s="1"/>
  <c r="S731" s="1"/>
  <c r="S732" s="1"/>
  <c r="S733" s="1"/>
  <c r="S734" s="1"/>
  <c r="S735" s="1"/>
  <c r="S736" s="1"/>
  <c r="S737" s="1"/>
  <c r="S738" s="1"/>
  <c r="S739" s="1"/>
  <c r="S740" s="1"/>
  <c r="S741" s="1"/>
  <c r="S742" s="1"/>
  <c r="S743" s="1"/>
  <c r="S744" s="1"/>
  <c r="S745" s="1"/>
  <c r="S746" s="1"/>
  <c r="S747" s="1"/>
  <c r="S748" s="1"/>
  <c r="S749" s="1"/>
  <c r="S750" s="1"/>
  <c r="S751" s="1"/>
  <c r="S752" s="1"/>
  <c r="S753" s="1"/>
  <c r="S754" s="1"/>
  <c r="S755" s="1"/>
  <c r="S756" s="1"/>
  <c r="S757" s="1"/>
  <c r="S758" s="1"/>
  <c r="S759" s="1"/>
  <c r="S760" s="1"/>
  <c r="S761" s="1"/>
  <c r="S762" s="1"/>
  <c r="S763" s="1"/>
  <c r="S764" s="1"/>
  <c r="S765" s="1"/>
  <c r="S766" s="1"/>
  <c r="S767" s="1"/>
  <c r="S768" s="1"/>
  <c r="S769" s="1"/>
  <c r="S770" s="1"/>
  <c r="S771" s="1"/>
  <c r="S772" s="1"/>
  <c r="S773" s="1"/>
  <c r="S774" s="1"/>
  <c r="S775" s="1"/>
  <c r="S776" s="1"/>
  <c r="S777" s="1"/>
  <c r="S778" s="1"/>
  <c r="S779" s="1"/>
  <c r="S780" s="1"/>
  <c r="S781" s="1"/>
  <c r="S782" s="1"/>
  <c r="S783" s="1"/>
  <c r="S784" s="1"/>
  <c r="S785" s="1"/>
  <c r="S786" s="1"/>
  <c r="S787" s="1"/>
  <c r="S788" s="1"/>
  <c r="S789" s="1"/>
  <c r="S790" s="1"/>
  <c r="S791" s="1"/>
  <c r="S792" s="1"/>
  <c r="S793" s="1"/>
  <c r="S794" s="1"/>
  <c r="S795" s="1"/>
  <c r="S796" s="1"/>
  <c r="S797" s="1"/>
  <c r="S798" s="1"/>
  <c r="S799" s="1"/>
  <c r="S800" s="1"/>
  <c r="S801" s="1"/>
  <c r="S802" s="1"/>
  <c r="S803" s="1"/>
  <c r="S804" s="1"/>
  <c r="S805" s="1"/>
  <c r="S806" s="1"/>
  <c r="S807" s="1"/>
  <c r="S808" s="1"/>
  <c r="S809" s="1"/>
  <c r="S810" s="1"/>
  <c r="S811" s="1"/>
  <c r="S812" s="1"/>
  <c r="S813" s="1"/>
  <c r="S814" s="1"/>
  <c r="S815" s="1"/>
  <c r="S816" s="1"/>
  <c r="S817" s="1"/>
  <c r="S818" s="1"/>
  <c r="S819" s="1"/>
  <c r="S820" s="1"/>
  <c r="S821" s="1"/>
  <c r="S822" s="1"/>
  <c r="S823" s="1"/>
  <c r="S824" s="1"/>
  <c r="S825" s="1"/>
  <c r="S826" s="1"/>
  <c r="S827" s="1"/>
  <c r="S828" s="1"/>
  <c r="S829" s="1"/>
  <c r="S830" s="1"/>
  <c r="S831" s="1"/>
  <c r="S832" s="1"/>
  <c r="S833" s="1"/>
  <c r="S834" s="1"/>
  <c r="S835" s="1"/>
  <c r="S836" s="1"/>
  <c r="S837" s="1"/>
  <c r="S838" s="1"/>
  <c r="S839" s="1"/>
  <c r="S840" s="1"/>
  <c r="S841" s="1"/>
  <c r="S842" s="1"/>
  <c r="S843" s="1"/>
  <c r="S844" s="1"/>
  <c r="S845" s="1"/>
  <c r="S846" s="1"/>
  <c r="S847" s="1"/>
  <c r="S848" s="1"/>
  <c r="S849" s="1"/>
  <c r="S850" s="1"/>
  <c r="S851" s="1"/>
  <c r="S852" s="1"/>
  <c r="S853" s="1"/>
  <c r="S854" s="1"/>
  <c r="S855" s="1"/>
  <c r="S856" s="1"/>
  <c r="S857" s="1"/>
  <c r="S858" s="1"/>
  <c r="S859" s="1"/>
  <c r="S860" s="1"/>
  <c r="S861" s="1"/>
  <c r="S862" s="1"/>
  <c r="S863" s="1"/>
  <c r="S864" s="1"/>
  <c r="S865" s="1"/>
  <c r="S866" s="1"/>
  <c r="S867" s="1"/>
  <c r="S868" s="1"/>
  <c r="S869" s="1"/>
  <c r="S870" s="1"/>
  <c r="S871" s="1"/>
  <c r="S872" s="1"/>
  <c r="S873" s="1"/>
  <c r="S874" s="1"/>
  <c r="S875" s="1"/>
  <c r="S876" s="1"/>
  <c r="S877" s="1"/>
  <c r="S878" s="1"/>
  <c r="S879" s="1"/>
  <c r="S880" s="1"/>
  <c r="S881" s="1"/>
  <c r="S882" s="1"/>
  <c r="S883" s="1"/>
  <c r="S884" s="1"/>
  <c r="S885" s="1"/>
  <c r="S886" s="1"/>
  <c r="S887" s="1"/>
  <c r="S888" s="1"/>
  <c r="S889" s="1"/>
  <c r="S890" s="1"/>
  <c r="S891" s="1"/>
  <c r="S892" s="1"/>
  <c r="S893" s="1"/>
  <c r="S894" s="1"/>
  <c r="S895" s="1"/>
  <c r="S896" s="1"/>
  <c r="S897" s="1"/>
  <c r="S898" s="1"/>
  <c r="S899" s="1"/>
  <c r="S900" s="1"/>
  <c r="S901" s="1"/>
  <c r="S902" s="1"/>
  <c r="S903" s="1"/>
  <c r="S904" s="1"/>
  <c r="S905" s="1"/>
  <c r="S906" s="1"/>
  <c r="S907" s="1"/>
  <c r="S908" s="1"/>
  <c r="S909" s="1"/>
  <c r="S910" s="1"/>
  <c r="S911" s="1"/>
  <c r="S912" s="1"/>
  <c r="S913" s="1"/>
  <c r="S914" s="1"/>
  <c r="S915" s="1"/>
  <c r="S916" s="1"/>
  <c r="S917" s="1"/>
  <c r="S918" s="1"/>
  <c r="S919" s="1"/>
  <c r="S920" s="1"/>
  <c r="S921" s="1"/>
  <c r="S922" s="1"/>
  <c r="S923" s="1"/>
  <c r="S924" s="1"/>
  <c r="S925" s="1"/>
  <c r="S926" s="1"/>
  <c r="S927" s="1"/>
  <c r="S928" s="1"/>
  <c r="S929" s="1"/>
  <c r="S930" s="1"/>
  <c r="S931" s="1"/>
  <c r="S932" s="1"/>
  <c r="S933" s="1"/>
  <c r="S934" s="1"/>
  <c r="S935" s="1"/>
  <c r="S936" s="1"/>
  <c r="S937" s="1"/>
  <c r="S938" s="1"/>
  <c r="S939" s="1"/>
  <c r="S940" s="1"/>
  <c r="S941" s="1"/>
  <c r="S942" s="1"/>
  <c r="S943" s="1"/>
  <c r="S944" s="1"/>
  <c r="S945" s="1"/>
  <c r="S946" s="1"/>
  <c r="S947" s="1"/>
  <c r="S948" s="1"/>
  <c r="S949" s="1"/>
  <c r="S950" s="1"/>
  <c r="S951" s="1"/>
  <c r="S952" s="1"/>
  <c r="S953" s="1"/>
  <c r="S954" s="1"/>
  <c r="S955" s="1"/>
  <c r="S956" s="1"/>
  <c r="S957" s="1"/>
  <c r="S958" s="1"/>
  <c r="S959" s="1"/>
  <c r="S960" s="1"/>
  <c r="S961" s="1"/>
  <c r="S962" s="1"/>
  <c r="S963" s="1"/>
  <c r="S964" s="1"/>
  <c r="S965" s="1"/>
  <c r="S966" s="1"/>
  <c r="S967" s="1"/>
  <c r="S968" s="1"/>
  <c r="S969" s="1"/>
  <c r="S970" s="1"/>
  <c r="S971" s="1"/>
  <c r="S972" s="1"/>
  <c r="S973" s="1"/>
  <c r="S974" s="1"/>
  <c r="S975" s="1"/>
  <c r="S976" s="1"/>
  <c r="S977" s="1"/>
  <c r="S978" s="1"/>
  <c r="S979" s="1"/>
  <c r="S980" s="1"/>
  <c r="S981" s="1"/>
  <c r="S982" s="1"/>
  <c r="S983" s="1"/>
  <c r="S984" s="1"/>
  <c r="S985" s="1"/>
  <c r="S986" s="1"/>
  <c r="S987" s="1"/>
  <c r="S988" s="1"/>
  <c r="S989" s="1"/>
  <c r="S990" s="1"/>
  <c r="S991" s="1"/>
  <c r="S992" s="1"/>
  <c r="S993" s="1"/>
  <c r="S994" s="1"/>
  <c r="S995" s="1"/>
  <c r="S996" s="1"/>
  <c r="S997" s="1"/>
  <c r="S998" s="1"/>
  <c r="S999" s="1"/>
  <c r="S1000" s="1"/>
  <c r="S1001" s="1"/>
  <c r="S1002" s="1"/>
  <c r="S1003" s="1"/>
  <c r="S1004" s="1"/>
  <c r="S1005" s="1"/>
  <c r="S1006" s="1"/>
  <c r="S1007" s="1"/>
  <c r="S1008" s="1"/>
  <c r="S1009" s="1"/>
  <c r="S1010" s="1"/>
  <c r="S1011" s="1"/>
  <c r="S1012" s="1"/>
  <c r="S1013" s="1"/>
  <c r="S1014" s="1"/>
  <c r="S1015" s="1"/>
  <c r="S1016" s="1"/>
  <c r="S1017" s="1"/>
  <c r="S1018" s="1"/>
  <c r="S1019" s="1"/>
  <c r="S1020" s="1"/>
  <c r="S1021" s="1"/>
  <c r="S1022" s="1"/>
  <c r="S1023" s="1"/>
  <c r="S1024" s="1"/>
  <c r="S1025" s="1"/>
  <c r="S1026" s="1"/>
  <c r="S1027" s="1"/>
  <c r="S1028" s="1"/>
  <c r="S1029" s="1"/>
  <c r="S1030" s="1"/>
  <c r="S1031" s="1"/>
  <c r="S1032" s="1"/>
  <c r="S1033" s="1"/>
  <c r="S1034" s="1"/>
  <c r="S1035" s="1"/>
  <c r="S1036" s="1"/>
  <c r="S1037" s="1"/>
  <c r="S1038" s="1"/>
  <c r="S1039" s="1"/>
  <c r="S1040" s="1"/>
  <c r="S1041" s="1"/>
  <c r="S1042" s="1"/>
  <c r="S1043" s="1"/>
  <c r="S1044" s="1"/>
  <c r="S1045" s="1"/>
  <c r="S1046" s="1"/>
  <c r="S1047" s="1"/>
  <c r="S1048" s="1"/>
  <c r="S1049" s="1"/>
  <c r="S1050" s="1"/>
  <c r="S1051" s="1"/>
  <c r="S1052" s="1"/>
  <c r="S1053" s="1"/>
  <c r="S1054" s="1"/>
  <c r="S1055" s="1"/>
  <c r="S1056" s="1"/>
  <c r="S1057" s="1"/>
  <c r="S1058" s="1"/>
  <c r="S1059" s="1"/>
  <c r="S1060" s="1"/>
  <c r="S1061" s="1"/>
  <c r="S1062" s="1"/>
  <c r="S1063" s="1"/>
  <c r="S1064" s="1"/>
  <c r="S1065" s="1"/>
  <c r="S1066" s="1"/>
  <c r="S1067" s="1"/>
  <c r="S1068" s="1"/>
  <c r="S1069" s="1"/>
  <c r="S1070" s="1"/>
  <c r="S1071" s="1"/>
  <c r="S1072" s="1"/>
  <c r="S1073" s="1"/>
  <c r="S1074" s="1"/>
  <c r="S1075" s="1"/>
  <c r="S1076" s="1"/>
  <c r="S1077" s="1"/>
  <c r="S1078" s="1"/>
  <c r="S1079" s="1"/>
  <c r="S1080" s="1"/>
  <c r="S1081" s="1"/>
  <c r="S1082" s="1"/>
  <c r="S1083" s="1"/>
  <c r="S1084" s="1"/>
  <c r="S1085" s="1"/>
  <c r="S1086" s="1"/>
  <c r="S1087" s="1"/>
  <c r="S1088" s="1"/>
  <c r="S1089" s="1"/>
  <c r="S1090" s="1"/>
  <c r="S1091" s="1"/>
  <c r="S1092" s="1"/>
  <c r="S1093" s="1"/>
  <c r="S1094" s="1"/>
  <c r="S1095" s="1"/>
  <c r="S1096" s="1"/>
  <c r="S1097" s="1"/>
  <c r="S1098" s="1"/>
  <c r="S1099" s="1"/>
  <c r="S1100" s="1"/>
  <c r="S1101" s="1"/>
  <c r="S1102" s="1"/>
  <c r="S1103" s="1"/>
  <c r="S1104" s="1"/>
  <c r="S1105" s="1"/>
  <c r="S1106" s="1"/>
  <c r="S1107" s="1"/>
  <c r="S1108" s="1"/>
  <c r="S1109" s="1"/>
  <c r="S1110" s="1"/>
  <c r="S1111" s="1"/>
  <c r="S1112" s="1"/>
  <c r="S1113" s="1"/>
  <c r="S1114" s="1"/>
  <c r="S1115" s="1"/>
  <c r="S1116" s="1"/>
  <c r="S1117" s="1"/>
  <c r="S1118" s="1"/>
  <c r="S1119" s="1"/>
  <c r="S1120" s="1"/>
  <c r="S1121" s="1"/>
  <c r="S1122" s="1"/>
  <c r="S1123" s="1"/>
  <c r="S1124" s="1"/>
  <c r="S1125" s="1"/>
  <c r="S1126" s="1"/>
  <c r="S1127" s="1"/>
  <c r="S1128" s="1"/>
  <c r="S1129" s="1"/>
  <c r="S1130" s="1"/>
  <c r="S1131" s="1"/>
  <c r="S1132" s="1"/>
  <c r="S1133" s="1"/>
  <c r="S1134" s="1"/>
  <c r="S1135" s="1"/>
  <c r="S1136" s="1"/>
  <c r="S1137" s="1"/>
  <c r="S1138" s="1"/>
  <c r="S1139" s="1"/>
  <c r="S1140" s="1"/>
  <c r="S1141" s="1"/>
  <c r="S1142" s="1"/>
  <c r="S1143" s="1"/>
  <c r="S1144" s="1"/>
  <c r="S1145" s="1"/>
  <c r="S1146" s="1"/>
  <c r="S1147" s="1"/>
  <c r="S1148" s="1"/>
  <c r="S1149" s="1"/>
  <c r="S1150" s="1"/>
  <c r="S1151" s="1"/>
  <c r="S1152" s="1"/>
  <c r="S1153" s="1"/>
  <c r="S1154" s="1"/>
  <c r="S1155" s="1"/>
  <c r="S1156" s="1"/>
  <c r="S1157" s="1"/>
  <c r="S1158" s="1"/>
  <c r="S1159" s="1"/>
  <c r="S1160" s="1"/>
  <c r="S1161" s="1"/>
  <c r="S1162" s="1"/>
  <c r="S1163" s="1"/>
  <c r="S1164" s="1"/>
  <c r="S1165" s="1"/>
  <c r="S1166" s="1"/>
  <c r="S1167" s="1"/>
  <c r="S1168" s="1"/>
  <c r="S1169" s="1"/>
  <c r="S1170" s="1"/>
  <c r="S1171" s="1"/>
  <c r="S1172" s="1"/>
  <c r="S1173" s="1"/>
  <c r="S1174" s="1"/>
  <c r="S1175" s="1"/>
  <c r="S1176" s="1"/>
  <c r="S1177" s="1"/>
  <c r="S1178" s="1"/>
  <c r="S1179" s="1"/>
  <c r="S1180" s="1"/>
  <c r="S1181" s="1"/>
  <c r="S1182" s="1"/>
  <c r="S1183" s="1"/>
  <c r="S1184" s="1"/>
  <c r="S1185" s="1"/>
  <c r="S1186" s="1"/>
  <c r="S1187" s="1"/>
  <c r="S1188" s="1"/>
  <c r="S1189" s="1"/>
  <c r="S1190" s="1"/>
  <c r="S1191" s="1"/>
  <c r="S1192" s="1"/>
  <c r="S1193" s="1"/>
  <c r="S1194" s="1"/>
  <c r="S1195" s="1"/>
  <c r="S1196" s="1"/>
  <c r="S1197" s="1"/>
  <c r="S1198" s="1"/>
  <c r="S1199" s="1"/>
  <c r="S1200" s="1"/>
  <c r="S1201" s="1"/>
  <c r="S1202" s="1"/>
  <c r="S1203" s="1"/>
  <c r="S1204" s="1"/>
  <c r="S1205" s="1"/>
  <c r="S1206" s="1"/>
  <c r="S1207" s="1"/>
  <c r="S1208" s="1"/>
  <c r="S1209" s="1"/>
  <c r="S1210" s="1"/>
  <c r="S1211" s="1"/>
  <c r="S1212" s="1"/>
  <c r="S1213" s="1"/>
  <c r="S1214" s="1"/>
  <c r="S1215" s="1"/>
  <c r="S1216" s="1"/>
  <c r="S1217" s="1"/>
  <c r="S1218" s="1"/>
  <c r="S1219" s="1"/>
  <c r="S1220" s="1"/>
  <c r="S1221" s="1"/>
  <c r="S1222" s="1"/>
  <c r="S1223" s="1"/>
  <c r="S1224" s="1"/>
  <c r="S1225" s="1"/>
  <c r="S1226" s="1"/>
  <c r="S1227" s="1"/>
  <c r="S1228" s="1"/>
  <c r="S1229" s="1"/>
  <c r="S1230" s="1"/>
  <c r="S1231" s="1"/>
  <c r="S1232" s="1"/>
  <c r="S1233" s="1"/>
  <c r="S1234" s="1"/>
  <c r="S1235" s="1"/>
  <c r="S1236" s="1"/>
  <c r="S1237" s="1"/>
  <c r="S1238" s="1"/>
  <c r="S1239" s="1"/>
  <c r="S1240" s="1"/>
  <c r="S1241" s="1"/>
  <c r="S1242" s="1"/>
  <c r="S1243" s="1"/>
  <c r="S1244" s="1"/>
  <c r="S1245" s="1"/>
  <c r="S1246" s="1"/>
  <c r="S1247" s="1"/>
  <c r="S1248" s="1"/>
  <c r="S1249" s="1"/>
  <c r="Q50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Q118" s="1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Q214" s="1"/>
  <c r="Q215" s="1"/>
  <c r="Q216" s="1"/>
  <c r="Q217" s="1"/>
  <c r="Q218" s="1"/>
  <c r="Q219" s="1"/>
  <c r="Q220" s="1"/>
  <c r="Q221" s="1"/>
  <c r="Q222" s="1"/>
  <c r="Q223" s="1"/>
  <c r="Q224" s="1"/>
  <c r="Q225" s="1"/>
  <c r="Q226" s="1"/>
  <c r="Q227" s="1"/>
  <c r="Q228" s="1"/>
  <c r="Q229" s="1"/>
  <c r="Q230" s="1"/>
  <c r="Q231" s="1"/>
  <c r="Q232" s="1"/>
  <c r="Q233" s="1"/>
  <c r="Q234" s="1"/>
  <c r="Q235" s="1"/>
  <c r="Q236" s="1"/>
  <c r="Q237" s="1"/>
  <c r="Q238" s="1"/>
  <c r="Q239" s="1"/>
  <c r="Q240" s="1"/>
  <c r="Q241" s="1"/>
  <c r="Q242" s="1"/>
  <c r="Q243" s="1"/>
  <c r="Q244" s="1"/>
  <c r="Q245" s="1"/>
  <c r="Q246" s="1"/>
  <c r="Q247" s="1"/>
  <c r="Q248" s="1"/>
  <c r="Q249" s="1"/>
  <c r="Q250" s="1"/>
  <c r="Q251" s="1"/>
  <c r="Q252" s="1"/>
  <c r="Q253" s="1"/>
  <c r="Q254" s="1"/>
  <c r="Q255" s="1"/>
  <c r="Q256" s="1"/>
  <c r="Q257" s="1"/>
  <c r="Q258" s="1"/>
  <c r="Q259" s="1"/>
  <c r="Q260" s="1"/>
  <c r="Q261" s="1"/>
  <c r="Q262" s="1"/>
  <c r="Q263" s="1"/>
  <c r="Q264" s="1"/>
  <c r="Q265" s="1"/>
  <c r="Q266" s="1"/>
  <c r="Q267" s="1"/>
  <c r="Q268" s="1"/>
  <c r="Q269" s="1"/>
  <c r="Q270" s="1"/>
  <c r="Q271" s="1"/>
  <c r="Q272" s="1"/>
  <c r="Q273" s="1"/>
  <c r="Q274" s="1"/>
  <c r="Q275" s="1"/>
  <c r="Q276" s="1"/>
  <c r="Q277" s="1"/>
  <c r="Q278" s="1"/>
  <c r="Q279" s="1"/>
  <c r="Q280" s="1"/>
  <c r="Q281" s="1"/>
  <c r="Q282" s="1"/>
  <c r="Q283" s="1"/>
  <c r="Q284" s="1"/>
  <c r="Q285" s="1"/>
  <c r="Q286" s="1"/>
  <c r="Q287" s="1"/>
  <c r="Q288" s="1"/>
  <c r="Q289" s="1"/>
  <c r="Q290" s="1"/>
  <c r="Q291" s="1"/>
  <c r="Q292" s="1"/>
  <c r="Q293" s="1"/>
  <c r="Q294" s="1"/>
  <c r="Q295" s="1"/>
  <c r="Q296" s="1"/>
  <c r="Q297" s="1"/>
  <c r="Q298" s="1"/>
  <c r="Q299" s="1"/>
  <c r="Q300" s="1"/>
  <c r="Q301" s="1"/>
  <c r="Q302" s="1"/>
  <c r="Q303" s="1"/>
  <c r="Q304" s="1"/>
  <c r="Q305" s="1"/>
  <c r="Q306" s="1"/>
  <c r="Q307" s="1"/>
  <c r="Q308" s="1"/>
  <c r="Q309" s="1"/>
  <c r="Q310" s="1"/>
  <c r="Q311" s="1"/>
  <c r="Q312" s="1"/>
  <c r="Q313" s="1"/>
  <c r="Q314" s="1"/>
  <c r="Q315" s="1"/>
  <c r="Q316" s="1"/>
  <c r="Q317" s="1"/>
  <c r="Q318" s="1"/>
  <c r="Q319" s="1"/>
  <c r="Q320" s="1"/>
  <c r="Q321" s="1"/>
  <c r="Q322" s="1"/>
  <c r="Q323" s="1"/>
  <c r="Q324" s="1"/>
  <c r="Q325" s="1"/>
  <c r="Q326" s="1"/>
  <c r="Q327" s="1"/>
  <c r="Q328" s="1"/>
  <c r="Q329" s="1"/>
  <c r="Q330" s="1"/>
  <c r="Q331" s="1"/>
  <c r="Q332" s="1"/>
  <c r="Q333" s="1"/>
  <c r="Q334" s="1"/>
  <c r="Q335" s="1"/>
  <c r="Q336" s="1"/>
  <c r="Q337" s="1"/>
  <c r="Q338" s="1"/>
  <c r="Q339" s="1"/>
  <c r="Q340" s="1"/>
  <c r="Q341" s="1"/>
  <c r="Q342" s="1"/>
  <c r="Q343" s="1"/>
  <c r="Q344" s="1"/>
  <c r="Q345" s="1"/>
  <c r="Q346" s="1"/>
  <c r="Q347" s="1"/>
  <c r="Q348" s="1"/>
  <c r="Q349" s="1"/>
  <c r="Q350" s="1"/>
  <c r="Q351" s="1"/>
  <c r="Q352" s="1"/>
  <c r="Q353" s="1"/>
  <c r="Q354" s="1"/>
  <c r="Q355" s="1"/>
  <c r="Q356" s="1"/>
  <c r="Q357" s="1"/>
  <c r="Q358" s="1"/>
  <c r="Q359" s="1"/>
  <c r="Q360" s="1"/>
  <c r="Q361" s="1"/>
  <c r="Q362" s="1"/>
  <c r="Q363" s="1"/>
  <c r="Q364" s="1"/>
  <c r="Q365" s="1"/>
  <c r="Q366" s="1"/>
  <c r="Q367" s="1"/>
  <c r="Q368" s="1"/>
  <c r="Q369" s="1"/>
  <c r="Q370" s="1"/>
  <c r="Q371" s="1"/>
  <c r="Q372" s="1"/>
  <c r="Q373" s="1"/>
  <c r="Q374" s="1"/>
  <c r="Q375" s="1"/>
  <c r="Q376" s="1"/>
  <c r="Q377" s="1"/>
  <c r="Q378" s="1"/>
  <c r="Q379" s="1"/>
  <c r="Q380" s="1"/>
  <c r="Q381" s="1"/>
  <c r="Q382" s="1"/>
  <c r="Q383" s="1"/>
  <c r="Q384" s="1"/>
  <c r="Q385" s="1"/>
  <c r="Q386" s="1"/>
  <c r="Q387" s="1"/>
  <c r="Q388" s="1"/>
  <c r="Q389" s="1"/>
  <c r="Q390" s="1"/>
  <c r="Q391" s="1"/>
  <c r="Q392" s="1"/>
  <c r="Q393" s="1"/>
  <c r="Q394" s="1"/>
  <c r="Q395" s="1"/>
  <c r="Q396" s="1"/>
  <c r="Q397" s="1"/>
  <c r="Q398" s="1"/>
  <c r="Q399" s="1"/>
  <c r="Q400" s="1"/>
  <c r="Q401" s="1"/>
  <c r="Q402" s="1"/>
  <c r="Q403" s="1"/>
  <c r="Q404" s="1"/>
  <c r="Q405" s="1"/>
  <c r="Q406" s="1"/>
  <c r="Q407" s="1"/>
  <c r="Q408" s="1"/>
  <c r="Q409" s="1"/>
  <c r="Q410" s="1"/>
  <c r="Q411" s="1"/>
  <c r="Q412" s="1"/>
  <c r="Q413" s="1"/>
  <c r="Q414" s="1"/>
  <c r="Q415" s="1"/>
  <c r="Q416" s="1"/>
  <c r="Q417" s="1"/>
  <c r="Q418" s="1"/>
  <c r="Q419" s="1"/>
  <c r="Q420" s="1"/>
  <c r="Q421" s="1"/>
  <c r="Q422" s="1"/>
  <c r="Q423" s="1"/>
  <c r="Q424" s="1"/>
  <c r="Q425" s="1"/>
  <c r="Q426" s="1"/>
  <c r="Q427" s="1"/>
  <c r="Q428" s="1"/>
  <c r="Q429" s="1"/>
  <c r="Q430" s="1"/>
  <c r="Q431" s="1"/>
  <c r="Q432" s="1"/>
  <c r="Q433" s="1"/>
  <c r="Q434" s="1"/>
  <c r="Q435" s="1"/>
  <c r="Q436" s="1"/>
  <c r="Q437" s="1"/>
  <c r="Q438" s="1"/>
  <c r="Q439" s="1"/>
  <c r="Q440" s="1"/>
  <c r="Q441" s="1"/>
  <c r="Q442" s="1"/>
  <c r="Q443" s="1"/>
  <c r="Q444" s="1"/>
  <c r="Q445" s="1"/>
  <c r="Q446" s="1"/>
  <c r="Q447" s="1"/>
  <c r="Q448" s="1"/>
  <c r="Q449" s="1"/>
  <c r="Q450" s="1"/>
  <c r="Q451" s="1"/>
  <c r="Q452" s="1"/>
  <c r="Q453" s="1"/>
  <c r="Q454" s="1"/>
  <c r="Q455" s="1"/>
  <c r="Q456" s="1"/>
  <c r="Q457" s="1"/>
  <c r="Q458" s="1"/>
  <c r="Q459" s="1"/>
  <c r="Q460" s="1"/>
  <c r="Q461" s="1"/>
  <c r="Q462" s="1"/>
  <c r="Q463" s="1"/>
  <c r="Q464" s="1"/>
  <c r="Q465" s="1"/>
  <c r="Q466" s="1"/>
  <c r="Q467" s="1"/>
  <c r="Q468" s="1"/>
  <c r="Q469" s="1"/>
  <c r="Q470" s="1"/>
  <c r="Q471" s="1"/>
  <c r="Q472" s="1"/>
  <c r="Q473" s="1"/>
  <c r="Q474" s="1"/>
  <c r="Q475" s="1"/>
  <c r="Q476" s="1"/>
  <c r="Q477" s="1"/>
  <c r="Q478" s="1"/>
  <c r="Q479" s="1"/>
  <c r="Q480" s="1"/>
  <c r="Q481" s="1"/>
  <c r="Q482" s="1"/>
  <c r="Q483" s="1"/>
  <c r="Q484" s="1"/>
  <c r="Q485" s="1"/>
  <c r="Q486" s="1"/>
  <c r="Q487" s="1"/>
  <c r="Q488" s="1"/>
  <c r="Q489" s="1"/>
  <c r="Q490" s="1"/>
  <c r="Q491" s="1"/>
  <c r="Q492" s="1"/>
  <c r="Q493" s="1"/>
  <c r="Q494" s="1"/>
  <c r="Q495" s="1"/>
  <c r="Q496" s="1"/>
  <c r="Q497" s="1"/>
  <c r="Q498" s="1"/>
  <c r="Q499" s="1"/>
  <c r="Q500" s="1"/>
  <c r="Q501" s="1"/>
  <c r="Q502" s="1"/>
  <c r="Q503" s="1"/>
  <c r="Q504" s="1"/>
  <c r="Q505" s="1"/>
  <c r="Q506" s="1"/>
  <c r="Q507" s="1"/>
  <c r="Q508" s="1"/>
  <c r="Q509" s="1"/>
  <c r="Q510" s="1"/>
  <c r="Q511" s="1"/>
  <c r="Q512" s="1"/>
  <c r="Q513" s="1"/>
  <c r="Q514" s="1"/>
  <c r="Q515" s="1"/>
  <c r="Q516" s="1"/>
  <c r="Q517" s="1"/>
  <c r="Q518" s="1"/>
  <c r="Q519" s="1"/>
  <c r="Q520" s="1"/>
  <c r="Q521" s="1"/>
  <c r="Q522" s="1"/>
  <c r="Q523" s="1"/>
  <c r="Q524" s="1"/>
  <c r="Q525" s="1"/>
  <c r="Q526" s="1"/>
  <c r="Q527" s="1"/>
  <c r="Q528" s="1"/>
  <c r="Q529" s="1"/>
  <c r="Q530" s="1"/>
  <c r="Q531" s="1"/>
  <c r="Q532" s="1"/>
  <c r="Q533" s="1"/>
  <c r="Q534" s="1"/>
  <c r="Q535" s="1"/>
  <c r="Q536" s="1"/>
  <c r="Q537" s="1"/>
  <c r="Q538" s="1"/>
  <c r="Q539" s="1"/>
  <c r="Q540" s="1"/>
  <c r="Q541" s="1"/>
  <c r="Q542" s="1"/>
  <c r="Q543" s="1"/>
  <c r="Q544" s="1"/>
  <c r="Q545" s="1"/>
  <c r="Q546" s="1"/>
  <c r="Q547" s="1"/>
  <c r="Q548" s="1"/>
  <c r="Q549" s="1"/>
  <c r="Q550" s="1"/>
  <c r="Q551" s="1"/>
  <c r="Q552" s="1"/>
  <c r="Q553" s="1"/>
  <c r="Q554" s="1"/>
  <c r="Q555" s="1"/>
  <c r="Q556" s="1"/>
  <c r="Q557" s="1"/>
  <c r="Q558" s="1"/>
  <c r="Q559" s="1"/>
  <c r="Q560" s="1"/>
  <c r="Q561" s="1"/>
  <c r="Q562" s="1"/>
  <c r="Q563" s="1"/>
  <c r="Q564" s="1"/>
  <c r="Q565" s="1"/>
  <c r="Q566" s="1"/>
  <c r="Q567" s="1"/>
  <c r="Q568" s="1"/>
  <c r="Q569" s="1"/>
  <c r="Q570" s="1"/>
  <c r="Q571" s="1"/>
  <c r="Q572" s="1"/>
  <c r="Q573" s="1"/>
  <c r="Q574" s="1"/>
  <c r="Q575" s="1"/>
  <c r="Q576" s="1"/>
  <c r="Q577" s="1"/>
  <c r="Q578" s="1"/>
  <c r="Q579" s="1"/>
  <c r="Q580" s="1"/>
  <c r="Q581" s="1"/>
  <c r="Q582" s="1"/>
  <c r="Q583" s="1"/>
  <c r="Q584" s="1"/>
  <c r="Q585" s="1"/>
  <c r="Q586" s="1"/>
  <c r="Q587" s="1"/>
  <c r="Q588" s="1"/>
  <c r="Q589" s="1"/>
  <c r="Q590" s="1"/>
  <c r="Q591" s="1"/>
  <c r="Q592" s="1"/>
  <c r="Q593" s="1"/>
  <c r="Q594" s="1"/>
  <c r="Q595" s="1"/>
  <c r="Q596" s="1"/>
  <c r="Q597" s="1"/>
  <c r="Q598" s="1"/>
  <c r="Q599" s="1"/>
  <c r="Q600" s="1"/>
  <c r="Q601" s="1"/>
  <c r="Q602" s="1"/>
  <c r="Q603" s="1"/>
  <c r="Q604" s="1"/>
  <c r="Q605" s="1"/>
  <c r="Q606" s="1"/>
  <c r="Q607" s="1"/>
  <c r="Q608" s="1"/>
  <c r="Q609" s="1"/>
  <c r="Q610" s="1"/>
  <c r="Q611" s="1"/>
  <c r="Q612" s="1"/>
  <c r="Q613" s="1"/>
  <c r="Q614" s="1"/>
  <c r="Q615" s="1"/>
  <c r="Q616" s="1"/>
  <c r="Q617" s="1"/>
  <c r="Q618" s="1"/>
  <c r="Q619" s="1"/>
  <c r="Q620" s="1"/>
  <c r="Q621" s="1"/>
  <c r="Q622" s="1"/>
  <c r="Q623" s="1"/>
  <c r="Q624" s="1"/>
  <c r="Q625" s="1"/>
  <c r="Q626" s="1"/>
  <c r="Q627" s="1"/>
  <c r="Q628" s="1"/>
  <c r="Q629" s="1"/>
  <c r="Q630" s="1"/>
  <c r="Q631" s="1"/>
  <c r="Q632" s="1"/>
  <c r="Q633" s="1"/>
  <c r="Q634" s="1"/>
  <c r="Q635" s="1"/>
  <c r="Q636" s="1"/>
  <c r="Q637" s="1"/>
  <c r="Q638" s="1"/>
  <c r="Q639" s="1"/>
  <c r="Q640" s="1"/>
  <c r="Q641" s="1"/>
  <c r="Q642" s="1"/>
  <c r="Q643" s="1"/>
  <c r="Q644" s="1"/>
  <c r="Q645" s="1"/>
  <c r="Q646" s="1"/>
  <c r="Q647" s="1"/>
  <c r="Q648" s="1"/>
  <c r="Q649" s="1"/>
  <c r="Q650" s="1"/>
  <c r="Q651" s="1"/>
  <c r="Q652" s="1"/>
  <c r="Q653" s="1"/>
  <c r="Q654" s="1"/>
  <c r="Q655" s="1"/>
  <c r="Q656" s="1"/>
  <c r="Q657" s="1"/>
  <c r="Q658" s="1"/>
  <c r="Q659" s="1"/>
  <c r="Q660" s="1"/>
  <c r="Q661" s="1"/>
  <c r="Q662" s="1"/>
  <c r="Q663" s="1"/>
  <c r="Q664" s="1"/>
  <c r="Q665" s="1"/>
  <c r="Q666" s="1"/>
  <c r="Q667" s="1"/>
  <c r="Q668" s="1"/>
  <c r="Q669" s="1"/>
  <c r="Q670" s="1"/>
  <c r="Q671" s="1"/>
  <c r="Q672" s="1"/>
  <c r="Q673" s="1"/>
  <c r="Q674" s="1"/>
  <c r="Q675" s="1"/>
  <c r="Q676" s="1"/>
  <c r="Q677" s="1"/>
  <c r="Q678" s="1"/>
  <c r="Q679" s="1"/>
  <c r="Q680" s="1"/>
  <c r="Q681" s="1"/>
  <c r="Q682" s="1"/>
  <c r="Q683" s="1"/>
  <c r="Q684" s="1"/>
  <c r="Q685" s="1"/>
  <c r="Q686" s="1"/>
  <c r="Q687" s="1"/>
  <c r="Q688" s="1"/>
  <c r="Q689" s="1"/>
  <c r="Q690" s="1"/>
  <c r="Q691" s="1"/>
  <c r="Q692" s="1"/>
  <c r="Q693" s="1"/>
  <c r="Q694" s="1"/>
  <c r="Q695" s="1"/>
  <c r="Q696" s="1"/>
  <c r="Q697" s="1"/>
  <c r="Q698" s="1"/>
  <c r="Q699" s="1"/>
  <c r="Q700" s="1"/>
  <c r="Q701" s="1"/>
  <c r="Q702" s="1"/>
  <c r="Q703" s="1"/>
  <c r="Q704" s="1"/>
  <c r="Q705" s="1"/>
  <c r="Q706" s="1"/>
  <c r="Q707" s="1"/>
  <c r="Q708" s="1"/>
  <c r="Q709" s="1"/>
  <c r="Q710" s="1"/>
  <c r="Q711" s="1"/>
  <c r="Q712" s="1"/>
  <c r="Q713" s="1"/>
  <c r="Q714" s="1"/>
  <c r="Q715" s="1"/>
  <c r="Q716" s="1"/>
  <c r="Q717" s="1"/>
  <c r="Q718" s="1"/>
  <c r="Q719" s="1"/>
  <c r="Q720" s="1"/>
  <c r="Q721" s="1"/>
  <c r="Q722" s="1"/>
  <c r="Q723" s="1"/>
  <c r="Q724" s="1"/>
  <c r="Q725" s="1"/>
  <c r="Q726" s="1"/>
  <c r="Q727" s="1"/>
  <c r="Q728" s="1"/>
  <c r="Q729" s="1"/>
  <c r="Q730" s="1"/>
  <c r="Q731" s="1"/>
  <c r="Q732" s="1"/>
  <c r="Q733" s="1"/>
  <c r="Q734" s="1"/>
  <c r="Q735" s="1"/>
  <c r="Q736" s="1"/>
  <c r="Q737" s="1"/>
  <c r="Q738" s="1"/>
  <c r="Q739" s="1"/>
  <c r="Q740" s="1"/>
  <c r="Q741" s="1"/>
  <c r="Q742" s="1"/>
  <c r="Q743" s="1"/>
  <c r="Q744" s="1"/>
  <c r="Q745" s="1"/>
  <c r="Q746" s="1"/>
  <c r="Q747" s="1"/>
  <c r="Q748" s="1"/>
  <c r="Q749" s="1"/>
  <c r="Q750" s="1"/>
  <c r="Q751" s="1"/>
  <c r="Q752" s="1"/>
  <c r="Q753" s="1"/>
  <c r="Q754" s="1"/>
  <c r="Q755" s="1"/>
  <c r="Q756" s="1"/>
  <c r="Q757" s="1"/>
  <c r="Q758" s="1"/>
  <c r="Q759" s="1"/>
  <c r="Q760" s="1"/>
  <c r="Q761" s="1"/>
  <c r="Q762" s="1"/>
  <c r="Q763" s="1"/>
  <c r="Q764" s="1"/>
  <c r="Q765" s="1"/>
  <c r="Q766" s="1"/>
  <c r="Q767" s="1"/>
  <c r="Q768" s="1"/>
  <c r="Q769" s="1"/>
  <c r="Q770" s="1"/>
  <c r="Q771" s="1"/>
  <c r="Q772" s="1"/>
  <c r="Q773" s="1"/>
  <c r="Q774" s="1"/>
  <c r="Q775" s="1"/>
  <c r="Q776" s="1"/>
  <c r="Q777" s="1"/>
  <c r="Q778" s="1"/>
  <c r="Q779" s="1"/>
  <c r="Q780" s="1"/>
  <c r="Q781" s="1"/>
  <c r="Q782" s="1"/>
  <c r="Q783" s="1"/>
  <c r="Q784" s="1"/>
  <c r="Q785" s="1"/>
  <c r="Q786" s="1"/>
  <c r="Q787" s="1"/>
  <c r="Q788" s="1"/>
  <c r="Q789" s="1"/>
  <c r="Q790" s="1"/>
  <c r="Q791" s="1"/>
  <c r="Q792" s="1"/>
  <c r="Q793" s="1"/>
  <c r="Q794" s="1"/>
  <c r="Q795" s="1"/>
  <c r="Q796" s="1"/>
  <c r="Q797" s="1"/>
  <c r="Q798" s="1"/>
  <c r="Q799" s="1"/>
  <c r="Q800" s="1"/>
  <c r="Q801" s="1"/>
  <c r="Q802" s="1"/>
  <c r="Q803" s="1"/>
  <c r="Q804" s="1"/>
  <c r="Q805" s="1"/>
  <c r="Q806" s="1"/>
  <c r="Q807" s="1"/>
  <c r="Q808" s="1"/>
  <c r="Q809" s="1"/>
  <c r="Q810" s="1"/>
  <c r="Q811" s="1"/>
  <c r="Q812" s="1"/>
  <c r="Q813" s="1"/>
  <c r="Q814" s="1"/>
  <c r="Q815" s="1"/>
  <c r="Q816" s="1"/>
  <c r="Q817" s="1"/>
  <c r="Q818" s="1"/>
  <c r="Q819" s="1"/>
  <c r="Q820" s="1"/>
  <c r="Q821" s="1"/>
  <c r="Q822" s="1"/>
  <c r="Q823" s="1"/>
  <c r="Q824" s="1"/>
  <c r="Q825" s="1"/>
  <c r="Q826" s="1"/>
  <c r="Q827" s="1"/>
  <c r="Q828" s="1"/>
  <c r="Q829" s="1"/>
  <c r="Q830" s="1"/>
  <c r="Q831" s="1"/>
  <c r="Q832" s="1"/>
  <c r="Q833" s="1"/>
  <c r="Q834" s="1"/>
  <c r="Q835" s="1"/>
  <c r="Q836" s="1"/>
  <c r="Q837" s="1"/>
  <c r="Q838" s="1"/>
  <c r="Q839" s="1"/>
  <c r="Q840" s="1"/>
  <c r="Q841" s="1"/>
  <c r="Q842" s="1"/>
  <c r="Q843" s="1"/>
  <c r="Q844" s="1"/>
  <c r="Q845" s="1"/>
  <c r="Q846" s="1"/>
  <c r="Q847" s="1"/>
  <c r="Q848" s="1"/>
  <c r="Q849" s="1"/>
  <c r="Q850" s="1"/>
  <c r="Q851" s="1"/>
  <c r="Q852" s="1"/>
  <c r="Q853" s="1"/>
  <c r="Q854" s="1"/>
  <c r="Q855" s="1"/>
  <c r="Q856" s="1"/>
  <c r="Q857" s="1"/>
  <c r="Q858" s="1"/>
  <c r="Q859" s="1"/>
  <c r="Q860" s="1"/>
  <c r="Q861" s="1"/>
  <c r="Q862" s="1"/>
  <c r="Q863" s="1"/>
  <c r="Q864" s="1"/>
  <c r="Q865" s="1"/>
  <c r="Q866" s="1"/>
  <c r="Q867" s="1"/>
  <c r="Q868" s="1"/>
  <c r="Q869" s="1"/>
  <c r="Q870" s="1"/>
  <c r="Q871" s="1"/>
  <c r="Q872" s="1"/>
  <c r="Q873" s="1"/>
  <c r="Q874" s="1"/>
  <c r="Q875" s="1"/>
  <c r="Q876" s="1"/>
  <c r="Q877" s="1"/>
  <c r="Q878" s="1"/>
  <c r="Q879" s="1"/>
  <c r="Q880" s="1"/>
  <c r="Q881" s="1"/>
  <c r="Q882" s="1"/>
  <c r="Q883" s="1"/>
  <c r="Q884" s="1"/>
  <c r="Q885" s="1"/>
  <c r="Q886" s="1"/>
  <c r="Q887" s="1"/>
  <c r="Q888" s="1"/>
  <c r="Q889" s="1"/>
  <c r="Q890" s="1"/>
  <c r="Q891" s="1"/>
  <c r="Q892" s="1"/>
  <c r="Q893" s="1"/>
  <c r="Q894" s="1"/>
  <c r="Q895" s="1"/>
  <c r="Q896" s="1"/>
  <c r="Q897" s="1"/>
  <c r="Q898" s="1"/>
  <c r="Q899" s="1"/>
  <c r="Q900" s="1"/>
  <c r="Q901" s="1"/>
  <c r="Q902" s="1"/>
  <c r="Q903" s="1"/>
  <c r="Q904" s="1"/>
  <c r="Q905" s="1"/>
  <c r="Q906" s="1"/>
  <c r="Q907" s="1"/>
  <c r="Q908" s="1"/>
  <c r="Q909" s="1"/>
  <c r="Q910" s="1"/>
  <c r="Q911" s="1"/>
  <c r="Q912" s="1"/>
  <c r="Q913" s="1"/>
  <c r="Q914" s="1"/>
  <c r="Q915" s="1"/>
  <c r="Q916" s="1"/>
  <c r="Q917" s="1"/>
  <c r="Q918" s="1"/>
  <c r="Q919" s="1"/>
  <c r="Q920" s="1"/>
  <c r="Q921" s="1"/>
  <c r="Q922" s="1"/>
  <c r="Q923" s="1"/>
  <c r="Q924" s="1"/>
  <c r="Q925" s="1"/>
  <c r="Q926" s="1"/>
  <c r="Q927" s="1"/>
  <c r="Q928" s="1"/>
  <c r="Q929" s="1"/>
  <c r="Q930" s="1"/>
  <c r="Q931" s="1"/>
  <c r="Q932" s="1"/>
  <c r="Q933" s="1"/>
  <c r="Q934" s="1"/>
  <c r="Q935" s="1"/>
  <c r="Q936" s="1"/>
  <c r="Q937" s="1"/>
  <c r="Q938" s="1"/>
  <c r="Q939" s="1"/>
  <c r="Q940" s="1"/>
  <c r="Q941" s="1"/>
  <c r="Q942" s="1"/>
  <c r="Q943" s="1"/>
  <c r="Q944" s="1"/>
  <c r="Q945" s="1"/>
  <c r="Q946" s="1"/>
  <c r="Q947" s="1"/>
  <c r="Q948" s="1"/>
  <c r="Q949" s="1"/>
  <c r="Q950" s="1"/>
  <c r="Q951" s="1"/>
  <c r="Q952" s="1"/>
  <c r="Q953" s="1"/>
  <c r="Q954" s="1"/>
  <c r="Q955" s="1"/>
  <c r="Q956" s="1"/>
  <c r="Q957" s="1"/>
  <c r="Q958" s="1"/>
  <c r="Q959" s="1"/>
  <c r="Q960" s="1"/>
  <c r="Q961" s="1"/>
  <c r="Q962" s="1"/>
  <c r="Q963" s="1"/>
  <c r="Q964" s="1"/>
  <c r="Q965" s="1"/>
  <c r="Q966" s="1"/>
  <c r="Q967" s="1"/>
  <c r="Q968" s="1"/>
  <c r="Q969" s="1"/>
  <c r="Q970" s="1"/>
  <c r="Q971" s="1"/>
  <c r="Q972" s="1"/>
  <c r="Q973" s="1"/>
  <c r="Q974" s="1"/>
  <c r="Q975" s="1"/>
  <c r="Q976" s="1"/>
  <c r="Q977" s="1"/>
  <c r="Q978" s="1"/>
  <c r="Q979" s="1"/>
  <c r="Q980" s="1"/>
  <c r="Q981" s="1"/>
  <c r="Q982" s="1"/>
  <c r="Q983" s="1"/>
  <c r="Q984" s="1"/>
  <c r="Q985" s="1"/>
  <c r="Q986" s="1"/>
  <c r="Q987" s="1"/>
  <c r="Q988" s="1"/>
  <c r="Q989" s="1"/>
  <c r="Q990" s="1"/>
  <c r="Q991" s="1"/>
  <c r="Q992" s="1"/>
  <c r="Q993" s="1"/>
  <c r="Q994" s="1"/>
  <c r="Q995" s="1"/>
  <c r="Q996" s="1"/>
  <c r="Q997" s="1"/>
  <c r="Q998" s="1"/>
  <c r="Q999" s="1"/>
  <c r="Q1000" s="1"/>
  <c r="Q1001" s="1"/>
  <c r="Q1002" s="1"/>
  <c r="Q1003" s="1"/>
  <c r="Q1004" s="1"/>
  <c r="Q1005" s="1"/>
  <c r="Q1006" s="1"/>
  <c r="Q1007" s="1"/>
  <c r="Q1008" s="1"/>
  <c r="Q1009" s="1"/>
  <c r="Q1010" s="1"/>
  <c r="Q1011" s="1"/>
  <c r="Q1012" s="1"/>
  <c r="Q1013" s="1"/>
  <c r="Q1014" s="1"/>
  <c r="Q1015" s="1"/>
  <c r="Q1016" s="1"/>
  <c r="Q1017" s="1"/>
  <c r="Q1018" s="1"/>
  <c r="Q1019" s="1"/>
  <c r="Q1020" s="1"/>
  <c r="Q1021" s="1"/>
  <c r="Q1022" s="1"/>
  <c r="Q1023" s="1"/>
  <c r="Q1024" s="1"/>
  <c r="Q1025" s="1"/>
  <c r="Q1026" s="1"/>
  <c r="Q1027" s="1"/>
  <c r="Q1028" s="1"/>
  <c r="Q1029" s="1"/>
  <c r="Q1030" s="1"/>
  <c r="Q1031" s="1"/>
  <c r="Q1032" s="1"/>
  <c r="Q1033" s="1"/>
  <c r="Q1034" s="1"/>
  <c r="Q1035" s="1"/>
  <c r="Q1036" s="1"/>
  <c r="Q1037" s="1"/>
  <c r="Q1038" s="1"/>
  <c r="Q1039" s="1"/>
  <c r="Q1040" s="1"/>
  <c r="Q1041" s="1"/>
  <c r="Q1042" s="1"/>
  <c r="Q1043" s="1"/>
  <c r="Q1044" s="1"/>
  <c r="Q1045" s="1"/>
  <c r="Q1046" s="1"/>
  <c r="Q1047" s="1"/>
  <c r="Q1048" s="1"/>
  <c r="Q1049" s="1"/>
  <c r="Q1050" s="1"/>
  <c r="Q1051" s="1"/>
  <c r="Q1052" s="1"/>
  <c r="Q1053" s="1"/>
  <c r="Q1054" s="1"/>
  <c r="Q1055" s="1"/>
  <c r="Q1056" s="1"/>
  <c r="Q1057" s="1"/>
  <c r="Q1058" s="1"/>
  <c r="Q1059" s="1"/>
  <c r="Q1060" s="1"/>
  <c r="Q1061" s="1"/>
  <c r="Q1062" s="1"/>
  <c r="Q1063" s="1"/>
  <c r="Q1064" s="1"/>
  <c r="Q1065" s="1"/>
  <c r="Q1066" s="1"/>
  <c r="Q1067" s="1"/>
  <c r="Q1068" s="1"/>
  <c r="Q1069" s="1"/>
  <c r="Q1070" s="1"/>
  <c r="Q1071" s="1"/>
  <c r="Q1072" s="1"/>
  <c r="Q1073" s="1"/>
  <c r="Q1074" s="1"/>
  <c r="Q1075" s="1"/>
  <c r="Q1076" s="1"/>
  <c r="Q1077" s="1"/>
  <c r="Q1078" s="1"/>
  <c r="Q1079" s="1"/>
  <c r="Q1080" s="1"/>
  <c r="Q1081" s="1"/>
  <c r="Q1082" s="1"/>
  <c r="Q1083" s="1"/>
  <c r="Q1084" s="1"/>
  <c r="Q1085" s="1"/>
  <c r="Q1086" s="1"/>
  <c r="Q1087" s="1"/>
  <c r="Q1088" s="1"/>
  <c r="Q1089" s="1"/>
  <c r="Q1090" s="1"/>
  <c r="Q1091" s="1"/>
  <c r="Q1092" s="1"/>
  <c r="Q1093" s="1"/>
  <c r="Q1094" s="1"/>
  <c r="Q1095" s="1"/>
  <c r="Q1096" s="1"/>
  <c r="Q1097" s="1"/>
  <c r="Q1098" s="1"/>
  <c r="Q1099" s="1"/>
  <c r="Q1100" s="1"/>
  <c r="Q1101" s="1"/>
  <c r="Q1102" s="1"/>
  <c r="Q1103" s="1"/>
  <c r="Q1104" s="1"/>
  <c r="Q1105" s="1"/>
  <c r="Q1106" s="1"/>
  <c r="Q1107" s="1"/>
  <c r="Q1108" s="1"/>
  <c r="Q1109" s="1"/>
  <c r="Q1110" s="1"/>
  <c r="Q1111" s="1"/>
  <c r="Q1112" s="1"/>
  <c r="Q1113" s="1"/>
  <c r="Q1114" s="1"/>
  <c r="Q1115" s="1"/>
  <c r="Q1116" s="1"/>
  <c r="Q1117" s="1"/>
  <c r="Q1118" s="1"/>
  <c r="Q1119" s="1"/>
  <c r="Q1120" s="1"/>
  <c r="Q1121" s="1"/>
  <c r="Q1122" s="1"/>
  <c r="Q1123" s="1"/>
  <c r="Q1124" s="1"/>
  <c r="Q1125" s="1"/>
  <c r="Q1126" s="1"/>
  <c r="Q1127" s="1"/>
  <c r="Q1128" s="1"/>
  <c r="Q1129" s="1"/>
  <c r="Q1130" s="1"/>
  <c r="Q1131" s="1"/>
  <c r="Q1132" s="1"/>
  <c r="Q1133" s="1"/>
  <c r="Q1134" s="1"/>
  <c r="Q1135" s="1"/>
  <c r="Q1136" s="1"/>
  <c r="Q1137" s="1"/>
  <c r="Q1138" s="1"/>
  <c r="Q1139" s="1"/>
  <c r="Q1140" s="1"/>
  <c r="Q1141" s="1"/>
  <c r="Q1142" s="1"/>
  <c r="Q1143" s="1"/>
  <c r="Q1144" s="1"/>
  <c r="Q1145" s="1"/>
  <c r="Q1146" s="1"/>
  <c r="Q1147" s="1"/>
  <c r="Q1148" s="1"/>
  <c r="Q1149" s="1"/>
  <c r="Q1150" s="1"/>
  <c r="Q1151" s="1"/>
  <c r="Q1152" s="1"/>
  <c r="Q1153" s="1"/>
  <c r="Q1154" s="1"/>
  <c r="Q1155" s="1"/>
  <c r="Q1156" s="1"/>
  <c r="Q1157" s="1"/>
  <c r="Q1158" s="1"/>
  <c r="Q1159" s="1"/>
  <c r="Q1160" s="1"/>
  <c r="Q1161" s="1"/>
  <c r="Q1162" s="1"/>
  <c r="Q1163" s="1"/>
  <c r="Q1164" s="1"/>
  <c r="Q1165" s="1"/>
  <c r="Q1166" s="1"/>
  <c r="Q1167" s="1"/>
  <c r="Q1168" s="1"/>
  <c r="Q1169" s="1"/>
  <c r="Q1170" s="1"/>
  <c r="Q1171" s="1"/>
  <c r="Q1172" s="1"/>
  <c r="Q1173" s="1"/>
  <c r="Q1174" s="1"/>
  <c r="Q1175" s="1"/>
  <c r="Q1176" s="1"/>
  <c r="Q1177" s="1"/>
  <c r="Q1178" s="1"/>
  <c r="Q1179" s="1"/>
  <c r="Q1180" s="1"/>
  <c r="Q1181" s="1"/>
  <c r="Q1182" s="1"/>
  <c r="Q1183" s="1"/>
  <c r="Q1184" s="1"/>
  <c r="Q1185" s="1"/>
  <c r="Q1186" s="1"/>
  <c r="Q1187" s="1"/>
  <c r="Q1188" s="1"/>
  <c r="Q1189" s="1"/>
  <c r="Q1190" s="1"/>
  <c r="Q1191" s="1"/>
  <c r="Q1192" s="1"/>
  <c r="Q1193" s="1"/>
  <c r="Q1194" s="1"/>
  <c r="Q1195" s="1"/>
  <c r="Q1196" s="1"/>
  <c r="Q1197" s="1"/>
  <c r="Q1198" s="1"/>
  <c r="Q1199" s="1"/>
  <c r="Q1200" s="1"/>
  <c r="Q1201" s="1"/>
  <c r="Q1202" s="1"/>
  <c r="Q1203" s="1"/>
  <c r="Q1204" s="1"/>
  <c r="Q1205" s="1"/>
  <c r="Q1206" s="1"/>
  <c r="Q1207" s="1"/>
  <c r="Q1208" s="1"/>
  <c r="Q1209" s="1"/>
  <c r="Q1210" s="1"/>
  <c r="Q1211" s="1"/>
  <c r="Q1212" s="1"/>
  <c r="Q1213" s="1"/>
  <c r="Q1214" s="1"/>
  <c r="Q1215" s="1"/>
  <c r="Q1216" s="1"/>
  <c r="Q1217" s="1"/>
  <c r="Q1218" s="1"/>
  <c r="Q1219" s="1"/>
  <c r="Q1220" s="1"/>
  <c r="Q1221" s="1"/>
  <c r="Q1222" s="1"/>
  <c r="Q1223" s="1"/>
  <c r="Q1224" s="1"/>
  <c r="Q1225" s="1"/>
  <c r="Q1226" s="1"/>
  <c r="Q1227" s="1"/>
  <c r="Q1228" s="1"/>
  <c r="Q1229" s="1"/>
  <c r="Q1230" s="1"/>
  <c r="Q1231" s="1"/>
  <c r="Q1232" s="1"/>
  <c r="Q1233" s="1"/>
  <c r="Q1234" s="1"/>
  <c r="Q1235" s="1"/>
  <c r="Q1236" s="1"/>
  <c r="Q1237" s="1"/>
  <c r="Q1238" s="1"/>
  <c r="Q1239" s="1"/>
  <c r="Q1240" s="1"/>
  <c r="Q1241" s="1"/>
  <c r="Q1242" s="1"/>
  <c r="Q1243" s="1"/>
  <c r="Q1244" s="1"/>
  <c r="Q1245" s="1"/>
  <c r="Q1246" s="1"/>
  <c r="Q1247" s="1"/>
  <c r="Q1248" s="1"/>
  <c r="Q1249" s="1"/>
  <c r="O50"/>
  <c r="P4" s="1"/>
  <c r="Q26"/>
  <c r="Q25" s="1"/>
  <c r="Q18"/>
  <c r="P27" s="1"/>
  <c r="R50" l="1"/>
  <c r="Q4" s="1"/>
  <c r="O51" l="1"/>
  <c r="P5" s="1"/>
  <c r="R51" l="1"/>
  <c r="Q5" s="1"/>
  <c r="O52" l="1"/>
  <c r="R52" l="1"/>
  <c r="Q6" s="1"/>
  <c r="P6"/>
  <c r="O53" l="1"/>
  <c r="R53" l="1"/>
  <c r="Q7" s="1"/>
  <c r="P7"/>
  <c r="O54" l="1"/>
  <c r="R54" l="1"/>
  <c r="Q8" s="1"/>
  <c r="P8"/>
  <c r="O55" l="1"/>
  <c r="P9" l="1"/>
  <c r="R55"/>
  <c r="Q9" s="1"/>
  <c r="O56" l="1"/>
  <c r="R56" l="1"/>
  <c r="Q10" s="1"/>
  <c r="P10"/>
  <c r="O57" l="1"/>
  <c r="P11" l="1"/>
  <c r="R57"/>
  <c r="Q11" s="1"/>
  <c r="O58" l="1"/>
  <c r="R58" l="1"/>
  <c r="Q12" s="1"/>
  <c r="P12"/>
  <c r="O59" l="1"/>
  <c r="R59" l="1"/>
  <c r="Q13" s="1"/>
  <c r="P13"/>
  <c r="O60" l="1"/>
  <c r="P14" l="1"/>
  <c r="R60"/>
  <c r="Q14" s="1"/>
  <c r="O61" l="1"/>
  <c r="P15" s="1"/>
  <c r="R61" l="1"/>
  <c r="Q15" s="1"/>
  <c r="O62" l="1"/>
  <c r="R62" s="1"/>
  <c r="O63" s="1"/>
  <c r="R63" l="1"/>
  <c r="O64" s="1"/>
  <c r="R64" s="1"/>
  <c r="O65" s="1"/>
  <c r="R65" l="1"/>
  <c r="O66" s="1"/>
  <c r="R66" l="1"/>
  <c r="O67" s="1"/>
  <c r="R67" s="1"/>
  <c r="O68" s="1"/>
  <c r="R68" s="1"/>
  <c r="O69" s="1"/>
  <c r="R69" s="1"/>
  <c r="O70" s="1"/>
  <c r="R70" s="1"/>
  <c r="O71" s="1"/>
  <c r="R71" s="1"/>
  <c r="O72" s="1"/>
  <c r="R72" s="1"/>
  <c r="O73" s="1"/>
  <c r="R73" l="1"/>
  <c r="T4" s="1"/>
  <c r="S4"/>
  <c r="O74" l="1"/>
  <c r="R74" l="1"/>
  <c r="O75" s="1"/>
  <c r="R75" s="1"/>
  <c r="O76" s="1"/>
  <c r="R76" s="1"/>
  <c r="O77" s="1"/>
  <c r="R77" s="1"/>
  <c r="O78" s="1"/>
  <c r="R78" l="1"/>
  <c r="O79" s="1"/>
  <c r="R79" l="1"/>
  <c r="O80" s="1"/>
  <c r="R80" l="1"/>
  <c r="O81" s="1"/>
  <c r="R81" l="1"/>
  <c r="O82" s="1"/>
  <c r="R82" l="1"/>
  <c r="O83" s="1"/>
  <c r="R83" l="1"/>
  <c r="O84" s="1"/>
  <c r="R84" s="1"/>
  <c r="O85" s="1"/>
  <c r="O86" l="1"/>
  <c r="R86" s="1"/>
  <c r="O87" s="1"/>
  <c r="S5"/>
  <c r="R85"/>
  <c r="T5" s="1"/>
  <c r="R87" l="1"/>
  <c r="O88" s="1"/>
  <c r="R88" l="1"/>
  <c r="O89" s="1"/>
  <c r="R89" l="1"/>
  <c r="O90" s="1"/>
  <c r="R90" l="1"/>
  <c r="O91" s="1"/>
  <c r="R91" l="1"/>
  <c r="O92" s="1"/>
  <c r="O93" l="1"/>
  <c r="R92"/>
  <c r="R93" l="1"/>
  <c r="O94" s="1"/>
  <c r="R94" l="1"/>
  <c r="O95" s="1"/>
  <c r="O96" l="1"/>
  <c r="R95"/>
  <c r="O97" l="1"/>
  <c r="R96"/>
  <c r="S6" l="1"/>
  <c r="R97"/>
  <c r="T6" s="1"/>
  <c r="O98" l="1"/>
  <c r="R98" s="1"/>
  <c r="O99" s="1"/>
  <c r="R99" l="1"/>
  <c r="O100" s="1"/>
  <c r="R100" l="1"/>
  <c r="O101" s="1"/>
  <c r="O102" l="1"/>
  <c r="R101"/>
  <c r="O103" l="1"/>
  <c r="R102"/>
  <c r="O104" l="1"/>
  <c r="R103"/>
  <c r="R104" l="1"/>
  <c r="O105" s="1"/>
  <c r="R105" l="1"/>
  <c r="O106" s="1"/>
  <c r="R106" l="1"/>
  <c r="O107" s="1"/>
  <c r="R107" l="1"/>
  <c r="O108" s="1"/>
  <c r="R108" l="1"/>
  <c r="O109" s="1"/>
  <c r="S7" l="1"/>
  <c r="R109"/>
  <c r="T7" s="1"/>
  <c r="O110" l="1"/>
  <c r="R110" s="1"/>
  <c r="O111" s="1"/>
  <c r="R111" l="1"/>
  <c r="O112" s="1"/>
  <c r="O113" l="1"/>
  <c r="R112"/>
  <c r="R113" l="1"/>
  <c r="O114" s="1"/>
  <c r="R114" l="1"/>
  <c r="O115" s="1"/>
  <c r="R115" l="1"/>
  <c r="O116" s="1"/>
  <c r="R116" l="1"/>
  <c r="O117" s="1"/>
  <c r="R117" l="1"/>
  <c r="O118" s="1"/>
  <c r="R118" l="1"/>
  <c r="O119" s="1"/>
  <c r="R119" l="1"/>
  <c r="O120" s="1"/>
  <c r="R120" l="1"/>
  <c r="O121" s="1"/>
  <c r="S8" l="1"/>
  <c r="R121"/>
  <c r="T8" s="1"/>
  <c r="O122" l="1"/>
  <c r="R122" s="1"/>
  <c r="O123" s="1"/>
  <c r="R123" l="1"/>
  <c r="O124" s="1"/>
  <c r="R124" l="1"/>
  <c r="O125" s="1"/>
  <c r="R125" l="1"/>
  <c r="O126" s="1"/>
  <c r="O127" l="1"/>
  <c r="R126"/>
  <c r="O128" l="1"/>
  <c r="R127"/>
  <c r="R128" l="1"/>
  <c r="O129" s="1"/>
  <c r="R129" l="1"/>
  <c r="O130" s="1"/>
  <c r="R130" l="1"/>
  <c r="O131" s="1"/>
  <c r="R131" l="1"/>
  <c r="O132" s="1"/>
  <c r="R132" l="1"/>
  <c r="O133" s="1"/>
  <c r="S9" l="1"/>
  <c r="R133"/>
  <c r="T9" s="1"/>
  <c r="O134" l="1"/>
  <c r="R134" l="1"/>
  <c r="O135" s="1"/>
  <c r="R135" l="1"/>
  <c r="O136" s="1"/>
  <c r="R136" l="1"/>
  <c r="O137" s="1"/>
  <c r="R137" l="1"/>
  <c r="O138" s="1"/>
  <c r="R138" l="1"/>
  <c r="O139" s="1"/>
  <c r="R139" l="1"/>
  <c r="O140" s="1"/>
  <c r="R140" l="1"/>
  <c r="O141" s="1"/>
  <c r="R141" l="1"/>
  <c r="O142" s="1"/>
  <c r="R142" l="1"/>
  <c r="O143" s="1"/>
  <c r="R143" l="1"/>
  <c r="O144" s="1"/>
  <c r="R144" l="1"/>
  <c r="O145" s="1"/>
  <c r="O146" l="1"/>
  <c r="S10"/>
  <c r="R145"/>
  <c r="T10" s="1"/>
  <c r="R146" l="1"/>
  <c r="O147" s="1"/>
  <c r="R147" l="1"/>
  <c r="O148" s="1"/>
  <c r="R148" l="1"/>
  <c r="O149" s="1"/>
  <c r="O150" l="1"/>
  <c r="R149"/>
  <c r="R150" l="1"/>
  <c r="O151" s="1"/>
  <c r="R151" l="1"/>
  <c r="O152" s="1"/>
  <c r="R152" l="1"/>
  <c r="O153" s="1"/>
  <c r="R153" l="1"/>
  <c r="O154" s="1"/>
  <c r="R154" l="1"/>
  <c r="O155" s="1"/>
  <c r="R155" l="1"/>
  <c r="O156" s="1"/>
  <c r="R156" l="1"/>
  <c r="O157" s="1"/>
  <c r="S11" l="1"/>
  <c r="R157"/>
  <c r="T11" s="1"/>
  <c r="O158" l="1"/>
  <c r="R158" l="1"/>
  <c r="O159" s="1"/>
  <c r="R159" l="1"/>
  <c r="O160" s="1"/>
  <c r="O161" l="1"/>
  <c r="R160"/>
  <c r="R161" l="1"/>
  <c r="O162" s="1"/>
  <c r="R162" l="1"/>
  <c r="O163" s="1"/>
  <c r="R163" l="1"/>
  <c r="O164" s="1"/>
  <c r="R164" l="1"/>
  <c r="O165" s="1"/>
  <c r="R165" l="1"/>
  <c r="O166" s="1"/>
  <c r="R166" l="1"/>
  <c r="O167" s="1"/>
  <c r="R167" l="1"/>
  <c r="O168" s="1"/>
  <c r="R168" l="1"/>
  <c r="O169" s="1"/>
  <c r="R169" l="1"/>
  <c r="T12" s="1"/>
  <c r="S12"/>
  <c r="O170" l="1"/>
  <c r="R170" l="1"/>
  <c r="O171" s="1"/>
  <c r="R171" l="1"/>
  <c r="O172" s="1"/>
  <c r="R172" l="1"/>
  <c r="O173" s="1"/>
  <c r="R173" l="1"/>
  <c r="O174" s="1"/>
  <c r="R174" l="1"/>
  <c r="O175" s="1"/>
  <c r="R175" l="1"/>
  <c r="O176" s="1"/>
  <c r="O177" l="1"/>
  <c r="R176"/>
  <c r="R177" l="1"/>
  <c r="O178" s="1"/>
  <c r="R178" l="1"/>
  <c r="O179" s="1"/>
  <c r="R179" l="1"/>
  <c r="O180" s="1"/>
  <c r="R180" l="1"/>
  <c r="O181" s="1"/>
  <c r="S13" l="1"/>
  <c r="R181"/>
  <c r="T13" s="1"/>
  <c r="O182" l="1"/>
  <c r="R182" l="1"/>
  <c r="O183" s="1"/>
  <c r="R183" l="1"/>
  <c r="O184" s="1"/>
  <c r="R184" l="1"/>
  <c r="O185" s="1"/>
  <c r="R185" l="1"/>
  <c r="O186" s="1"/>
  <c r="R186" l="1"/>
  <c r="O187" s="1"/>
  <c r="R187" l="1"/>
  <c r="O188" s="1"/>
  <c r="R188" l="1"/>
  <c r="O189" s="1"/>
  <c r="R189" l="1"/>
  <c r="O190" s="1"/>
  <c r="R190" l="1"/>
  <c r="O191" s="1"/>
  <c r="R191" l="1"/>
  <c r="O192" s="1"/>
  <c r="R192" l="1"/>
  <c r="O193" s="1"/>
  <c r="S14" l="1"/>
  <c r="R193"/>
  <c r="T14" s="1"/>
  <c r="O194" l="1"/>
  <c r="R194" s="1"/>
  <c r="O195" s="1"/>
  <c r="R195" l="1"/>
  <c r="O196" s="1"/>
  <c r="R196" l="1"/>
  <c r="O197" s="1"/>
  <c r="R197" l="1"/>
  <c r="O198" s="1"/>
  <c r="R198" l="1"/>
  <c r="O199" s="1"/>
  <c r="R199" l="1"/>
  <c r="O200" s="1"/>
  <c r="R200" l="1"/>
  <c r="O201" s="1"/>
  <c r="R201" l="1"/>
  <c r="O202" s="1"/>
  <c r="R202" l="1"/>
  <c r="O203" s="1"/>
  <c r="R203" l="1"/>
  <c r="O204" s="1"/>
  <c r="R204" l="1"/>
  <c r="O205" s="1"/>
  <c r="S15" l="1"/>
  <c r="R205"/>
  <c r="T15" s="1"/>
  <c r="O206" l="1"/>
  <c r="R206" s="1"/>
  <c r="O207" s="1"/>
  <c r="R207" l="1"/>
  <c r="O208" s="1"/>
  <c r="R208" l="1"/>
  <c r="O209" s="1"/>
  <c r="R209" l="1"/>
  <c r="O210" s="1"/>
  <c r="R210" l="1"/>
  <c r="O211" s="1"/>
  <c r="R211" l="1"/>
  <c r="O212" s="1"/>
  <c r="R212" l="1"/>
  <c r="O213" s="1"/>
  <c r="R213" l="1"/>
  <c r="O214" s="1"/>
  <c r="R214" l="1"/>
  <c r="O215" s="1"/>
  <c r="R215" l="1"/>
  <c r="O216" s="1"/>
  <c r="R216" l="1"/>
  <c r="O217" s="1"/>
  <c r="R217" l="1"/>
  <c r="O218" s="1"/>
  <c r="R218" l="1"/>
  <c r="O219" s="1"/>
  <c r="R219" l="1"/>
  <c r="O220" s="1"/>
  <c r="R220" l="1"/>
  <c r="O221" s="1"/>
  <c r="R221" l="1"/>
  <c r="O222" s="1"/>
  <c r="R222" l="1"/>
  <c r="O223" s="1"/>
  <c r="R223" l="1"/>
  <c r="O224" s="1"/>
  <c r="R224" l="1"/>
  <c r="O225" s="1"/>
  <c r="R225" l="1"/>
  <c r="O226" s="1"/>
  <c r="R226" l="1"/>
  <c r="O227" s="1"/>
  <c r="R227" l="1"/>
  <c r="O228" s="1"/>
  <c r="R228" l="1"/>
  <c r="O229" s="1"/>
  <c r="V4" l="1"/>
  <c r="R229"/>
  <c r="W4" s="1"/>
  <c r="O230" l="1"/>
  <c r="R230" s="1"/>
  <c r="O231" s="1"/>
  <c r="R231" l="1"/>
  <c r="O232" s="1"/>
  <c r="R232" l="1"/>
  <c r="O233" s="1"/>
  <c r="R233" l="1"/>
  <c r="O234" s="1"/>
  <c r="R234" l="1"/>
  <c r="O235" s="1"/>
  <c r="R235" l="1"/>
  <c r="O236" s="1"/>
  <c r="R236" l="1"/>
  <c r="O237" s="1"/>
  <c r="R237" l="1"/>
  <c r="O238" s="1"/>
  <c r="R238" l="1"/>
  <c r="O239" s="1"/>
  <c r="R239" l="1"/>
  <c r="O240" s="1"/>
  <c r="R240" l="1"/>
  <c r="O241" s="1"/>
  <c r="V5" l="1"/>
  <c r="R241"/>
  <c r="W5" s="1"/>
  <c r="O242" l="1"/>
  <c r="R242" s="1"/>
  <c r="O243" s="1"/>
  <c r="R243" l="1"/>
  <c r="O244" s="1"/>
  <c r="R244" l="1"/>
  <c r="O245" s="1"/>
  <c r="R245" l="1"/>
  <c r="O246" s="1"/>
  <c r="R246" l="1"/>
  <c r="O247" s="1"/>
  <c r="R247" l="1"/>
  <c r="O248" s="1"/>
  <c r="R248" l="1"/>
  <c r="O249" s="1"/>
  <c r="R249" l="1"/>
  <c r="O250" s="1"/>
  <c r="R250" l="1"/>
  <c r="O251" s="1"/>
  <c r="R251" l="1"/>
  <c r="O252" s="1"/>
  <c r="R252" l="1"/>
  <c r="O253" s="1"/>
  <c r="V6" l="1"/>
  <c r="R253"/>
  <c r="W6" s="1"/>
  <c r="O254" l="1"/>
  <c r="R254" l="1"/>
  <c r="O255" s="1"/>
  <c r="R255" l="1"/>
  <c r="O256" s="1"/>
  <c r="R256" l="1"/>
  <c r="O257" s="1"/>
  <c r="R257" l="1"/>
  <c r="O258" s="1"/>
  <c r="R258" l="1"/>
  <c r="O259" s="1"/>
  <c r="R259" l="1"/>
  <c r="O260" s="1"/>
  <c r="R260" l="1"/>
  <c r="O261" s="1"/>
  <c r="R261" l="1"/>
  <c r="O262" s="1"/>
  <c r="R262" l="1"/>
  <c r="O263" s="1"/>
  <c r="R263" l="1"/>
  <c r="O264" s="1"/>
  <c r="R264" l="1"/>
  <c r="O265" s="1"/>
  <c r="V7" l="1"/>
  <c r="R265"/>
  <c r="W7" s="1"/>
  <c r="O266" l="1"/>
  <c r="R266" s="1"/>
  <c r="O267" l="1"/>
  <c r="R267" s="1"/>
  <c r="O268" s="1"/>
  <c r="R268" l="1"/>
  <c r="O269" s="1"/>
  <c r="R269" l="1"/>
  <c r="O270" s="1"/>
  <c r="R270" l="1"/>
  <c r="O271" s="1"/>
  <c r="R271" l="1"/>
  <c r="O272" s="1"/>
  <c r="R272" l="1"/>
  <c r="O273" s="1"/>
  <c r="R273" l="1"/>
  <c r="O274" s="1"/>
  <c r="R274" l="1"/>
  <c r="O275" s="1"/>
  <c r="R275" l="1"/>
  <c r="O276" s="1"/>
  <c r="R276" l="1"/>
  <c r="O277" s="1"/>
  <c r="V8" l="1"/>
  <c r="R277"/>
  <c r="W8" s="1"/>
  <c r="O278" l="1"/>
  <c r="R278" s="1"/>
  <c r="O279" s="1"/>
  <c r="R279" l="1"/>
  <c r="O280" s="1"/>
  <c r="R280" l="1"/>
  <c r="O281" s="1"/>
  <c r="R281" l="1"/>
  <c r="O282" s="1"/>
  <c r="R282" l="1"/>
  <c r="O283" s="1"/>
  <c r="R283" l="1"/>
  <c r="O284" s="1"/>
  <c r="R284" l="1"/>
  <c r="O285" s="1"/>
  <c r="R285" l="1"/>
  <c r="O286" s="1"/>
  <c r="R286" l="1"/>
  <c r="O287" s="1"/>
  <c r="R287" l="1"/>
  <c r="O288" s="1"/>
  <c r="R288" l="1"/>
  <c r="O289" s="1"/>
  <c r="R289" l="1"/>
  <c r="W9" s="1"/>
  <c r="V9"/>
  <c r="O290" l="1"/>
  <c r="R290" l="1"/>
  <c r="O291" s="1"/>
  <c r="R291" l="1"/>
  <c r="O292" s="1"/>
  <c r="R292" l="1"/>
  <c r="O293" s="1"/>
  <c r="R293" l="1"/>
  <c r="O294" s="1"/>
  <c r="R294" l="1"/>
  <c r="O295" s="1"/>
  <c r="R295" l="1"/>
  <c r="O296" s="1"/>
  <c r="R296" l="1"/>
  <c r="O297" s="1"/>
  <c r="R297" l="1"/>
  <c r="O298" s="1"/>
  <c r="R298" l="1"/>
  <c r="O299" s="1"/>
  <c r="R299" l="1"/>
  <c r="O300" s="1"/>
  <c r="R300" l="1"/>
  <c r="O301" s="1"/>
  <c r="R301" l="1"/>
  <c r="O302" s="1"/>
  <c r="R302" l="1"/>
  <c r="O303" s="1"/>
  <c r="R303" l="1"/>
  <c r="O304" s="1"/>
  <c r="R304" l="1"/>
  <c r="O305" s="1"/>
  <c r="R305" l="1"/>
  <c r="O306" s="1"/>
  <c r="R306" l="1"/>
  <c r="O307" s="1"/>
  <c r="R307" l="1"/>
  <c r="O308" s="1"/>
  <c r="R308" l="1"/>
  <c r="O309" s="1"/>
  <c r="R309" l="1"/>
  <c r="O310" s="1"/>
  <c r="R310" l="1"/>
  <c r="O311" s="1"/>
  <c r="R311" l="1"/>
  <c r="O312" s="1"/>
  <c r="R312" l="1"/>
  <c r="O313" s="1"/>
  <c r="R313" l="1"/>
  <c r="O314" s="1"/>
  <c r="R314" l="1"/>
  <c r="O315" s="1"/>
  <c r="R315" l="1"/>
  <c r="O316" s="1"/>
  <c r="R316" l="1"/>
  <c r="O317" s="1"/>
  <c r="R317" l="1"/>
  <c r="O318" s="1"/>
  <c r="R318" l="1"/>
  <c r="O319" s="1"/>
  <c r="R319" l="1"/>
  <c r="O320" s="1"/>
  <c r="R320" l="1"/>
  <c r="O321" s="1"/>
  <c r="R321" l="1"/>
  <c r="O322" s="1"/>
  <c r="R322" l="1"/>
  <c r="O323" s="1"/>
  <c r="R323" l="1"/>
  <c r="O324" s="1"/>
  <c r="R324" l="1"/>
  <c r="O325" s="1"/>
  <c r="R325" l="1"/>
  <c r="O326" s="1"/>
  <c r="R326" l="1"/>
  <c r="O327" s="1"/>
  <c r="R327" l="1"/>
  <c r="O328" s="1"/>
  <c r="R328" l="1"/>
  <c r="O329" s="1"/>
  <c r="R329" l="1"/>
  <c r="O330" s="1"/>
  <c r="R330" l="1"/>
  <c r="O331" s="1"/>
  <c r="R331" l="1"/>
  <c r="O332" s="1"/>
  <c r="R332" l="1"/>
  <c r="O333" s="1"/>
  <c r="R333" l="1"/>
  <c r="O334" s="1"/>
  <c r="R334" l="1"/>
  <c r="O335" s="1"/>
  <c r="R335" l="1"/>
  <c r="O336" s="1"/>
  <c r="R336" l="1"/>
  <c r="O337" s="1"/>
  <c r="R337" l="1"/>
  <c r="O338" s="1"/>
  <c r="R338" l="1"/>
  <c r="O339" s="1"/>
  <c r="R339" l="1"/>
  <c r="O340" s="1"/>
  <c r="R340" l="1"/>
  <c r="O341" s="1"/>
  <c r="R341" l="1"/>
  <c r="O342" s="1"/>
  <c r="R342" l="1"/>
  <c r="O343" s="1"/>
  <c r="R343" l="1"/>
  <c r="O344" s="1"/>
  <c r="R344" l="1"/>
  <c r="O345" s="1"/>
  <c r="R345" l="1"/>
  <c r="O346" s="1"/>
  <c r="R346" l="1"/>
  <c r="O347" s="1"/>
  <c r="R347" l="1"/>
  <c r="O348" s="1"/>
  <c r="R348" l="1"/>
  <c r="O349" s="1"/>
  <c r="R349" l="1"/>
  <c r="W10" s="1"/>
  <c r="V10"/>
  <c r="O350" l="1"/>
  <c r="R350" l="1"/>
  <c r="O351" s="1"/>
  <c r="R351" l="1"/>
  <c r="O352" s="1"/>
  <c r="R352" l="1"/>
  <c r="O353" s="1"/>
  <c r="R353" l="1"/>
  <c r="O354" s="1"/>
  <c r="R354" l="1"/>
  <c r="O355" s="1"/>
  <c r="R355" l="1"/>
  <c r="O356" s="1"/>
  <c r="R356" l="1"/>
  <c r="O357" s="1"/>
  <c r="R357" l="1"/>
  <c r="O358" s="1"/>
  <c r="R358" l="1"/>
  <c r="O359" s="1"/>
  <c r="R359" l="1"/>
  <c r="O360" s="1"/>
  <c r="R360" l="1"/>
  <c r="O361" s="1"/>
  <c r="R361" l="1"/>
  <c r="O362" s="1"/>
  <c r="R362" l="1"/>
  <c r="O363" s="1"/>
  <c r="R363" l="1"/>
  <c r="O364" s="1"/>
  <c r="R364" l="1"/>
  <c r="O365" s="1"/>
  <c r="R365" l="1"/>
  <c r="O366" s="1"/>
  <c r="R366" l="1"/>
  <c r="O367" s="1"/>
  <c r="R367" l="1"/>
  <c r="O368" s="1"/>
  <c r="R368" l="1"/>
  <c r="O369" s="1"/>
  <c r="R369" l="1"/>
  <c r="O370" s="1"/>
  <c r="R370" l="1"/>
  <c r="O371" s="1"/>
  <c r="R371" l="1"/>
  <c r="O372" s="1"/>
  <c r="R372" l="1"/>
  <c r="O373" s="1"/>
  <c r="R373" l="1"/>
  <c r="O374" s="1"/>
  <c r="R374" l="1"/>
  <c r="O375" s="1"/>
  <c r="R375" l="1"/>
  <c r="O376" s="1"/>
  <c r="R376" l="1"/>
  <c r="O377" s="1"/>
  <c r="R377" l="1"/>
  <c r="O378" s="1"/>
  <c r="R378" l="1"/>
  <c r="O379" s="1"/>
  <c r="R379" l="1"/>
  <c r="O380" s="1"/>
  <c r="R380" l="1"/>
  <c r="O381" s="1"/>
  <c r="R381" l="1"/>
  <c r="O382" s="1"/>
  <c r="R382" l="1"/>
  <c r="O383" s="1"/>
  <c r="R383" l="1"/>
  <c r="O384" s="1"/>
  <c r="R384" l="1"/>
  <c r="O385" s="1"/>
  <c r="R385" l="1"/>
  <c r="O386" s="1"/>
  <c r="R386" l="1"/>
  <c r="O387" s="1"/>
  <c r="R387" l="1"/>
  <c r="O388" s="1"/>
  <c r="R388" l="1"/>
  <c r="O389" s="1"/>
  <c r="R389" l="1"/>
  <c r="O390" s="1"/>
  <c r="R390" l="1"/>
  <c r="O391" s="1"/>
  <c r="R391" l="1"/>
  <c r="O392" s="1"/>
  <c r="R392" l="1"/>
  <c r="O393" s="1"/>
  <c r="R393" l="1"/>
  <c r="O394" s="1"/>
  <c r="R394" l="1"/>
  <c r="O395" s="1"/>
  <c r="R395" l="1"/>
  <c r="O396" s="1"/>
  <c r="R396" l="1"/>
  <c r="O397" s="1"/>
  <c r="R397" l="1"/>
  <c r="O398" s="1"/>
  <c r="R398" l="1"/>
  <c r="O399" s="1"/>
  <c r="R399" l="1"/>
  <c r="O400" s="1"/>
  <c r="R400" l="1"/>
  <c r="O401" s="1"/>
  <c r="R401" l="1"/>
  <c r="O402" s="1"/>
  <c r="R402" l="1"/>
  <c r="O403" s="1"/>
  <c r="R403" l="1"/>
  <c r="O404" s="1"/>
  <c r="R404" l="1"/>
  <c r="O405" s="1"/>
  <c r="R405" l="1"/>
  <c r="O406" s="1"/>
  <c r="R406" l="1"/>
  <c r="O407" s="1"/>
  <c r="R407" l="1"/>
  <c r="O408" s="1"/>
  <c r="R408" l="1"/>
  <c r="O409" s="1"/>
  <c r="R409" l="1"/>
  <c r="W11" s="1"/>
  <c r="V11"/>
  <c r="O410" l="1"/>
  <c r="R410" l="1"/>
  <c r="O411" s="1"/>
  <c r="R411" l="1"/>
  <c r="O412" s="1"/>
  <c r="R412" l="1"/>
  <c r="O413" s="1"/>
  <c r="R413" l="1"/>
  <c r="O414" s="1"/>
  <c r="R414" l="1"/>
  <c r="O415" s="1"/>
  <c r="R415" l="1"/>
  <c r="O416" s="1"/>
  <c r="R416" l="1"/>
  <c r="O417" s="1"/>
  <c r="R417" l="1"/>
  <c r="O418" s="1"/>
  <c r="R418" l="1"/>
  <c r="O419" s="1"/>
  <c r="R419" l="1"/>
  <c r="O420" s="1"/>
  <c r="R420" l="1"/>
  <c r="O421" s="1"/>
  <c r="R421" l="1"/>
  <c r="O422" s="1"/>
  <c r="R422" l="1"/>
  <c r="O423" s="1"/>
  <c r="R423" l="1"/>
  <c r="O424" s="1"/>
  <c r="R424" l="1"/>
  <c r="O425" s="1"/>
  <c r="R425" l="1"/>
  <c r="O426" s="1"/>
  <c r="R426" l="1"/>
  <c r="O427" s="1"/>
  <c r="R427" l="1"/>
  <c r="O428" s="1"/>
  <c r="R428" l="1"/>
  <c r="O429" s="1"/>
  <c r="R429" l="1"/>
  <c r="O430" s="1"/>
  <c r="R430" l="1"/>
  <c r="O431" s="1"/>
  <c r="R431" l="1"/>
  <c r="O432" s="1"/>
  <c r="R432" l="1"/>
  <c r="O433" s="1"/>
  <c r="R433" l="1"/>
  <c r="O434" s="1"/>
  <c r="R434" l="1"/>
  <c r="O435" s="1"/>
  <c r="R435" l="1"/>
  <c r="O436" s="1"/>
  <c r="R436" l="1"/>
  <c r="O437" s="1"/>
  <c r="R437" l="1"/>
  <c r="O438" s="1"/>
  <c r="R438" l="1"/>
  <c r="O439" s="1"/>
  <c r="R439" l="1"/>
  <c r="O440" s="1"/>
  <c r="R440" l="1"/>
  <c r="O441" s="1"/>
  <c r="R441" l="1"/>
  <c r="O442" s="1"/>
  <c r="R442" l="1"/>
  <c r="O443" s="1"/>
  <c r="R443" l="1"/>
  <c r="O444" s="1"/>
  <c r="R444" l="1"/>
  <c r="O445" s="1"/>
  <c r="R445" l="1"/>
  <c r="O446" s="1"/>
  <c r="R446" l="1"/>
  <c r="O447" s="1"/>
  <c r="R447" l="1"/>
  <c r="O448" s="1"/>
  <c r="R448" l="1"/>
  <c r="O449" s="1"/>
  <c r="R449" l="1"/>
  <c r="O450" s="1"/>
  <c r="R450" l="1"/>
  <c r="O451" s="1"/>
  <c r="R451" l="1"/>
  <c r="O452" s="1"/>
  <c r="R452" l="1"/>
  <c r="O453" s="1"/>
  <c r="R453" l="1"/>
  <c r="O454" s="1"/>
  <c r="R454" l="1"/>
  <c r="O455" s="1"/>
  <c r="R455" l="1"/>
  <c r="O456" s="1"/>
  <c r="R456" l="1"/>
  <c r="O457" s="1"/>
  <c r="R457" l="1"/>
  <c r="O458" s="1"/>
  <c r="R458" l="1"/>
  <c r="O459" s="1"/>
  <c r="R459" l="1"/>
  <c r="O460" s="1"/>
  <c r="R460" l="1"/>
  <c r="O461" s="1"/>
  <c r="R461" l="1"/>
  <c r="O462" s="1"/>
  <c r="R462" l="1"/>
  <c r="O463" s="1"/>
  <c r="R463" l="1"/>
  <c r="O464" s="1"/>
  <c r="R464" l="1"/>
  <c r="O465" s="1"/>
  <c r="R465" l="1"/>
  <c r="O466" s="1"/>
  <c r="R466" l="1"/>
  <c r="O467" s="1"/>
  <c r="R467" l="1"/>
  <c r="O468" s="1"/>
  <c r="R468" l="1"/>
  <c r="O469" s="1"/>
  <c r="R469" l="1"/>
  <c r="W12" s="1"/>
  <c r="V12"/>
  <c r="O470" l="1"/>
  <c r="R470" l="1"/>
  <c r="O471" s="1"/>
  <c r="R471" l="1"/>
  <c r="O472" s="1"/>
  <c r="R472" l="1"/>
  <c r="O473" s="1"/>
  <c r="R473" l="1"/>
  <c r="O474" s="1"/>
  <c r="R474" l="1"/>
  <c r="O475" s="1"/>
  <c r="R475" l="1"/>
  <c r="O476" s="1"/>
  <c r="R476" l="1"/>
  <c r="O477" s="1"/>
  <c r="R477" l="1"/>
  <c r="O478" s="1"/>
  <c r="R478" l="1"/>
  <c r="O479" s="1"/>
  <c r="R479" l="1"/>
  <c r="O480" s="1"/>
  <c r="R480" l="1"/>
  <c r="O481" s="1"/>
  <c r="R481" l="1"/>
  <c r="O482" s="1"/>
  <c r="R482" l="1"/>
  <c r="O483" s="1"/>
  <c r="R483" l="1"/>
  <c r="O484" s="1"/>
  <c r="R484" l="1"/>
  <c r="O485" s="1"/>
  <c r="R485" l="1"/>
  <c r="O486" s="1"/>
  <c r="R486" l="1"/>
  <c r="O487" s="1"/>
  <c r="R487" l="1"/>
  <c r="O488" s="1"/>
  <c r="R488" l="1"/>
  <c r="O489" s="1"/>
  <c r="R489" l="1"/>
  <c r="O490" s="1"/>
  <c r="R490" l="1"/>
  <c r="O491" s="1"/>
  <c r="R491" l="1"/>
  <c r="O492" s="1"/>
  <c r="R492" l="1"/>
  <c r="O493" s="1"/>
  <c r="R493" l="1"/>
  <c r="O494" s="1"/>
  <c r="R494" l="1"/>
  <c r="O495" s="1"/>
  <c r="R495" l="1"/>
  <c r="O496" s="1"/>
  <c r="R496" l="1"/>
  <c r="O497" s="1"/>
  <c r="R497" l="1"/>
  <c r="O498" s="1"/>
  <c r="R498" l="1"/>
  <c r="O499" s="1"/>
  <c r="R499" l="1"/>
  <c r="O500" s="1"/>
  <c r="R500" l="1"/>
  <c r="O501" s="1"/>
  <c r="R501" l="1"/>
  <c r="O502" s="1"/>
  <c r="R502" l="1"/>
  <c r="O503" s="1"/>
  <c r="R503" l="1"/>
  <c r="O504" s="1"/>
  <c r="R504" l="1"/>
  <c r="O505" s="1"/>
  <c r="R505" l="1"/>
  <c r="O506" s="1"/>
  <c r="R506" l="1"/>
  <c r="O507" s="1"/>
  <c r="R507" l="1"/>
  <c r="O508" s="1"/>
  <c r="R508" l="1"/>
  <c r="O509" s="1"/>
  <c r="R509" l="1"/>
  <c r="O510" s="1"/>
  <c r="R510" l="1"/>
  <c r="O511" s="1"/>
  <c r="R511" l="1"/>
  <c r="O512" s="1"/>
  <c r="R512" l="1"/>
  <c r="O513" s="1"/>
  <c r="R513" l="1"/>
  <c r="O514" s="1"/>
  <c r="R514" l="1"/>
  <c r="O515" s="1"/>
  <c r="R515" l="1"/>
  <c r="O516" s="1"/>
  <c r="R516" l="1"/>
  <c r="O517" s="1"/>
  <c r="R517" l="1"/>
  <c r="O518" s="1"/>
  <c r="R518" l="1"/>
  <c r="O519" s="1"/>
  <c r="R519" l="1"/>
  <c r="O520" s="1"/>
  <c r="R520" l="1"/>
  <c r="O521" s="1"/>
  <c r="R521" l="1"/>
  <c r="O522" s="1"/>
  <c r="R522" l="1"/>
  <c r="O523" s="1"/>
  <c r="R523" l="1"/>
  <c r="O524" s="1"/>
  <c r="R524" l="1"/>
  <c r="O525" s="1"/>
  <c r="R525" l="1"/>
  <c r="O526" s="1"/>
  <c r="R526" l="1"/>
  <c r="O527" s="1"/>
  <c r="R527" l="1"/>
  <c r="O528" s="1"/>
  <c r="R528" l="1"/>
  <c r="O529" s="1"/>
  <c r="R529" l="1"/>
  <c r="W13" s="1"/>
  <c r="V13"/>
  <c r="O530" l="1"/>
  <c r="R530" l="1"/>
  <c r="O531" s="1"/>
  <c r="R531" l="1"/>
  <c r="O532" s="1"/>
  <c r="R532" l="1"/>
  <c r="O533" s="1"/>
  <c r="R533" l="1"/>
  <c r="O534" s="1"/>
  <c r="R534" l="1"/>
  <c r="O535" s="1"/>
  <c r="R535" l="1"/>
  <c r="O536" s="1"/>
  <c r="R536" l="1"/>
  <c r="O537" s="1"/>
  <c r="R537" l="1"/>
  <c r="O538" s="1"/>
  <c r="R538" l="1"/>
  <c r="O539" s="1"/>
  <c r="R539" l="1"/>
  <c r="O540" s="1"/>
  <c r="R540" l="1"/>
  <c r="O541" s="1"/>
  <c r="R541" l="1"/>
  <c r="O542" s="1"/>
  <c r="R542" l="1"/>
  <c r="O543" s="1"/>
  <c r="R543" l="1"/>
  <c r="O544" s="1"/>
  <c r="R544" l="1"/>
  <c r="O545" s="1"/>
  <c r="R545" l="1"/>
  <c r="O546" s="1"/>
  <c r="R546" l="1"/>
  <c r="O547" s="1"/>
  <c r="R547" l="1"/>
  <c r="O548" s="1"/>
  <c r="R548" l="1"/>
  <c r="O549" s="1"/>
  <c r="R549" l="1"/>
  <c r="O550" s="1"/>
  <c r="R550" l="1"/>
  <c r="O551" s="1"/>
  <c r="R551" l="1"/>
  <c r="O552" s="1"/>
  <c r="R552" l="1"/>
  <c r="O553" s="1"/>
  <c r="R553" l="1"/>
  <c r="O554" s="1"/>
  <c r="R554" l="1"/>
  <c r="O555" s="1"/>
  <c r="R555" l="1"/>
  <c r="O556" s="1"/>
  <c r="R556" l="1"/>
  <c r="O557" s="1"/>
  <c r="R557" l="1"/>
  <c r="O558" s="1"/>
  <c r="R558" l="1"/>
  <c r="O559" s="1"/>
  <c r="R559" l="1"/>
  <c r="O560" s="1"/>
  <c r="R560" l="1"/>
  <c r="O561" s="1"/>
  <c r="R561" l="1"/>
  <c r="O562" s="1"/>
  <c r="R562" l="1"/>
  <c r="O563" s="1"/>
  <c r="R563" l="1"/>
  <c r="O564" s="1"/>
  <c r="R564" l="1"/>
  <c r="O565" s="1"/>
  <c r="R565" l="1"/>
  <c r="O566" s="1"/>
  <c r="R566" l="1"/>
  <c r="O567" s="1"/>
  <c r="R567" l="1"/>
  <c r="O568" s="1"/>
  <c r="R568" l="1"/>
  <c r="O569" s="1"/>
  <c r="R569" l="1"/>
  <c r="O570" s="1"/>
  <c r="R570" l="1"/>
  <c r="O571" s="1"/>
  <c r="R571" l="1"/>
  <c r="O572" s="1"/>
  <c r="R572" l="1"/>
  <c r="O573" s="1"/>
  <c r="R573" l="1"/>
  <c r="O574" s="1"/>
  <c r="R574" l="1"/>
  <c r="O575" s="1"/>
  <c r="R575" l="1"/>
  <c r="O576" s="1"/>
  <c r="R576" l="1"/>
  <c r="O577" s="1"/>
  <c r="R577" l="1"/>
  <c r="O578" s="1"/>
  <c r="R578" l="1"/>
  <c r="O579" s="1"/>
  <c r="R579" l="1"/>
  <c r="O580" s="1"/>
  <c r="R580" l="1"/>
  <c r="O581" s="1"/>
  <c r="R581" l="1"/>
  <c r="O582" s="1"/>
  <c r="R582" l="1"/>
  <c r="O583" s="1"/>
  <c r="R583" l="1"/>
  <c r="O584" s="1"/>
  <c r="R584" l="1"/>
  <c r="O585" s="1"/>
  <c r="R585" l="1"/>
  <c r="O586" s="1"/>
  <c r="R586" l="1"/>
  <c r="O587" s="1"/>
  <c r="R587" l="1"/>
  <c r="O588" s="1"/>
  <c r="R588" l="1"/>
  <c r="O589" s="1"/>
  <c r="R589" l="1"/>
  <c r="W14" s="1"/>
  <c r="V14"/>
  <c r="O590" l="1"/>
  <c r="R590" l="1"/>
  <c r="O591" s="1"/>
  <c r="R591" l="1"/>
  <c r="O592" s="1"/>
  <c r="R592" l="1"/>
  <c r="O593" s="1"/>
  <c r="R593" l="1"/>
  <c r="O594" s="1"/>
  <c r="R594" l="1"/>
  <c r="O595" s="1"/>
  <c r="R595" l="1"/>
  <c r="O596" s="1"/>
  <c r="R596" l="1"/>
  <c r="O597" s="1"/>
  <c r="R597" l="1"/>
  <c r="O598" s="1"/>
  <c r="R598" l="1"/>
  <c r="O599" s="1"/>
  <c r="R599" l="1"/>
  <c r="O600" s="1"/>
  <c r="R600" l="1"/>
  <c r="O601" s="1"/>
  <c r="R601" l="1"/>
  <c r="O602" s="1"/>
  <c r="R602" l="1"/>
  <c r="O603" s="1"/>
  <c r="R603" l="1"/>
  <c r="O604" s="1"/>
  <c r="R604" l="1"/>
  <c r="O605" s="1"/>
  <c r="R605" l="1"/>
  <c r="O606" s="1"/>
  <c r="R606" l="1"/>
  <c r="O607" s="1"/>
  <c r="R607" l="1"/>
  <c r="O608" s="1"/>
  <c r="R608" l="1"/>
  <c r="O609" s="1"/>
  <c r="R609" l="1"/>
  <c r="O610" s="1"/>
  <c r="R610" l="1"/>
  <c r="O611" s="1"/>
  <c r="R611" l="1"/>
  <c r="O612" s="1"/>
  <c r="R612" l="1"/>
  <c r="O613" s="1"/>
  <c r="R613" l="1"/>
  <c r="O614" s="1"/>
  <c r="R614" l="1"/>
  <c r="O615" s="1"/>
  <c r="R615" l="1"/>
  <c r="O616" s="1"/>
  <c r="R616" l="1"/>
  <c r="O617" s="1"/>
  <c r="R617" l="1"/>
  <c r="O618" s="1"/>
  <c r="R618" l="1"/>
  <c r="O619" s="1"/>
  <c r="R619" l="1"/>
  <c r="O620" s="1"/>
  <c r="R620" l="1"/>
  <c r="O621" s="1"/>
  <c r="R621" l="1"/>
  <c r="O622" s="1"/>
  <c r="R622" l="1"/>
  <c r="O623" s="1"/>
  <c r="R623" l="1"/>
  <c r="O624" s="1"/>
  <c r="R624" l="1"/>
  <c r="O625" s="1"/>
  <c r="R625" l="1"/>
  <c r="O626" s="1"/>
  <c r="R626" l="1"/>
  <c r="O627" s="1"/>
  <c r="R627" l="1"/>
  <c r="O628" s="1"/>
  <c r="R628" l="1"/>
  <c r="O629" s="1"/>
  <c r="R629" l="1"/>
  <c r="O630" s="1"/>
  <c r="R630" l="1"/>
  <c r="O631" s="1"/>
  <c r="R631" l="1"/>
  <c r="O632" s="1"/>
  <c r="R632" l="1"/>
  <c r="O633" s="1"/>
  <c r="R633" l="1"/>
  <c r="O634" s="1"/>
  <c r="R634" l="1"/>
  <c r="O635" s="1"/>
  <c r="R635" l="1"/>
  <c r="O636" s="1"/>
  <c r="R636" l="1"/>
  <c r="O637" s="1"/>
  <c r="R637" l="1"/>
  <c r="O638" s="1"/>
  <c r="R638" l="1"/>
  <c r="O639" s="1"/>
  <c r="R639" l="1"/>
  <c r="O640" s="1"/>
  <c r="R640" l="1"/>
  <c r="O641" s="1"/>
  <c r="R641" l="1"/>
  <c r="O642" s="1"/>
  <c r="R642" l="1"/>
  <c r="O643" s="1"/>
  <c r="R643" l="1"/>
  <c r="O644" s="1"/>
  <c r="R644" l="1"/>
  <c r="O645" s="1"/>
  <c r="R645" l="1"/>
  <c r="O646" s="1"/>
  <c r="R646" l="1"/>
  <c r="O647" s="1"/>
  <c r="R647" l="1"/>
  <c r="O648" s="1"/>
  <c r="R648" l="1"/>
  <c r="O649" s="1"/>
  <c r="R649" l="1"/>
  <c r="W15" s="1"/>
  <c r="V15"/>
  <c r="O650" l="1"/>
  <c r="R650" l="1"/>
  <c r="O651" s="1"/>
  <c r="R651" l="1"/>
  <c r="O652" s="1"/>
  <c r="R652" l="1"/>
  <c r="O653" s="1"/>
  <c r="R653" l="1"/>
  <c r="O654" s="1"/>
  <c r="R654" l="1"/>
  <c r="O655" s="1"/>
  <c r="R655" l="1"/>
  <c r="O656" s="1"/>
  <c r="R656" l="1"/>
  <c r="O657" s="1"/>
  <c r="R657" l="1"/>
  <c r="O658" s="1"/>
  <c r="R658" l="1"/>
  <c r="O659" s="1"/>
  <c r="R659" l="1"/>
  <c r="O660" s="1"/>
  <c r="R660" l="1"/>
  <c r="O661" s="1"/>
  <c r="R661" l="1"/>
  <c r="O662" s="1"/>
  <c r="R662" l="1"/>
  <c r="O663" s="1"/>
  <c r="R663" l="1"/>
  <c r="O664" s="1"/>
  <c r="R664" l="1"/>
  <c r="O665" s="1"/>
  <c r="R665" l="1"/>
  <c r="O666" s="1"/>
  <c r="R666" l="1"/>
  <c r="O667" s="1"/>
  <c r="R667" l="1"/>
  <c r="O668" s="1"/>
  <c r="R668" l="1"/>
  <c r="O669" s="1"/>
  <c r="R669" l="1"/>
  <c r="O670" s="1"/>
  <c r="R670" l="1"/>
  <c r="O671" s="1"/>
  <c r="R671" l="1"/>
  <c r="O672" s="1"/>
  <c r="R672" l="1"/>
  <c r="O673" s="1"/>
  <c r="R673" l="1"/>
  <c r="O674" s="1"/>
  <c r="R674" l="1"/>
  <c r="O675" s="1"/>
  <c r="R675" l="1"/>
  <c r="O676" s="1"/>
  <c r="R676" l="1"/>
  <c r="O677" s="1"/>
  <c r="R677" l="1"/>
  <c r="O678" s="1"/>
  <c r="R678" l="1"/>
  <c r="O679" s="1"/>
  <c r="R679" l="1"/>
  <c r="O680" s="1"/>
  <c r="R680" l="1"/>
  <c r="O681" s="1"/>
  <c r="R681" l="1"/>
  <c r="O682" s="1"/>
  <c r="R682" l="1"/>
  <c r="O683" s="1"/>
  <c r="R683" l="1"/>
  <c r="O684" s="1"/>
  <c r="R684" l="1"/>
  <c r="O685" s="1"/>
  <c r="R685" l="1"/>
  <c r="O686" s="1"/>
  <c r="R686" l="1"/>
  <c r="O687" s="1"/>
  <c r="R687" l="1"/>
  <c r="O688" s="1"/>
  <c r="R688" l="1"/>
  <c r="O689" s="1"/>
  <c r="R689" l="1"/>
  <c r="O690" s="1"/>
  <c r="R690" l="1"/>
  <c r="O691" s="1"/>
  <c r="R691" l="1"/>
  <c r="O692" s="1"/>
  <c r="R692" l="1"/>
  <c r="O693" s="1"/>
  <c r="R693" l="1"/>
  <c r="O694" s="1"/>
  <c r="R694" l="1"/>
  <c r="O695" s="1"/>
  <c r="R695" l="1"/>
  <c r="O696" s="1"/>
  <c r="R696" l="1"/>
  <c r="O697" s="1"/>
  <c r="R697" l="1"/>
  <c r="O698" s="1"/>
  <c r="R698" l="1"/>
  <c r="O699" s="1"/>
  <c r="R699" l="1"/>
  <c r="O700" s="1"/>
  <c r="R700" l="1"/>
  <c r="O701" s="1"/>
  <c r="R701" l="1"/>
  <c r="O702" s="1"/>
  <c r="R702" l="1"/>
  <c r="O703" s="1"/>
  <c r="R703" l="1"/>
  <c r="O704" s="1"/>
  <c r="R704" l="1"/>
  <c r="O705" s="1"/>
  <c r="R705" l="1"/>
  <c r="O706" s="1"/>
  <c r="R706" l="1"/>
  <c r="O707" s="1"/>
  <c r="R707" l="1"/>
  <c r="O708" s="1"/>
  <c r="R708" l="1"/>
  <c r="O709" s="1"/>
  <c r="R709" l="1"/>
  <c r="O710" s="1"/>
  <c r="R710" l="1"/>
  <c r="O711" s="1"/>
  <c r="R711" l="1"/>
  <c r="O712" s="1"/>
  <c r="R712" l="1"/>
  <c r="O713" s="1"/>
  <c r="R713" l="1"/>
  <c r="O714" s="1"/>
  <c r="R714" l="1"/>
  <c r="O715" s="1"/>
  <c r="R715" l="1"/>
  <c r="O716" s="1"/>
  <c r="R716" l="1"/>
  <c r="O717" s="1"/>
  <c r="R717" l="1"/>
  <c r="O718" s="1"/>
  <c r="R718" l="1"/>
  <c r="O719" s="1"/>
  <c r="R719" l="1"/>
  <c r="O720" s="1"/>
  <c r="R720" l="1"/>
  <c r="O721" s="1"/>
  <c r="R721" l="1"/>
  <c r="O722" s="1"/>
  <c r="R722" l="1"/>
  <c r="O723" s="1"/>
  <c r="R723" l="1"/>
  <c r="O724" s="1"/>
  <c r="R724" l="1"/>
  <c r="O725" s="1"/>
  <c r="R725" l="1"/>
  <c r="O726" s="1"/>
  <c r="R726" l="1"/>
  <c r="O727" s="1"/>
  <c r="R727" l="1"/>
  <c r="O728" s="1"/>
  <c r="R728" l="1"/>
  <c r="O729" s="1"/>
  <c r="R729" l="1"/>
  <c r="O730" s="1"/>
  <c r="R730" l="1"/>
  <c r="O731" s="1"/>
  <c r="R731" l="1"/>
  <c r="O732" s="1"/>
  <c r="R732" l="1"/>
  <c r="O733" s="1"/>
  <c r="R733" l="1"/>
  <c r="O734" s="1"/>
  <c r="R734" l="1"/>
  <c r="O735" s="1"/>
  <c r="R735" l="1"/>
  <c r="O736" s="1"/>
  <c r="R736" l="1"/>
  <c r="O737" s="1"/>
  <c r="R737" l="1"/>
  <c r="O738" s="1"/>
  <c r="R738" l="1"/>
  <c r="O739" s="1"/>
  <c r="R739" l="1"/>
  <c r="O740" s="1"/>
  <c r="R740" l="1"/>
  <c r="O741" s="1"/>
  <c r="R741" l="1"/>
  <c r="O742" s="1"/>
  <c r="R742" l="1"/>
  <c r="O743" s="1"/>
  <c r="R743" l="1"/>
  <c r="O744" s="1"/>
  <c r="R744" l="1"/>
  <c r="O745" s="1"/>
  <c r="R745" l="1"/>
  <c r="O746" s="1"/>
  <c r="R746" l="1"/>
  <c r="O747" s="1"/>
  <c r="R747" l="1"/>
  <c r="O748" s="1"/>
  <c r="R748" l="1"/>
  <c r="O749" s="1"/>
  <c r="R749" l="1"/>
  <c r="O750" s="1"/>
  <c r="R750" l="1"/>
  <c r="O751" s="1"/>
  <c r="R751" l="1"/>
  <c r="O752" s="1"/>
  <c r="R752" l="1"/>
  <c r="O753" s="1"/>
  <c r="R753" l="1"/>
  <c r="O754" s="1"/>
  <c r="R754" l="1"/>
  <c r="O755" s="1"/>
  <c r="R755" l="1"/>
  <c r="O756" s="1"/>
  <c r="R756" l="1"/>
  <c r="O757" s="1"/>
  <c r="R757" l="1"/>
  <c r="O758" s="1"/>
  <c r="R758" l="1"/>
  <c r="O759" s="1"/>
  <c r="R759" l="1"/>
  <c r="O760" s="1"/>
  <c r="R760" l="1"/>
  <c r="O761" s="1"/>
  <c r="R761" l="1"/>
  <c r="O762" s="1"/>
  <c r="R762" l="1"/>
  <c r="O763" s="1"/>
  <c r="R763" l="1"/>
  <c r="O764" s="1"/>
  <c r="R764" l="1"/>
  <c r="O765" s="1"/>
  <c r="R765" l="1"/>
  <c r="O766" s="1"/>
  <c r="R766" l="1"/>
  <c r="O767" s="1"/>
  <c r="R767" l="1"/>
  <c r="O768" s="1"/>
  <c r="R768" l="1"/>
  <c r="O769" s="1"/>
  <c r="R769" l="1"/>
  <c r="O770" s="1"/>
  <c r="R770" l="1"/>
  <c r="O771" s="1"/>
  <c r="R771" l="1"/>
  <c r="O772" s="1"/>
  <c r="R772" l="1"/>
  <c r="O773" s="1"/>
  <c r="R773" l="1"/>
  <c r="O774" s="1"/>
  <c r="R774" l="1"/>
  <c r="O775" s="1"/>
  <c r="R775" l="1"/>
  <c r="O776" s="1"/>
  <c r="R776" l="1"/>
  <c r="O777" s="1"/>
  <c r="R777" l="1"/>
  <c r="O778" s="1"/>
  <c r="R778" l="1"/>
  <c r="O779" s="1"/>
  <c r="R779" l="1"/>
  <c r="O780" s="1"/>
  <c r="R780" l="1"/>
  <c r="O781" s="1"/>
  <c r="R781" l="1"/>
  <c r="O782" s="1"/>
  <c r="R782" l="1"/>
  <c r="O783" s="1"/>
  <c r="R783" l="1"/>
  <c r="O784" s="1"/>
  <c r="R784" l="1"/>
  <c r="O785" s="1"/>
  <c r="R785" l="1"/>
  <c r="O786" s="1"/>
  <c r="R786" l="1"/>
  <c r="O787" s="1"/>
  <c r="R787" l="1"/>
  <c r="O788" s="1"/>
  <c r="R788" l="1"/>
  <c r="O789" s="1"/>
  <c r="R789" l="1"/>
  <c r="O790" s="1"/>
  <c r="R790" l="1"/>
  <c r="O791" s="1"/>
  <c r="R791" l="1"/>
  <c r="O792" s="1"/>
  <c r="R792" l="1"/>
  <c r="O793" s="1"/>
  <c r="R793" l="1"/>
  <c r="O794" s="1"/>
  <c r="R794" l="1"/>
  <c r="O795" s="1"/>
  <c r="R795" l="1"/>
  <c r="O796" s="1"/>
  <c r="R796" l="1"/>
  <c r="O797" s="1"/>
  <c r="R797" l="1"/>
  <c r="O798" s="1"/>
  <c r="R798" l="1"/>
  <c r="O799" s="1"/>
  <c r="R799" l="1"/>
  <c r="O800" s="1"/>
  <c r="R800" l="1"/>
  <c r="O801" s="1"/>
  <c r="R801" l="1"/>
  <c r="O802" s="1"/>
  <c r="R802" l="1"/>
  <c r="O803" s="1"/>
  <c r="R803" l="1"/>
  <c r="O804" s="1"/>
  <c r="R804" l="1"/>
  <c r="O805" s="1"/>
  <c r="R805" l="1"/>
  <c r="O806" s="1"/>
  <c r="R806" l="1"/>
  <c r="O807" s="1"/>
  <c r="R807" l="1"/>
  <c r="O808" s="1"/>
  <c r="R808" l="1"/>
  <c r="O809" s="1"/>
  <c r="R809" l="1"/>
  <c r="O810" s="1"/>
  <c r="R810" l="1"/>
  <c r="O811" s="1"/>
  <c r="R811" l="1"/>
  <c r="O812" s="1"/>
  <c r="R812" l="1"/>
  <c r="O813" s="1"/>
  <c r="R813" l="1"/>
  <c r="O814" s="1"/>
  <c r="R814" l="1"/>
  <c r="O815" s="1"/>
  <c r="R815" l="1"/>
  <c r="O816" s="1"/>
  <c r="R816" l="1"/>
  <c r="O817" s="1"/>
  <c r="R817" l="1"/>
  <c r="O818" s="1"/>
  <c r="R818" l="1"/>
  <c r="O819" s="1"/>
  <c r="R819" l="1"/>
  <c r="O820" s="1"/>
  <c r="R820" l="1"/>
  <c r="O821" s="1"/>
  <c r="R821" l="1"/>
  <c r="O822" s="1"/>
  <c r="R822" l="1"/>
  <c r="O823" s="1"/>
  <c r="R823" l="1"/>
  <c r="O824" s="1"/>
  <c r="R824" l="1"/>
  <c r="O825" s="1"/>
  <c r="R825" l="1"/>
  <c r="O826" s="1"/>
  <c r="R826" l="1"/>
  <c r="O827" s="1"/>
  <c r="R827" l="1"/>
  <c r="O828" s="1"/>
  <c r="R828" l="1"/>
  <c r="O829" s="1"/>
  <c r="R829" l="1"/>
  <c r="O830" s="1"/>
  <c r="R830" l="1"/>
  <c r="O831" s="1"/>
  <c r="R831" l="1"/>
  <c r="O832" s="1"/>
  <c r="R832" l="1"/>
  <c r="O833" s="1"/>
  <c r="R833" l="1"/>
  <c r="O834" s="1"/>
  <c r="R834" l="1"/>
  <c r="O835" s="1"/>
  <c r="R835" l="1"/>
  <c r="O836" s="1"/>
  <c r="R836" l="1"/>
  <c r="O837" s="1"/>
  <c r="R837" l="1"/>
  <c r="O838" s="1"/>
  <c r="R838" l="1"/>
  <c r="O839" s="1"/>
  <c r="R839" l="1"/>
  <c r="O840" s="1"/>
  <c r="R840" l="1"/>
  <c r="O841" s="1"/>
  <c r="R841" l="1"/>
  <c r="O842" s="1"/>
  <c r="R842" l="1"/>
  <c r="O843" s="1"/>
  <c r="R843" l="1"/>
  <c r="O844" s="1"/>
  <c r="R844" l="1"/>
  <c r="O845" s="1"/>
  <c r="R845" l="1"/>
  <c r="O846" s="1"/>
  <c r="R846" l="1"/>
  <c r="O847" s="1"/>
  <c r="R847" l="1"/>
  <c r="O848" s="1"/>
  <c r="R848" l="1"/>
  <c r="O849" s="1"/>
  <c r="R849" l="1"/>
  <c r="O850" s="1"/>
  <c r="R850" l="1"/>
  <c r="O851" s="1"/>
  <c r="R851" l="1"/>
  <c r="O852" s="1"/>
  <c r="R852" l="1"/>
  <c r="O853" s="1"/>
  <c r="R853" l="1"/>
  <c r="O854" s="1"/>
  <c r="R854" l="1"/>
  <c r="O855" s="1"/>
  <c r="R855" l="1"/>
  <c r="O856" s="1"/>
  <c r="R856" l="1"/>
  <c r="O857" s="1"/>
  <c r="R857" l="1"/>
  <c r="O858" s="1"/>
  <c r="R858" l="1"/>
  <c r="O859" s="1"/>
  <c r="R859" l="1"/>
  <c r="O860" s="1"/>
  <c r="R860" l="1"/>
  <c r="O861" s="1"/>
  <c r="R861" l="1"/>
  <c r="O862" s="1"/>
  <c r="R862" l="1"/>
  <c r="O863" s="1"/>
  <c r="R863" l="1"/>
  <c r="O864" s="1"/>
  <c r="R864" l="1"/>
  <c r="O865" s="1"/>
  <c r="R865" l="1"/>
  <c r="O866" s="1"/>
  <c r="R866" l="1"/>
  <c r="O867" s="1"/>
  <c r="R867" l="1"/>
  <c r="O868" s="1"/>
  <c r="R868" l="1"/>
  <c r="O869" s="1"/>
  <c r="R869" l="1"/>
  <c r="O870" s="1"/>
  <c r="R870" l="1"/>
  <c r="O871" s="1"/>
  <c r="R871" l="1"/>
  <c r="O872" s="1"/>
  <c r="R872" l="1"/>
  <c r="O873" s="1"/>
  <c r="R873" l="1"/>
  <c r="O874" s="1"/>
  <c r="R874" l="1"/>
  <c r="O875" s="1"/>
  <c r="R875" l="1"/>
  <c r="O876" s="1"/>
  <c r="R876" l="1"/>
  <c r="O877" s="1"/>
  <c r="R877" l="1"/>
  <c r="O878" s="1"/>
  <c r="R878" l="1"/>
  <c r="O879" s="1"/>
  <c r="R879" l="1"/>
  <c r="O880" s="1"/>
  <c r="R880" l="1"/>
  <c r="O881" s="1"/>
  <c r="R881" l="1"/>
  <c r="O882" s="1"/>
  <c r="R882" l="1"/>
  <c r="O883" s="1"/>
  <c r="R883" l="1"/>
  <c r="O884" s="1"/>
  <c r="R884" l="1"/>
  <c r="O885" s="1"/>
  <c r="R885" l="1"/>
  <c r="O886" s="1"/>
  <c r="R886" l="1"/>
  <c r="O887" s="1"/>
  <c r="R887" l="1"/>
  <c r="O888" s="1"/>
  <c r="R888" l="1"/>
  <c r="O889" s="1"/>
  <c r="R889" l="1"/>
  <c r="O890" s="1"/>
  <c r="R890" l="1"/>
  <c r="O891" s="1"/>
  <c r="R891" l="1"/>
  <c r="O892" s="1"/>
  <c r="R892" l="1"/>
  <c r="O893" s="1"/>
  <c r="R893" l="1"/>
  <c r="O894" s="1"/>
  <c r="R894" l="1"/>
  <c r="O895" s="1"/>
  <c r="R895" l="1"/>
  <c r="O896" s="1"/>
  <c r="R896" l="1"/>
  <c r="O897" s="1"/>
  <c r="R897" l="1"/>
  <c r="O898" s="1"/>
  <c r="R898" l="1"/>
  <c r="O899" s="1"/>
  <c r="R899" l="1"/>
  <c r="O900" s="1"/>
  <c r="R900" l="1"/>
  <c r="O901" s="1"/>
  <c r="R901" l="1"/>
  <c r="O902" s="1"/>
  <c r="R902" l="1"/>
  <c r="O903" s="1"/>
  <c r="R903" l="1"/>
  <c r="O904" s="1"/>
  <c r="R904" l="1"/>
  <c r="O905" s="1"/>
  <c r="R905" l="1"/>
  <c r="O906" s="1"/>
  <c r="R906" l="1"/>
  <c r="O907" s="1"/>
  <c r="R907" l="1"/>
  <c r="O908" s="1"/>
  <c r="R908" l="1"/>
  <c r="O909" s="1"/>
  <c r="R909" l="1"/>
  <c r="O910" s="1"/>
  <c r="R910" l="1"/>
  <c r="O911" s="1"/>
  <c r="R911" l="1"/>
  <c r="O912" s="1"/>
  <c r="R912" l="1"/>
  <c r="O913" s="1"/>
  <c r="R913" l="1"/>
  <c r="O914" s="1"/>
  <c r="R914" l="1"/>
  <c r="O915" s="1"/>
  <c r="R915" l="1"/>
  <c r="O916" s="1"/>
  <c r="R916" l="1"/>
  <c r="O917" s="1"/>
  <c r="R917" l="1"/>
  <c r="O918" s="1"/>
  <c r="R918" l="1"/>
  <c r="O919" s="1"/>
  <c r="R919" l="1"/>
  <c r="O920" s="1"/>
  <c r="R920" l="1"/>
  <c r="O921" s="1"/>
  <c r="R921" l="1"/>
  <c r="O922" s="1"/>
  <c r="R922" l="1"/>
  <c r="O923" s="1"/>
  <c r="R923" l="1"/>
  <c r="O924" s="1"/>
  <c r="R924" l="1"/>
  <c r="O925" s="1"/>
  <c r="R925" l="1"/>
  <c r="O926" s="1"/>
  <c r="R926" l="1"/>
  <c r="O927" s="1"/>
  <c r="R927" l="1"/>
  <c r="O928" s="1"/>
  <c r="R928" l="1"/>
  <c r="O929" s="1"/>
  <c r="R929" l="1"/>
  <c r="O930" s="1"/>
  <c r="R930" l="1"/>
  <c r="O931" s="1"/>
  <c r="R931" l="1"/>
  <c r="O932" s="1"/>
  <c r="R932" l="1"/>
  <c r="O933" s="1"/>
  <c r="R933" l="1"/>
  <c r="O934" s="1"/>
  <c r="R934" l="1"/>
  <c r="O935" s="1"/>
  <c r="R935" l="1"/>
  <c r="O936" s="1"/>
  <c r="R936" l="1"/>
  <c r="O937" s="1"/>
  <c r="R937" l="1"/>
  <c r="O938" s="1"/>
  <c r="R938" l="1"/>
  <c r="O939" s="1"/>
  <c r="R939" l="1"/>
  <c r="O940" s="1"/>
  <c r="R940" l="1"/>
  <c r="O941" s="1"/>
  <c r="R941" l="1"/>
  <c r="O942" s="1"/>
  <c r="R942" l="1"/>
  <c r="O943" s="1"/>
  <c r="R943" l="1"/>
  <c r="O944" s="1"/>
  <c r="R944" l="1"/>
  <c r="O945" s="1"/>
  <c r="R945" l="1"/>
  <c r="O946" s="1"/>
  <c r="R946" l="1"/>
  <c r="O947" s="1"/>
  <c r="R947" l="1"/>
  <c r="O948" s="1"/>
  <c r="R948" l="1"/>
  <c r="O949" s="1"/>
  <c r="Q19" s="1"/>
  <c r="Q20" s="1"/>
  <c r="Q22" l="1"/>
  <c r="Q21"/>
  <c r="R949"/>
  <c r="O950" s="1"/>
  <c r="R950" l="1"/>
  <c r="O951" s="1"/>
  <c r="R951" l="1"/>
  <c r="O952" s="1"/>
  <c r="R952" l="1"/>
  <c r="O953" s="1"/>
  <c r="R953" l="1"/>
  <c r="O954" s="1"/>
  <c r="R954" l="1"/>
  <c r="O955" s="1"/>
  <c r="R955" l="1"/>
  <c r="O956" s="1"/>
  <c r="R956" l="1"/>
  <c r="O957" s="1"/>
  <c r="R957" l="1"/>
  <c r="O958" s="1"/>
  <c r="R958" l="1"/>
  <c r="O959" s="1"/>
  <c r="R959" l="1"/>
  <c r="O960" s="1"/>
  <c r="R960" l="1"/>
  <c r="O961" s="1"/>
  <c r="R961" l="1"/>
  <c r="O962" s="1"/>
  <c r="R962" l="1"/>
  <c r="O963" s="1"/>
  <c r="R963" l="1"/>
  <c r="O964" s="1"/>
  <c r="R964" l="1"/>
  <c r="O965" s="1"/>
  <c r="R965" l="1"/>
  <c r="O966" s="1"/>
  <c r="R966" l="1"/>
  <c r="O967" s="1"/>
  <c r="R967" l="1"/>
  <c r="O968" s="1"/>
  <c r="R968" l="1"/>
  <c r="O969" s="1"/>
  <c r="R969" l="1"/>
  <c r="O970" s="1"/>
  <c r="R970" l="1"/>
  <c r="O971" s="1"/>
  <c r="R971" l="1"/>
  <c r="O972" s="1"/>
  <c r="R972" l="1"/>
  <c r="O973" s="1"/>
  <c r="R973" l="1"/>
  <c r="O974" s="1"/>
  <c r="R974" l="1"/>
  <c r="O975" s="1"/>
  <c r="R975" l="1"/>
  <c r="O976" s="1"/>
  <c r="R976" l="1"/>
  <c r="O977" s="1"/>
  <c r="R977" l="1"/>
  <c r="O978" s="1"/>
  <c r="R978" l="1"/>
  <c r="O979" s="1"/>
  <c r="R979" l="1"/>
  <c r="O980" s="1"/>
  <c r="R980" l="1"/>
  <c r="O981" s="1"/>
  <c r="R981" l="1"/>
  <c r="O982" s="1"/>
  <c r="R982" l="1"/>
  <c r="O983" s="1"/>
  <c r="R983" l="1"/>
  <c r="O984" s="1"/>
  <c r="R984" l="1"/>
  <c r="O985" s="1"/>
  <c r="R985" l="1"/>
  <c r="O986" s="1"/>
  <c r="R986" l="1"/>
  <c r="O987" s="1"/>
  <c r="R987" l="1"/>
  <c r="O988" s="1"/>
  <c r="R988" l="1"/>
  <c r="O989" s="1"/>
  <c r="R989" l="1"/>
  <c r="O990" s="1"/>
  <c r="R990" l="1"/>
  <c r="O991" s="1"/>
  <c r="R991" l="1"/>
  <c r="O992" s="1"/>
  <c r="R992" l="1"/>
  <c r="O993" s="1"/>
  <c r="R993" l="1"/>
  <c r="O994" s="1"/>
  <c r="R994" l="1"/>
  <c r="O995" s="1"/>
  <c r="R995" l="1"/>
  <c r="O996" s="1"/>
  <c r="R996" l="1"/>
  <c r="O997" s="1"/>
  <c r="R997" l="1"/>
  <c r="O998" s="1"/>
  <c r="R998" l="1"/>
  <c r="O999" s="1"/>
  <c r="R999" l="1"/>
  <c r="O1000" s="1"/>
  <c r="R1000" l="1"/>
  <c r="O1001" s="1"/>
  <c r="R1001" l="1"/>
  <c r="O1002" s="1"/>
  <c r="R1002" l="1"/>
  <c r="O1003" s="1"/>
  <c r="R1003" l="1"/>
  <c r="O1004" s="1"/>
  <c r="R1004" l="1"/>
  <c r="O1005" s="1"/>
  <c r="R1005" l="1"/>
  <c r="O1006" s="1"/>
  <c r="R1006" l="1"/>
  <c r="O1007" s="1"/>
  <c r="R1007" l="1"/>
  <c r="O1008" s="1"/>
  <c r="R1008" l="1"/>
  <c r="O1009" s="1"/>
  <c r="R1009" l="1"/>
  <c r="O1010" s="1"/>
  <c r="R1010" l="1"/>
  <c r="O1011" s="1"/>
  <c r="R1011" l="1"/>
  <c r="O1012" s="1"/>
  <c r="R1012" l="1"/>
  <c r="O1013" s="1"/>
  <c r="R1013" l="1"/>
  <c r="O1014" s="1"/>
  <c r="R1014" l="1"/>
  <c r="O1015" s="1"/>
  <c r="R1015" l="1"/>
  <c r="O1016" s="1"/>
  <c r="R1016" l="1"/>
  <c r="O1017" s="1"/>
  <c r="R1017" l="1"/>
  <c r="O1018" s="1"/>
  <c r="R1018" l="1"/>
  <c r="O1019" s="1"/>
  <c r="R1019" l="1"/>
  <c r="O1020" s="1"/>
  <c r="R1020" l="1"/>
  <c r="O1021" s="1"/>
  <c r="R1021" l="1"/>
  <c r="O1022" s="1"/>
  <c r="R1022" l="1"/>
  <c r="O1023" s="1"/>
  <c r="R1023" l="1"/>
  <c r="O1024" s="1"/>
  <c r="R1024" l="1"/>
  <c r="O1025" s="1"/>
  <c r="R1025" l="1"/>
  <c r="O1026" s="1"/>
  <c r="R1026" l="1"/>
  <c r="O1027" s="1"/>
  <c r="R1027" l="1"/>
  <c r="O1028" s="1"/>
  <c r="R1028" l="1"/>
  <c r="O1029" s="1"/>
  <c r="R1029" l="1"/>
  <c r="O1030" s="1"/>
  <c r="R1030" l="1"/>
  <c r="O1031" s="1"/>
  <c r="R1031" l="1"/>
  <c r="O1032" s="1"/>
  <c r="R1032" l="1"/>
  <c r="O1033" s="1"/>
  <c r="R1033" l="1"/>
  <c r="O1034" s="1"/>
  <c r="R1034" l="1"/>
  <c r="O1035" s="1"/>
  <c r="R1035" l="1"/>
  <c r="O1036" s="1"/>
  <c r="R1036" l="1"/>
  <c r="O1037" s="1"/>
  <c r="R1037" l="1"/>
  <c r="O1038" s="1"/>
  <c r="R1038" l="1"/>
  <c r="O1039" s="1"/>
  <c r="R1039" l="1"/>
  <c r="O1040" s="1"/>
  <c r="R1040" l="1"/>
  <c r="O1041" s="1"/>
  <c r="R1041" l="1"/>
  <c r="O1042" s="1"/>
  <c r="R1042" l="1"/>
  <c r="O1043" s="1"/>
  <c r="R1043" l="1"/>
  <c r="O1044" s="1"/>
  <c r="R1044" l="1"/>
  <c r="O1045" s="1"/>
  <c r="R1045" l="1"/>
  <c r="O1046" s="1"/>
  <c r="R1046" l="1"/>
  <c r="O1047" s="1"/>
  <c r="R1047" l="1"/>
  <c r="O1048" s="1"/>
  <c r="R1048" l="1"/>
  <c r="O1049" s="1"/>
  <c r="R1049" l="1"/>
  <c r="O1050" s="1"/>
  <c r="R1050" l="1"/>
  <c r="O1051" s="1"/>
  <c r="R1051" l="1"/>
  <c r="O1052" s="1"/>
  <c r="R1052" l="1"/>
  <c r="O1053" s="1"/>
  <c r="R1053" l="1"/>
  <c r="O1054" s="1"/>
  <c r="R1054" l="1"/>
  <c r="O1055" s="1"/>
  <c r="R1055" l="1"/>
  <c r="O1056" s="1"/>
  <c r="R1056" l="1"/>
  <c r="O1057" s="1"/>
  <c r="R1057" l="1"/>
  <c r="O1058" s="1"/>
  <c r="R1058" l="1"/>
  <c r="O1059" s="1"/>
  <c r="R1059" l="1"/>
  <c r="O1060" s="1"/>
  <c r="R1060" l="1"/>
  <c r="O1061" s="1"/>
  <c r="R1061" l="1"/>
  <c r="O1062" s="1"/>
  <c r="R1062" l="1"/>
  <c r="O1063" s="1"/>
  <c r="R1063" l="1"/>
  <c r="O1064" s="1"/>
  <c r="R1064" l="1"/>
  <c r="O1065" s="1"/>
  <c r="R1065" l="1"/>
  <c r="O1066" s="1"/>
  <c r="R1066" l="1"/>
  <c r="O1067" s="1"/>
  <c r="R1067" l="1"/>
  <c r="O1068" s="1"/>
  <c r="R1068" l="1"/>
  <c r="O1069" s="1"/>
  <c r="R1069" l="1"/>
  <c r="O1070" s="1"/>
  <c r="R1070" l="1"/>
  <c r="O1071" s="1"/>
  <c r="R1071" l="1"/>
  <c r="O1072" s="1"/>
  <c r="R1072" l="1"/>
  <c r="O1073" s="1"/>
  <c r="R1073" l="1"/>
  <c r="O1074" s="1"/>
  <c r="R1074" l="1"/>
  <c r="O1075" s="1"/>
  <c r="R1075" l="1"/>
  <c r="O1076" s="1"/>
  <c r="R1076" l="1"/>
  <c r="O1077" s="1"/>
  <c r="R1077" l="1"/>
  <c r="O1078" s="1"/>
  <c r="R1078" l="1"/>
  <c r="O1079" s="1"/>
  <c r="R1079" l="1"/>
  <c r="O1080" s="1"/>
  <c r="R1080" l="1"/>
  <c r="O1081" s="1"/>
  <c r="R1081" l="1"/>
  <c r="O1082" s="1"/>
  <c r="R1082" l="1"/>
  <c r="O1083" s="1"/>
  <c r="R1083" l="1"/>
  <c r="O1084" s="1"/>
  <c r="R1084" l="1"/>
  <c r="O1085" s="1"/>
  <c r="R1085" l="1"/>
  <c r="O1086" s="1"/>
  <c r="R1086" l="1"/>
  <c r="O1087" s="1"/>
  <c r="R1087" l="1"/>
  <c r="O1088" s="1"/>
  <c r="R1088" l="1"/>
  <c r="O1089" s="1"/>
  <c r="R1089" l="1"/>
  <c r="O1090" s="1"/>
  <c r="R1090" l="1"/>
  <c r="O1091" s="1"/>
  <c r="R1091" l="1"/>
  <c r="O1092" s="1"/>
  <c r="R1092" l="1"/>
  <c r="O1093" s="1"/>
  <c r="R1093" l="1"/>
  <c r="O1094" s="1"/>
  <c r="R1094" l="1"/>
  <c r="O1095" s="1"/>
  <c r="R1095" l="1"/>
  <c r="O1096" s="1"/>
  <c r="R1096" l="1"/>
  <c r="O1097" s="1"/>
  <c r="O1098" l="1"/>
  <c r="R1097"/>
  <c r="R1098" l="1"/>
  <c r="O1099" s="1"/>
  <c r="R1099" l="1"/>
  <c r="O1100" s="1"/>
  <c r="R1100" l="1"/>
  <c r="O1101" s="1"/>
  <c r="R1101" l="1"/>
  <c r="O1102" s="1"/>
  <c r="R1102" l="1"/>
  <c r="O1103" s="1"/>
  <c r="R1103" l="1"/>
  <c r="O1104" s="1"/>
  <c r="R1104" l="1"/>
  <c r="O1105" s="1"/>
  <c r="R1105" l="1"/>
  <c r="O1106" s="1"/>
  <c r="R1106" l="1"/>
  <c r="O1107" s="1"/>
  <c r="R1107" l="1"/>
  <c r="O1108" s="1"/>
  <c r="R1108" l="1"/>
  <c r="O1109" s="1"/>
  <c r="R1109" l="1"/>
  <c r="O1110" s="1"/>
  <c r="R1110" l="1"/>
  <c r="O1111" s="1"/>
  <c r="R1111" l="1"/>
  <c r="O1112" s="1"/>
  <c r="R1112" l="1"/>
  <c r="O1113" s="1"/>
  <c r="R1113" l="1"/>
  <c r="O1114" s="1"/>
  <c r="R1114" l="1"/>
  <c r="O1115" s="1"/>
  <c r="R1115" l="1"/>
  <c r="O1116" s="1"/>
  <c r="R1116" l="1"/>
  <c r="O1117" s="1"/>
  <c r="R1117" l="1"/>
  <c r="O1118" s="1"/>
  <c r="R1118" l="1"/>
  <c r="O1119" s="1"/>
  <c r="R1119" l="1"/>
  <c r="O1120" s="1"/>
  <c r="R1120" l="1"/>
  <c r="O1121" s="1"/>
  <c r="R1121" l="1"/>
  <c r="O1122" s="1"/>
  <c r="R1122" l="1"/>
  <c r="O1123" s="1"/>
  <c r="R1123" l="1"/>
  <c r="O1124" s="1"/>
  <c r="R1124" l="1"/>
  <c r="O1125" s="1"/>
  <c r="R1125" l="1"/>
  <c r="O1126" s="1"/>
  <c r="R1126" l="1"/>
  <c r="O1127" s="1"/>
  <c r="R1127" l="1"/>
  <c r="O1128" s="1"/>
  <c r="R1128" l="1"/>
  <c r="O1129" s="1"/>
  <c r="R1129" l="1"/>
  <c r="O1130" s="1"/>
  <c r="R1130" l="1"/>
  <c r="O1131" s="1"/>
  <c r="R1131" l="1"/>
  <c r="O1132" s="1"/>
  <c r="R1132" l="1"/>
  <c r="O1133" s="1"/>
  <c r="R1133" l="1"/>
  <c r="O1134" s="1"/>
  <c r="R1134" l="1"/>
  <c r="O1135" s="1"/>
  <c r="R1135" l="1"/>
  <c r="O1136" s="1"/>
  <c r="R1136" l="1"/>
  <c r="O1137" s="1"/>
  <c r="R1137" l="1"/>
  <c r="O1138" s="1"/>
  <c r="R1138" l="1"/>
  <c r="O1139" s="1"/>
  <c r="R1139" l="1"/>
  <c r="O1140" s="1"/>
  <c r="R1140" l="1"/>
  <c r="O1141" s="1"/>
  <c r="R1141" l="1"/>
  <c r="O1142" s="1"/>
  <c r="R1142" l="1"/>
  <c r="O1143" s="1"/>
  <c r="R1143" l="1"/>
  <c r="O1144" s="1"/>
  <c r="R1144" l="1"/>
  <c r="O1145" s="1"/>
  <c r="R1145" l="1"/>
  <c r="O1146" s="1"/>
  <c r="R1146" l="1"/>
  <c r="O1147" s="1"/>
  <c r="R1147" l="1"/>
  <c r="O1148" s="1"/>
  <c r="R1148" l="1"/>
  <c r="O1149" s="1"/>
  <c r="R1149" l="1"/>
  <c r="O1150" s="1"/>
  <c r="R1150" l="1"/>
  <c r="O1151" s="1"/>
  <c r="R1151" l="1"/>
  <c r="O1152" s="1"/>
  <c r="R1152" l="1"/>
  <c r="O1153" s="1"/>
  <c r="R1153" l="1"/>
  <c r="O1154" s="1"/>
  <c r="R1154" l="1"/>
  <c r="O1155" s="1"/>
  <c r="R1155" l="1"/>
  <c r="O1156" s="1"/>
  <c r="R1156" l="1"/>
  <c r="O1157" s="1"/>
  <c r="R1157" l="1"/>
  <c r="O1158" s="1"/>
  <c r="R1158" l="1"/>
  <c r="O1159" s="1"/>
  <c r="R1159" l="1"/>
  <c r="O1160" s="1"/>
  <c r="R1160" l="1"/>
  <c r="O1161" s="1"/>
  <c r="R1161" l="1"/>
  <c r="O1162" s="1"/>
  <c r="R1162" l="1"/>
  <c r="O1163" s="1"/>
  <c r="R1163" l="1"/>
  <c r="O1164" s="1"/>
  <c r="R1164" l="1"/>
  <c r="O1165" s="1"/>
  <c r="R1165" l="1"/>
  <c r="O1166" s="1"/>
  <c r="R1166" l="1"/>
  <c r="O1167" s="1"/>
  <c r="R1167" l="1"/>
  <c r="O1168" s="1"/>
  <c r="R1168" l="1"/>
  <c r="O1169" s="1"/>
  <c r="R1169" l="1"/>
  <c r="O1170" s="1"/>
  <c r="R1170" l="1"/>
  <c r="O1171" s="1"/>
  <c r="R1171" l="1"/>
  <c r="O1172" s="1"/>
  <c r="R1172" l="1"/>
  <c r="O1173" s="1"/>
  <c r="R1173" l="1"/>
  <c r="O1174" s="1"/>
  <c r="R1174" l="1"/>
  <c r="O1175" s="1"/>
  <c r="R1175" l="1"/>
  <c r="O1176" s="1"/>
  <c r="R1176" l="1"/>
  <c r="O1177" s="1"/>
  <c r="R1177" l="1"/>
  <c r="O1178" s="1"/>
  <c r="R1178" l="1"/>
  <c r="O1179" s="1"/>
  <c r="R1179" l="1"/>
  <c r="O1180" s="1"/>
  <c r="R1180" l="1"/>
  <c r="O1181" s="1"/>
  <c r="R1181" l="1"/>
  <c r="O1182" s="1"/>
  <c r="R1182" l="1"/>
  <c r="O1183" s="1"/>
  <c r="R1183" l="1"/>
  <c r="O1184" s="1"/>
  <c r="R1184" l="1"/>
  <c r="O1185" s="1"/>
  <c r="R1185" l="1"/>
  <c r="O1186" s="1"/>
  <c r="R1186" l="1"/>
  <c r="O1187" s="1"/>
  <c r="R1187" l="1"/>
  <c r="O1188" s="1"/>
  <c r="R1188" l="1"/>
  <c r="O1189" s="1"/>
  <c r="R1189" l="1"/>
  <c r="O1190" s="1"/>
  <c r="R1190" l="1"/>
  <c r="O1191" s="1"/>
  <c r="R1191" l="1"/>
  <c r="O1192" s="1"/>
  <c r="R1192" l="1"/>
  <c r="O1193" s="1"/>
  <c r="R1193" l="1"/>
  <c r="O1194" s="1"/>
  <c r="R1194" l="1"/>
  <c r="O1195" s="1"/>
  <c r="R1195" l="1"/>
  <c r="O1196" s="1"/>
  <c r="R1196" l="1"/>
  <c r="O1197" s="1"/>
  <c r="R1197" l="1"/>
  <c r="O1198" s="1"/>
  <c r="R1198" l="1"/>
  <c r="O1199" s="1"/>
  <c r="R1199" l="1"/>
  <c r="O1200" s="1"/>
  <c r="R1200" l="1"/>
  <c r="O1201" s="1"/>
  <c r="R1201" l="1"/>
  <c r="O1202" s="1"/>
  <c r="R1202" l="1"/>
  <c r="O1203" s="1"/>
  <c r="R1203" l="1"/>
  <c r="O1204" s="1"/>
  <c r="R1204" l="1"/>
  <c r="O1205" s="1"/>
  <c r="R1205" l="1"/>
  <c r="O1206" s="1"/>
  <c r="R1206" l="1"/>
  <c r="O1207" s="1"/>
  <c r="R1207" l="1"/>
  <c r="O1208" s="1"/>
  <c r="R1208" l="1"/>
  <c r="O1209" s="1"/>
  <c r="R1209" l="1"/>
  <c r="O1210" s="1"/>
  <c r="R1210" l="1"/>
  <c r="O1211" s="1"/>
  <c r="R1211" l="1"/>
  <c r="O1212" s="1"/>
  <c r="R1212" l="1"/>
  <c r="O1213" s="1"/>
  <c r="R1213" l="1"/>
  <c r="O1214" s="1"/>
  <c r="R1214" l="1"/>
  <c r="O1215" s="1"/>
  <c r="R1215" l="1"/>
  <c r="O1216" s="1"/>
  <c r="R1216" l="1"/>
  <c r="O1217" s="1"/>
  <c r="R1217" l="1"/>
  <c r="O1218" s="1"/>
  <c r="R1218" l="1"/>
  <c r="O1219" s="1"/>
  <c r="R1219" l="1"/>
  <c r="O1220" s="1"/>
  <c r="R1220" l="1"/>
  <c r="O1221" s="1"/>
  <c r="R1221" l="1"/>
  <c r="O1222" s="1"/>
  <c r="R1222" l="1"/>
  <c r="O1223" s="1"/>
  <c r="R1223" l="1"/>
  <c r="O1224" s="1"/>
  <c r="R1224" l="1"/>
  <c r="O1225" s="1"/>
  <c r="R1225" l="1"/>
  <c r="O1226" s="1"/>
  <c r="R1226" l="1"/>
  <c r="O1227" s="1"/>
  <c r="R1227" l="1"/>
  <c r="O1228" s="1"/>
  <c r="R1228" l="1"/>
  <c r="O1229" s="1"/>
  <c r="R1229" l="1"/>
  <c r="O1230" s="1"/>
  <c r="R1230" l="1"/>
  <c r="O1231" s="1"/>
  <c r="R1231" l="1"/>
  <c r="O1232" s="1"/>
  <c r="R1232" l="1"/>
  <c r="O1233" s="1"/>
  <c r="R1233" l="1"/>
  <c r="O1234" s="1"/>
  <c r="R1234" l="1"/>
  <c r="O1235" s="1"/>
  <c r="R1235" l="1"/>
  <c r="O1236" s="1"/>
  <c r="R1236" l="1"/>
  <c r="O1237" s="1"/>
  <c r="R1237" l="1"/>
  <c r="O1238" s="1"/>
  <c r="R1238" l="1"/>
  <c r="O1239" s="1"/>
  <c r="R1239" l="1"/>
  <c r="O1240" s="1"/>
  <c r="R1240" l="1"/>
  <c r="O1241" s="1"/>
  <c r="R1241" l="1"/>
  <c r="O1242" s="1"/>
  <c r="R1242" l="1"/>
  <c r="O1243" s="1"/>
  <c r="R1243" l="1"/>
  <c r="O1244" s="1"/>
  <c r="R1244" l="1"/>
  <c r="O1245" s="1"/>
  <c r="R1245" l="1"/>
  <c r="O1246" s="1"/>
  <c r="R1246" l="1"/>
  <c r="O1247" s="1"/>
  <c r="R1247" l="1"/>
  <c r="O1248" s="1"/>
  <c r="R1248" l="1"/>
  <c r="O1249" s="1"/>
  <c r="R1249" s="1"/>
  <c r="N20" l="1"/>
  <c r="S20" l="1"/>
  <c r="T20" s="1"/>
  <c r="S21"/>
  <c r="T21" s="1"/>
  <c r="S22"/>
  <c r="S23"/>
  <c r="S24"/>
  <c r="S25" l="1"/>
  <c r="S27"/>
  <c r="S29"/>
  <c r="S30"/>
  <c r="S26"/>
  <c r="S28"/>
  <c r="S31" l="1"/>
  <c r="N23"/>
  <c r="U12" i="1" l="1"/>
  <c r="U16" l="1"/>
  <c r="C20"/>
  <c r="AT21" i="2"/>
  <c r="AU18"/>
  <c r="AU13"/>
  <c r="AU19"/>
  <c r="C19" i="1" l="1"/>
  <c r="C6"/>
  <c r="C10"/>
  <c r="C11"/>
  <c r="Y7"/>
  <c r="C27"/>
  <c r="Y10"/>
  <c r="Y9"/>
  <c r="AW17" i="3"/>
  <c r="AK62"/>
  <c r="AJ62"/>
  <c r="AI62"/>
  <c r="AH62"/>
  <c r="AG62"/>
  <c r="AF62"/>
  <c r="AE62"/>
  <c r="AD62"/>
  <c r="AC62"/>
  <c r="AB62"/>
  <c r="AA62"/>
  <c r="Z62"/>
  <c r="U62"/>
  <c r="T62"/>
  <c r="S62"/>
  <c r="R62"/>
  <c r="Q62"/>
  <c r="P62"/>
  <c r="O62"/>
  <c r="N62"/>
  <c r="M62"/>
  <c r="L62"/>
  <c r="K62"/>
  <c r="J62"/>
  <c r="H62"/>
  <c r="G62"/>
  <c r="AK61"/>
  <c r="AJ61"/>
  <c r="AI61"/>
  <c r="AH61"/>
  <c r="AG61"/>
  <c r="AF61"/>
  <c r="AE61"/>
  <c r="AD61"/>
  <c r="AC61"/>
  <c r="AB61"/>
  <c r="AA61"/>
  <c r="Z61"/>
  <c r="U61"/>
  <c r="T61"/>
  <c r="S61"/>
  <c r="R61"/>
  <c r="Q61"/>
  <c r="P61"/>
  <c r="O61"/>
  <c r="N61"/>
  <c r="M61"/>
  <c r="L61"/>
  <c r="K61"/>
  <c r="J61"/>
  <c r="H61"/>
  <c r="G61"/>
  <c r="AK60"/>
  <c r="AJ60"/>
  <c r="AI60"/>
  <c r="AH60"/>
  <c r="AG60"/>
  <c r="AF60"/>
  <c r="AE60"/>
  <c r="AD60"/>
  <c r="AC60"/>
  <c r="AB60"/>
  <c r="AA60"/>
  <c r="Z60"/>
  <c r="U60"/>
  <c r="T60"/>
  <c r="S60"/>
  <c r="R60"/>
  <c r="Q60"/>
  <c r="P60"/>
  <c r="O60"/>
  <c r="N60"/>
  <c r="M60"/>
  <c r="L60"/>
  <c r="K60"/>
  <c r="J60"/>
  <c r="H60"/>
  <c r="G60"/>
  <c r="AK59"/>
  <c r="AJ59"/>
  <c r="AI59"/>
  <c r="AH59"/>
  <c r="AG59"/>
  <c r="AF59"/>
  <c r="AE59"/>
  <c r="AD59"/>
  <c r="AC59"/>
  <c r="AB59"/>
  <c r="AA59"/>
  <c r="Z59"/>
  <c r="U59"/>
  <c r="T59"/>
  <c r="S59"/>
  <c r="R59"/>
  <c r="Q59"/>
  <c r="P59"/>
  <c r="O59"/>
  <c r="N59"/>
  <c r="M59"/>
  <c r="L59"/>
  <c r="K59"/>
  <c r="J59"/>
  <c r="H59"/>
  <c r="G59"/>
  <c r="AK58"/>
  <c r="AJ58"/>
  <c r="AI58"/>
  <c r="AH58"/>
  <c r="AG58"/>
  <c r="AF58"/>
  <c r="AE58"/>
  <c r="AD58"/>
  <c r="AC58"/>
  <c r="AB58"/>
  <c r="AA58"/>
  <c r="Z58"/>
  <c r="U58"/>
  <c r="T58"/>
  <c r="S58"/>
  <c r="R58"/>
  <c r="Q58"/>
  <c r="P58"/>
  <c r="O58"/>
  <c r="N58"/>
  <c r="M58"/>
  <c r="L58"/>
  <c r="K58"/>
  <c r="J58"/>
  <c r="H58"/>
  <c r="G58"/>
  <c r="AK57"/>
  <c r="AJ57"/>
  <c r="AI57"/>
  <c r="AH57"/>
  <c r="AG57"/>
  <c r="AF57"/>
  <c r="AE57"/>
  <c r="AD57"/>
  <c r="AC57"/>
  <c r="AB57"/>
  <c r="AA57"/>
  <c r="Z57"/>
  <c r="U57"/>
  <c r="T57"/>
  <c r="S57"/>
  <c r="R57"/>
  <c r="Q57"/>
  <c r="P57"/>
  <c r="O57"/>
  <c r="N57"/>
  <c r="M57"/>
  <c r="L57"/>
  <c r="K57"/>
  <c r="J57"/>
  <c r="H57"/>
  <c r="G57"/>
  <c r="AK56"/>
  <c r="AJ56"/>
  <c r="AI56"/>
  <c r="AH56"/>
  <c r="AG56"/>
  <c r="AF56"/>
  <c r="AE56"/>
  <c r="AD56"/>
  <c r="AC56"/>
  <c r="AB56"/>
  <c r="AA56"/>
  <c r="Z56"/>
  <c r="U56"/>
  <c r="T56"/>
  <c r="S56"/>
  <c r="R56"/>
  <c r="Q56"/>
  <c r="P56"/>
  <c r="O56"/>
  <c r="N56"/>
  <c r="M56"/>
  <c r="L56"/>
  <c r="K56"/>
  <c r="J56"/>
  <c r="H56"/>
  <c r="G56"/>
  <c r="AK55"/>
  <c r="AJ55"/>
  <c r="AI55"/>
  <c r="AH55"/>
  <c r="AG55"/>
  <c r="AF55"/>
  <c r="AE55"/>
  <c r="AD55"/>
  <c r="AC55"/>
  <c r="AB55"/>
  <c r="AA55"/>
  <c r="Z55"/>
  <c r="U55"/>
  <c r="T55"/>
  <c r="S55"/>
  <c r="R55"/>
  <c r="Q55"/>
  <c r="P55"/>
  <c r="O55"/>
  <c r="N55"/>
  <c r="M55"/>
  <c r="L55"/>
  <c r="K55"/>
  <c r="J55"/>
  <c r="H55"/>
  <c r="G55"/>
  <c r="AK54"/>
  <c r="AJ54"/>
  <c r="AI54"/>
  <c r="AH54"/>
  <c r="AG54"/>
  <c r="AF54"/>
  <c r="AE54"/>
  <c r="AD54"/>
  <c r="AC54"/>
  <c r="AB54"/>
  <c r="AA54"/>
  <c r="Z54"/>
  <c r="U54"/>
  <c r="T54"/>
  <c r="S54"/>
  <c r="R54"/>
  <c r="Q54"/>
  <c r="P54"/>
  <c r="O54"/>
  <c r="N54"/>
  <c r="M54"/>
  <c r="L54"/>
  <c r="K54"/>
  <c r="J54"/>
  <c r="H54"/>
  <c r="G54"/>
  <c r="AK53"/>
  <c r="AJ53"/>
  <c r="AI53"/>
  <c r="AH53"/>
  <c r="AG53"/>
  <c r="AF53"/>
  <c r="AE53"/>
  <c r="AD53"/>
  <c r="AC53"/>
  <c r="AB53"/>
  <c r="AA53"/>
  <c r="Z53"/>
  <c r="U53"/>
  <c r="T53"/>
  <c r="S53"/>
  <c r="R53"/>
  <c r="Q53"/>
  <c r="P53"/>
  <c r="O53"/>
  <c r="N53"/>
  <c r="M53"/>
  <c r="L53"/>
  <c r="K53"/>
  <c r="J53"/>
  <c r="H53"/>
  <c r="G53"/>
  <c r="AK52"/>
  <c r="AJ52"/>
  <c r="AI52"/>
  <c r="AH52"/>
  <c r="AG52"/>
  <c r="AF52"/>
  <c r="AE52"/>
  <c r="AD52"/>
  <c r="AC52"/>
  <c r="AB52"/>
  <c r="AA52"/>
  <c r="Z52"/>
  <c r="U52"/>
  <c r="T52"/>
  <c r="S52"/>
  <c r="R52"/>
  <c r="Q52"/>
  <c r="P52"/>
  <c r="O52"/>
  <c r="N52"/>
  <c r="M52"/>
  <c r="L52"/>
  <c r="K52"/>
  <c r="J52"/>
  <c r="H52"/>
  <c r="G52"/>
  <c r="AK51"/>
  <c r="AJ51"/>
  <c r="AI51"/>
  <c r="AH51"/>
  <c r="AG51"/>
  <c r="AF51"/>
  <c r="AE51"/>
  <c r="AD51"/>
  <c r="AC51"/>
  <c r="AB51"/>
  <c r="AA51"/>
  <c r="Z51"/>
  <c r="U51"/>
  <c r="T51"/>
  <c r="S51"/>
  <c r="R51"/>
  <c r="Q51"/>
  <c r="P51"/>
  <c r="O51"/>
  <c r="N51"/>
  <c r="M51"/>
  <c r="L51"/>
  <c r="K51"/>
  <c r="J51"/>
  <c r="H51"/>
  <c r="G51"/>
  <c r="AK50"/>
  <c r="AJ50"/>
  <c r="AI50"/>
  <c r="AH50"/>
  <c r="AG50"/>
  <c r="AF50"/>
  <c r="AE50"/>
  <c r="AD50"/>
  <c r="AC50"/>
  <c r="AB50"/>
  <c r="AA50"/>
  <c r="Z50"/>
  <c r="U50"/>
  <c r="T50"/>
  <c r="S50"/>
  <c r="R50"/>
  <c r="Q50"/>
  <c r="P50"/>
  <c r="O50"/>
  <c r="N50"/>
  <c r="M50"/>
  <c r="L50"/>
  <c r="K50"/>
  <c r="J50"/>
  <c r="H50"/>
  <c r="G50"/>
  <c r="AK49"/>
  <c r="AJ49"/>
  <c r="AI49"/>
  <c r="AH49"/>
  <c r="AG49"/>
  <c r="AF49"/>
  <c r="AE49"/>
  <c r="AD49"/>
  <c r="AC49"/>
  <c r="AB49"/>
  <c r="AA49"/>
  <c r="Z49"/>
  <c r="U49"/>
  <c r="T49"/>
  <c r="S49"/>
  <c r="R49"/>
  <c r="Q49"/>
  <c r="P49"/>
  <c r="O49"/>
  <c r="N49"/>
  <c r="M49"/>
  <c r="L49"/>
  <c r="K49"/>
  <c r="J49"/>
  <c r="H49"/>
  <c r="G49"/>
  <c r="AK48"/>
  <c r="AJ48"/>
  <c r="AI48"/>
  <c r="AH48"/>
  <c r="AG48"/>
  <c r="AF48"/>
  <c r="AE48"/>
  <c r="AD48"/>
  <c r="AC48"/>
  <c r="AB48"/>
  <c r="AA48"/>
  <c r="Z48"/>
  <c r="U48"/>
  <c r="T48"/>
  <c r="S48"/>
  <c r="R48"/>
  <c r="Q48"/>
  <c r="P48"/>
  <c r="O48"/>
  <c r="N48"/>
  <c r="M48"/>
  <c r="L48"/>
  <c r="K48"/>
  <c r="J48"/>
  <c r="H48"/>
  <c r="G48"/>
  <c r="AK47"/>
  <c r="AJ47"/>
  <c r="AI47"/>
  <c r="AH47"/>
  <c r="AG47"/>
  <c r="AF47"/>
  <c r="AE47"/>
  <c r="AD47"/>
  <c r="AC47"/>
  <c r="AB47"/>
  <c r="AA47"/>
  <c r="Z47"/>
  <c r="U47"/>
  <c r="T47"/>
  <c r="S47"/>
  <c r="R47"/>
  <c r="Q47"/>
  <c r="P47"/>
  <c r="O47"/>
  <c r="N47"/>
  <c r="M47"/>
  <c r="L47"/>
  <c r="K47"/>
  <c r="J47"/>
  <c r="H47"/>
  <c r="G47"/>
  <c r="AK46"/>
  <c r="AJ46"/>
  <c r="AI46"/>
  <c r="AH46"/>
  <c r="AG46"/>
  <c r="AF46"/>
  <c r="AE46"/>
  <c r="AD46"/>
  <c r="AC46"/>
  <c r="AB46"/>
  <c r="AA46"/>
  <c r="Z46"/>
  <c r="U46"/>
  <c r="T46"/>
  <c r="S46"/>
  <c r="R46"/>
  <c r="Q46"/>
  <c r="P46"/>
  <c r="O46"/>
  <c r="N46"/>
  <c r="M46"/>
  <c r="L46"/>
  <c r="K46"/>
  <c r="J46"/>
  <c r="H46"/>
  <c r="G46"/>
  <c r="AK45"/>
  <c r="AJ45"/>
  <c r="AI45"/>
  <c r="AH45"/>
  <c r="AG45"/>
  <c r="AF45"/>
  <c r="AE45"/>
  <c r="AD45"/>
  <c r="AC45"/>
  <c r="AB45"/>
  <c r="AA45"/>
  <c r="Z45"/>
  <c r="U45"/>
  <c r="T45"/>
  <c r="S45"/>
  <c r="R45"/>
  <c r="Q45"/>
  <c r="P45"/>
  <c r="O45"/>
  <c r="N45"/>
  <c r="M45"/>
  <c r="L45"/>
  <c r="K45"/>
  <c r="J45"/>
  <c r="H45"/>
  <c r="G45"/>
  <c r="AK44"/>
  <c r="AJ44"/>
  <c r="AI44"/>
  <c r="AH44"/>
  <c r="AG44"/>
  <c r="AF44"/>
  <c r="AE44"/>
  <c r="AD44"/>
  <c r="AC44"/>
  <c r="AB44"/>
  <c r="AA44"/>
  <c r="Z44"/>
  <c r="U44"/>
  <c r="T44"/>
  <c r="S44"/>
  <c r="R44"/>
  <c r="Q44"/>
  <c r="P44"/>
  <c r="O44"/>
  <c r="N44"/>
  <c r="M44"/>
  <c r="L44"/>
  <c r="K44"/>
  <c r="J44"/>
  <c r="H44"/>
  <c r="G44"/>
  <c r="AK43"/>
  <c r="AJ43"/>
  <c r="AI43"/>
  <c r="AH43"/>
  <c r="AG43"/>
  <c r="AF43"/>
  <c r="AE43"/>
  <c r="AD43"/>
  <c r="AC43"/>
  <c r="AB43"/>
  <c r="AA43"/>
  <c r="Z43"/>
  <c r="U43"/>
  <c r="T43"/>
  <c r="S43"/>
  <c r="R43"/>
  <c r="Q43"/>
  <c r="P43"/>
  <c r="O43"/>
  <c r="N43"/>
  <c r="M43"/>
  <c r="L43"/>
  <c r="K43"/>
  <c r="J43"/>
  <c r="H43"/>
  <c r="G43"/>
  <c r="AK42"/>
  <c r="AJ42"/>
  <c r="AI42"/>
  <c r="AH42"/>
  <c r="AG42"/>
  <c r="AF42"/>
  <c r="AE42"/>
  <c r="AD42"/>
  <c r="AC42"/>
  <c r="AB42"/>
  <c r="AA42"/>
  <c r="Z42"/>
  <c r="U42"/>
  <c r="T42"/>
  <c r="S42"/>
  <c r="R42"/>
  <c r="Q42"/>
  <c r="P42"/>
  <c r="O42"/>
  <c r="N42"/>
  <c r="M42"/>
  <c r="L42"/>
  <c r="K42"/>
  <c r="J42"/>
  <c r="H42"/>
  <c r="G42"/>
  <c r="AK41"/>
  <c r="AJ41"/>
  <c r="AI41"/>
  <c r="AH41"/>
  <c r="AG41"/>
  <c r="AF41"/>
  <c r="AE41"/>
  <c r="AD41"/>
  <c r="AC41"/>
  <c r="AB41"/>
  <c r="AA41"/>
  <c r="Z41"/>
  <c r="U41"/>
  <c r="T41"/>
  <c r="S41"/>
  <c r="R41"/>
  <c r="Q41"/>
  <c r="P41"/>
  <c r="O41"/>
  <c r="N41"/>
  <c r="M41"/>
  <c r="L41"/>
  <c r="K41"/>
  <c r="J41"/>
  <c r="H41"/>
  <c r="G41"/>
  <c r="AK40"/>
  <c r="AJ40"/>
  <c r="AI40"/>
  <c r="AH40"/>
  <c r="AG40"/>
  <c r="AF40"/>
  <c r="AE40"/>
  <c r="AD40"/>
  <c r="AC40"/>
  <c r="AB40"/>
  <c r="AA40"/>
  <c r="Z40"/>
  <c r="U40"/>
  <c r="T40"/>
  <c r="S40"/>
  <c r="R40"/>
  <c r="Q40"/>
  <c r="P40"/>
  <c r="O40"/>
  <c r="N40"/>
  <c r="M40"/>
  <c r="L40"/>
  <c r="K40"/>
  <c r="J40"/>
  <c r="H40"/>
  <c r="G40"/>
  <c r="AK39"/>
  <c r="AJ39"/>
  <c r="AI39"/>
  <c r="AH39"/>
  <c r="AG39"/>
  <c r="AF39"/>
  <c r="AE39"/>
  <c r="AD39"/>
  <c r="AC39"/>
  <c r="AB39"/>
  <c r="AA39"/>
  <c r="Z39"/>
  <c r="U39"/>
  <c r="T39"/>
  <c r="S39"/>
  <c r="R39"/>
  <c r="Q39"/>
  <c r="P39"/>
  <c r="O39"/>
  <c r="N39"/>
  <c r="M39"/>
  <c r="L39"/>
  <c r="K39"/>
  <c r="J39"/>
  <c r="H39"/>
  <c r="G39"/>
  <c r="AK38"/>
  <c r="AJ38"/>
  <c r="AI38"/>
  <c r="AH38"/>
  <c r="AG38"/>
  <c r="AF38"/>
  <c r="AE38"/>
  <c r="AD38"/>
  <c r="AC38"/>
  <c r="AB38"/>
  <c r="AA38"/>
  <c r="Z38"/>
  <c r="U38"/>
  <c r="T38"/>
  <c r="S38"/>
  <c r="R38"/>
  <c r="Q38"/>
  <c r="P38"/>
  <c r="O38"/>
  <c r="N38"/>
  <c r="M38"/>
  <c r="L38"/>
  <c r="K38"/>
  <c r="J38"/>
  <c r="H38"/>
  <c r="G38"/>
  <c r="AK37"/>
  <c r="AJ37"/>
  <c r="AI37"/>
  <c r="AH37"/>
  <c r="AG37"/>
  <c r="AF37"/>
  <c r="AE37"/>
  <c r="AD37"/>
  <c r="AC37"/>
  <c r="AB37"/>
  <c r="AA37"/>
  <c r="Z37"/>
  <c r="U37"/>
  <c r="T37"/>
  <c r="S37"/>
  <c r="R37"/>
  <c r="Q37"/>
  <c r="P37"/>
  <c r="O37"/>
  <c r="N37"/>
  <c r="M37"/>
  <c r="L37"/>
  <c r="K37"/>
  <c r="J37"/>
  <c r="H37"/>
  <c r="G37"/>
  <c r="AK36"/>
  <c r="AJ36"/>
  <c r="AI36"/>
  <c r="AH36"/>
  <c r="AG36"/>
  <c r="AF36"/>
  <c r="AE36"/>
  <c r="AD36"/>
  <c r="AC36"/>
  <c r="AB36"/>
  <c r="AA36"/>
  <c r="Z36"/>
  <c r="U36"/>
  <c r="T36"/>
  <c r="S36"/>
  <c r="R36"/>
  <c r="Q36"/>
  <c r="P36"/>
  <c r="O36"/>
  <c r="N36"/>
  <c r="M36"/>
  <c r="L36"/>
  <c r="K36"/>
  <c r="J36"/>
  <c r="H36"/>
  <c r="G36"/>
  <c r="AK35"/>
  <c r="AJ35"/>
  <c r="AI35"/>
  <c r="AH35"/>
  <c r="AG35"/>
  <c r="AF35"/>
  <c r="AE35"/>
  <c r="AD35"/>
  <c r="AC35"/>
  <c r="AB35"/>
  <c r="AA35"/>
  <c r="Z35"/>
  <c r="U35"/>
  <c r="T35"/>
  <c r="S35"/>
  <c r="R35"/>
  <c r="Q35"/>
  <c r="P35"/>
  <c r="O35"/>
  <c r="N35"/>
  <c r="M35"/>
  <c r="L35"/>
  <c r="K35"/>
  <c r="J35"/>
  <c r="H35"/>
  <c r="G35"/>
  <c r="AK34"/>
  <c r="AJ34"/>
  <c r="AI34"/>
  <c r="AH34"/>
  <c r="AG34"/>
  <c r="AF34"/>
  <c r="AE34"/>
  <c r="AD34"/>
  <c r="AC34"/>
  <c r="AB34"/>
  <c r="AA34"/>
  <c r="Z34"/>
  <c r="U34"/>
  <c r="T34"/>
  <c r="S34"/>
  <c r="R34"/>
  <c r="Q34"/>
  <c r="P34"/>
  <c r="O34"/>
  <c r="N34"/>
  <c r="M34"/>
  <c r="L34"/>
  <c r="K34"/>
  <c r="J34"/>
  <c r="H34"/>
  <c r="G34"/>
  <c r="AK33"/>
  <c r="AJ33"/>
  <c r="AI33"/>
  <c r="AH33"/>
  <c r="AG33"/>
  <c r="AF33"/>
  <c r="AE33"/>
  <c r="AD33"/>
  <c r="AC33"/>
  <c r="AB33"/>
  <c r="AA33"/>
  <c r="Z33"/>
  <c r="U33"/>
  <c r="T33"/>
  <c r="S33"/>
  <c r="R33"/>
  <c r="Q33"/>
  <c r="P33"/>
  <c r="O33"/>
  <c r="N33"/>
  <c r="M33"/>
  <c r="L33"/>
  <c r="K33"/>
  <c r="J33"/>
  <c r="H33"/>
  <c r="G33"/>
  <c r="AK32"/>
  <c r="AJ32"/>
  <c r="AI32"/>
  <c r="AH32"/>
  <c r="AG32"/>
  <c r="AF32"/>
  <c r="AE32"/>
  <c r="AD32"/>
  <c r="AC32"/>
  <c r="AB32"/>
  <c r="AA32"/>
  <c r="Z32"/>
  <c r="U32"/>
  <c r="T32"/>
  <c r="S32"/>
  <c r="R32"/>
  <c r="Q32"/>
  <c r="P32"/>
  <c r="O32"/>
  <c r="N32"/>
  <c r="M32"/>
  <c r="L32"/>
  <c r="K32"/>
  <c r="J32"/>
  <c r="H32"/>
  <c r="G32"/>
  <c r="AK31"/>
  <c r="AJ31"/>
  <c r="AI31"/>
  <c r="AH31"/>
  <c r="AG31"/>
  <c r="AF31"/>
  <c r="AE31"/>
  <c r="AD31"/>
  <c r="AC31"/>
  <c r="AB31"/>
  <c r="AA31"/>
  <c r="Z31"/>
  <c r="U31"/>
  <c r="T31"/>
  <c r="S31"/>
  <c r="R31"/>
  <c r="Q31"/>
  <c r="P31"/>
  <c r="O31"/>
  <c r="N31"/>
  <c r="M31"/>
  <c r="L31"/>
  <c r="K31"/>
  <c r="J31"/>
  <c r="H31"/>
  <c r="G31"/>
  <c r="AK30"/>
  <c r="AJ30"/>
  <c r="AI30"/>
  <c r="AH30"/>
  <c r="AG30"/>
  <c r="AF30"/>
  <c r="AE30"/>
  <c r="AD30"/>
  <c r="AC30"/>
  <c r="AB30"/>
  <c r="AA30"/>
  <c r="Z30"/>
  <c r="U30"/>
  <c r="T30"/>
  <c r="S30"/>
  <c r="R30"/>
  <c r="Q30"/>
  <c r="P30"/>
  <c r="O30"/>
  <c r="N30"/>
  <c r="M30"/>
  <c r="L30"/>
  <c r="K30"/>
  <c r="J30"/>
  <c r="H30"/>
  <c r="G30"/>
  <c r="AK29"/>
  <c r="AJ29"/>
  <c r="AI29"/>
  <c r="AH29"/>
  <c r="AG29"/>
  <c r="AF29"/>
  <c r="AE29"/>
  <c r="AD29"/>
  <c r="AC29"/>
  <c r="AB29"/>
  <c r="AA29"/>
  <c r="Z29"/>
  <c r="U29"/>
  <c r="T29"/>
  <c r="S29"/>
  <c r="R29"/>
  <c r="Q29"/>
  <c r="P29"/>
  <c r="O29"/>
  <c r="N29"/>
  <c r="M29"/>
  <c r="L29"/>
  <c r="K29"/>
  <c r="J29"/>
  <c r="H29"/>
  <c r="G29"/>
  <c r="AW28"/>
  <c r="AW31" s="1"/>
  <c r="AZ26" s="1"/>
  <c r="AK28"/>
  <c r="AJ28"/>
  <c r="AI28"/>
  <c r="AH28"/>
  <c r="AG28"/>
  <c r="AF28"/>
  <c r="AE28"/>
  <c r="AD28"/>
  <c r="AC28"/>
  <c r="AB28"/>
  <c r="AA28"/>
  <c r="Z28"/>
  <c r="U28"/>
  <c r="T28"/>
  <c r="S28"/>
  <c r="R28"/>
  <c r="Q28"/>
  <c r="P28"/>
  <c r="O28"/>
  <c r="N28"/>
  <c r="M28"/>
  <c r="L28"/>
  <c r="K28"/>
  <c r="J28"/>
  <c r="H28"/>
  <c r="G28"/>
  <c r="AK27"/>
  <c r="AJ27"/>
  <c r="AI27"/>
  <c r="AH27"/>
  <c r="AG27"/>
  <c r="AF27"/>
  <c r="AE27"/>
  <c r="AD27"/>
  <c r="AC27"/>
  <c r="AB27"/>
  <c r="AA27"/>
  <c r="Z27"/>
  <c r="U27"/>
  <c r="T27"/>
  <c r="S27"/>
  <c r="R27"/>
  <c r="Q27"/>
  <c r="P27"/>
  <c r="O27"/>
  <c r="N27"/>
  <c r="M27"/>
  <c r="L27"/>
  <c r="K27"/>
  <c r="J27"/>
  <c r="H27"/>
  <c r="G27"/>
  <c r="AK26"/>
  <c r="AJ26"/>
  <c r="AI26"/>
  <c r="AH26"/>
  <c r="AG26"/>
  <c r="AF26"/>
  <c r="AE26"/>
  <c r="AD26"/>
  <c r="AC26"/>
  <c r="AB26"/>
  <c r="AA26"/>
  <c r="Z26"/>
  <c r="U26"/>
  <c r="T26"/>
  <c r="S26"/>
  <c r="R26"/>
  <c r="Q26"/>
  <c r="P26"/>
  <c r="O26"/>
  <c r="N26"/>
  <c r="M26"/>
  <c r="L26"/>
  <c r="K26"/>
  <c r="J26"/>
  <c r="H26"/>
  <c r="G26"/>
  <c r="AZ25"/>
  <c r="AR25"/>
  <c r="AK25"/>
  <c r="AJ25"/>
  <c r="AI25"/>
  <c r="AH25"/>
  <c r="AG25"/>
  <c r="AF25"/>
  <c r="AE25"/>
  <c r="AD25"/>
  <c r="AC25"/>
  <c r="AB25"/>
  <c r="AA25"/>
  <c r="Z25"/>
  <c r="U25"/>
  <c r="T25"/>
  <c r="S25"/>
  <c r="R25"/>
  <c r="Q25"/>
  <c r="P25"/>
  <c r="O25"/>
  <c r="N25"/>
  <c r="M25"/>
  <c r="L25"/>
  <c r="K25"/>
  <c r="J25"/>
  <c r="H25"/>
  <c r="G25"/>
  <c r="AK24"/>
  <c r="AJ24"/>
  <c r="AI24"/>
  <c r="AH24"/>
  <c r="AG24"/>
  <c r="AF24"/>
  <c r="AE24"/>
  <c r="AD24"/>
  <c r="AC24"/>
  <c r="AB24"/>
  <c r="AA24"/>
  <c r="Z24"/>
  <c r="U24"/>
  <c r="T24"/>
  <c r="S24"/>
  <c r="R24"/>
  <c r="Q24"/>
  <c r="P24"/>
  <c r="O24"/>
  <c r="N24"/>
  <c r="M24"/>
  <c r="L24"/>
  <c r="K24"/>
  <c r="J24"/>
  <c r="H24"/>
  <c r="G24"/>
  <c r="AK23"/>
  <c r="AJ23"/>
  <c r="AI23"/>
  <c r="AH23"/>
  <c r="AG23"/>
  <c r="AF23"/>
  <c r="AE23"/>
  <c r="AD23"/>
  <c r="AC23"/>
  <c r="AB23"/>
  <c r="AA23"/>
  <c r="Z23"/>
  <c r="U23"/>
  <c r="T23"/>
  <c r="S23"/>
  <c r="R23"/>
  <c r="Q23"/>
  <c r="P23"/>
  <c r="O23"/>
  <c r="N23"/>
  <c r="M23"/>
  <c r="L23"/>
  <c r="K23"/>
  <c r="J23"/>
  <c r="H23"/>
  <c r="G23"/>
  <c r="AK22"/>
  <c r="AJ22"/>
  <c r="AI22"/>
  <c r="AH22"/>
  <c r="AG22"/>
  <c r="AF22"/>
  <c r="AE22"/>
  <c r="AD22"/>
  <c r="AC22"/>
  <c r="AB22"/>
  <c r="AA22"/>
  <c r="Z22"/>
  <c r="U22"/>
  <c r="T22"/>
  <c r="S22"/>
  <c r="R22"/>
  <c r="Q22"/>
  <c r="P22"/>
  <c r="O22"/>
  <c r="N22"/>
  <c r="M22"/>
  <c r="L22"/>
  <c r="K22"/>
  <c r="J22"/>
  <c r="H22"/>
  <c r="G22"/>
  <c r="AK21"/>
  <c r="AJ21"/>
  <c r="AI21"/>
  <c r="AH21"/>
  <c r="AG21"/>
  <c r="AF21"/>
  <c r="AE21"/>
  <c r="AD21"/>
  <c r="AC21"/>
  <c r="AB21"/>
  <c r="AA21"/>
  <c r="Z21"/>
  <c r="U21"/>
  <c r="T21"/>
  <c r="S21"/>
  <c r="R21"/>
  <c r="Q21"/>
  <c r="P21"/>
  <c r="O21"/>
  <c r="N21"/>
  <c r="M21"/>
  <c r="L21"/>
  <c r="K21"/>
  <c r="J21"/>
  <c r="H21"/>
  <c r="G21"/>
  <c r="AK20"/>
  <c r="AJ20"/>
  <c r="AI20"/>
  <c r="AH20"/>
  <c r="AG20"/>
  <c r="AF20"/>
  <c r="AE20"/>
  <c r="AD20"/>
  <c r="AC20"/>
  <c r="AB20"/>
  <c r="AA20"/>
  <c r="Z20"/>
  <c r="U20"/>
  <c r="T20"/>
  <c r="S20"/>
  <c r="R20"/>
  <c r="Q20"/>
  <c r="P20"/>
  <c r="O20"/>
  <c r="N20"/>
  <c r="M20"/>
  <c r="L20"/>
  <c r="K20"/>
  <c r="J20"/>
  <c r="H20"/>
  <c r="G20"/>
  <c r="AK19"/>
  <c r="AJ19"/>
  <c r="AI19"/>
  <c r="AH19"/>
  <c r="AG19"/>
  <c r="AF19"/>
  <c r="AE19"/>
  <c r="AD19"/>
  <c r="AC19"/>
  <c r="AB19"/>
  <c r="AA19"/>
  <c r="Z19"/>
  <c r="U19"/>
  <c r="T19"/>
  <c r="S19"/>
  <c r="R19"/>
  <c r="Q19"/>
  <c r="P19"/>
  <c r="O19"/>
  <c r="N19"/>
  <c r="M19"/>
  <c r="L19"/>
  <c r="K19"/>
  <c r="J19"/>
  <c r="H19"/>
  <c r="G19"/>
  <c r="AK18"/>
  <c r="AJ18"/>
  <c r="AI18"/>
  <c r="AH18"/>
  <c r="AG18"/>
  <c r="AF18"/>
  <c r="AE18"/>
  <c r="AD18"/>
  <c r="AC18"/>
  <c r="AB18"/>
  <c r="AA18"/>
  <c r="Z18"/>
  <c r="U18"/>
  <c r="T18"/>
  <c r="S18"/>
  <c r="R18"/>
  <c r="Q18"/>
  <c r="P18"/>
  <c r="O18"/>
  <c r="N18"/>
  <c r="M18"/>
  <c r="L18"/>
  <c r="K18"/>
  <c r="J18"/>
  <c r="H18"/>
  <c r="G18"/>
  <c r="AK17"/>
  <c r="AJ17"/>
  <c r="AI17"/>
  <c r="AH17"/>
  <c r="AG17"/>
  <c r="AF17"/>
  <c r="AE17"/>
  <c r="AD17"/>
  <c r="AC17"/>
  <c r="AB17"/>
  <c r="AA17"/>
  <c r="Z17"/>
  <c r="U17"/>
  <c r="T17"/>
  <c r="S17"/>
  <c r="R17"/>
  <c r="Q17"/>
  <c r="P17"/>
  <c r="O17"/>
  <c r="N17"/>
  <c r="M17"/>
  <c r="L17"/>
  <c r="K17"/>
  <c r="J17"/>
  <c r="H17"/>
  <c r="G17"/>
  <c r="AK16"/>
  <c r="AJ16"/>
  <c r="AI16"/>
  <c r="AH16"/>
  <c r="AG16"/>
  <c r="AF16"/>
  <c r="AE16"/>
  <c r="AD16"/>
  <c r="AC16"/>
  <c r="AB16"/>
  <c r="AA16"/>
  <c r="Z16"/>
  <c r="U16"/>
  <c r="T16"/>
  <c r="S16"/>
  <c r="R16"/>
  <c r="Q16"/>
  <c r="P16"/>
  <c r="O16"/>
  <c r="N16"/>
  <c r="M16"/>
  <c r="L16"/>
  <c r="K16"/>
  <c r="J16"/>
  <c r="H16"/>
  <c r="G16"/>
  <c r="AK15"/>
  <c r="AJ15"/>
  <c r="AI15"/>
  <c r="AH15"/>
  <c r="AG15"/>
  <c r="AF15"/>
  <c r="AE15"/>
  <c r="AD15"/>
  <c r="AC15"/>
  <c r="AB15"/>
  <c r="AA15"/>
  <c r="Z15"/>
  <c r="U15"/>
  <c r="T15"/>
  <c r="S15"/>
  <c r="R15"/>
  <c r="Q15"/>
  <c r="P15"/>
  <c r="O15"/>
  <c r="N15"/>
  <c r="M15"/>
  <c r="L15"/>
  <c r="K15"/>
  <c r="J15"/>
  <c r="H15"/>
  <c r="G15"/>
  <c r="AK14"/>
  <c r="AJ14"/>
  <c r="AI14"/>
  <c r="AH14"/>
  <c r="AG14"/>
  <c r="AF14"/>
  <c r="AE14"/>
  <c r="AD14"/>
  <c r="AC14"/>
  <c r="AB14"/>
  <c r="AA14"/>
  <c r="Z14"/>
  <c r="U14"/>
  <c r="T14"/>
  <c r="S14"/>
  <c r="R14"/>
  <c r="Q14"/>
  <c r="P14"/>
  <c r="O14"/>
  <c r="N14"/>
  <c r="M14"/>
  <c r="L14"/>
  <c r="K14"/>
  <c r="J14"/>
  <c r="H14"/>
  <c r="G14"/>
  <c r="AK13"/>
  <c r="AJ13"/>
  <c r="AI13"/>
  <c r="AH13"/>
  <c r="AG13"/>
  <c r="AF13"/>
  <c r="AE13"/>
  <c r="AD13"/>
  <c r="AC13"/>
  <c r="AB13"/>
  <c r="AA13"/>
  <c r="Z13"/>
  <c r="U13"/>
  <c r="T13"/>
  <c r="S13"/>
  <c r="R13"/>
  <c r="Q13"/>
  <c r="P13"/>
  <c r="O13"/>
  <c r="N13"/>
  <c r="M13"/>
  <c r="L13"/>
  <c r="K13"/>
  <c r="J13"/>
  <c r="H13"/>
  <c r="G13"/>
  <c r="AK12"/>
  <c r="AJ12"/>
  <c r="AI12"/>
  <c r="AH12"/>
  <c r="AG12"/>
  <c r="AF12"/>
  <c r="AE12"/>
  <c r="AD12"/>
  <c r="AC12"/>
  <c r="AB12"/>
  <c r="AA12"/>
  <c r="Z12"/>
  <c r="U12"/>
  <c r="T12"/>
  <c r="S12"/>
  <c r="R12"/>
  <c r="Q12"/>
  <c r="P12"/>
  <c r="O12"/>
  <c r="N12"/>
  <c r="M12"/>
  <c r="L12"/>
  <c r="K12"/>
  <c r="J12"/>
  <c r="H12"/>
  <c r="G12"/>
  <c r="AK11"/>
  <c r="AJ11"/>
  <c r="AI11"/>
  <c r="AH11"/>
  <c r="AG11"/>
  <c r="AF11"/>
  <c r="AE11"/>
  <c r="AD11"/>
  <c r="AC11"/>
  <c r="AB11"/>
  <c r="AA11"/>
  <c r="Z11"/>
  <c r="U11"/>
  <c r="T11"/>
  <c r="S11"/>
  <c r="R11"/>
  <c r="Q11"/>
  <c r="P11"/>
  <c r="O11"/>
  <c r="N11"/>
  <c r="M11"/>
  <c r="L11"/>
  <c r="K11"/>
  <c r="J11"/>
  <c r="H11"/>
  <c r="G11"/>
  <c r="AK10"/>
  <c r="AJ10"/>
  <c r="AI10"/>
  <c r="AG10"/>
  <c r="AF10"/>
  <c r="AE10"/>
  <c r="AD10"/>
  <c r="AC10"/>
  <c r="AB10"/>
  <c r="AA10"/>
  <c r="Z10"/>
  <c r="U10"/>
  <c r="T10"/>
  <c r="S10"/>
  <c r="Q10"/>
  <c r="P10"/>
  <c r="O10"/>
  <c r="N10"/>
  <c r="M10"/>
  <c r="L10"/>
  <c r="K10"/>
  <c r="J10"/>
  <c r="H10"/>
  <c r="R10" s="1"/>
  <c r="G10"/>
  <c r="AH10" s="1"/>
  <c r="E63"/>
  <c r="AK9"/>
  <c r="AJ9"/>
  <c r="AI9"/>
  <c r="AH9"/>
  <c r="AG9"/>
  <c r="AF9"/>
  <c r="AE9"/>
  <c r="AC9"/>
  <c r="AB9"/>
  <c r="AA9"/>
  <c r="Z9"/>
  <c r="U9"/>
  <c r="T9"/>
  <c r="S9"/>
  <c r="R9"/>
  <c r="Q9"/>
  <c r="P9"/>
  <c r="O9"/>
  <c r="M9"/>
  <c r="L9"/>
  <c r="K9"/>
  <c r="J9"/>
  <c r="H9"/>
  <c r="N9" s="1"/>
  <c r="G9"/>
  <c r="AD9" s="1"/>
  <c r="AK8"/>
  <c r="AJ8"/>
  <c r="AI8"/>
  <c r="AG8"/>
  <c r="AF8"/>
  <c r="AE8"/>
  <c r="AD8"/>
  <c r="AC8"/>
  <c r="AB8"/>
  <c r="AA8"/>
  <c r="Z8"/>
  <c r="U8"/>
  <c r="T8"/>
  <c r="S8"/>
  <c r="Q8"/>
  <c r="P8"/>
  <c r="O8"/>
  <c r="N8"/>
  <c r="M8"/>
  <c r="L8"/>
  <c r="K8"/>
  <c r="J8"/>
  <c r="H8"/>
  <c r="R8" s="1"/>
  <c r="G8"/>
  <c r="AH8" s="1"/>
  <c r="AK7"/>
  <c r="AJ7"/>
  <c r="AI7"/>
  <c r="AG7"/>
  <c r="AF7"/>
  <c r="AE7"/>
  <c r="AD7"/>
  <c r="AC7"/>
  <c r="AB7"/>
  <c r="AA7"/>
  <c r="Z7"/>
  <c r="U7"/>
  <c r="T7"/>
  <c r="S7"/>
  <c r="Q7"/>
  <c r="P7"/>
  <c r="O7"/>
  <c r="N7"/>
  <c r="M7"/>
  <c r="L7"/>
  <c r="K7"/>
  <c r="J7"/>
  <c r="H7"/>
  <c r="R7" s="1"/>
  <c r="G7"/>
  <c r="AH7" s="1"/>
  <c r="AK6"/>
  <c r="AJ6"/>
  <c r="AI6"/>
  <c r="AH6"/>
  <c r="AG6"/>
  <c r="AF6"/>
  <c r="AE6"/>
  <c r="AD6"/>
  <c r="AC6"/>
  <c r="AB6"/>
  <c r="Z6"/>
  <c r="U6"/>
  <c r="T6"/>
  <c r="S6"/>
  <c r="R6"/>
  <c r="Q6"/>
  <c r="P6"/>
  <c r="O6"/>
  <c r="N6"/>
  <c r="M6"/>
  <c r="L6"/>
  <c r="J6"/>
  <c r="H6"/>
  <c r="K6" s="1"/>
  <c r="G6"/>
  <c r="AA6" s="1"/>
  <c r="AK5"/>
  <c r="AJ5"/>
  <c r="AI5"/>
  <c r="AG5"/>
  <c r="AF5"/>
  <c r="AE5"/>
  <c r="AD5"/>
  <c r="AC5"/>
  <c r="AB5"/>
  <c r="AA5"/>
  <c r="Z5"/>
  <c r="U5"/>
  <c r="T5"/>
  <c r="S5"/>
  <c r="Q5"/>
  <c r="P5"/>
  <c r="O5"/>
  <c r="N5"/>
  <c r="M5"/>
  <c r="L5"/>
  <c r="K5"/>
  <c r="J5"/>
  <c r="H5"/>
  <c r="R5" s="1"/>
  <c r="G5"/>
  <c r="AH5" s="1"/>
  <c r="AK4"/>
  <c r="AJ4"/>
  <c r="AH4"/>
  <c r="AG4"/>
  <c r="AF4"/>
  <c r="AE4"/>
  <c r="AD4"/>
  <c r="AC4"/>
  <c r="AB4"/>
  <c r="AA4"/>
  <c r="Z4"/>
  <c r="U4"/>
  <c r="T4"/>
  <c r="R4"/>
  <c r="Q4"/>
  <c r="P4"/>
  <c r="O4"/>
  <c r="N4"/>
  <c r="M4"/>
  <c r="L4"/>
  <c r="K4"/>
  <c r="J4"/>
  <c r="H4"/>
  <c r="S4" s="1"/>
  <c r="G4"/>
  <c r="AI4" s="1"/>
  <c r="AK3"/>
  <c r="AK63" s="1"/>
  <c r="AS13" s="1"/>
  <c r="AJ3"/>
  <c r="AJ63" s="1"/>
  <c r="AS12" s="1"/>
  <c r="AH3"/>
  <c r="AH63" s="1"/>
  <c r="AS10" s="1"/>
  <c r="AG3"/>
  <c r="AG63" s="1"/>
  <c r="AS9" s="1"/>
  <c r="AF3"/>
  <c r="AF63" s="1"/>
  <c r="AS8" s="1"/>
  <c r="AE3"/>
  <c r="AE63" s="1"/>
  <c r="AS7" s="1"/>
  <c r="AD3"/>
  <c r="AD63" s="1"/>
  <c r="AS6" s="1"/>
  <c r="AC3"/>
  <c r="AC63" s="1"/>
  <c r="AS5" s="1"/>
  <c r="AB3"/>
  <c r="AB63" s="1"/>
  <c r="AS4" s="1"/>
  <c r="AA3"/>
  <c r="AA63" s="1"/>
  <c r="AS3" s="1"/>
  <c r="Z3"/>
  <c r="Z63" s="1"/>
  <c r="AS2" s="1"/>
  <c r="U3"/>
  <c r="U63" s="1"/>
  <c r="AT13" s="1"/>
  <c r="T3"/>
  <c r="T63" s="1"/>
  <c r="AT12" s="1"/>
  <c r="AR12" s="1"/>
  <c r="R3"/>
  <c r="Q3"/>
  <c r="Q63" s="1"/>
  <c r="AT9" s="1"/>
  <c r="AR9" s="1"/>
  <c r="P3"/>
  <c r="P63" s="1"/>
  <c r="AT8" s="1"/>
  <c r="O3"/>
  <c r="O63" s="1"/>
  <c r="AT7" s="1"/>
  <c r="AR7" s="1"/>
  <c r="N3"/>
  <c r="M3"/>
  <c r="M63" s="1"/>
  <c r="AT5" s="1"/>
  <c r="AR5" s="1"/>
  <c r="L3"/>
  <c r="L63" s="1"/>
  <c r="AT4" s="1"/>
  <c r="K3"/>
  <c r="K63" s="1"/>
  <c r="AT3" s="1"/>
  <c r="AR3" s="1"/>
  <c r="J3"/>
  <c r="J63" s="1"/>
  <c r="AT2" s="1"/>
  <c r="H3"/>
  <c r="H63" s="1"/>
  <c r="G3"/>
  <c r="G63" s="1"/>
  <c r="AN2"/>
  <c r="AN26" s="1"/>
  <c r="AM2"/>
  <c r="AM32" s="1"/>
  <c r="AL2"/>
  <c r="AL62" s="1"/>
  <c r="X2"/>
  <c r="X34" s="1"/>
  <c r="W2"/>
  <c r="W26" s="1"/>
  <c r="V2"/>
  <c r="V32" s="1"/>
  <c r="E10" i="2"/>
  <c r="AR27"/>
  <c r="H42" i="28"/>
  <c r="F36"/>
  <c r="F37"/>
  <c r="F38"/>
  <c r="F39"/>
  <c r="F40"/>
  <c r="F41"/>
  <c r="F42"/>
  <c r="F43"/>
  <c r="F44"/>
  <c r="F45"/>
  <c r="F46"/>
  <c r="F34"/>
  <c r="F35"/>
  <c r="F32"/>
  <c r="F33"/>
  <c r="F31"/>
  <c r="F10"/>
  <c r="F4"/>
  <c r="E10"/>
  <c r="E4"/>
  <c r="CB24"/>
  <c r="BY24"/>
  <c r="BW24"/>
  <c r="BV24"/>
  <c r="BS24"/>
  <c r="BQ24"/>
  <c r="BP24"/>
  <c r="BM24"/>
  <c r="BK24"/>
  <c r="BJ24"/>
  <c r="BG24"/>
  <c r="BE24"/>
  <c r="BD24"/>
  <c r="BA24"/>
  <c r="AY24"/>
  <c r="AX24"/>
  <c r="AU24"/>
  <c r="AS24"/>
  <c r="AR24"/>
  <c r="AO24"/>
  <c r="AM24"/>
  <c r="AL24"/>
  <c r="AI24"/>
  <c r="AG24"/>
  <c r="AF24"/>
  <c r="AC24"/>
  <c r="AA24"/>
  <c r="Z24"/>
  <c r="W24"/>
  <c r="U24"/>
  <c r="T24"/>
  <c r="Q24"/>
  <c r="O24"/>
  <c r="BY23"/>
  <c r="BW23"/>
  <c r="CB22"/>
  <c r="CA22"/>
  <c r="BZ22"/>
  <c r="CB21"/>
  <c r="CA21"/>
  <c r="BZ21"/>
  <c r="CB20"/>
  <c r="CA20"/>
  <c r="BZ20"/>
  <c r="CB19"/>
  <c r="CA19"/>
  <c r="BZ19"/>
  <c r="CB18"/>
  <c r="CA18"/>
  <c r="BZ18"/>
  <c r="CB17"/>
  <c r="CA17"/>
  <c r="BZ17"/>
  <c r="BZ23" s="1"/>
  <c r="BZ16"/>
  <c r="BY16"/>
  <c r="BW16"/>
  <c r="CA15"/>
  <c r="BZ15"/>
  <c r="CB14"/>
  <c r="CA14"/>
  <c r="BZ14"/>
  <c r="CB13"/>
  <c r="CA13"/>
  <c r="BZ13"/>
  <c r="CB12"/>
  <c r="CA12"/>
  <c r="BZ12"/>
  <c r="CB11"/>
  <c r="CA11"/>
  <c r="BZ11"/>
  <c r="CB10"/>
  <c r="CA10"/>
  <c r="BZ10"/>
  <c r="BZ9"/>
  <c r="BY9"/>
  <c r="BW9"/>
  <c r="CB8"/>
  <c r="CA8"/>
  <c r="BZ8"/>
  <c r="CB7"/>
  <c r="CA7"/>
  <c r="BZ7"/>
  <c r="CB6"/>
  <c r="CA6"/>
  <c r="BZ6"/>
  <c r="CB5"/>
  <c r="CA5"/>
  <c r="BZ5"/>
  <c r="CB4"/>
  <c r="CA4"/>
  <c r="BZ4"/>
  <c r="BS23"/>
  <c r="BQ23"/>
  <c r="BV22"/>
  <c r="BU22"/>
  <c r="BT22"/>
  <c r="BV21"/>
  <c r="BU21"/>
  <c r="BT21"/>
  <c r="BV20"/>
  <c r="BU20"/>
  <c r="BT20"/>
  <c r="BV19"/>
  <c r="BU19"/>
  <c r="BT19"/>
  <c r="BV18"/>
  <c r="BU18"/>
  <c r="BT18"/>
  <c r="BV17"/>
  <c r="BU17"/>
  <c r="BT17"/>
  <c r="BT23" s="1"/>
  <c r="BT16"/>
  <c r="BS16"/>
  <c r="BQ16"/>
  <c r="BU15"/>
  <c r="BT15"/>
  <c r="BV14"/>
  <c r="BU14"/>
  <c r="BT14"/>
  <c r="BV13"/>
  <c r="BU13"/>
  <c r="BT13"/>
  <c r="BV12"/>
  <c r="BU12"/>
  <c r="BT12"/>
  <c r="BV11"/>
  <c r="BU11"/>
  <c r="BT11"/>
  <c r="BV10"/>
  <c r="BU10"/>
  <c r="BT10"/>
  <c r="BT9"/>
  <c r="BS9"/>
  <c r="BQ9"/>
  <c r="BV8"/>
  <c r="BU8"/>
  <c r="BT8"/>
  <c r="BV7"/>
  <c r="BU7"/>
  <c r="BT7"/>
  <c r="BV6"/>
  <c r="BU6"/>
  <c r="BT6"/>
  <c r="BV5"/>
  <c r="BU5"/>
  <c r="BT5"/>
  <c r="BV4"/>
  <c r="BU4"/>
  <c r="BT4"/>
  <c r="BM23"/>
  <c r="BK23"/>
  <c r="BP22"/>
  <c r="BO22"/>
  <c r="BN22"/>
  <c r="BP21"/>
  <c r="BO21"/>
  <c r="BN21"/>
  <c r="BP20"/>
  <c r="BO20"/>
  <c r="BN20"/>
  <c r="BP19"/>
  <c r="BO19"/>
  <c r="BN19"/>
  <c r="BP18"/>
  <c r="BO18"/>
  <c r="BN18"/>
  <c r="BP17"/>
  <c r="BO17"/>
  <c r="BN17"/>
  <c r="BN23" s="1"/>
  <c r="BN16"/>
  <c r="BM16"/>
  <c r="BK16"/>
  <c r="BO15"/>
  <c r="BN15"/>
  <c r="BP14"/>
  <c r="BO14"/>
  <c r="BN14"/>
  <c r="BP13"/>
  <c r="BO13"/>
  <c r="BN13"/>
  <c r="BP12"/>
  <c r="BO12"/>
  <c r="BN12"/>
  <c r="BP11"/>
  <c r="BO11"/>
  <c r="BN11"/>
  <c r="BP10"/>
  <c r="BO10"/>
  <c r="BN10"/>
  <c r="BN9"/>
  <c r="BM9"/>
  <c r="BK9"/>
  <c r="BP8"/>
  <c r="BO8"/>
  <c r="BN8"/>
  <c r="BP7"/>
  <c r="BO7"/>
  <c r="BN7"/>
  <c r="BP6"/>
  <c r="BO6"/>
  <c r="BN6"/>
  <c r="BP5"/>
  <c r="BO5"/>
  <c r="BN5"/>
  <c r="BP4"/>
  <c r="BO4"/>
  <c r="BN4"/>
  <c r="BG23"/>
  <c r="BE23"/>
  <c r="BJ22"/>
  <c r="BI22"/>
  <c r="BH22"/>
  <c r="BJ21"/>
  <c r="BI21"/>
  <c r="BH21"/>
  <c r="BJ20"/>
  <c r="BI20"/>
  <c r="BH20"/>
  <c r="BJ19"/>
  <c r="BI19"/>
  <c r="BH19"/>
  <c r="BJ18"/>
  <c r="BI18"/>
  <c r="BH18"/>
  <c r="BJ17"/>
  <c r="BI17"/>
  <c r="BH17"/>
  <c r="BH23" s="1"/>
  <c r="BG16"/>
  <c r="BE16"/>
  <c r="BI15"/>
  <c r="BH15"/>
  <c r="BJ14"/>
  <c r="BI14"/>
  <c r="BH14"/>
  <c r="BJ13"/>
  <c r="BI13"/>
  <c r="BH13"/>
  <c r="BJ12"/>
  <c r="BI12"/>
  <c r="BH12"/>
  <c r="BJ11"/>
  <c r="BI11"/>
  <c r="BH11"/>
  <c r="BJ10"/>
  <c r="BI10"/>
  <c r="BH10"/>
  <c r="BH16" s="1"/>
  <c r="BG9"/>
  <c r="BE9"/>
  <c r="BJ8"/>
  <c r="BI8"/>
  <c r="BH8"/>
  <c r="BJ7"/>
  <c r="BI7"/>
  <c r="BH7"/>
  <c r="BJ6"/>
  <c r="BI6"/>
  <c r="BH6"/>
  <c r="BJ5"/>
  <c r="BI5"/>
  <c r="BH5"/>
  <c r="BJ4"/>
  <c r="BI4"/>
  <c r="BH4"/>
  <c r="BH9" s="1"/>
  <c r="BA23"/>
  <c r="AY23"/>
  <c r="BD22"/>
  <c r="BC22"/>
  <c r="BB22"/>
  <c r="BD21"/>
  <c r="BC21"/>
  <c r="BB21"/>
  <c r="BD20"/>
  <c r="BC20"/>
  <c r="BB20"/>
  <c r="BD19"/>
  <c r="BC19"/>
  <c r="BB19"/>
  <c r="BD18"/>
  <c r="BC18"/>
  <c r="BB18"/>
  <c r="BD17"/>
  <c r="BC17"/>
  <c r="BB17"/>
  <c r="BB23" s="1"/>
  <c r="BB16"/>
  <c r="BA16"/>
  <c r="AY16"/>
  <c r="BC15"/>
  <c r="BB15"/>
  <c r="BD14"/>
  <c r="BC14"/>
  <c r="BB14"/>
  <c r="BD13"/>
  <c r="BC13"/>
  <c r="BB13"/>
  <c r="BD12"/>
  <c r="BC12"/>
  <c r="BB12"/>
  <c r="BD11"/>
  <c r="BC11"/>
  <c r="BB11"/>
  <c r="BD10"/>
  <c r="BC10"/>
  <c r="BB10"/>
  <c r="BB9"/>
  <c r="BA9"/>
  <c r="AY9"/>
  <c r="BD8"/>
  <c r="BC8"/>
  <c r="BB8"/>
  <c r="BD7"/>
  <c r="BC7"/>
  <c r="BB7"/>
  <c r="BD6"/>
  <c r="BC6"/>
  <c r="BB6"/>
  <c r="BD5"/>
  <c r="BC5"/>
  <c r="BB5"/>
  <c r="BD4"/>
  <c r="BC4"/>
  <c r="BB4"/>
  <c r="AU23"/>
  <c r="AS23"/>
  <c r="AX22"/>
  <c r="AW22"/>
  <c r="AV22"/>
  <c r="AX21"/>
  <c r="AW21"/>
  <c r="AV21"/>
  <c r="AX20"/>
  <c r="AW20"/>
  <c r="AV20"/>
  <c r="AX19"/>
  <c r="AW19"/>
  <c r="AV19"/>
  <c r="AX18"/>
  <c r="AW18"/>
  <c r="AV18"/>
  <c r="AX17"/>
  <c r="AW17"/>
  <c r="AV17"/>
  <c r="AV23" s="1"/>
  <c r="AV16"/>
  <c r="AU16"/>
  <c r="AS16"/>
  <c r="AW15"/>
  <c r="AV15"/>
  <c r="AX14"/>
  <c r="AW14"/>
  <c r="AV14"/>
  <c r="AX13"/>
  <c r="AW13"/>
  <c r="AV13"/>
  <c r="AX12"/>
  <c r="AW12"/>
  <c r="AV12"/>
  <c r="AX11"/>
  <c r="AW11"/>
  <c r="AV11"/>
  <c r="AX10"/>
  <c r="AW10"/>
  <c r="AV10"/>
  <c r="AV9"/>
  <c r="AU9"/>
  <c r="AS9"/>
  <c r="AX8"/>
  <c r="AW8"/>
  <c r="AV8"/>
  <c r="AX7"/>
  <c r="AW7"/>
  <c r="AV7"/>
  <c r="AX6"/>
  <c r="AW6"/>
  <c r="AV6"/>
  <c r="AX5"/>
  <c r="AW5"/>
  <c r="AV5"/>
  <c r="AX4"/>
  <c r="AW4"/>
  <c r="AV4"/>
  <c r="AO23"/>
  <c r="AM23"/>
  <c r="AR22"/>
  <c r="AQ22"/>
  <c r="AP22"/>
  <c r="AR21"/>
  <c r="AQ21"/>
  <c r="AP21"/>
  <c r="AR20"/>
  <c r="AQ20"/>
  <c r="AP20"/>
  <c r="AR19"/>
  <c r="AQ19"/>
  <c r="AP19"/>
  <c r="AR18"/>
  <c r="AQ18"/>
  <c r="AP18"/>
  <c r="AR17"/>
  <c r="AQ17"/>
  <c r="AP17"/>
  <c r="AP23" s="1"/>
  <c r="AO16"/>
  <c r="AM16"/>
  <c r="AQ15"/>
  <c r="AP15"/>
  <c r="AR14"/>
  <c r="AQ14"/>
  <c r="AP14"/>
  <c r="AR13"/>
  <c r="AQ13"/>
  <c r="AP13"/>
  <c r="AR12"/>
  <c r="AQ12"/>
  <c r="AP12"/>
  <c r="AR11"/>
  <c r="AQ11"/>
  <c r="AP11"/>
  <c r="AR10"/>
  <c r="AQ10"/>
  <c r="AP10"/>
  <c r="AP16" s="1"/>
  <c r="AO9"/>
  <c r="AM9"/>
  <c r="AR8"/>
  <c r="AQ8"/>
  <c r="AP8"/>
  <c r="AR7"/>
  <c r="AQ7"/>
  <c r="AP7"/>
  <c r="AR6"/>
  <c r="AQ6"/>
  <c r="AP6"/>
  <c r="AR5"/>
  <c r="AQ5"/>
  <c r="AP5"/>
  <c r="AR4"/>
  <c r="AQ4"/>
  <c r="AP4"/>
  <c r="AP9" s="1"/>
  <c r="AI23"/>
  <c r="AG23"/>
  <c r="AL22"/>
  <c r="AK22"/>
  <c r="AJ22"/>
  <c r="AL21"/>
  <c r="AK21"/>
  <c r="AJ21"/>
  <c r="AL20"/>
  <c r="AK20"/>
  <c r="AJ20"/>
  <c r="AL19"/>
  <c r="AK19"/>
  <c r="AJ19"/>
  <c r="AL18"/>
  <c r="AK18"/>
  <c r="AJ18"/>
  <c r="AL17"/>
  <c r="AK17"/>
  <c r="AJ17"/>
  <c r="AJ23" s="1"/>
  <c r="AI16"/>
  <c r="AG16"/>
  <c r="AK15"/>
  <c r="AJ15"/>
  <c r="AL14"/>
  <c r="AK14"/>
  <c r="AJ14"/>
  <c r="AL13"/>
  <c r="AK13"/>
  <c r="AJ13"/>
  <c r="AL12"/>
  <c r="AK12"/>
  <c r="AJ12"/>
  <c r="AL11"/>
  <c r="AK11"/>
  <c r="AJ11"/>
  <c r="AL10"/>
  <c r="AK10"/>
  <c r="AJ10"/>
  <c r="AJ16" s="1"/>
  <c r="AI9"/>
  <c r="AG9"/>
  <c r="AL8"/>
  <c r="AK8"/>
  <c r="AJ8"/>
  <c r="AL7"/>
  <c r="AK7"/>
  <c r="AJ7"/>
  <c r="AL6"/>
  <c r="AK6"/>
  <c r="AJ6"/>
  <c r="AL5"/>
  <c r="AK5"/>
  <c r="AJ5"/>
  <c r="AL4"/>
  <c r="AK4"/>
  <c r="AJ4"/>
  <c r="AJ9" s="1"/>
  <c r="AC23"/>
  <c r="AA23"/>
  <c r="AF22"/>
  <c r="AE22"/>
  <c r="AD22"/>
  <c r="AF21"/>
  <c r="AE21"/>
  <c r="AD21"/>
  <c r="AF20"/>
  <c r="AE20"/>
  <c r="AD20"/>
  <c r="AF19"/>
  <c r="AE19"/>
  <c r="AD19"/>
  <c r="AF18"/>
  <c r="AE18"/>
  <c r="AD18"/>
  <c r="AF17"/>
  <c r="AE17"/>
  <c r="AD17"/>
  <c r="AD23" s="1"/>
  <c r="AD16"/>
  <c r="AC16"/>
  <c r="AA16"/>
  <c r="AE15"/>
  <c r="AD15"/>
  <c r="AF14"/>
  <c r="AE14"/>
  <c r="AD14"/>
  <c r="AF13"/>
  <c r="AE13"/>
  <c r="AD13"/>
  <c r="AF12"/>
  <c r="AE12"/>
  <c r="AD12"/>
  <c r="AF11"/>
  <c r="AE11"/>
  <c r="AD11"/>
  <c r="AF10"/>
  <c r="AE10"/>
  <c r="AD10"/>
  <c r="AD9"/>
  <c r="AC9"/>
  <c r="AA9"/>
  <c r="AF8"/>
  <c r="AE8"/>
  <c r="AD8"/>
  <c r="AF7"/>
  <c r="AE7"/>
  <c r="AD7"/>
  <c r="AF6"/>
  <c r="AE6"/>
  <c r="AD6"/>
  <c r="AF5"/>
  <c r="AE5"/>
  <c r="AD5"/>
  <c r="AF4"/>
  <c r="AE4"/>
  <c r="AD4"/>
  <c r="W23"/>
  <c r="U23"/>
  <c r="Z22"/>
  <c r="Y22"/>
  <c r="X22"/>
  <c r="Z21"/>
  <c r="Y21"/>
  <c r="X21"/>
  <c r="Z20"/>
  <c r="Y20"/>
  <c r="X20"/>
  <c r="Z19"/>
  <c r="Y19"/>
  <c r="X19"/>
  <c r="Z18"/>
  <c r="Y18"/>
  <c r="X18"/>
  <c r="Z17"/>
  <c r="Y17"/>
  <c r="X17"/>
  <c r="X23" s="1"/>
  <c r="X16"/>
  <c r="W16"/>
  <c r="U16"/>
  <c r="Y15"/>
  <c r="X15"/>
  <c r="Z14"/>
  <c r="Y14"/>
  <c r="X14"/>
  <c r="Z13"/>
  <c r="Y13"/>
  <c r="X13"/>
  <c r="Z12"/>
  <c r="Y12"/>
  <c r="X12"/>
  <c r="Z11"/>
  <c r="Y11"/>
  <c r="X11"/>
  <c r="Z10"/>
  <c r="Y10"/>
  <c r="X10"/>
  <c r="X9"/>
  <c r="W9"/>
  <c r="U9"/>
  <c r="Z8"/>
  <c r="Y8"/>
  <c r="X8"/>
  <c r="Z7"/>
  <c r="Y7"/>
  <c r="X7"/>
  <c r="Z6"/>
  <c r="Y6"/>
  <c r="X6"/>
  <c r="Z5"/>
  <c r="Y5"/>
  <c r="X5"/>
  <c r="Z4"/>
  <c r="Y4"/>
  <c r="X4"/>
  <c r="Q23"/>
  <c r="O23"/>
  <c r="T22"/>
  <c r="S22"/>
  <c r="R22"/>
  <c r="T21"/>
  <c r="S21"/>
  <c r="R21"/>
  <c r="T20"/>
  <c r="S20"/>
  <c r="R20"/>
  <c r="T19"/>
  <c r="S19"/>
  <c r="R19"/>
  <c r="T18"/>
  <c r="S18"/>
  <c r="R18"/>
  <c r="T17"/>
  <c r="S17"/>
  <c r="R17"/>
  <c r="R23" s="1"/>
  <c r="R16"/>
  <c r="Q16"/>
  <c r="O16"/>
  <c r="S15"/>
  <c r="R15"/>
  <c r="T14"/>
  <c r="S14"/>
  <c r="R14"/>
  <c r="T13"/>
  <c r="S13"/>
  <c r="R13"/>
  <c r="T12"/>
  <c r="S12"/>
  <c r="R12"/>
  <c r="T11"/>
  <c r="S11"/>
  <c r="R11"/>
  <c r="T10"/>
  <c r="S10"/>
  <c r="R10"/>
  <c r="R9"/>
  <c r="Q9"/>
  <c r="O9"/>
  <c r="T8"/>
  <c r="S8"/>
  <c r="R8"/>
  <c r="T7"/>
  <c r="S7"/>
  <c r="R7"/>
  <c r="T6"/>
  <c r="S6"/>
  <c r="R6"/>
  <c r="T5"/>
  <c r="S5"/>
  <c r="R5"/>
  <c r="T4"/>
  <c r="S4"/>
  <c r="R4"/>
  <c r="M15"/>
  <c r="AR4" i="3" l="1"/>
  <c r="AR8"/>
  <c r="AR13"/>
  <c r="AR2"/>
  <c r="N63"/>
  <c r="AT6" s="1"/>
  <c r="AR6" s="1"/>
  <c r="R63"/>
  <c r="AT10" s="1"/>
  <c r="AR10" s="1"/>
  <c r="X3"/>
  <c r="AL4"/>
  <c r="V5"/>
  <c r="AM5"/>
  <c r="W6"/>
  <c r="AN6"/>
  <c r="X7"/>
  <c r="AL8"/>
  <c r="V9"/>
  <c r="AM9"/>
  <c r="V10"/>
  <c r="AM10"/>
  <c r="W11"/>
  <c r="AN11"/>
  <c r="X12"/>
  <c r="AL13"/>
  <c r="V14"/>
  <c r="AM14"/>
  <c r="W15"/>
  <c r="AN15"/>
  <c r="X16"/>
  <c r="AL17"/>
  <c r="V18"/>
  <c r="AM18"/>
  <c r="V19"/>
  <c r="AM19"/>
  <c r="V20"/>
  <c r="AM20"/>
  <c r="V21"/>
  <c r="AM21"/>
  <c r="V22"/>
  <c r="AM22"/>
  <c r="V23"/>
  <c r="AM23"/>
  <c r="V24"/>
  <c r="AM24"/>
  <c r="X25"/>
  <c r="V26"/>
  <c r="AM26"/>
  <c r="X27"/>
  <c r="W28"/>
  <c r="AN28"/>
  <c r="X29"/>
  <c r="X30"/>
  <c r="W31"/>
  <c r="AN31"/>
  <c r="AL32"/>
  <c r="W33"/>
  <c r="AN33"/>
  <c r="W34"/>
  <c r="AN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S3"/>
  <c r="S63" s="1"/>
  <c r="AT11" s="1"/>
  <c r="W3"/>
  <c r="AN3"/>
  <c r="X4"/>
  <c r="AL5"/>
  <c r="V6"/>
  <c r="AM6"/>
  <c r="W7"/>
  <c r="AN7"/>
  <c r="X8"/>
  <c r="AL9"/>
  <c r="AL10"/>
  <c r="V11"/>
  <c r="AM11"/>
  <c r="W12"/>
  <c r="AN12"/>
  <c r="X13"/>
  <c r="AL14"/>
  <c r="V15"/>
  <c r="AM15"/>
  <c r="W16"/>
  <c r="AN16"/>
  <c r="X17"/>
  <c r="AL18"/>
  <c r="AL19"/>
  <c r="AL20"/>
  <c r="AL21"/>
  <c r="AL22"/>
  <c r="AL23"/>
  <c r="AL24"/>
  <c r="W25"/>
  <c r="AN25"/>
  <c r="AL26"/>
  <c r="W27"/>
  <c r="AN27"/>
  <c r="V28"/>
  <c r="AM28"/>
  <c r="W29"/>
  <c r="AN29"/>
  <c r="W30"/>
  <c r="AN30"/>
  <c r="V31"/>
  <c r="AM31"/>
  <c r="X32"/>
  <c r="V33"/>
  <c r="AM33"/>
  <c r="V34"/>
  <c r="AM34"/>
  <c r="W35"/>
  <c r="AN35"/>
  <c r="W36"/>
  <c r="AN36"/>
  <c r="W37"/>
  <c r="AN37"/>
  <c r="W38"/>
  <c r="AN38"/>
  <c r="W39"/>
  <c r="AN39"/>
  <c r="W40"/>
  <c r="AN40"/>
  <c r="W41"/>
  <c r="AN41"/>
  <c r="W42"/>
  <c r="AN42"/>
  <c r="W43"/>
  <c r="AN43"/>
  <c r="W44"/>
  <c r="AN44"/>
  <c r="W45"/>
  <c r="AN45"/>
  <c r="W46"/>
  <c r="AN46"/>
  <c r="W47"/>
  <c r="AN47"/>
  <c r="W48"/>
  <c r="AN48"/>
  <c r="W49"/>
  <c r="AN49"/>
  <c r="W50"/>
  <c r="AN50"/>
  <c r="W51"/>
  <c r="AN51"/>
  <c r="W52"/>
  <c r="AN52"/>
  <c r="W53"/>
  <c r="AN53"/>
  <c r="W54"/>
  <c r="AN54"/>
  <c r="W55"/>
  <c r="AN55"/>
  <c r="W56"/>
  <c r="AN56"/>
  <c r="W57"/>
  <c r="AN57"/>
  <c r="W58"/>
  <c r="AN58"/>
  <c r="W59"/>
  <c r="AN59"/>
  <c r="W60"/>
  <c r="AN60"/>
  <c r="W61"/>
  <c r="AN61"/>
  <c r="W62"/>
  <c r="AN62"/>
  <c r="V3"/>
  <c r="AI3"/>
  <c r="AI63" s="1"/>
  <c r="AS11" s="1"/>
  <c r="AM3"/>
  <c r="W4"/>
  <c r="AN4"/>
  <c r="X5"/>
  <c r="AL6"/>
  <c r="V7"/>
  <c r="AM7"/>
  <c r="W8"/>
  <c r="AN8"/>
  <c r="X9"/>
  <c r="X10"/>
  <c r="AL11"/>
  <c r="V12"/>
  <c r="AM12"/>
  <c r="W13"/>
  <c r="AN13"/>
  <c r="X14"/>
  <c r="AL15"/>
  <c r="V16"/>
  <c r="AM16"/>
  <c r="W17"/>
  <c r="AN17"/>
  <c r="X18"/>
  <c r="X19"/>
  <c r="X20"/>
  <c r="X21"/>
  <c r="X22"/>
  <c r="X23"/>
  <c r="X24"/>
  <c r="V25"/>
  <c r="AM25"/>
  <c r="X26"/>
  <c r="V27"/>
  <c r="AM27"/>
  <c r="AL28"/>
  <c r="V29"/>
  <c r="AM29"/>
  <c r="V30"/>
  <c r="AM30"/>
  <c r="AL31"/>
  <c r="W32"/>
  <c r="AN32"/>
  <c r="AL33"/>
  <c r="AL34"/>
  <c r="V35"/>
  <c r="AM35"/>
  <c r="V36"/>
  <c r="AM36"/>
  <c r="V37"/>
  <c r="AM37"/>
  <c r="V38"/>
  <c r="AM38"/>
  <c r="V39"/>
  <c r="AM39"/>
  <c r="V40"/>
  <c r="AM40"/>
  <c r="V41"/>
  <c r="AM41"/>
  <c r="V42"/>
  <c r="AM42"/>
  <c r="V43"/>
  <c r="AM43"/>
  <c r="V44"/>
  <c r="AM44"/>
  <c r="V45"/>
  <c r="AM45"/>
  <c r="V46"/>
  <c r="AM46"/>
  <c r="V47"/>
  <c r="AM47"/>
  <c r="V48"/>
  <c r="AM48"/>
  <c r="V49"/>
  <c r="AM49"/>
  <c r="V50"/>
  <c r="AM50"/>
  <c r="V51"/>
  <c r="AM51"/>
  <c r="V52"/>
  <c r="AM52"/>
  <c r="V53"/>
  <c r="AM53"/>
  <c r="V54"/>
  <c r="AM54"/>
  <c r="V55"/>
  <c r="AM55"/>
  <c r="V56"/>
  <c r="AM56"/>
  <c r="V57"/>
  <c r="AM57"/>
  <c r="V58"/>
  <c r="AM58"/>
  <c r="V59"/>
  <c r="AM59"/>
  <c r="V60"/>
  <c r="AM60"/>
  <c r="V61"/>
  <c r="AM61"/>
  <c r="V62"/>
  <c r="AM62"/>
  <c r="AL3"/>
  <c r="V4"/>
  <c r="AM4"/>
  <c r="W5"/>
  <c r="AN5"/>
  <c r="X6"/>
  <c r="AL7"/>
  <c r="V8"/>
  <c r="AM8"/>
  <c r="W9"/>
  <c r="AN9"/>
  <c r="W10"/>
  <c r="AN10"/>
  <c r="X11"/>
  <c r="AL12"/>
  <c r="V13"/>
  <c r="AM13"/>
  <c r="W14"/>
  <c r="AN14"/>
  <c r="X15"/>
  <c r="AL16"/>
  <c r="V17"/>
  <c r="AM17"/>
  <c r="W18"/>
  <c r="AN18"/>
  <c r="W19"/>
  <c r="AN19"/>
  <c r="W20"/>
  <c r="AN20"/>
  <c r="W21"/>
  <c r="AN21"/>
  <c r="W22"/>
  <c r="AN22"/>
  <c r="W23"/>
  <c r="AN23"/>
  <c r="W24"/>
  <c r="AN24"/>
  <c r="AL25"/>
  <c r="AL27"/>
  <c r="X28"/>
  <c r="AL29"/>
  <c r="AL30"/>
  <c r="X31"/>
  <c r="X33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F47" i="28"/>
  <c r="U21" i="1"/>
  <c r="U22" s="1"/>
  <c r="E63" i="2"/>
  <c r="AK62"/>
  <c r="AJ62"/>
  <c r="AI62"/>
  <c r="AH62"/>
  <c r="AG62"/>
  <c r="AF62"/>
  <c r="AE62"/>
  <c r="AD62"/>
  <c r="AC62"/>
  <c r="AB62"/>
  <c r="AA62"/>
  <c r="Z62"/>
  <c r="U62"/>
  <c r="T62"/>
  <c r="S62"/>
  <c r="R62"/>
  <c r="Q62"/>
  <c r="P62"/>
  <c r="O62"/>
  <c r="N62"/>
  <c r="M62"/>
  <c r="L62"/>
  <c r="K62"/>
  <c r="J62"/>
  <c r="H62"/>
  <c r="G62"/>
  <c r="AK61"/>
  <c r="AJ61"/>
  <c r="AI61"/>
  <c r="AH61"/>
  <c r="AG61"/>
  <c r="AF61"/>
  <c r="AE61"/>
  <c r="AD61"/>
  <c r="AC61"/>
  <c r="AB61"/>
  <c r="AA61"/>
  <c r="Z61"/>
  <c r="U61"/>
  <c r="T61"/>
  <c r="S61"/>
  <c r="R61"/>
  <c r="Q61"/>
  <c r="P61"/>
  <c r="O61"/>
  <c r="N61"/>
  <c r="M61"/>
  <c r="L61"/>
  <c r="K61"/>
  <c r="J61"/>
  <c r="H61"/>
  <c r="G61"/>
  <c r="AK60"/>
  <c r="AJ60"/>
  <c r="AI60"/>
  <c r="AH60"/>
  <c r="AG60"/>
  <c r="AF60"/>
  <c r="AE60"/>
  <c r="AD60"/>
  <c r="AC60"/>
  <c r="AB60"/>
  <c r="AA60"/>
  <c r="Z60"/>
  <c r="U60"/>
  <c r="T60"/>
  <c r="S60"/>
  <c r="R60"/>
  <c r="Q60"/>
  <c r="P60"/>
  <c r="O60"/>
  <c r="N60"/>
  <c r="M60"/>
  <c r="L60"/>
  <c r="K60"/>
  <c r="J60"/>
  <c r="H60"/>
  <c r="G60"/>
  <c r="AK59"/>
  <c r="AJ59"/>
  <c r="AI59"/>
  <c r="AH59"/>
  <c r="AG59"/>
  <c r="AF59"/>
  <c r="AE59"/>
  <c r="AD59"/>
  <c r="AC59"/>
  <c r="AB59"/>
  <c r="AA59"/>
  <c r="Z59"/>
  <c r="U59"/>
  <c r="T59"/>
  <c r="S59"/>
  <c r="R59"/>
  <c r="Q59"/>
  <c r="P59"/>
  <c r="O59"/>
  <c r="N59"/>
  <c r="M59"/>
  <c r="L59"/>
  <c r="K59"/>
  <c r="J59"/>
  <c r="H59"/>
  <c r="G59"/>
  <c r="AK58"/>
  <c r="AJ58"/>
  <c r="AI58"/>
  <c r="AH58"/>
  <c r="AG58"/>
  <c r="AF58"/>
  <c r="AE58"/>
  <c r="AD58"/>
  <c r="AC58"/>
  <c r="AB58"/>
  <c r="AA58"/>
  <c r="Z58"/>
  <c r="U58"/>
  <c r="T58"/>
  <c r="S58"/>
  <c r="R58"/>
  <c r="Q58"/>
  <c r="P58"/>
  <c r="O58"/>
  <c r="N58"/>
  <c r="M58"/>
  <c r="L58"/>
  <c r="K58"/>
  <c r="J58"/>
  <c r="H58"/>
  <c r="G58"/>
  <c r="AK57"/>
  <c r="AJ57"/>
  <c r="AI57"/>
  <c r="AH57"/>
  <c r="AG57"/>
  <c r="AF57"/>
  <c r="AE57"/>
  <c r="AD57"/>
  <c r="AC57"/>
  <c r="AB57"/>
  <c r="AA57"/>
  <c r="Z57"/>
  <c r="U57"/>
  <c r="T57"/>
  <c r="S57"/>
  <c r="R57"/>
  <c r="Q57"/>
  <c r="P57"/>
  <c r="O57"/>
  <c r="N57"/>
  <c r="M57"/>
  <c r="L57"/>
  <c r="K57"/>
  <c r="J57"/>
  <c r="H57"/>
  <c r="G57"/>
  <c r="AK56"/>
  <c r="AJ56"/>
  <c r="AI56"/>
  <c r="AH56"/>
  <c r="AG56"/>
  <c r="AF56"/>
  <c r="AE56"/>
  <c r="AD56"/>
  <c r="AC56"/>
  <c r="AB56"/>
  <c r="AA56"/>
  <c r="Z56"/>
  <c r="U56"/>
  <c r="T56"/>
  <c r="S56"/>
  <c r="R56"/>
  <c r="Q56"/>
  <c r="P56"/>
  <c r="O56"/>
  <c r="N56"/>
  <c r="M56"/>
  <c r="L56"/>
  <c r="K56"/>
  <c r="J56"/>
  <c r="H56"/>
  <c r="G56"/>
  <c r="AK55"/>
  <c r="AJ55"/>
  <c r="AI55"/>
  <c r="AH55"/>
  <c r="AG55"/>
  <c r="AF55"/>
  <c r="AE55"/>
  <c r="AD55"/>
  <c r="AC55"/>
  <c r="AB55"/>
  <c r="AA55"/>
  <c r="Z55"/>
  <c r="U55"/>
  <c r="T55"/>
  <c r="S55"/>
  <c r="R55"/>
  <c r="Q55"/>
  <c r="P55"/>
  <c r="O55"/>
  <c r="N55"/>
  <c r="M55"/>
  <c r="L55"/>
  <c r="K55"/>
  <c r="J55"/>
  <c r="H55"/>
  <c r="G55"/>
  <c r="AK54"/>
  <c r="AJ54"/>
  <c r="AI54"/>
  <c r="AH54"/>
  <c r="AG54"/>
  <c r="AF54"/>
  <c r="AE54"/>
  <c r="AD54"/>
  <c r="AC54"/>
  <c r="AB54"/>
  <c r="AA54"/>
  <c r="Z54"/>
  <c r="U54"/>
  <c r="T54"/>
  <c r="S54"/>
  <c r="R54"/>
  <c r="Q54"/>
  <c r="P54"/>
  <c r="O54"/>
  <c r="N54"/>
  <c r="M54"/>
  <c r="L54"/>
  <c r="K54"/>
  <c r="J54"/>
  <c r="H54"/>
  <c r="G54"/>
  <c r="AK53"/>
  <c r="AJ53"/>
  <c r="AI53"/>
  <c r="AH53"/>
  <c r="AG53"/>
  <c r="AF53"/>
  <c r="AE53"/>
  <c r="AD53"/>
  <c r="AC53"/>
  <c r="AB53"/>
  <c r="AA53"/>
  <c r="Z53"/>
  <c r="U53"/>
  <c r="T53"/>
  <c r="S53"/>
  <c r="R53"/>
  <c r="Q53"/>
  <c r="P53"/>
  <c r="O53"/>
  <c r="N53"/>
  <c r="M53"/>
  <c r="L53"/>
  <c r="K53"/>
  <c r="J53"/>
  <c r="H53"/>
  <c r="G53"/>
  <c r="AK52"/>
  <c r="AJ52"/>
  <c r="AI52"/>
  <c r="AH52"/>
  <c r="AG52"/>
  <c r="AF52"/>
  <c r="AE52"/>
  <c r="AD52"/>
  <c r="AC52"/>
  <c r="AB52"/>
  <c r="AA52"/>
  <c r="Z52"/>
  <c r="U52"/>
  <c r="T52"/>
  <c r="S52"/>
  <c r="R52"/>
  <c r="Q52"/>
  <c r="P52"/>
  <c r="O52"/>
  <c r="N52"/>
  <c r="M52"/>
  <c r="L52"/>
  <c r="K52"/>
  <c r="J52"/>
  <c r="H52"/>
  <c r="G52"/>
  <c r="AK51"/>
  <c r="AJ51"/>
  <c r="AI51"/>
  <c r="AH51"/>
  <c r="AG51"/>
  <c r="AF51"/>
  <c r="AE51"/>
  <c r="AD51"/>
  <c r="AC51"/>
  <c r="AB51"/>
  <c r="AA51"/>
  <c r="Z51"/>
  <c r="U51"/>
  <c r="T51"/>
  <c r="S51"/>
  <c r="R51"/>
  <c r="Q51"/>
  <c r="P51"/>
  <c r="O51"/>
  <c r="N51"/>
  <c r="M51"/>
  <c r="L51"/>
  <c r="K51"/>
  <c r="J51"/>
  <c r="H51"/>
  <c r="G51"/>
  <c r="AK50"/>
  <c r="AJ50"/>
  <c r="AI50"/>
  <c r="AH50"/>
  <c r="AG50"/>
  <c r="AF50"/>
  <c r="AE50"/>
  <c r="AD50"/>
  <c r="AC50"/>
  <c r="AB50"/>
  <c r="AA50"/>
  <c r="Z50"/>
  <c r="U50"/>
  <c r="T50"/>
  <c r="S50"/>
  <c r="R50"/>
  <c r="Q50"/>
  <c r="P50"/>
  <c r="O50"/>
  <c r="N50"/>
  <c r="M50"/>
  <c r="L50"/>
  <c r="K50"/>
  <c r="J50"/>
  <c r="H50"/>
  <c r="G50"/>
  <c r="AK49"/>
  <c r="AJ49"/>
  <c r="AI49"/>
  <c r="AH49"/>
  <c r="AG49"/>
  <c r="AF49"/>
  <c r="AE49"/>
  <c r="AD49"/>
  <c r="AC49"/>
  <c r="AB49"/>
  <c r="AA49"/>
  <c r="Z49"/>
  <c r="U49"/>
  <c r="T49"/>
  <c r="S49"/>
  <c r="R49"/>
  <c r="Q49"/>
  <c r="P49"/>
  <c r="O49"/>
  <c r="N49"/>
  <c r="M49"/>
  <c r="L49"/>
  <c r="K49"/>
  <c r="J49"/>
  <c r="H49"/>
  <c r="G49"/>
  <c r="AK48"/>
  <c r="AJ48"/>
  <c r="AI48"/>
  <c r="AH48"/>
  <c r="AG48"/>
  <c r="AF48"/>
  <c r="AE48"/>
  <c r="AD48"/>
  <c r="AC48"/>
  <c r="AB48"/>
  <c r="AA48"/>
  <c r="Z48"/>
  <c r="U48"/>
  <c r="T48"/>
  <c r="S48"/>
  <c r="R48"/>
  <c r="Q48"/>
  <c r="P48"/>
  <c r="O48"/>
  <c r="N48"/>
  <c r="M48"/>
  <c r="L48"/>
  <c r="K48"/>
  <c r="J48"/>
  <c r="H48"/>
  <c r="G48"/>
  <c r="AK47"/>
  <c r="AJ47"/>
  <c r="AI47"/>
  <c r="AH47"/>
  <c r="AG47"/>
  <c r="AF47"/>
  <c r="AE47"/>
  <c r="AD47"/>
  <c r="AC47"/>
  <c r="AB47"/>
  <c r="AA47"/>
  <c r="Z47"/>
  <c r="U47"/>
  <c r="T47"/>
  <c r="S47"/>
  <c r="R47"/>
  <c r="Q47"/>
  <c r="P47"/>
  <c r="O47"/>
  <c r="N47"/>
  <c r="M47"/>
  <c r="L47"/>
  <c r="K47"/>
  <c r="J47"/>
  <c r="H47"/>
  <c r="G47"/>
  <c r="AK46"/>
  <c r="AJ46"/>
  <c r="AI46"/>
  <c r="AH46"/>
  <c r="AG46"/>
  <c r="AF46"/>
  <c r="AE46"/>
  <c r="AD46"/>
  <c r="AC46"/>
  <c r="AB46"/>
  <c r="AA46"/>
  <c r="Z46"/>
  <c r="U46"/>
  <c r="T46"/>
  <c r="S46"/>
  <c r="R46"/>
  <c r="Q46"/>
  <c r="P46"/>
  <c r="O46"/>
  <c r="N46"/>
  <c r="M46"/>
  <c r="L46"/>
  <c r="K46"/>
  <c r="J46"/>
  <c r="H46"/>
  <c r="G46"/>
  <c r="AK45"/>
  <c r="AJ45"/>
  <c r="AI45"/>
  <c r="AH45"/>
  <c r="AG45"/>
  <c r="AF45"/>
  <c r="AE45"/>
  <c r="AD45"/>
  <c r="AC45"/>
  <c r="AB45"/>
  <c r="AA45"/>
  <c r="Z45"/>
  <c r="U45"/>
  <c r="T45"/>
  <c r="S45"/>
  <c r="R45"/>
  <c r="Q45"/>
  <c r="P45"/>
  <c r="O45"/>
  <c r="N45"/>
  <c r="M45"/>
  <c r="L45"/>
  <c r="K45"/>
  <c r="J45"/>
  <c r="H45"/>
  <c r="G45"/>
  <c r="AK44"/>
  <c r="AJ44"/>
  <c r="AI44"/>
  <c r="AH44"/>
  <c r="AG44"/>
  <c r="AF44"/>
  <c r="AE44"/>
  <c r="AD44"/>
  <c r="AC44"/>
  <c r="AB44"/>
  <c r="AA44"/>
  <c r="Z44"/>
  <c r="U44"/>
  <c r="T44"/>
  <c r="S44"/>
  <c r="R44"/>
  <c r="Q44"/>
  <c r="P44"/>
  <c r="O44"/>
  <c r="N44"/>
  <c r="M44"/>
  <c r="L44"/>
  <c r="K44"/>
  <c r="J44"/>
  <c r="H44"/>
  <c r="G44"/>
  <c r="AK43"/>
  <c r="AJ43"/>
  <c r="AI43"/>
  <c r="AH43"/>
  <c r="AG43"/>
  <c r="AF43"/>
  <c r="AE43"/>
  <c r="AD43"/>
  <c r="AC43"/>
  <c r="AB43"/>
  <c r="AA43"/>
  <c r="Z43"/>
  <c r="U43"/>
  <c r="T43"/>
  <c r="S43"/>
  <c r="R43"/>
  <c r="Q43"/>
  <c r="P43"/>
  <c r="O43"/>
  <c r="N43"/>
  <c r="M43"/>
  <c r="L43"/>
  <c r="K43"/>
  <c r="J43"/>
  <c r="H43"/>
  <c r="G43"/>
  <c r="AK42"/>
  <c r="AJ42"/>
  <c r="AI42"/>
  <c r="AH42"/>
  <c r="AG42"/>
  <c r="AF42"/>
  <c r="AE42"/>
  <c r="AD42"/>
  <c r="AC42"/>
  <c r="AB42"/>
  <c r="AA42"/>
  <c r="Z42"/>
  <c r="U42"/>
  <c r="T42"/>
  <c r="S42"/>
  <c r="R42"/>
  <c r="Q42"/>
  <c r="P42"/>
  <c r="O42"/>
  <c r="N42"/>
  <c r="M42"/>
  <c r="L42"/>
  <c r="K42"/>
  <c r="J42"/>
  <c r="H42"/>
  <c r="G42"/>
  <c r="AK41"/>
  <c r="AJ41"/>
  <c r="AI41"/>
  <c r="AH41"/>
  <c r="AG41"/>
  <c r="AF41"/>
  <c r="AE41"/>
  <c r="AD41"/>
  <c r="AC41"/>
  <c r="AB41"/>
  <c r="AA41"/>
  <c r="Z41"/>
  <c r="U41"/>
  <c r="T41"/>
  <c r="S41"/>
  <c r="R41"/>
  <c r="Q41"/>
  <c r="P41"/>
  <c r="O41"/>
  <c r="N41"/>
  <c r="M41"/>
  <c r="L41"/>
  <c r="K41"/>
  <c r="J41"/>
  <c r="H41"/>
  <c r="G41"/>
  <c r="AK40"/>
  <c r="AJ40"/>
  <c r="AI40"/>
  <c r="AH40"/>
  <c r="AG40"/>
  <c r="AF40"/>
  <c r="AE40"/>
  <c r="AD40"/>
  <c r="AC40"/>
  <c r="AB40"/>
  <c r="AA40"/>
  <c r="Z40"/>
  <c r="U40"/>
  <c r="T40"/>
  <c r="S40"/>
  <c r="R40"/>
  <c r="Q40"/>
  <c r="P40"/>
  <c r="O40"/>
  <c r="N40"/>
  <c r="M40"/>
  <c r="L40"/>
  <c r="K40"/>
  <c r="J40"/>
  <c r="H40"/>
  <c r="G40"/>
  <c r="AK39"/>
  <c r="AJ39"/>
  <c r="AI39"/>
  <c r="AH39"/>
  <c r="AG39"/>
  <c r="AF39"/>
  <c r="AE39"/>
  <c r="AD39"/>
  <c r="AC39"/>
  <c r="AB39"/>
  <c r="AA39"/>
  <c r="Z39"/>
  <c r="U39"/>
  <c r="T39"/>
  <c r="S39"/>
  <c r="R39"/>
  <c r="Q39"/>
  <c r="P39"/>
  <c r="O39"/>
  <c r="N39"/>
  <c r="M39"/>
  <c r="L39"/>
  <c r="K39"/>
  <c r="J39"/>
  <c r="H39"/>
  <c r="G39"/>
  <c r="AK38"/>
  <c r="AJ38"/>
  <c r="AI38"/>
  <c r="AH38"/>
  <c r="AG38"/>
  <c r="AF38"/>
  <c r="AE38"/>
  <c r="AD38"/>
  <c r="AC38"/>
  <c r="AB38"/>
  <c r="AA38"/>
  <c r="Z38"/>
  <c r="U38"/>
  <c r="T38"/>
  <c r="S38"/>
  <c r="R38"/>
  <c r="Q38"/>
  <c r="P38"/>
  <c r="O38"/>
  <c r="N38"/>
  <c r="M38"/>
  <c r="L38"/>
  <c r="K38"/>
  <c r="J38"/>
  <c r="H38"/>
  <c r="G38"/>
  <c r="AK37"/>
  <c r="AJ37"/>
  <c r="AI37"/>
  <c r="AH37"/>
  <c r="AG37"/>
  <c r="AF37"/>
  <c r="AE37"/>
  <c r="AD37"/>
  <c r="AC37"/>
  <c r="AB37"/>
  <c r="AA37"/>
  <c r="Z37"/>
  <c r="U37"/>
  <c r="T37"/>
  <c r="S37"/>
  <c r="R37"/>
  <c r="Q37"/>
  <c r="P37"/>
  <c r="O37"/>
  <c r="N37"/>
  <c r="M37"/>
  <c r="L37"/>
  <c r="K37"/>
  <c r="J37"/>
  <c r="H37"/>
  <c r="G37"/>
  <c r="AK36"/>
  <c r="AJ36"/>
  <c r="AI36"/>
  <c r="AH36"/>
  <c r="AG36"/>
  <c r="AF36"/>
  <c r="AE36"/>
  <c r="AD36"/>
  <c r="AC36"/>
  <c r="AB36"/>
  <c r="AA36"/>
  <c r="Z36"/>
  <c r="U36"/>
  <c r="T36"/>
  <c r="S36"/>
  <c r="R36"/>
  <c r="Q36"/>
  <c r="P36"/>
  <c r="O36"/>
  <c r="N36"/>
  <c r="M36"/>
  <c r="L36"/>
  <c r="K36"/>
  <c r="J36"/>
  <c r="H36"/>
  <c r="G36"/>
  <c r="AK35"/>
  <c r="AJ35"/>
  <c r="AI35"/>
  <c r="AH35"/>
  <c r="AG35"/>
  <c r="AF35"/>
  <c r="AE35"/>
  <c r="AD35"/>
  <c r="AC35"/>
  <c r="AB35"/>
  <c r="AA35"/>
  <c r="Z35"/>
  <c r="U35"/>
  <c r="T35"/>
  <c r="S35"/>
  <c r="R35"/>
  <c r="Q35"/>
  <c r="P35"/>
  <c r="O35"/>
  <c r="N35"/>
  <c r="M35"/>
  <c r="L35"/>
  <c r="K35"/>
  <c r="J35"/>
  <c r="H35"/>
  <c r="G35"/>
  <c r="AK34"/>
  <c r="AJ34"/>
  <c r="AI34"/>
  <c r="AH34"/>
  <c r="AG34"/>
  <c r="AF34"/>
  <c r="AE34"/>
  <c r="AD34"/>
  <c r="AC34"/>
  <c r="AB34"/>
  <c r="AA34"/>
  <c r="Z34"/>
  <c r="U34"/>
  <c r="T34"/>
  <c r="S34"/>
  <c r="R34"/>
  <c r="Q34"/>
  <c r="P34"/>
  <c r="O34"/>
  <c r="N34"/>
  <c r="M34"/>
  <c r="L34"/>
  <c r="K34"/>
  <c r="J34"/>
  <c r="H34"/>
  <c r="G34"/>
  <c r="AK33"/>
  <c r="AJ33"/>
  <c r="AI33"/>
  <c r="AH33"/>
  <c r="AG33"/>
  <c r="AF33"/>
  <c r="AE33"/>
  <c r="AD33"/>
  <c r="AC33"/>
  <c r="AB33"/>
  <c r="AA33"/>
  <c r="Z33"/>
  <c r="U33"/>
  <c r="T33"/>
  <c r="S33"/>
  <c r="R33"/>
  <c r="Q33"/>
  <c r="P33"/>
  <c r="O33"/>
  <c r="N33"/>
  <c r="M33"/>
  <c r="L33"/>
  <c r="K33"/>
  <c r="J33"/>
  <c r="H33"/>
  <c r="G33"/>
  <c r="AK32"/>
  <c r="AJ32"/>
  <c r="AI32"/>
  <c r="AH32"/>
  <c r="AG32"/>
  <c r="AF32"/>
  <c r="AE32"/>
  <c r="AD32"/>
  <c r="AC32"/>
  <c r="AB32"/>
  <c r="AA32"/>
  <c r="Z32"/>
  <c r="U32"/>
  <c r="T32"/>
  <c r="S32"/>
  <c r="R32"/>
  <c r="Q32"/>
  <c r="P32"/>
  <c r="O32"/>
  <c r="N32"/>
  <c r="M32"/>
  <c r="L32"/>
  <c r="K32"/>
  <c r="J32"/>
  <c r="H32"/>
  <c r="G32"/>
  <c r="AK31"/>
  <c r="AJ31"/>
  <c r="AI31"/>
  <c r="AH31"/>
  <c r="AG31"/>
  <c r="AF31"/>
  <c r="AE31"/>
  <c r="AD31"/>
  <c r="AC31"/>
  <c r="AB31"/>
  <c r="AA31"/>
  <c r="Z31"/>
  <c r="U31"/>
  <c r="T31"/>
  <c r="S31"/>
  <c r="R31"/>
  <c r="Q31"/>
  <c r="P31"/>
  <c r="O31"/>
  <c r="N31"/>
  <c r="M31"/>
  <c r="L31"/>
  <c r="K31"/>
  <c r="J31"/>
  <c r="H31"/>
  <c r="G31"/>
  <c r="AK30"/>
  <c r="AJ30"/>
  <c r="AI30"/>
  <c r="AH30"/>
  <c r="AG30"/>
  <c r="AF30"/>
  <c r="AE30"/>
  <c r="AD30"/>
  <c r="AC30"/>
  <c r="AB30"/>
  <c r="AA30"/>
  <c r="Z30"/>
  <c r="U30"/>
  <c r="T30"/>
  <c r="S30"/>
  <c r="R30"/>
  <c r="Q30"/>
  <c r="P30"/>
  <c r="O30"/>
  <c r="N30"/>
  <c r="M30"/>
  <c r="L30"/>
  <c r="K30"/>
  <c r="J30"/>
  <c r="H30"/>
  <c r="G30"/>
  <c r="AK29"/>
  <c r="AJ29"/>
  <c r="AI29"/>
  <c r="AH29"/>
  <c r="AG29"/>
  <c r="AF29"/>
  <c r="AE29"/>
  <c r="AD29"/>
  <c r="AC29"/>
  <c r="AB29"/>
  <c r="AA29"/>
  <c r="Z29"/>
  <c r="U29"/>
  <c r="T29"/>
  <c r="S29"/>
  <c r="R29"/>
  <c r="Q29"/>
  <c r="P29"/>
  <c r="O29"/>
  <c r="N29"/>
  <c r="M29"/>
  <c r="L29"/>
  <c r="K29"/>
  <c r="J29"/>
  <c r="H29"/>
  <c r="G29"/>
  <c r="AW28"/>
  <c r="AW31" s="1"/>
  <c r="AZ26" s="1"/>
  <c r="AK28"/>
  <c r="AJ28"/>
  <c r="AI28"/>
  <c r="AH28"/>
  <c r="AG28"/>
  <c r="AF28"/>
  <c r="AE28"/>
  <c r="AD28"/>
  <c r="AC28"/>
  <c r="AB28"/>
  <c r="AA28"/>
  <c r="Z28"/>
  <c r="U28"/>
  <c r="T28"/>
  <c r="S28"/>
  <c r="R28"/>
  <c r="Q28"/>
  <c r="P28"/>
  <c r="O28"/>
  <c r="N28"/>
  <c r="M28"/>
  <c r="L28"/>
  <c r="K28"/>
  <c r="J28"/>
  <c r="H28"/>
  <c r="G28"/>
  <c r="AK27"/>
  <c r="AJ27"/>
  <c r="AI27"/>
  <c r="AH27"/>
  <c r="AG27"/>
  <c r="AF27"/>
  <c r="AE27"/>
  <c r="AD27"/>
  <c r="AC27"/>
  <c r="AB27"/>
  <c r="AA27"/>
  <c r="Z27"/>
  <c r="U27"/>
  <c r="T27"/>
  <c r="S27"/>
  <c r="R27"/>
  <c r="Q27"/>
  <c r="P27"/>
  <c r="O27"/>
  <c r="N27"/>
  <c r="M27"/>
  <c r="L27"/>
  <c r="K27"/>
  <c r="J27"/>
  <c r="H27"/>
  <c r="G27"/>
  <c r="AK26"/>
  <c r="AJ26"/>
  <c r="AI26"/>
  <c r="AH26"/>
  <c r="AG26"/>
  <c r="AF26"/>
  <c r="AE26"/>
  <c r="AD26"/>
  <c r="AC26"/>
  <c r="AB26"/>
  <c r="AA26"/>
  <c r="Z26"/>
  <c r="U26"/>
  <c r="T26"/>
  <c r="S26"/>
  <c r="R26"/>
  <c r="Q26"/>
  <c r="P26"/>
  <c r="O26"/>
  <c r="N26"/>
  <c r="M26"/>
  <c r="L26"/>
  <c r="K26"/>
  <c r="J26"/>
  <c r="H26"/>
  <c r="G26"/>
  <c r="AZ25"/>
  <c r="AR25"/>
  <c r="AK25"/>
  <c r="AJ25"/>
  <c r="AI25"/>
  <c r="AH25"/>
  <c r="AG25"/>
  <c r="AF25"/>
  <c r="AE25"/>
  <c r="AD25"/>
  <c r="AC25"/>
  <c r="AB25"/>
  <c r="AA25"/>
  <c r="Z25"/>
  <c r="U25"/>
  <c r="T25"/>
  <c r="S25"/>
  <c r="R25"/>
  <c r="Q25"/>
  <c r="P25"/>
  <c r="O25"/>
  <c r="N25"/>
  <c r="M25"/>
  <c r="L25"/>
  <c r="K25"/>
  <c r="J25"/>
  <c r="H25"/>
  <c r="G25"/>
  <c r="AK24"/>
  <c r="AJ24"/>
  <c r="AI24"/>
  <c r="AH24"/>
  <c r="AG24"/>
  <c r="AF24"/>
  <c r="AE24"/>
  <c r="AD24"/>
  <c r="AC24"/>
  <c r="AB24"/>
  <c r="AA24"/>
  <c r="Z24"/>
  <c r="U24"/>
  <c r="T24"/>
  <c r="S24"/>
  <c r="R24"/>
  <c r="Q24"/>
  <c r="P24"/>
  <c r="O24"/>
  <c r="N24"/>
  <c r="M24"/>
  <c r="L24"/>
  <c r="K24"/>
  <c r="J24"/>
  <c r="H24"/>
  <c r="G24"/>
  <c r="AK23"/>
  <c r="AJ23"/>
  <c r="AI23"/>
  <c r="AH23"/>
  <c r="AG23"/>
  <c r="AF23"/>
  <c r="AE23"/>
  <c r="AD23"/>
  <c r="AC23"/>
  <c r="AB23"/>
  <c r="AA23"/>
  <c r="Z23"/>
  <c r="U23"/>
  <c r="T23"/>
  <c r="S23"/>
  <c r="R23"/>
  <c r="Q23"/>
  <c r="P23"/>
  <c r="O23"/>
  <c r="N23"/>
  <c r="M23"/>
  <c r="L23"/>
  <c r="K23"/>
  <c r="J23"/>
  <c r="H23"/>
  <c r="G23"/>
  <c r="AK22"/>
  <c r="AJ22"/>
  <c r="AI22"/>
  <c r="AH22"/>
  <c r="AG22"/>
  <c r="AF22"/>
  <c r="AE22"/>
  <c r="AD22"/>
  <c r="AC22"/>
  <c r="AB22"/>
  <c r="AA22"/>
  <c r="Z22"/>
  <c r="U22"/>
  <c r="T22"/>
  <c r="S22"/>
  <c r="R22"/>
  <c r="Q22"/>
  <c r="P22"/>
  <c r="O22"/>
  <c r="N22"/>
  <c r="M22"/>
  <c r="L22"/>
  <c r="K22"/>
  <c r="J22"/>
  <c r="H22"/>
  <c r="G22"/>
  <c r="AK21"/>
  <c r="AJ21"/>
  <c r="AI21"/>
  <c r="AH21"/>
  <c r="AG21"/>
  <c r="AF21"/>
  <c r="AE21"/>
  <c r="AD21"/>
  <c r="AC21"/>
  <c r="AB21"/>
  <c r="AA21"/>
  <c r="Z21"/>
  <c r="U21"/>
  <c r="T21"/>
  <c r="S21"/>
  <c r="R21"/>
  <c r="Q21"/>
  <c r="P21"/>
  <c r="O21"/>
  <c r="N21"/>
  <c r="M21"/>
  <c r="L21"/>
  <c r="K21"/>
  <c r="J21"/>
  <c r="H21"/>
  <c r="G21"/>
  <c r="AK20"/>
  <c r="AJ20"/>
  <c r="AI20"/>
  <c r="AH20"/>
  <c r="AG20"/>
  <c r="AF20"/>
  <c r="AE20"/>
  <c r="AD20"/>
  <c r="AC20"/>
  <c r="AB20"/>
  <c r="AA20"/>
  <c r="Z20"/>
  <c r="U20"/>
  <c r="T20"/>
  <c r="S20"/>
  <c r="R20"/>
  <c r="Q20"/>
  <c r="P20"/>
  <c r="O20"/>
  <c r="N20"/>
  <c r="M20"/>
  <c r="L20"/>
  <c r="K20"/>
  <c r="J20"/>
  <c r="H20"/>
  <c r="G20"/>
  <c r="AK19"/>
  <c r="AJ19"/>
  <c r="AI19"/>
  <c r="AH19"/>
  <c r="AG19"/>
  <c r="AF19"/>
  <c r="AE19"/>
  <c r="AD19"/>
  <c r="AC19"/>
  <c r="AB19"/>
  <c r="AA19"/>
  <c r="Z19"/>
  <c r="U19"/>
  <c r="T19"/>
  <c r="S19"/>
  <c r="R19"/>
  <c r="Q19"/>
  <c r="P19"/>
  <c r="O19"/>
  <c r="N19"/>
  <c r="M19"/>
  <c r="L19"/>
  <c r="K19"/>
  <c r="J19"/>
  <c r="H19"/>
  <c r="G19"/>
  <c r="AK18"/>
  <c r="AJ18"/>
  <c r="AI18"/>
  <c r="AH18"/>
  <c r="AG18"/>
  <c r="AF18"/>
  <c r="AE18"/>
  <c r="AD18"/>
  <c r="AC18"/>
  <c r="AB18"/>
  <c r="AA18"/>
  <c r="Z18"/>
  <c r="U18"/>
  <c r="T18"/>
  <c r="S18"/>
  <c r="R18"/>
  <c r="Q18"/>
  <c r="P18"/>
  <c r="O18"/>
  <c r="N18"/>
  <c r="M18"/>
  <c r="L18"/>
  <c r="K18"/>
  <c r="J18"/>
  <c r="H18"/>
  <c r="G18"/>
  <c r="AK17"/>
  <c r="AJ17"/>
  <c r="AI17"/>
  <c r="AH17"/>
  <c r="AG17"/>
  <c r="AF17"/>
  <c r="AE17"/>
  <c r="AD17"/>
  <c r="AC17"/>
  <c r="AB17"/>
  <c r="AA17"/>
  <c r="Z17"/>
  <c r="U17"/>
  <c r="T17"/>
  <c r="S17"/>
  <c r="R17"/>
  <c r="Q17"/>
  <c r="P17"/>
  <c r="O17"/>
  <c r="N17"/>
  <c r="M17"/>
  <c r="L17"/>
  <c r="K17"/>
  <c r="J17"/>
  <c r="H17"/>
  <c r="G17"/>
  <c r="AK16"/>
  <c r="AJ16"/>
  <c r="AI16"/>
  <c r="AH16"/>
  <c r="AG16"/>
  <c r="AF16"/>
  <c r="AE16"/>
  <c r="AD16"/>
  <c r="AC16"/>
  <c r="AB16"/>
  <c r="AA16"/>
  <c r="Z16"/>
  <c r="U16"/>
  <c r="T16"/>
  <c r="S16"/>
  <c r="R16"/>
  <c r="Q16"/>
  <c r="P16"/>
  <c r="O16"/>
  <c r="N16"/>
  <c r="M16"/>
  <c r="L16"/>
  <c r="K16"/>
  <c r="J16"/>
  <c r="H16"/>
  <c r="G16"/>
  <c r="AK15"/>
  <c r="AJ15"/>
  <c r="AI15"/>
  <c r="AH15"/>
  <c r="AG15"/>
  <c r="AF15"/>
  <c r="AE15"/>
  <c r="AD15"/>
  <c r="AC15"/>
  <c r="AB15"/>
  <c r="AA15"/>
  <c r="Z15"/>
  <c r="U15"/>
  <c r="T15"/>
  <c r="S15"/>
  <c r="R15"/>
  <c r="Q15"/>
  <c r="P15"/>
  <c r="O15"/>
  <c r="N15"/>
  <c r="M15"/>
  <c r="L15"/>
  <c r="K15"/>
  <c r="J15"/>
  <c r="H15"/>
  <c r="G15"/>
  <c r="AK14"/>
  <c r="AJ14"/>
  <c r="AI14"/>
  <c r="AG14"/>
  <c r="AF14"/>
  <c r="AE14"/>
  <c r="AD14"/>
  <c r="AC14"/>
  <c r="AB14"/>
  <c r="AA14"/>
  <c r="Z14"/>
  <c r="U14"/>
  <c r="T14"/>
  <c r="S14"/>
  <c r="Q14"/>
  <c r="P14"/>
  <c r="O14"/>
  <c r="N14"/>
  <c r="M14"/>
  <c r="L14"/>
  <c r="K14"/>
  <c r="J14"/>
  <c r="H14"/>
  <c r="R14" s="1"/>
  <c r="G14"/>
  <c r="AH14" s="1"/>
  <c r="AK13"/>
  <c r="AJ13"/>
  <c r="AI13"/>
  <c r="AH13"/>
  <c r="AG13"/>
  <c r="AF13"/>
  <c r="AE13"/>
  <c r="AD13"/>
  <c r="AC13"/>
  <c r="AB13"/>
  <c r="AA13"/>
  <c r="Z13"/>
  <c r="U13"/>
  <c r="T13"/>
  <c r="S13"/>
  <c r="R13"/>
  <c r="Q13"/>
  <c r="P13"/>
  <c r="O13"/>
  <c r="N13"/>
  <c r="M13"/>
  <c r="L13"/>
  <c r="K13"/>
  <c r="J13"/>
  <c r="H13"/>
  <c r="G13"/>
  <c r="AK12"/>
  <c r="AJ12"/>
  <c r="AI12"/>
  <c r="AH12"/>
  <c r="AG12"/>
  <c r="AF12"/>
  <c r="AE12"/>
  <c r="AD12"/>
  <c r="AC12"/>
  <c r="AB12"/>
  <c r="AA12"/>
  <c r="Z12"/>
  <c r="U12"/>
  <c r="T12"/>
  <c r="S12"/>
  <c r="R12"/>
  <c r="Q12"/>
  <c r="P12"/>
  <c r="O12"/>
  <c r="N12"/>
  <c r="M12"/>
  <c r="L12"/>
  <c r="K12"/>
  <c r="J12"/>
  <c r="H12"/>
  <c r="G12"/>
  <c r="AK11"/>
  <c r="AJ11"/>
  <c r="AI11"/>
  <c r="AH11"/>
  <c r="AG11"/>
  <c r="AF11"/>
  <c r="AE11"/>
  <c r="AD11"/>
  <c r="AC11"/>
  <c r="AB11"/>
  <c r="AA11"/>
  <c r="Z11"/>
  <c r="U11"/>
  <c r="T11"/>
  <c r="S11"/>
  <c r="R11"/>
  <c r="Q11"/>
  <c r="P11"/>
  <c r="O11"/>
  <c r="N11"/>
  <c r="M11"/>
  <c r="L11"/>
  <c r="K11"/>
  <c r="J11"/>
  <c r="H11"/>
  <c r="G11"/>
  <c r="AK10"/>
  <c r="AJ10"/>
  <c r="AI10"/>
  <c r="AG10"/>
  <c r="AF10"/>
  <c r="AE10"/>
  <c r="AD10"/>
  <c r="AC10"/>
  <c r="AB10"/>
  <c r="AA10"/>
  <c r="Z10"/>
  <c r="U10"/>
  <c r="T10"/>
  <c r="S10"/>
  <c r="Q10"/>
  <c r="P10"/>
  <c r="O10"/>
  <c r="N10"/>
  <c r="M10"/>
  <c r="L10"/>
  <c r="K10"/>
  <c r="J10"/>
  <c r="H10"/>
  <c r="R10" s="1"/>
  <c r="G10"/>
  <c r="AH10" s="1"/>
  <c r="AK9"/>
  <c r="AJ9"/>
  <c r="AI9"/>
  <c r="AH9"/>
  <c r="AG9"/>
  <c r="AF9"/>
  <c r="AE9"/>
  <c r="AC9"/>
  <c r="AB9"/>
  <c r="AA9"/>
  <c r="Z9"/>
  <c r="U9"/>
  <c r="T9"/>
  <c r="S9"/>
  <c r="R9"/>
  <c r="Q9"/>
  <c r="P9"/>
  <c r="O9"/>
  <c r="M9"/>
  <c r="L9"/>
  <c r="K9"/>
  <c r="J9"/>
  <c r="H9"/>
  <c r="N9" s="1"/>
  <c r="G9"/>
  <c r="AD9" s="1"/>
  <c r="AK8"/>
  <c r="AJ8"/>
  <c r="AI8"/>
  <c r="AG8"/>
  <c r="AF8"/>
  <c r="AE8"/>
  <c r="AD8"/>
  <c r="AC8"/>
  <c r="AB8"/>
  <c r="AA8"/>
  <c r="Z8"/>
  <c r="U8"/>
  <c r="T8"/>
  <c r="S8"/>
  <c r="Q8"/>
  <c r="P8"/>
  <c r="O8"/>
  <c r="N8"/>
  <c r="M8"/>
  <c r="L8"/>
  <c r="K8"/>
  <c r="J8"/>
  <c r="H8"/>
  <c r="R8" s="1"/>
  <c r="G8"/>
  <c r="AH8" s="1"/>
  <c r="AK7"/>
  <c r="AJ7"/>
  <c r="AI7"/>
  <c r="AH7"/>
  <c r="AG7"/>
  <c r="AF7"/>
  <c r="AE7"/>
  <c r="AD7"/>
  <c r="AC7"/>
  <c r="AB7"/>
  <c r="AA7"/>
  <c r="Z7"/>
  <c r="U7"/>
  <c r="T7"/>
  <c r="S7"/>
  <c r="Q7"/>
  <c r="P7"/>
  <c r="O7"/>
  <c r="N7"/>
  <c r="M7"/>
  <c r="L7"/>
  <c r="K7"/>
  <c r="J7"/>
  <c r="H7"/>
  <c r="R7" s="1"/>
  <c r="G7"/>
  <c r="AK6"/>
  <c r="AJ6"/>
  <c r="AI6"/>
  <c r="AH6"/>
  <c r="AG6"/>
  <c r="AF6"/>
  <c r="AE6"/>
  <c r="AD6"/>
  <c r="AC6"/>
  <c r="AB6"/>
  <c r="AA6"/>
  <c r="Z6"/>
  <c r="U6"/>
  <c r="T6"/>
  <c r="S6"/>
  <c r="R6"/>
  <c r="Q6"/>
  <c r="P6"/>
  <c r="O6"/>
  <c r="N6"/>
  <c r="M6"/>
  <c r="L6"/>
  <c r="K6"/>
  <c r="J6"/>
  <c r="H6"/>
  <c r="G6"/>
  <c r="AK5"/>
  <c r="AJ5"/>
  <c r="AI5"/>
  <c r="AG5"/>
  <c r="AF5"/>
  <c r="AE5"/>
  <c r="AD5"/>
  <c r="AC5"/>
  <c r="AB5"/>
  <c r="AA5"/>
  <c r="Z5"/>
  <c r="U5"/>
  <c r="T5"/>
  <c r="S5"/>
  <c r="Q5"/>
  <c r="P5"/>
  <c r="O5"/>
  <c r="N5"/>
  <c r="M5"/>
  <c r="L5"/>
  <c r="K5"/>
  <c r="J5"/>
  <c r="H5"/>
  <c r="R5" s="1"/>
  <c r="G5"/>
  <c r="AH5" s="1"/>
  <c r="AK4"/>
  <c r="AJ4"/>
  <c r="AH4"/>
  <c r="AG4"/>
  <c r="AF4"/>
  <c r="AE4"/>
  <c r="AD4"/>
  <c r="AC4"/>
  <c r="AB4"/>
  <c r="AA4"/>
  <c r="Z4"/>
  <c r="U4"/>
  <c r="T4"/>
  <c r="R4"/>
  <c r="Q4"/>
  <c r="P4"/>
  <c r="O4"/>
  <c r="N4"/>
  <c r="M4"/>
  <c r="L4"/>
  <c r="K4"/>
  <c r="J4"/>
  <c r="H4"/>
  <c r="S4" s="1"/>
  <c r="G4"/>
  <c r="AI4" s="1"/>
  <c r="AK3"/>
  <c r="AJ3"/>
  <c r="AH3"/>
  <c r="AG3"/>
  <c r="AF3"/>
  <c r="AE3"/>
  <c r="AD3"/>
  <c r="AC3"/>
  <c r="AB3"/>
  <c r="AA3"/>
  <c r="Z3"/>
  <c r="U3"/>
  <c r="T3"/>
  <c r="R3"/>
  <c r="Q3"/>
  <c r="P3"/>
  <c r="O3"/>
  <c r="N3"/>
  <c r="M3"/>
  <c r="L3"/>
  <c r="K3"/>
  <c r="J3"/>
  <c r="H3"/>
  <c r="S3" s="1"/>
  <c r="G3"/>
  <c r="AN2"/>
  <c r="AN15" s="1"/>
  <c r="AM2"/>
  <c r="AM32" s="1"/>
  <c r="AL2"/>
  <c r="AL62" s="1"/>
  <c r="X2"/>
  <c r="X34" s="1"/>
  <c r="W2"/>
  <c r="W15" s="1"/>
  <c r="V2"/>
  <c r="V32" s="1"/>
  <c r="E63" i="4"/>
  <c r="AK62"/>
  <c r="AJ62"/>
  <c r="AI62"/>
  <c r="AH62"/>
  <c r="AG62"/>
  <c r="AF62"/>
  <c r="AE62"/>
  <c r="AD62"/>
  <c r="AC62"/>
  <c r="AB62"/>
  <c r="AA62"/>
  <c r="Z62"/>
  <c r="U62"/>
  <c r="T62"/>
  <c r="S62"/>
  <c r="R62"/>
  <c r="Q62"/>
  <c r="P62"/>
  <c r="O62"/>
  <c r="N62"/>
  <c r="M62"/>
  <c r="L62"/>
  <c r="K62"/>
  <c r="J62"/>
  <c r="H62"/>
  <c r="G62"/>
  <c r="AK61"/>
  <c r="AJ61"/>
  <c r="AI61"/>
  <c r="AH61"/>
  <c r="AG61"/>
  <c r="AF61"/>
  <c r="AE61"/>
  <c r="AD61"/>
  <c r="AC61"/>
  <c r="AB61"/>
  <c r="AA61"/>
  <c r="Z61"/>
  <c r="U61"/>
  <c r="T61"/>
  <c r="S61"/>
  <c r="R61"/>
  <c r="Q61"/>
  <c r="P61"/>
  <c r="O61"/>
  <c r="N61"/>
  <c r="M61"/>
  <c r="L61"/>
  <c r="K61"/>
  <c r="J61"/>
  <c r="H61"/>
  <c r="G61"/>
  <c r="AK60"/>
  <c r="AJ60"/>
  <c r="AI60"/>
  <c r="AH60"/>
  <c r="AG60"/>
  <c r="AF60"/>
  <c r="AE60"/>
  <c r="AD60"/>
  <c r="AC60"/>
  <c r="AB60"/>
  <c r="AA60"/>
  <c r="Z60"/>
  <c r="U60"/>
  <c r="T60"/>
  <c r="S60"/>
  <c r="R60"/>
  <c r="Q60"/>
  <c r="P60"/>
  <c r="O60"/>
  <c r="N60"/>
  <c r="M60"/>
  <c r="L60"/>
  <c r="K60"/>
  <c r="J60"/>
  <c r="H60"/>
  <c r="G60"/>
  <c r="AK59"/>
  <c r="AJ59"/>
  <c r="AI59"/>
  <c r="AH59"/>
  <c r="AG59"/>
  <c r="AF59"/>
  <c r="AE59"/>
  <c r="AD59"/>
  <c r="AC59"/>
  <c r="AB59"/>
  <c r="AA59"/>
  <c r="Z59"/>
  <c r="U59"/>
  <c r="T59"/>
  <c r="S59"/>
  <c r="R59"/>
  <c r="Q59"/>
  <c r="P59"/>
  <c r="O59"/>
  <c r="N59"/>
  <c r="M59"/>
  <c r="L59"/>
  <c r="K59"/>
  <c r="J59"/>
  <c r="H59"/>
  <c r="G59"/>
  <c r="AK58"/>
  <c r="AJ58"/>
  <c r="AI58"/>
  <c r="AH58"/>
  <c r="AG58"/>
  <c r="AF58"/>
  <c r="AE58"/>
  <c r="AD58"/>
  <c r="AC58"/>
  <c r="AB58"/>
  <c r="AA58"/>
  <c r="Z58"/>
  <c r="U58"/>
  <c r="T58"/>
  <c r="S58"/>
  <c r="R58"/>
  <c r="Q58"/>
  <c r="P58"/>
  <c r="O58"/>
  <c r="N58"/>
  <c r="M58"/>
  <c r="L58"/>
  <c r="K58"/>
  <c r="J58"/>
  <c r="H58"/>
  <c r="G58"/>
  <c r="AK57"/>
  <c r="AJ57"/>
  <c r="AI57"/>
  <c r="AH57"/>
  <c r="AG57"/>
  <c r="AF57"/>
  <c r="AE57"/>
  <c r="AD57"/>
  <c r="AC57"/>
  <c r="AB57"/>
  <c r="AA57"/>
  <c r="Z57"/>
  <c r="U57"/>
  <c r="T57"/>
  <c r="S57"/>
  <c r="R57"/>
  <c r="Q57"/>
  <c r="P57"/>
  <c r="O57"/>
  <c r="N57"/>
  <c r="M57"/>
  <c r="L57"/>
  <c r="K57"/>
  <c r="J57"/>
  <c r="H57"/>
  <c r="G57"/>
  <c r="AK56"/>
  <c r="AJ56"/>
  <c r="AI56"/>
  <c r="AH56"/>
  <c r="AG56"/>
  <c r="AF56"/>
  <c r="AE56"/>
  <c r="AD56"/>
  <c r="AC56"/>
  <c r="AB56"/>
  <c r="AA56"/>
  <c r="Z56"/>
  <c r="U56"/>
  <c r="T56"/>
  <c r="S56"/>
  <c r="R56"/>
  <c r="Q56"/>
  <c r="P56"/>
  <c r="O56"/>
  <c r="N56"/>
  <c r="M56"/>
  <c r="L56"/>
  <c r="K56"/>
  <c r="J56"/>
  <c r="H56"/>
  <c r="G56"/>
  <c r="AK55"/>
  <c r="AJ55"/>
  <c r="AI55"/>
  <c r="AH55"/>
  <c r="AG55"/>
  <c r="AF55"/>
  <c r="AE55"/>
  <c r="AD55"/>
  <c r="AC55"/>
  <c r="AB55"/>
  <c r="AA55"/>
  <c r="Z55"/>
  <c r="U55"/>
  <c r="T55"/>
  <c r="S55"/>
  <c r="R55"/>
  <c r="Q55"/>
  <c r="P55"/>
  <c r="O55"/>
  <c r="N55"/>
  <c r="M55"/>
  <c r="L55"/>
  <c r="K55"/>
  <c r="J55"/>
  <c r="H55"/>
  <c r="G55"/>
  <c r="AK54"/>
  <c r="AJ54"/>
  <c r="AI54"/>
  <c r="AH54"/>
  <c r="AG54"/>
  <c r="AF54"/>
  <c r="AE54"/>
  <c r="AD54"/>
  <c r="AC54"/>
  <c r="AB54"/>
  <c r="AA54"/>
  <c r="Z54"/>
  <c r="U54"/>
  <c r="T54"/>
  <c r="S54"/>
  <c r="R54"/>
  <c r="Q54"/>
  <c r="P54"/>
  <c r="O54"/>
  <c r="N54"/>
  <c r="M54"/>
  <c r="L54"/>
  <c r="K54"/>
  <c r="J54"/>
  <c r="H54"/>
  <c r="G54"/>
  <c r="AK53"/>
  <c r="AJ53"/>
  <c r="AI53"/>
  <c r="AH53"/>
  <c r="AG53"/>
  <c r="AF53"/>
  <c r="AE53"/>
  <c r="AD53"/>
  <c r="AC53"/>
  <c r="AB53"/>
  <c r="AA53"/>
  <c r="Z53"/>
  <c r="U53"/>
  <c r="T53"/>
  <c r="S53"/>
  <c r="R53"/>
  <c r="Q53"/>
  <c r="P53"/>
  <c r="O53"/>
  <c r="N53"/>
  <c r="M53"/>
  <c r="L53"/>
  <c r="K53"/>
  <c r="J53"/>
  <c r="H53"/>
  <c r="G53"/>
  <c r="AK52"/>
  <c r="AJ52"/>
  <c r="AI52"/>
  <c r="AH52"/>
  <c r="AG52"/>
  <c r="AF52"/>
  <c r="AE52"/>
  <c r="AD52"/>
  <c r="AC52"/>
  <c r="AB52"/>
  <c r="AA52"/>
  <c r="Z52"/>
  <c r="U52"/>
  <c r="T52"/>
  <c r="S52"/>
  <c r="R52"/>
  <c r="Q52"/>
  <c r="P52"/>
  <c r="O52"/>
  <c r="N52"/>
  <c r="M52"/>
  <c r="L52"/>
  <c r="K52"/>
  <c r="J52"/>
  <c r="H52"/>
  <c r="G52"/>
  <c r="AK51"/>
  <c r="AJ51"/>
  <c r="AI51"/>
  <c r="AH51"/>
  <c r="AG51"/>
  <c r="AF51"/>
  <c r="AE51"/>
  <c r="AD51"/>
  <c r="AC51"/>
  <c r="AB51"/>
  <c r="AA51"/>
  <c r="Z51"/>
  <c r="U51"/>
  <c r="T51"/>
  <c r="S51"/>
  <c r="R51"/>
  <c r="Q51"/>
  <c r="P51"/>
  <c r="O51"/>
  <c r="N51"/>
  <c r="M51"/>
  <c r="L51"/>
  <c r="K51"/>
  <c r="J51"/>
  <c r="H51"/>
  <c r="G51"/>
  <c r="AK50"/>
  <c r="AJ50"/>
  <c r="AI50"/>
  <c r="AH50"/>
  <c r="AG50"/>
  <c r="AF50"/>
  <c r="AE50"/>
  <c r="AD50"/>
  <c r="AC50"/>
  <c r="AB50"/>
  <c r="AA50"/>
  <c r="Z50"/>
  <c r="U50"/>
  <c r="T50"/>
  <c r="S50"/>
  <c r="R50"/>
  <c r="Q50"/>
  <c r="P50"/>
  <c r="O50"/>
  <c r="N50"/>
  <c r="M50"/>
  <c r="L50"/>
  <c r="K50"/>
  <c r="J50"/>
  <c r="H50"/>
  <c r="G50"/>
  <c r="AK49"/>
  <c r="AJ49"/>
  <c r="AI49"/>
  <c r="AH49"/>
  <c r="AG49"/>
  <c r="AF49"/>
  <c r="AE49"/>
  <c r="AD49"/>
  <c r="AC49"/>
  <c r="AB49"/>
  <c r="AA49"/>
  <c r="Z49"/>
  <c r="U49"/>
  <c r="T49"/>
  <c r="S49"/>
  <c r="R49"/>
  <c r="Q49"/>
  <c r="P49"/>
  <c r="O49"/>
  <c r="N49"/>
  <c r="M49"/>
  <c r="L49"/>
  <c r="K49"/>
  <c r="J49"/>
  <c r="H49"/>
  <c r="G49"/>
  <c r="AK48"/>
  <c r="AJ48"/>
  <c r="AI48"/>
  <c r="AH48"/>
  <c r="AG48"/>
  <c r="AF48"/>
  <c r="AE48"/>
  <c r="AD48"/>
  <c r="AC48"/>
  <c r="AB48"/>
  <c r="AA48"/>
  <c r="Z48"/>
  <c r="U48"/>
  <c r="T48"/>
  <c r="S48"/>
  <c r="R48"/>
  <c r="Q48"/>
  <c r="P48"/>
  <c r="O48"/>
  <c r="N48"/>
  <c r="M48"/>
  <c r="L48"/>
  <c r="K48"/>
  <c r="J48"/>
  <c r="H48"/>
  <c r="G48"/>
  <c r="AK47"/>
  <c r="AJ47"/>
  <c r="AI47"/>
  <c r="AH47"/>
  <c r="AG47"/>
  <c r="AF47"/>
  <c r="AE47"/>
  <c r="AD47"/>
  <c r="AC47"/>
  <c r="AB47"/>
  <c r="AA47"/>
  <c r="Z47"/>
  <c r="U47"/>
  <c r="T47"/>
  <c r="S47"/>
  <c r="R47"/>
  <c r="Q47"/>
  <c r="P47"/>
  <c r="O47"/>
  <c r="N47"/>
  <c r="M47"/>
  <c r="L47"/>
  <c r="K47"/>
  <c r="J47"/>
  <c r="H47"/>
  <c r="G47"/>
  <c r="AK46"/>
  <c r="AJ46"/>
  <c r="AI46"/>
  <c r="AH46"/>
  <c r="AG46"/>
  <c r="AF46"/>
  <c r="AE46"/>
  <c r="AD46"/>
  <c r="AC46"/>
  <c r="AB46"/>
  <c r="AA46"/>
  <c r="Z46"/>
  <c r="U46"/>
  <c r="T46"/>
  <c r="S46"/>
  <c r="R46"/>
  <c r="Q46"/>
  <c r="P46"/>
  <c r="O46"/>
  <c r="N46"/>
  <c r="M46"/>
  <c r="L46"/>
  <c r="K46"/>
  <c r="J46"/>
  <c r="H46"/>
  <c r="G46"/>
  <c r="AK45"/>
  <c r="AJ45"/>
  <c r="AI45"/>
  <c r="AH45"/>
  <c r="AG45"/>
  <c r="AF45"/>
  <c r="AE45"/>
  <c r="AD45"/>
  <c r="AC45"/>
  <c r="AB45"/>
  <c r="AA45"/>
  <c r="Z45"/>
  <c r="U45"/>
  <c r="T45"/>
  <c r="S45"/>
  <c r="R45"/>
  <c r="Q45"/>
  <c r="P45"/>
  <c r="O45"/>
  <c r="N45"/>
  <c r="M45"/>
  <c r="L45"/>
  <c r="K45"/>
  <c r="J45"/>
  <c r="H45"/>
  <c r="G45"/>
  <c r="AK44"/>
  <c r="AJ44"/>
  <c r="AI44"/>
  <c r="AH44"/>
  <c r="AG44"/>
  <c r="AF44"/>
  <c r="AE44"/>
  <c r="AD44"/>
  <c r="AC44"/>
  <c r="AB44"/>
  <c r="AA44"/>
  <c r="Z44"/>
  <c r="U44"/>
  <c r="T44"/>
  <c r="S44"/>
  <c r="R44"/>
  <c r="Q44"/>
  <c r="P44"/>
  <c r="O44"/>
  <c r="N44"/>
  <c r="M44"/>
  <c r="L44"/>
  <c r="K44"/>
  <c r="J44"/>
  <c r="H44"/>
  <c r="G44"/>
  <c r="AK43"/>
  <c r="AJ43"/>
  <c r="AI43"/>
  <c r="AH43"/>
  <c r="AG43"/>
  <c r="AF43"/>
  <c r="AE43"/>
  <c r="AD43"/>
  <c r="AC43"/>
  <c r="AB43"/>
  <c r="AA43"/>
  <c r="Z43"/>
  <c r="U43"/>
  <c r="T43"/>
  <c r="S43"/>
  <c r="R43"/>
  <c r="Q43"/>
  <c r="P43"/>
  <c r="O43"/>
  <c r="N43"/>
  <c r="M43"/>
  <c r="L43"/>
  <c r="K43"/>
  <c r="J43"/>
  <c r="H43"/>
  <c r="G43"/>
  <c r="AK42"/>
  <c r="AJ42"/>
  <c r="AI42"/>
  <c r="AH42"/>
  <c r="AG42"/>
  <c r="AF42"/>
  <c r="AE42"/>
  <c r="AD42"/>
  <c r="AC42"/>
  <c r="AB42"/>
  <c r="AA42"/>
  <c r="Z42"/>
  <c r="U42"/>
  <c r="T42"/>
  <c r="S42"/>
  <c r="R42"/>
  <c r="Q42"/>
  <c r="P42"/>
  <c r="O42"/>
  <c r="N42"/>
  <c r="M42"/>
  <c r="L42"/>
  <c r="K42"/>
  <c r="J42"/>
  <c r="H42"/>
  <c r="G42"/>
  <c r="AK41"/>
  <c r="AJ41"/>
  <c r="AI41"/>
  <c r="AH41"/>
  <c r="AG41"/>
  <c r="AF41"/>
  <c r="AE41"/>
  <c r="AD41"/>
  <c r="AC41"/>
  <c r="AB41"/>
  <c r="AA41"/>
  <c r="Z41"/>
  <c r="U41"/>
  <c r="T41"/>
  <c r="S41"/>
  <c r="R41"/>
  <c r="Q41"/>
  <c r="P41"/>
  <c r="O41"/>
  <c r="N41"/>
  <c r="M41"/>
  <c r="L41"/>
  <c r="K41"/>
  <c r="J41"/>
  <c r="H41"/>
  <c r="G41"/>
  <c r="AK40"/>
  <c r="AJ40"/>
  <c r="AI40"/>
  <c r="AH40"/>
  <c r="AG40"/>
  <c r="AF40"/>
  <c r="AE40"/>
  <c r="AD40"/>
  <c r="AC40"/>
  <c r="AB40"/>
  <c r="AA40"/>
  <c r="Z40"/>
  <c r="U40"/>
  <c r="T40"/>
  <c r="S40"/>
  <c r="R40"/>
  <c r="Q40"/>
  <c r="P40"/>
  <c r="O40"/>
  <c r="N40"/>
  <c r="M40"/>
  <c r="L40"/>
  <c r="K40"/>
  <c r="J40"/>
  <c r="H40"/>
  <c r="G40"/>
  <c r="AK39"/>
  <c r="AJ39"/>
  <c r="AI39"/>
  <c r="AH39"/>
  <c r="AG39"/>
  <c r="AF39"/>
  <c r="AE39"/>
  <c r="AD39"/>
  <c r="AC39"/>
  <c r="AB39"/>
  <c r="AA39"/>
  <c r="Z39"/>
  <c r="U39"/>
  <c r="T39"/>
  <c r="S39"/>
  <c r="R39"/>
  <c r="Q39"/>
  <c r="P39"/>
  <c r="O39"/>
  <c r="N39"/>
  <c r="M39"/>
  <c r="L39"/>
  <c r="K39"/>
  <c r="J39"/>
  <c r="H39"/>
  <c r="G39"/>
  <c r="AK38"/>
  <c r="AJ38"/>
  <c r="AI38"/>
  <c r="AH38"/>
  <c r="AG38"/>
  <c r="AF38"/>
  <c r="AE38"/>
  <c r="AD38"/>
  <c r="AC38"/>
  <c r="AB38"/>
  <c r="AA38"/>
  <c r="Z38"/>
  <c r="U38"/>
  <c r="T38"/>
  <c r="S38"/>
  <c r="R38"/>
  <c r="Q38"/>
  <c r="P38"/>
  <c r="O38"/>
  <c r="N38"/>
  <c r="M38"/>
  <c r="L38"/>
  <c r="K38"/>
  <c r="J38"/>
  <c r="H38"/>
  <c r="G38"/>
  <c r="AK37"/>
  <c r="AJ37"/>
  <c r="AI37"/>
  <c r="AH37"/>
  <c r="AG37"/>
  <c r="AF37"/>
  <c r="AE37"/>
  <c r="AD37"/>
  <c r="AC37"/>
  <c r="AB37"/>
  <c r="AA37"/>
  <c r="Z37"/>
  <c r="U37"/>
  <c r="T37"/>
  <c r="S37"/>
  <c r="R37"/>
  <c r="Q37"/>
  <c r="P37"/>
  <c r="O37"/>
  <c r="N37"/>
  <c r="M37"/>
  <c r="L37"/>
  <c r="K37"/>
  <c r="J37"/>
  <c r="H37"/>
  <c r="G37"/>
  <c r="AK36"/>
  <c r="AJ36"/>
  <c r="AI36"/>
  <c r="AH36"/>
  <c r="AG36"/>
  <c r="AF36"/>
  <c r="AE36"/>
  <c r="AD36"/>
  <c r="AC36"/>
  <c r="AB36"/>
  <c r="AA36"/>
  <c r="Z36"/>
  <c r="U36"/>
  <c r="T36"/>
  <c r="S36"/>
  <c r="R36"/>
  <c r="Q36"/>
  <c r="P36"/>
  <c r="O36"/>
  <c r="N36"/>
  <c r="M36"/>
  <c r="L36"/>
  <c r="K36"/>
  <c r="J36"/>
  <c r="H36"/>
  <c r="G36"/>
  <c r="AK35"/>
  <c r="AJ35"/>
  <c r="AI35"/>
  <c r="AH35"/>
  <c r="AG35"/>
  <c r="AF35"/>
  <c r="AE35"/>
  <c r="AD35"/>
  <c r="AC35"/>
  <c r="AB35"/>
  <c r="AA35"/>
  <c r="Z35"/>
  <c r="U35"/>
  <c r="T35"/>
  <c r="S35"/>
  <c r="R35"/>
  <c r="Q35"/>
  <c r="P35"/>
  <c r="O35"/>
  <c r="N35"/>
  <c r="M35"/>
  <c r="L35"/>
  <c r="K35"/>
  <c r="J35"/>
  <c r="H35"/>
  <c r="G35"/>
  <c r="AK34"/>
  <c r="AJ34"/>
  <c r="AI34"/>
  <c r="AH34"/>
  <c r="AG34"/>
  <c r="AF34"/>
  <c r="AE34"/>
  <c r="AD34"/>
  <c r="AC34"/>
  <c r="AB34"/>
  <c r="AA34"/>
  <c r="Z34"/>
  <c r="U34"/>
  <c r="T34"/>
  <c r="S34"/>
  <c r="R34"/>
  <c r="Q34"/>
  <c r="P34"/>
  <c r="O34"/>
  <c r="N34"/>
  <c r="M34"/>
  <c r="L34"/>
  <c r="K34"/>
  <c r="J34"/>
  <c r="H34"/>
  <c r="G34"/>
  <c r="AK33"/>
  <c r="AJ33"/>
  <c r="AI33"/>
  <c r="AH33"/>
  <c r="AG33"/>
  <c r="AF33"/>
  <c r="AE33"/>
  <c r="AD33"/>
  <c r="AC33"/>
  <c r="AB33"/>
  <c r="AA33"/>
  <c r="Z33"/>
  <c r="U33"/>
  <c r="T33"/>
  <c r="S33"/>
  <c r="R33"/>
  <c r="Q33"/>
  <c r="P33"/>
  <c r="O33"/>
  <c r="N33"/>
  <c r="M33"/>
  <c r="L33"/>
  <c r="K33"/>
  <c r="J33"/>
  <c r="H33"/>
  <c r="G33"/>
  <c r="AK32"/>
  <c r="AJ32"/>
  <c r="AI32"/>
  <c r="AH32"/>
  <c r="AG32"/>
  <c r="AF32"/>
  <c r="AE32"/>
  <c r="AD32"/>
  <c r="AC32"/>
  <c r="AB32"/>
  <c r="AA32"/>
  <c r="Z32"/>
  <c r="U32"/>
  <c r="T32"/>
  <c r="S32"/>
  <c r="R32"/>
  <c r="Q32"/>
  <c r="P32"/>
  <c r="O32"/>
  <c r="N32"/>
  <c r="M32"/>
  <c r="L32"/>
  <c r="K32"/>
  <c r="J32"/>
  <c r="H32"/>
  <c r="G32"/>
  <c r="AK31"/>
  <c r="AJ31"/>
  <c r="AI31"/>
  <c r="AH31"/>
  <c r="AG31"/>
  <c r="AF31"/>
  <c r="AE31"/>
  <c r="AD31"/>
  <c r="AC31"/>
  <c r="AB31"/>
  <c r="AA31"/>
  <c r="Z31"/>
  <c r="U31"/>
  <c r="T31"/>
  <c r="S31"/>
  <c r="R31"/>
  <c r="Q31"/>
  <c r="P31"/>
  <c r="O31"/>
  <c r="N31"/>
  <c r="M31"/>
  <c r="L31"/>
  <c r="K31"/>
  <c r="J31"/>
  <c r="H31"/>
  <c r="G31"/>
  <c r="AK30"/>
  <c r="AJ30"/>
  <c r="AI30"/>
  <c r="AH30"/>
  <c r="AG30"/>
  <c r="AF30"/>
  <c r="AE30"/>
  <c r="AD30"/>
  <c r="AC30"/>
  <c r="AB30"/>
  <c r="AA30"/>
  <c r="Z30"/>
  <c r="U30"/>
  <c r="T30"/>
  <c r="S30"/>
  <c r="R30"/>
  <c r="Q30"/>
  <c r="P30"/>
  <c r="O30"/>
  <c r="N30"/>
  <c r="M30"/>
  <c r="L30"/>
  <c r="K30"/>
  <c r="J30"/>
  <c r="H30"/>
  <c r="G30"/>
  <c r="AK29"/>
  <c r="AJ29"/>
  <c r="AI29"/>
  <c r="AH29"/>
  <c r="AG29"/>
  <c r="AF29"/>
  <c r="AE29"/>
  <c r="AD29"/>
  <c r="AC29"/>
  <c r="AB29"/>
  <c r="AA29"/>
  <c r="Z29"/>
  <c r="U29"/>
  <c r="T29"/>
  <c r="S29"/>
  <c r="R29"/>
  <c r="Q29"/>
  <c r="P29"/>
  <c r="O29"/>
  <c r="N29"/>
  <c r="M29"/>
  <c r="L29"/>
  <c r="K29"/>
  <c r="J29"/>
  <c r="H29"/>
  <c r="G29"/>
  <c r="AW28"/>
  <c r="AW31" s="1"/>
  <c r="AZ26" s="1"/>
  <c r="AK28"/>
  <c r="AJ28"/>
  <c r="AI28"/>
  <c r="AH28"/>
  <c r="AG28"/>
  <c r="AF28"/>
  <c r="AE28"/>
  <c r="AD28"/>
  <c r="AC28"/>
  <c r="AB28"/>
  <c r="AA28"/>
  <c r="Z28"/>
  <c r="U28"/>
  <c r="T28"/>
  <c r="S28"/>
  <c r="R28"/>
  <c r="Q28"/>
  <c r="P28"/>
  <c r="O28"/>
  <c r="N28"/>
  <c r="M28"/>
  <c r="L28"/>
  <c r="K28"/>
  <c r="J28"/>
  <c r="H28"/>
  <c r="G28"/>
  <c r="AK27"/>
  <c r="AJ27"/>
  <c r="AI27"/>
  <c r="AH27"/>
  <c r="AG27"/>
  <c r="AF27"/>
  <c r="AE27"/>
  <c r="AD27"/>
  <c r="AC27"/>
  <c r="AB27"/>
  <c r="AA27"/>
  <c r="Z27"/>
  <c r="U27"/>
  <c r="T27"/>
  <c r="S27"/>
  <c r="R27"/>
  <c r="Q27"/>
  <c r="P27"/>
  <c r="O27"/>
  <c r="N27"/>
  <c r="M27"/>
  <c r="L27"/>
  <c r="K27"/>
  <c r="J27"/>
  <c r="H27"/>
  <c r="G27"/>
  <c r="AK26"/>
  <c r="AJ26"/>
  <c r="AI26"/>
  <c r="AH26"/>
  <c r="AG26"/>
  <c r="AF26"/>
  <c r="AE26"/>
  <c r="AD26"/>
  <c r="AC26"/>
  <c r="AB26"/>
  <c r="AA26"/>
  <c r="Z26"/>
  <c r="U26"/>
  <c r="T26"/>
  <c r="S26"/>
  <c r="R26"/>
  <c r="Q26"/>
  <c r="P26"/>
  <c r="O26"/>
  <c r="N26"/>
  <c r="M26"/>
  <c r="L26"/>
  <c r="K26"/>
  <c r="J26"/>
  <c r="H26"/>
  <c r="G26"/>
  <c r="AZ25"/>
  <c r="AR25"/>
  <c r="AK25"/>
  <c r="AJ25"/>
  <c r="AI25"/>
  <c r="AH25"/>
  <c r="AG25"/>
  <c r="AF25"/>
  <c r="AE25"/>
  <c r="AD25"/>
  <c r="AC25"/>
  <c r="AB25"/>
  <c r="AA25"/>
  <c r="Z25"/>
  <c r="U25"/>
  <c r="T25"/>
  <c r="S25"/>
  <c r="R25"/>
  <c r="Q25"/>
  <c r="P25"/>
  <c r="O25"/>
  <c r="N25"/>
  <c r="M25"/>
  <c r="L25"/>
  <c r="K25"/>
  <c r="J25"/>
  <c r="H25"/>
  <c r="G25"/>
  <c r="AK24"/>
  <c r="AJ24"/>
  <c r="AI24"/>
  <c r="AH24"/>
  <c r="AG24"/>
  <c r="AF24"/>
  <c r="AE24"/>
  <c r="AD24"/>
  <c r="AC24"/>
  <c r="AB24"/>
  <c r="AA24"/>
  <c r="Z24"/>
  <c r="U24"/>
  <c r="T24"/>
  <c r="S24"/>
  <c r="R24"/>
  <c r="Q24"/>
  <c r="P24"/>
  <c r="O24"/>
  <c r="N24"/>
  <c r="M24"/>
  <c r="L24"/>
  <c r="K24"/>
  <c r="J24"/>
  <c r="H24"/>
  <c r="G24"/>
  <c r="AK23"/>
  <c r="AJ23"/>
  <c r="AI23"/>
  <c r="AH23"/>
  <c r="AG23"/>
  <c r="AF23"/>
  <c r="AE23"/>
  <c r="AD23"/>
  <c r="AC23"/>
  <c r="AB23"/>
  <c r="AA23"/>
  <c r="Z23"/>
  <c r="U23"/>
  <c r="T23"/>
  <c r="S23"/>
  <c r="R23"/>
  <c r="Q23"/>
  <c r="P23"/>
  <c r="O23"/>
  <c r="N23"/>
  <c r="M23"/>
  <c r="L23"/>
  <c r="K23"/>
  <c r="J23"/>
  <c r="H23"/>
  <c r="G23"/>
  <c r="AK22"/>
  <c r="AJ22"/>
  <c r="AI22"/>
  <c r="AH22"/>
  <c r="AG22"/>
  <c r="AF22"/>
  <c r="AE22"/>
  <c r="AD22"/>
  <c r="AC22"/>
  <c r="AB22"/>
  <c r="AA22"/>
  <c r="Z22"/>
  <c r="U22"/>
  <c r="T22"/>
  <c r="S22"/>
  <c r="R22"/>
  <c r="Q22"/>
  <c r="P22"/>
  <c r="O22"/>
  <c r="N22"/>
  <c r="M22"/>
  <c r="L22"/>
  <c r="K22"/>
  <c r="J22"/>
  <c r="H22"/>
  <c r="G22"/>
  <c r="AK21"/>
  <c r="AJ21"/>
  <c r="AI21"/>
  <c r="AH21"/>
  <c r="AG21"/>
  <c r="AF21"/>
  <c r="AE21"/>
  <c r="AD21"/>
  <c r="AC21"/>
  <c r="AB21"/>
  <c r="AA21"/>
  <c r="Z21"/>
  <c r="U21"/>
  <c r="T21"/>
  <c r="S21"/>
  <c r="R21"/>
  <c r="Q21"/>
  <c r="P21"/>
  <c r="O21"/>
  <c r="N21"/>
  <c r="M21"/>
  <c r="L21"/>
  <c r="K21"/>
  <c r="J21"/>
  <c r="H21"/>
  <c r="G21"/>
  <c r="AK20"/>
  <c r="AJ20"/>
  <c r="AI20"/>
  <c r="AH20"/>
  <c r="AG20"/>
  <c r="AF20"/>
  <c r="AE20"/>
  <c r="AD20"/>
  <c r="AC20"/>
  <c r="AB20"/>
  <c r="AA20"/>
  <c r="Z20"/>
  <c r="U20"/>
  <c r="T20"/>
  <c r="S20"/>
  <c r="R20"/>
  <c r="Q20"/>
  <c r="P20"/>
  <c r="O20"/>
  <c r="N20"/>
  <c r="M20"/>
  <c r="L20"/>
  <c r="K20"/>
  <c r="J20"/>
  <c r="H20"/>
  <c r="G20"/>
  <c r="AK19"/>
  <c r="AJ19"/>
  <c r="AI19"/>
  <c r="AH19"/>
  <c r="AG19"/>
  <c r="AF19"/>
  <c r="AE19"/>
  <c r="AD19"/>
  <c r="AC19"/>
  <c r="AB19"/>
  <c r="AA19"/>
  <c r="Z19"/>
  <c r="U19"/>
  <c r="T19"/>
  <c r="S19"/>
  <c r="R19"/>
  <c r="Q19"/>
  <c r="P19"/>
  <c r="O19"/>
  <c r="N19"/>
  <c r="M19"/>
  <c r="L19"/>
  <c r="K19"/>
  <c r="J19"/>
  <c r="H19"/>
  <c r="G19"/>
  <c r="AK18"/>
  <c r="AJ18"/>
  <c r="AI18"/>
  <c r="AH18"/>
  <c r="AG18"/>
  <c r="AF18"/>
  <c r="AE18"/>
  <c r="AD18"/>
  <c r="AC18"/>
  <c r="AB18"/>
  <c r="AA18"/>
  <c r="Z18"/>
  <c r="U18"/>
  <c r="T18"/>
  <c r="S18"/>
  <c r="R18"/>
  <c r="Q18"/>
  <c r="P18"/>
  <c r="O18"/>
  <c r="N18"/>
  <c r="M18"/>
  <c r="L18"/>
  <c r="K18"/>
  <c r="J18"/>
  <c r="H18"/>
  <c r="G18"/>
  <c r="AK17"/>
  <c r="AJ17"/>
  <c r="AI17"/>
  <c r="AH17"/>
  <c r="AG17"/>
  <c r="AF17"/>
  <c r="AE17"/>
  <c r="AD17"/>
  <c r="AC17"/>
  <c r="AB17"/>
  <c r="AA17"/>
  <c r="Z17"/>
  <c r="U17"/>
  <c r="T17"/>
  <c r="S17"/>
  <c r="R17"/>
  <c r="Q17"/>
  <c r="P17"/>
  <c r="O17"/>
  <c r="N17"/>
  <c r="M17"/>
  <c r="L17"/>
  <c r="K17"/>
  <c r="J17"/>
  <c r="H17"/>
  <c r="G17"/>
  <c r="AK16"/>
  <c r="AJ16"/>
  <c r="AI16"/>
  <c r="AH16"/>
  <c r="AG16"/>
  <c r="AF16"/>
  <c r="AE16"/>
  <c r="AD16"/>
  <c r="AC16"/>
  <c r="AB16"/>
  <c r="AA16"/>
  <c r="Z16"/>
  <c r="U16"/>
  <c r="T16"/>
  <c r="S16"/>
  <c r="R16"/>
  <c r="Q16"/>
  <c r="P16"/>
  <c r="O16"/>
  <c r="N16"/>
  <c r="M16"/>
  <c r="L16"/>
  <c r="K16"/>
  <c r="J16"/>
  <c r="H16"/>
  <c r="G16"/>
  <c r="AK15"/>
  <c r="AJ15"/>
  <c r="AI15"/>
  <c r="AH15"/>
  <c r="AG15"/>
  <c r="AF15"/>
  <c r="AE15"/>
  <c r="AD15"/>
  <c r="AC15"/>
  <c r="AB15"/>
  <c r="AA15"/>
  <c r="Z15"/>
  <c r="U15"/>
  <c r="T15"/>
  <c r="S15"/>
  <c r="R15"/>
  <c r="Q15"/>
  <c r="P15"/>
  <c r="O15"/>
  <c r="N15"/>
  <c r="M15"/>
  <c r="L15"/>
  <c r="K15"/>
  <c r="J15"/>
  <c r="H15"/>
  <c r="G15"/>
  <c r="AK14"/>
  <c r="AJ14"/>
  <c r="AI14"/>
  <c r="AH14"/>
  <c r="AG14"/>
  <c r="AF14"/>
  <c r="AE14"/>
  <c r="AD14"/>
  <c r="AC14"/>
  <c r="AB14"/>
  <c r="AA14"/>
  <c r="Z14"/>
  <c r="U14"/>
  <c r="T14"/>
  <c r="S14"/>
  <c r="R14"/>
  <c r="Q14"/>
  <c r="P14"/>
  <c r="O14"/>
  <c r="N14"/>
  <c r="M14"/>
  <c r="L14"/>
  <c r="K14"/>
  <c r="J14"/>
  <c r="H14"/>
  <c r="G14"/>
  <c r="AK13"/>
  <c r="AJ13"/>
  <c r="AI13"/>
  <c r="AH13"/>
  <c r="AG13"/>
  <c r="AF13"/>
  <c r="AE13"/>
  <c r="AD13"/>
  <c r="AC13"/>
  <c r="AB13"/>
  <c r="AA13"/>
  <c r="Z13"/>
  <c r="U13"/>
  <c r="T13"/>
  <c r="S13"/>
  <c r="R13"/>
  <c r="Q13"/>
  <c r="P13"/>
  <c r="O13"/>
  <c r="N13"/>
  <c r="M13"/>
  <c r="L13"/>
  <c r="K13"/>
  <c r="J13"/>
  <c r="H13"/>
  <c r="G13"/>
  <c r="AK12"/>
  <c r="AJ12"/>
  <c r="AI12"/>
  <c r="AH12"/>
  <c r="AG12"/>
  <c r="AF12"/>
  <c r="AE12"/>
  <c r="AD12"/>
  <c r="AC12"/>
  <c r="AB12"/>
  <c r="AA12"/>
  <c r="Z12"/>
  <c r="U12"/>
  <c r="T12"/>
  <c r="S12"/>
  <c r="R12"/>
  <c r="Q12"/>
  <c r="P12"/>
  <c r="O12"/>
  <c r="N12"/>
  <c r="M12"/>
  <c r="L12"/>
  <c r="K12"/>
  <c r="J12"/>
  <c r="H12"/>
  <c r="G12"/>
  <c r="AK11"/>
  <c r="AJ11"/>
  <c r="AI11"/>
  <c r="AH11"/>
  <c r="AG11"/>
  <c r="AF11"/>
  <c r="AE11"/>
  <c r="AD11"/>
  <c r="AC11"/>
  <c r="AB11"/>
  <c r="AA11"/>
  <c r="Z11"/>
  <c r="U11"/>
  <c r="T11"/>
  <c r="S11"/>
  <c r="R11"/>
  <c r="Q11"/>
  <c r="P11"/>
  <c r="O11"/>
  <c r="N11"/>
  <c r="M11"/>
  <c r="L11"/>
  <c r="K11"/>
  <c r="J11"/>
  <c r="H11"/>
  <c r="G11"/>
  <c r="AK10"/>
  <c r="AJ10"/>
  <c r="AI10"/>
  <c r="AH10"/>
  <c r="AG10"/>
  <c r="AF10"/>
  <c r="AE10"/>
  <c r="AD10"/>
  <c r="AC10"/>
  <c r="AB10"/>
  <c r="AA10"/>
  <c r="Z10"/>
  <c r="U10"/>
  <c r="T10"/>
  <c r="S10"/>
  <c r="R10"/>
  <c r="Q10"/>
  <c r="P10"/>
  <c r="O10"/>
  <c r="N10"/>
  <c r="M10"/>
  <c r="L10"/>
  <c r="K10"/>
  <c r="J10"/>
  <c r="H10"/>
  <c r="G10"/>
  <c r="AK9"/>
  <c r="AJ9"/>
  <c r="AI9"/>
  <c r="AH9"/>
  <c r="AG9"/>
  <c r="AF9"/>
  <c r="AE9"/>
  <c r="AD9"/>
  <c r="AC9"/>
  <c r="AB9"/>
  <c r="AA9"/>
  <c r="Z9"/>
  <c r="U9"/>
  <c r="T9"/>
  <c r="S9"/>
  <c r="R9"/>
  <c r="Q9"/>
  <c r="P9"/>
  <c r="O9"/>
  <c r="N9"/>
  <c r="M9"/>
  <c r="L9"/>
  <c r="K9"/>
  <c r="J9"/>
  <c r="H9"/>
  <c r="G9"/>
  <c r="AK8"/>
  <c r="AJ8"/>
  <c r="AI8"/>
  <c r="AH8"/>
  <c r="AG8"/>
  <c r="AF8"/>
  <c r="AE8"/>
  <c r="AD8"/>
  <c r="AC8"/>
  <c r="AB8"/>
  <c r="AA8"/>
  <c r="Z8"/>
  <c r="U8"/>
  <c r="T8"/>
  <c r="S8"/>
  <c r="R8"/>
  <c r="Q8"/>
  <c r="P8"/>
  <c r="O8"/>
  <c r="N8"/>
  <c r="M8"/>
  <c r="L8"/>
  <c r="K8"/>
  <c r="J8"/>
  <c r="H8"/>
  <c r="G8"/>
  <c r="AK7"/>
  <c r="AJ7"/>
  <c r="AI7"/>
  <c r="AH7"/>
  <c r="AG7"/>
  <c r="AF7"/>
  <c r="AE7"/>
  <c r="AD7"/>
  <c r="AC7"/>
  <c r="AB7"/>
  <c r="AA7"/>
  <c r="Z7"/>
  <c r="U7"/>
  <c r="T7"/>
  <c r="S7"/>
  <c r="R7"/>
  <c r="Q7"/>
  <c r="P7"/>
  <c r="O7"/>
  <c r="N7"/>
  <c r="M7"/>
  <c r="L7"/>
  <c r="K7"/>
  <c r="J7"/>
  <c r="H7"/>
  <c r="G7"/>
  <c r="AK6"/>
  <c r="AJ6"/>
  <c r="AI6"/>
  <c r="AH6"/>
  <c r="AG6"/>
  <c r="AF6"/>
  <c r="AE6"/>
  <c r="AD6"/>
  <c r="AC6"/>
  <c r="AB6"/>
  <c r="AA6"/>
  <c r="Z6"/>
  <c r="U6"/>
  <c r="T6"/>
  <c r="S6"/>
  <c r="R6"/>
  <c r="Q6"/>
  <c r="P6"/>
  <c r="O6"/>
  <c r="N6"/>
  <c r="M6"/>
  <c r="L6"/>
  <c r="K6"/>
  <c r="J6"/>
  <c r="H6"/>
  <c r="G6"/>
  <c r="AK5"/>
  <c r="AJ5"/>
  <c r="AI5"/>
  <c r="AH5"/>
  <c r="AG5"/>
  <c r="AF5"/>
  <c r="AE5"/>
  <c r="AD5"/>
  <c r="AC5"/>
  <c r="AB5"/>
  <c r="AA5"/>
  <c r="Z5"/>
  <c r="U5"/>
  <c r="T5"/>
  <c r="S5"/>
  <c r="R5"/>
  <c r="Q5"/>
  <c r="P5"/>
  <c r="O5"/>
  <c r="N5"/>
  <c r="M5"/>
  <c r="L5"/>
  <c r="K5"/>
  <c r="J5"/>
  <c r="H5"/>
  <c r="G5"/>
  <c r="AK4"/>
  <c r="AJ4"/>
  <c r="AI4"/>
  <c r="AH4"/>
  <c r="AG4"/>
  <c r="AF4"/>
  <c r="AE4"/>
  <c r="AD4"/>
  <c r="AC4"/>
  <c r="AB4"/>
  <c r="AA4"/>
  <c r="Z4"/>
  <c r="U4"/>
  <c r="T4"/>
  <c r="R4"/>
  <c r="Q4"/>
  <c r="P4"/>
  <c r="O4"/>
  <c r="N4"/>
  <c r="M4"/>
  <c r="L4"/>
  <c r="K4"/>
  <c r="J4"/>
  <c r="H4"/>
  <c r="S4" s="1"/>
  <c r="G4"/>
  <c r="AK3"/>
  <c r="AK63" s="1"/>
  <c r="AS13" s="1"/>
  <c r="AJ3"/>
  <c r="AJ63" s="1"/>
  <c r="AS12" s="1"/>
  <c r="AH3"/>
  <c r="AH63" s="1"/>
  <c r="AS10" s="1"/>
  <c r="AG3"/>
  <c r="AG63" s="1"/>
  <c r="AS9" s="1"/>
  <c r="AF3"/>
  <c r="AF63" s="1"/>
  <c r="AS8" s="1"/>
  <c r="AE3"/>
  <c r="AE63" s="1"/>
  <c r="AS7" s="1"/>
  <c r="AD3"/>
  <c r="AD63" s="1"/>
  <c r="AS6" s="1"/>
  <c r="AC3"/>
  <c r="AC63" s="1"/>
  <c r="AS5" s="1"/>
  <c r="AB3"/>
  <c r="AB63" s="1"/>
  <c r="AS4" s="1"/>
  <c r="AA3"/>
  <c r="AA63" s="1"/>
  <c r="AS3" s="1"/>
  <c r="Z3"/>
  <c r="Z63" s="1"/>
  <c r="AS2" s="1"/>
  <c r="U3"/>
  <c r="U63" s="1"/>
  <c r="AT13" s="1"/>
  <c r="AR13" s="1"/>
  <c r="T3"/>
  <c r="T63" s="1"/>
  <c r="AT12" s="1"/>
  <c r="AR12" s="1"/>
  <c r="R3"/>
  <c r="R63" s="1"/>
  <c r="AT10" s="1"/>
  <c r="AR10" s="1"/>
  <c r="Q3"/>
  <c r="Q63" s="1"/>
  <c r="AT9" s="1"/>
  <c r="AR9" s="1"/>
  <c r="P3"/>
  <c r="P63" s="1"/>
  <c r="AT8" s="1"/>
  <c r="AR8" s="1"/>
  <c r="O3"/>
  <c r="O63" s="1"/>
  <c r="AT7" s="1"/>
  <c r="AR7" s="1"/>
  <c r="N3"/>
  <c r="N63" s="1"/>
  <c r="AT6" s="1"/>
  <c r="AR6" s="1"/>
  <c r="M3"/>
  <c r="M63" s="1"/>
  <c r="AT5" s="1"/>
  <c r="AR5" s="1"/>
  <c r="L3"/>
  <c r="L63" s="1"/>
  <c r="AT4" s="1"/>
  <c r="AR4" s="1"/>
  <c r="K3"/>
  <c r="K63" s="1"/>
  <c r="AT3" s="1"/>
  <c r="AR3" s="1"/>
  <c r="J3"/>
  <c r="J63" s="1"/>
  <c r="AT2" s="1"/>
  <c r="H3"/>
  <c r="S3" s="1"/>
  <c r="S63" s="1"/>
  <c r="AT11" s="1"/>
  <c r="G3"/>
  <c r="G63" s="1"/>
  <c r="AN2"/>
  <c r="AN15" s="1"/>
  <c r="AM2"/>
  <c r="AM32" s="1"/>
  <c r="AL2"/>
  <c r="AL62" s="1"/>
  <c r="X2"/>
  <c r="X34" s="1"/>
  <c r="W2"/>
  <c r="W15" s="1"/>
  <c r="V2"/>
  <c r="V32" s="1"/>
  <c r="E63" i="23"/>
  <c r="AK62"/>
  <c r="AJ62"/>
  <c r="AI62"/>
  <c r="AH62"/>
  <c r="AG62"/>
  <c r="AF62"/>
  <c r="AE62"/>
  <c r="AD62"/>
  <c r="AC62"/>
  <c r="AB62"/>
  <c r="AA62"/>
  <c r="Z62"/>
  <c r="U62"/>
  <c r="T62"/>
  <c r="S62"/>
  <c r="R62"/>
  <c r="Q62"/>
  <c r="P62"/>
  <c r="O62"/>
  <c r="N62"/>
  <c r="M62"/>
  <c r="L62"/>
  <c r="K62"/>
  <c r="J62"/>
  <c r="H62"/>
  <c r="G62"/>
  <c r="AK61"/>
  <c r="AJ61"/>
  <c r="AI61"/>
  <c r="AH61"/>
  <c r="AG61"/>
  <c r="AF61"/>
  <c r="AE61"/>
  <c r="AD61"/>
  <c r="AC61"/>
  <c r="AB61"/>
  <c r="AA61"/>
  <c r="Z61"/>
  <c r="U61"/>
  <c r="T61"/>
  <c r="S61"/>
  <c r="R61"/>
  <c r="Q61"/>
  <c r="P61"/>
  <c r="O61"/>
  <c r="N61"/>
  <c r="M61"/>
  <c r="L61"/>
  <c r="K61"/>
  <c r="J61"/>
  <c r="H61"/>
  <c r="G61"/>
  <c r="AK60"/>
  <c r="AJ60"/>
  <c r="AI60"/>
  <c r="AH60"/>
  <c r="AG60"/>
  <c r="AF60"/>
  <c r="AE60"/>
  <c r="AD60"/>
  <c r="AC60"/>
  <c r="AB60"/>
  <c r="AA60"/>
  <c r="Z60"/>
  <c r="U60"/>
  <c r="T60"/>
  <c r="S60"/>
  <c r="R60"/>
  <c r="Q60"/>
  <c r="P60"/>
  <c r="O60"/>
  <c r="N60"/>
  <c r="M60"/>
  <c r="L60"/>
  <c r="K60"/>
  <c r="J60"/>
  <c r="H60"/>
  <c r="G60"/>
  <c r="AK59"/>
  <c r="AJ59"/>
  <c r="AI59"/>
  <c r="AH59"/>
  <c r="AG59"/>
  <c r="AF59"/>
  <c r="AE59"/>
  <c r="AD59"/>
  <c r="AC59"/>
  <c r="AB59"/>
  <c r="AA59"/>
  <c r="Z59"/>
  <c r="U59"/>
  <c r="T59"/>
  <c r="S59"/>
  <c r="R59"/>
  <c r="Q59"/>
  <c r="P59"/>
  <c r="O59"/>
  <c r="N59"/>
  <c r="M59"/>
  <c r="L59"/>
  <c r="K59"/>
  <c r="J59"/>
  <c r="H59"/>
  <c r="G59"/>
  <c r="AK58"/>
  <c r="AJ58"/>
  <c r="AI58"/>
  <c r="AH58"/>
  <c r="AG58"/>
  <c r="AF58"/>
  <c r="AE58"/>
  <c r="AD58"/>
  <c r="AC58"/>
  <c r="AB58"/>
  <c r="AA58"/>
  <c r="Z58"/>
  <c r="U58"/>
  <c r="T58"/>
  <c r="S58"/>
  <c r="R58"/>
  <c r="Q58"/>
  <c r="P58"/>
  <c r="O58"/>
  <c r="N58"/>
  <c r="M58"/>
  <c r="L58"/>
  <c r="K58"/>
  <c r="J58"/>
  <c r="H58"/>
  <c r="G58"/>
  <c r="AK57"/>
  <c r="AJ57"/>
  <c r="AI57"/>
  <c r="AH57"/>
  <c r="AG57"/>
  <c r="AF57"/>
  <c r="AE57"/>
  <c r="AD57"/>
  <c r="AC57"/>
  <c r="AB57"/>
  <c r="AA57"/>
  <c r="Z57"/>
  <c r="U57"/>
  <c r="T57"/>
  <c r="S57"/>
  <c r="R57"/>
  <c r="Q57"/>
  <c r="P57"/>
  <c r="O57"/>
  <c r="N57"/>
  <c r="M57"/>
  <c r="L57"/>
  <c r="K57"/>
  <c r="J57"/>
  <c r="H57"/>
  <c r="G57"/>
  <c r="AK56"/>
  <c r="AJ56"/>
  <c r="AI56"/>
  <c r="AH56"/>
  <c r="AG56"/>
  <c r="AF56"/>
  <c r="AE56"/>
  <c r="AD56"/>
  <c r="AC56"/>
  <c r="AB56"/>
  <c r="AA56"/>
  <c r="Z56"/>
  <c r="U56"/>
  <c r="T56"/>
  <c r="S56"/>
  <c r="R56"/>
  <c r="Q56"/>
  <c r="P56"/>
  <c r="O56"/>
  <c r="N56"/>
  <c r="M56"/>
  <c r="L56"/>
  <c r="K56"/>
  <c r="J56"/>
  <c r="H56"/>
  <c r="G56"/>
  <c r="AK55"/>
  <c r="AJ55"/>
  <c r="AI55"/>
  <c r="AH55"/>
  <c r="AG55"/>
  <c r="AF55"/>
  <c r="AE55"/>
  <c r="AD55"/>
  <c r="AC55"/>
  <c r="AB55"/>
  <c r="AA55"/>
  <c r="Z55"/>
  <c r="U55"/>
  <c r="T55"/>
  <c r="S55"/>
  <c r="R55"/>
  <c r="Q55"/>
  <c r="P55"/>
  <c r="O55"/>
  <c r="N55"/>
  <c r="M55"/>
  <c r="L55"/>
  <c r="K55"/>
  <c r="J55"/>
  <c r="H55"/>
  <c r="G55"/>
  <c r="AK54"/>
  <c r="AJ54"/>
  <c r="AI54"/>
  <c r="AH54"/>
  <c r="AG54"/>
  <c r="AF54"/>
  <c r="AE54"/>
  <c r="AD54"/>
  <c r="AC54"/>
  <c r="AB54"/>
  <c r="AA54"/>
  <c r="Z54"/>
  <c r="U54"/>
  <c r="T54"/>
  <c r="S54"/>
  <c r="R54"/>
  <c r="Q54"/>
  <c r="P54"/>
  <c r="O54"/>
  <c r="N54"/>
  <c r="M54"/>
  <c r="L54"/>
  <c r="K54"/>
  <c r="J54"/>
  <c r="H54"/>
  <c r="G54"/>
  <c r="AK53"/>
  <c r="AJ53"/>
  <c r="AI53"/>
  <c r="AH53"/>
  <c r="AG53"/>
  <c r="AF53"/>
  <c r="AE53"/>
  <c r="AD53"/>
  <c r="AC53"/>
  <c r="AB53"/>
  <c r="AA53"/>
  <c r="Z53"/>
  <c r="U53"/>
  <c r="T53"/>
  <c r="S53"/>
  <c r="R53"/>
  <c r="Q53"/>
  <c r="P53"/>
  <c r="O53"/>
  <c r="N53"/>
  <c r="M53"/>
  <c r="L53"/>
  <c r="K53"/>
  <c r="J53"/>
  <c r="H53"/>
  <c r="G53"/>
  <c r="AK52"/>
  <c r="AJ52"/>
  <c r="AI52"/>
  <c r="AH52"/>
  <c r="AG52"/>
  <c r="AF52"/>
  <c r="AE52"/>
  <c r="AD52"/>
  <c r="AC52"/>
  <c r="AB52"/>
  <c r="AA52"/>
  <c r="Z52"/>
  <c r="U52"/>
  <c r="T52"/>
  <c r="S52"/>
  <c r="R52"/>
  <c r="Q52"/>
  <c r="P52"/>
  <c r="O52"/>
  <c r="N52"/>
  <c r="M52"/>
  <c r="L52"/>
  <c r="K52"/>
  <c r="J52"/>
  <c r="H52"/>
  <c r="G52"/>
  <c r="AK51"/>
  <c r="AJ51"/>
  <c r="AI51"/>
  <c r="AH51"/>
  <c r="AG51"/>
  <c r="AF51"/>
  <c r="AE51"/>
  <c r="AD51"/>
  <c r="AC51"/>
  <c r="AB51"/>
  <c r="AA51"/>
  <c r="Z51"/>
  <c r="U51"/>
  <c r="T51"/>
  <c r="S51"/>
  <c r="R51"/>
  <c r="Q51"/>
  <c r="P51"/>
  <c r="O51"/>
  <c r="N51"/>
  <c r="M51"/>
  <c r="L51"/>
  <c r="K51"/>
  <c r="J51"/>
  <c r="H51"/>
  <c r="G51"/>
  <c r="AK50"/>
  <c r="AJ50"/>
  <c r="AI50"/>
  <c r="AH50"/>
  <c r="AG50"/>
  <c r="AF50"/>
  <c r="AE50"/>
  <c r="AD50"/>
  <c r="AC50"/>
  <c r="AB50"/>
  <c r="AA50"/>
  <c r="Z50"/>
  <c r="U50"/>
  <c r="T50"/>
  <c r="S50"/>
  <c r="R50"/>
  <c r="Q50"/>
  <c r="P50"/>
  <c r="O50"/>
  <c r="N50"/>
  <c r="M50"/>
  <c r="L50"/>
  <c r="K50"/>
  <c r="J50"/>
  <c r="H50"/>
  <c r="G50"/>
  <c r="AK49"/>
  <c r="AJ49"/>
  <c r="AI49"/>
  <c r="AH49"/>
  <c r="AG49"/>
  <c r="AF49"/>
  <c r="AE49"/>
  <c r="AD49"/>
  <c r="AC49"/>
  <c r="AB49"/>
  <c r="AA49"/>
  <c r="Z49"/>
  <c r="U49"/>
  <c r="T49"/>
  <c r="S49"/>
  <c r="R49"/>
  <c r="Q49"/>
  <c r="P49"/>
  <c r="O49"/>
  <c r="N49"/>
  <c r="M49"/>
  <c r="L49"/>
  <c r="K49"/>
  <c r="J49"/>
  <c r="H49"/>
  <c r="G49"/>
  <c r="AK48"/>
  <c r="AJ48"/>
  <c r="AI48"/>
  <c r="AH48"/>
  <c r="AG48"/>
  <c r="AF48"/>
  <c r="AE48"/>
  <c r="AD48"/>
  <c r="AC48"/>
  <c r="AB48"/>
  <c r="AA48"/>
  <c r="Z48"/>
  <c r="U48"/>
  <c r="T48"/>
  <c r="S48"/>
  <c r="R48"/>
  <c r="Q48"/>
  <c r="P48"/>
  <c r="O48"/>
  <c r="N48"/>
  <c r="M48"/>
  <c r="L48"/>
  <c r="K48"/>
  <c r="J48"/>
  <c r="H48"/>
  <c r="G48"/>
  <c r="AK47"/>
  <c r="AJ47"/>
  <c r="AI47"/>
  <c r="AH47"/>
  <c r="AG47"/>
  <c r="AF47"/>
  <c r="AE47"/>
  <c r="AD47"/>
  <c r="AC47"/>
  <c r="AB47"/>
  <c r="AA47"/>
  <c r="Z47"/>
  <c r="U47"/>
  <c r="T47"/>
  <c r="S47"/>
  <c r="R47"/>
  <c r="Q47"/>
  <c r="P47"/>
  <c r="O47"/>
  <c r="N47"/>
  <c r="M47"/>
  <c r="L47"/>
  <c r="K47"/>
  <c r="J47"/>
  <c r="H47"/>
  <c r="G47"/>
  <c r="AK46"/>
  <c r="AJ46"/>
  <c r="AI46"/>
  <c r="AH46"/>
  <c r="AG46"/>
  <c r="AF46"/>
  <c r="AE46"/>
  <c r="AD46"/>
  <c r="AC46"/>
  <c r="AB46"/>
  <c r="AA46"/>
  <c r="Z46"/>
  <c r="U46"/>
  <c r="T46"/>
  <c r="S46"/>
  <c r="R46"/>
  <c r="Q46"/>
  <c r="P46"/>
  <c r="O46"/>
  <c r="N46"/>
  <c r="M46"/>
  <c r="L46"/>
  <c r="K46"/>
  <c r="J46"/>
  <c r="H46"/>
  <c r="G46"/>
  <c r="AK45"/>
  <c r="AJ45"/>
  <c r="AI45"/>
  <c r="AH45"/>
  <c r="AG45"/>
  <c r="AF45"/>
  <c r="AE45"/>
  <c r="AD45"/>
  <c r="AC45"/>
  <c r="AB45"/>
  <c r="AA45"/>
  <c r="Z45"/>
  <c r="U45"/>
  <c r="T45"/>
  <c r="S45"/>
  <c r="R45"/>
  <c r="Q45"/>
  <c r="P45"/>
  <c r="O45"/>
  <c r="N45"/>
  <c r="M45"/>
  <c r="L45"/>
  <c r="K45"/>
  <c r="J45"/>
  <c r="H45"/>
  <c r="G45"/>
  <c r="AK44"/>
  <c r="AJ44"/>
  <c r="AI44"/>
  <c r="AH44"/>
  <c r="AG44"/>
  <c r="AF44"/>
  <c r="AE44"/>
  <c r="AD44"/>
  <c r="AC44"/>
  <c r="AB44"/>
  <c r="AA44"/>
  <c r="Z44"/>
  <c r="U44"/>
  <c r="T44"/>
  <c r="S44"/>
  <c r="R44"/>
  <c r="Q44"/>
  <c r="P44"/>
  <c r="O44"/>
  <c r="N44"/>
  <c r="M44"/>
  <c r="L44"/>
  <c r="K44"/>
  <c r="J44"/>
  <c r="H44"/>
  <c r="G44"/>
  <c r="AK43"/>
  <c r="AJ43"/>
  <c r="AI43"/>
  <c r="AH43"/>
  <c r="AG43"/>
  <c r="AF43"/>
  <c r="AE43"/>
  <c r="AD43"/>
  <c r="AC43"/>
  <c r="AB43"/>
  <c r="AA43"/>
  <c r="Z43"/>
  <c r="U43"/>
  <c r="T43"/>
  <c r="S43"/>
  <c r="R43"/>
  <c r="Q43"/>
  <c r="P43"/>
  <c r="O43"/>
  <c r="N43"/>
  <c r="M43"/>
  <c r="L43"/>
  <c r="K43"/>
  <c r="J43"/>
  <c r="H43"/>
  <c r="G43"/>
  <c r="AK42"/>
  <c r="AJ42"/>
  <c r="AI42"/>
  <c r="AH42"/>
  <c r="AG42"/>
  <c r="AF42"/>
  <c r="AE42"/>
  <c r="AD42"/>
  <c r="AC42"/>
  <c r="AB42"/>
  <c r="AA42"/>
  <c r="Z42"/>
  <c r="U42"/>
  <c r="T42"/>
  <c r="S42"/>
  <c r="R42"/>
  <c r="Q42"/>
  <c r="P42"/>
  <c r="O42"/>
  <c r="N42"/>
  <c r="M42"/>
  <c r="L42"/>
  <c r="K42"/>
  <c r="J42"/>
  <c r="H42"/>
  <c r="G42"/>
  <c r="AK41"/>
  <c r="AJ41"/>
  <c r="AI41"/>
  <c r="AH41"/>
  <c r="AG41"/>
  <c r="AF41"/>
  <c r="AE41"/>
  <c r="AD41"/>
  <c r="AC41"/>
  <c r="AB41"/>
  <c r="AA41"/>
  <c r="Z41"/>
  <c r="U41"/>
  <c r="T41"/>
  <c r="S41"/>
  <c r="R41"/>
  <c r="Q41"/>
  <c r="P41"/>
  <c r="O41"/>
  <c r="N41"/>
  <c r="M41"/>
  <c r="L41"/>
  <c r="K41"/>
  <c r="J41"/>
  <c r="H41"/>
  <c r="G41"/>
  <c r="AK40"/>
  <c r="AJ40"/>
  <c r="AI40"/>
  <c r="AH40"/>
  <c r="AG40"/>
  <c r="AF40"/>
  <c r="AE40"/>
  <c r="AD40"/>
  <c r="AC40"/>
  <c r="AB40"/>
  <c r="AA40"/>
  <c r="Z40"/>
  <c r="U40"/>
  <c r="T40"/>
  <c r="S40"/>
  <c r="R40"/>
  <c r="Q40"/>
  <c r="P40"/>
  <c r="O40"/>
  <c r="N40"/>
  <c r="M40"/>
  <c r="L40"/>
  <c r="K40"/>
  <c r="J40"/>
  <c r="H40"/>
  <c r="G40"/>
  <c r="AK39"/>
  <c r="AJ39"/>
  <c r="AI39"/>
  <c r="AH39"/>
  <c r="AG39"/>
  <c r="AF39"/>
  <c r="AE39"/>
  <c r="AD39"/>
  <c r="AC39"/>
  <c r="AB39"/>
  <c r="AA39"/>
  <c r="Z39"/>
  <c r="U39"/>
  <c r="T39"/>
  <c r="S39"/>
  <c r="R39"/>
  <c r="Q39"/>
  <c r="P39"/>
  <c r="O39"/>
  <c r="N39"/>
  <c r="M39"/>
  <c r="L39"/>
  <c r="K39"/>
  <c r="J39"/>
  <c r="H39"/>
  <c r="G39"/>
  <c r="AK38"/>
  <c r="AJ38"/>
  <c r="AI38"/>
  <c r="AH38"/>
  <c r="AG38"/>
  <c r="AF38"/>
  <c r="AE38"/>
  <c r="AD38"/>
  <c r="AC38"/>
  <c r="AB38"/>
  <c r="AA38"/>
  <c r="Z38"/>
  <c r="U38"/>
  <c r="T38"/>
  <c r="S38"/>
  <c r="R38"/>
  <c r="Q38"/>
  <c r="P38"/>
  <c r="O38"/>
  <c r="N38"/>
  <c r="M38"/>
  <c r="L38"/>
  <c r="K38"/>
  <c r="J38"/>
  <c r="H38"/>
  <c r="G38"/>
  <c r="AK37"/>
  <c r="AJ37"/>
  <c r="AI37"/>
  <c r="AH37"/>
  <c r="AG37"/>
  <c r="AF37"/>
  <c r="AE37"/>
  <c r="AD37"/>
  <c r="AC37"/>
  <c r="AB37"/>
  <c r="AA37"/>
  <c r="Z37"/>
  <c r="U37"/>
  <c r="T37"/>
  <c r="S37"/>
  <c r="R37"/>
  <c r="Q37"/>
  <c r="P37"/>
  <c r="O37"/>
  <c r="N37"/>
  <c r="M37"/>
  <c r="L37"/>
  <c r="K37"/>
  <c r="J37"/>
  <c r="H37"/>
  <c r="G37"/>
  <c r="AK36"/>
  <c r="AJ36"/>
  <c r="AI36"/>
  <c r="AH36"/>
  <c r="AG36"/>
  <c r="AF36"/>
  <c r="AE36"/>
  <c r="AD36"/>
  <c r="AC36"/>
  <c r="AB36"/>
  <c r="AA36"/>
  <c r="Z36"/>
  <c r="U36"/>
  <c r="T36"/>
  <c r="S36"/>
  <c r="R36"/>
  <c r="Q36"/>
  <c r="P36"/>
  <c r="O36"/>
  <c r="N36"/>
  <c r="M36"/>
  <c r="L36"/>
  <c r="K36"/>
  <c r="J36"/>
  <c r="H36"/>
  <c r="G36"/>
  <c r="AK35"/>
  <c r="AJ35"/>
  <c r="AI35"/>
  <c r="AH35"/>
  <c r="AG35"/>
  <c r="AF35"/>
  <c r="AE35"/>
  <c r="AD35"/>
  <c r="AC35"/>
  <c r="AB35"/>
  <c r="AA35"/>
  <c r="Z35"/>
  <c r="U35"/>
  <c r="T35"/>
  <c r="S35"/>
  <c r="R35"/>
  <c r="Q35"/>
  <c r="P35"/>
  <c r="O35"/>
  <c r="N35"/>
  <c r="M35"/>
  <c r="L35"/>
  <c r="K35"/>
  <c r="J35"/>
  <c r="H35"/>
  <c r="G35"/>
  <c r="AK34"/>
  <c r="AJ34"/>
  <c r="AI34"/>
  <c r="AH34"/>
  <c r="AG34"/>
  <c r="AF34"/>
  <c r="AE34"/>
  <c r="AD34"/>
  <c r="AC34"/>
  <c r="AB34"/>
  <c r="AA34"/>
  <c r="Z34"/>
  <c r="U34"/>
  <c r="T34"/>
  <c r="S34"/>
  <c r="R34"/>
  <c r="Q34"/>
  <c r="P34"/>
  <c r="O34"/>
  <c r="N34"/>
  <c r="M34"/>
  <c r="L34"/>
  <c r="K34"/>
  <c r="J34"/>
  <c r="H34"/>
  <c r="G34"/>
  <c r="AK33"/>
  <c r="AJ33"/>
  <c r="AI33"/>
  <c r="AH33"/>
  <c r="AG33"/>
  <c r="AF33"/>
  <c r="AE33"/>
  <c r="AD33"/>
  <c r="AC33"/>
  <c r="AB33"/>
  <c r="AA33"/>
  <c r="Z33"/>
  <c r="U33"/>
  <c r="T33"/>
  <c r="S33"/>
  <c r="R33"/>
  <c r="Q33"/>
  <c r="P33"/>
  <c r="O33"/>
  <c r="N33"/>
  <c r="M33"/>
  <c r="L33"/>
  <c r="K33"/>
  <c r="J33"/>
  <c r="H33"/>
  <c r="G33"/>
  <c r="AK32"/>
  <c r="AJ32"/>
  <c r="AI32"/>
  <c r="AH32"/>
  <c r="AG32"/>
  <c r="AF32"/>
  <c r="AE32"/>
  <c r="AD32"/>
  <c r="AC32"/>
  <c r="AB32"/>
  <c r="AA32"/>
  <c r="Z32"/>
  <c r="U32"/>
  <c r="T32"/>
  <c r="S32"/>
  <c r="R32"/>
  <c r="Q32"/>
  <c r="P32"/>
  <c r="O32"/>
  <c r="N32"/>
  <c r="M32"/>
  <c r="L32"/>
  <c r="K32"/>
  <c r="J32"/>
  <c r="H32"/>
  <c r="G32"/>
  <c r="AK31"/>
  <c r="AJ31"/>
  <c r="AI31"/>
  <c r="AH31"/>
  <c r="AG31"/>
  <c r="AF31"/>
  <c r="AE31"/>
  <c r="AD31"/>
  <c r="AC31"/>
  <c r="AB31"/>
  <c r="AA31"/>
  <c r="Z31"/>
  <c r="U31"/>
  <c r="T31"/>
  <c r="S31"/>
  <c r="R31"/>
  <c r="Q31"/>
  <c r="P31"/>
  <c r="O31"/>
  <c r="N31"/>
  <c r="M31"/>
  <c r="L31"/>
  <c r="K31"/>
  <c r="J31"/>
  <c r="H31"/>
  <c r="G31"/>
  <c r="AK30"/>
  <c r="AJ30"/>
  <c r="AI30"/>
  <c r="AH30"/>
  <c r="AG30"/>
  <c r="AF30"/>
  <c r="AE30"/>
  <c r="AD30"/>
  <c r="AC30"/>
  <c r="AB30"/>
  <c r="AA30"/>
  <c r="Z30"/>
  <c r="U30"/>
  <c r="T30"/>
  <c r="S30"/>
  <c r="R30"/>
  <c r="Q30"/>
  <c r="P30"/>
  <c r="O30"/>
  <c r="N30"/>
  <c r="M30"/>
  <c r="L30"/>
  <c r="K30"/>
  <c r="J30"/>
  <c r="H30"/>
  <c r="G30"/>
  <c r="AK29"/>
  <c r="AJ29"/>
  <c r="AI29"/>
  <c r="AH29"/>
  <c r="AG29"/>
  <c r="AF29"/>
  <c r="AE29"/>
  <c r="AD29"/>
  <c r="AC29"/>
  <c r="AB29"/>
  <c r="AA29"/>
  <c r="Z29"/>
  <c r="U29"/>
  <c r="T29"/>
  <c r="S29"/>
  <c r="R29"/>
  <c r="Q29"/>
  <c r="P29"/>
  <c r="O29"/>
  <c r="N29"/>
  <c r="M29"/>
  <c r="L29"/>
  <c r="K29"/>
  <c r="J29"/>
  <c r="H29"/>
  <c r="G29"/>
  <c r="AW28"/>
  <c r="AW31" s="1"/>
  <c r="AZ26" s="1"/>
  <c r="AK28"/>
  <c r="AJ28"/>
  <c r="AI28"/>
  <c r="AH28"/>
  <c r="AG28"/>
  <c r="AF28"/>
  <c r="AE28"/>
  <c r="AD28"/>
  <c r="AC28"/>
  <c r="AB28"/>
  <c r="AA28"/>
  <c r="Z28"/>
  <c r="U28"/>
  <c r="T28"/>
  <c r="S28"/>
  <c r="R28"/>
  <c r="Q28"/>
  <c r="P28"/>
  <c r="O28"/>
  <c r="N28"/>
  <c r="M28"/>
  <c r="L28"/>
  <c r="K28"/>
  <c r="J28"/>
  <c r="H28"/>
  <c r="G28"/>
  <c r="AK27"/>
  <c r="AJ27"/>
  <c r="AI27"/>
  <c r="AH27"/>
  <c r="AG27"/>
  <c r="AF27"/>
  <c r="AE27"/>
  <c r="AD27"/>
  <c r="AC27"/>
  <c r="AB27"/>
  <c r="AA27"/>
  <c r="Z27"/>
  <c r="U27"/>
  <c r="T27"/>
  <c r="S27"/>
  <c r="R27"/>
  <c r="Q27"/>
  <c r="P27"/>
  <c r="O27"/>
  <c r="N27"/>
  <c r="M27"/>
  <c r="L27"/>
  <c r="K27"/>
  <c r="J27"/>
  <c r="H27"/>
  <c r="G27"/>
  <c r="AK26"/>
  <c r="AJ26"/>
  <c r="AI26"/>
  <c r="AH26"/>
  <c r="AG26"/>
  <c r="AF26"/>
  <c r="AE26"/>
  <c r="AD26"/>
  <c r="AC26"/>
  <c r="AB26"/>
  <c r="AA26"/>
  <c r="Z26"/>
  <c r="U26"/>
  <c r="T26"/>
  <c r="S26"/>
  <c r="R26"/>
  <c r="Q26"/>
  <c r="P26"/>
  <c r="O26"/>
  <c r="N26"/>
  <c r="M26"/>
  <c r="L26"/>
  <c r="K26"/>
  <c r="J26"/>
  <c r="H26"/>
  <c r="G26"/>
  <c r="AZ25"/>
  <c r="AR25"/>
  <c r="AK25"/>
  <c r="AJ25"/>
  <c r="AI25"/>
  <c r="AH25"/>
  <c r="AG25"/>
  <c r="AF25"/>
  <c r="AE25"/>
  <c r="AD25"/>
  <c r="AC25"/>
  <c r="AB25"/>
  <c r="AA25"/>
  <c r="Z25"/>
  <c r="U25"/>
  <c r="T25"/>
  <c r="S25"/>
  <c r="R25"/>
  <c r="Q25"/>
  <c r="P25"/>
  <c r="O25"/>
  <c r="N25"/>
  <c r="M25"/>
  <c r="L25"/>
  <c r="K25"/>
  <c r="J25"/>
  <c r="H25"/>
  <c r="G25"/>
  <c r="AK24"/>
  <c r="AJ24"/>
  <c r="AI24"/>
  <c r="AH24"/>
  <c r="AG24"/>
  <c r="AF24"/>
  <c r="AE24"/>
  <c r="AD24"/>
  <c r="AC24"/>
  <c r="AB24"/>
  <c r="AA24"/>
  <c r="Z24"/>
  <c r="U24"/>
  <c r="T24"/>
  <c r="S24"/>
  <c r="R24"/>
  <c r="Q24"/>
  <c r="P24"/>
  <c r="O24"/>
  <c r="N24"/>
  <c r="M24"/>
  <c r="L24"/>
  <c r="K24"/>
  <c r="J24"/>
  <c r="H24"/>
  <c r="G24"/>
  <c r="AK23"/>
  <c r="AJ23"/>
  <c r="AI23"/>
  <c r="AH23"/>
  <c r="AG23"/>
  <c r="AF23"/>
  <c r="AE23"/>
  <c r="AD23"/>
  <c r="AC23"/>
  <c r="AB23"/>
  <c r="AA23"/>
  <c r="Z23"/>
  <c r="U23"/>
  <c r="T23"/>
  <c r="S23"/>
  <c r="R23"/>
  <c r="Q23"/>
  <c r="P23"/>
  <c r="O23"/>
  <c r="N23"/>
  <c r="M23"/>
  <c r="L23"/>
  <c r="K23"/>
  <c r="J23"/>
  <c r="H23"/>
  <c r="G23"/>
  <c r="AK22"/>
  <c r="AJ22"/>
  <c r="AI22"/>
  <c r="AH22"/>
  <c r="AG22"/>
  <c r="AF22"/>
  <c r="AE22"/>
  <c r="AD22"/>
  <c r="AC22"/>
  <c r="AB22"/>
  <c r="AA22"/>
  <c r="Z22"/>
  <c r="U22"/>
  <c r="T22"/>
  <c r="S22"/>
  <c r="R22"/>
  <c r="Q22"/>
  <c r="P22"/>
  <c r="O22"/>
  <c r="N22"/>
  <c r="M22"/>
  <c r="L22"/>
  <c r="K22"/>
  <c r="J22"/>
  <c r="H22"/>
  <c r="G22"/>
  <c r="AK21"/>
  <c r="AJ21"/>
  <c r="AI21"/>
  <c r="AH21"/>
  <c r="AG21"/>
  <c r="AF21"/>
  <c r="AE21"/>
  <c r="AD21"/>
  <c r="AC21"/>
  <c r="AB21"/>
  <c r="AA21"/>
  <c r="Z21"/>
  <c r="U21"/>
  <c r="T21"/>
  <c r="S21"/>
  <c r="R21"/>
  <c r="Q21"/>
  <c r="P21"/>
  <c r="O21"/>
  <c r="N21"/>
  <c r="M21"/>
  <c r="L21"/>
  <c r="K21"/>
  <c r="J21"/>
  <c r="H21"/>
  <c r="G21"/>
  <c r="AK20"/>
  <c r="AJ20"/>
  <c r="AI20"/>
  <c r="AH20"/>
  <c r="AG20"/>
  <c r="AF20"/>
  <c r="AE20"/>
  <c r="AD20"/>
  <c r="AC20"/>
  <c r="AB20"/>
  <c r="AA20"/>
  <c r="Z20"/>
  <c r="U20"/>
  <c r="T20"/>
  <c r="S20"/>
  <c r="R20"/>
  <c r="Q20"/>
  <c r="P20"/>
  <c r="O20"/>
  <c r="N20"/>
  <c r="M20"/>
  <c r="L20"/>
  <c r="K20"/>
  <c r="J20"/>
  <c r="H20"/>
  <c r="G20"/>
  <c r="AK19"/>
  <c r="AJ19"/>
  <c r="AI19"/>
  <c r="AH19"/>
  <c r="AG19"/>
  <c r="AF19"/>
  <c r="AE19"/>
  <c r="AD19"/>
  <c r="AC19"/>
  <c r="AB19"/>
  <c r="AA19"/>
  <c r="Z19"/>
  <c r="U19"/>
  <c r="T19"/>
  <c r="S19"/>
  <c r="R19"/>
  <c r="Q19"/>
  <c r="P19"/>
  <c r="O19"/>
  <c r="N19"/>
  <c r="M19"/>
  <c r="L19"/>
  <c r="K19"/>
  <c r="J19"/>
  <c r="H19"/>
  <c r="G19"/>
  <c r="AK18"/>
  <c r="AJ18"/>
  <c r="AI18"/>
  <c r="AH18"/>
  <c r="AG18"/>
  <c r="AF18"/>
  <c r="AE18"/>
  <c r="AD18"/>
  <c r="AC18"/>
  <c r="AB18"/>
  <c r="AA18"/>
  <c r="Z18"/>
  <c r="U18"/>
  <c r="T18"/>
  <c r="S18"/>
  <c r="R18"/>
  <c r="Q18"/>
  <c r="P18"/>
  <c r="O18"/>
  <c r="N18"/>
  <c r="M18"/>
  <c r="L18"/>
  <c r="K18"/>
  <c r="J18"/>
  <c r="H18"/>
  <c r="G18"/>
  <c r="AK17"/>
  <c r="AJ17"/>
  <c r="AI17"/>
  <c r="AH17"/>
  <c r="AG17"/>
  <c r="AF17"/>
  <c r="AE17"/>
  <c r="AD17"/>
  <c r="AC17"/>
  <c r="AB17"/>
  <c r="AA17"/>
  <c r="Z17"/>
  <c r="U17"/>
  <c r="T17"/>
  <c r="S17"/>
  <c r="R17"/>
  <c r="Q17"/>
  <c r="P17"/>
  <c r="O17"/>
  <c r="N17"/>
  <c r="M17"/>
  <c r="L17"/>
  <c r="K17"/>
  <c r="J17"/>
  <c r="H17"/>
  <c r="G17"/>
  <c r="AK16"/>
  <c r="AJ16"/>
  <c r="AI16"/>
  <c r="AH16"/>
  <c r="AG16"/>
  <c r="AF16"/>
  <c r="AE16"/>
  <c r="AD16"/>
  <c r="AC16"/>
  <c r="AB16"/>
  <c r="AA16"/>
  <c r="Z16"/>
  <c r="U16"/>
  <c r="T16"/>
  <c r="S16"/>
  <c r="R16"/>
  <c r="Q16"/>
  <c r="P16"/>
  <c r="O16"/>
  <c r="N16"/>
  <c r="M16"/>
  <c r="L16"/>
  <c r="K16"/>
  <c r="J16"/>
  <c r="H16"/>
  <c r="G16"/>
  <c r="AK15"/>
  <c r="AJ15"/>
  <c r="AI15"/>
  <c r="AH15"/>
  <c r="AG15"/>
  <c r="AF15"/>
  <c r="AE15"/>
  <c r="AD15"/>
  <c r="AC15"/>
  <c r="AB15"/>
  <c r="AA15"/>
  <c r="Z15"/>
  <c r="U15"/>
  <c r="T15"/>
  <c r="S15"/>
  <c r="R15"/>
  <c r="Q15"/>
  <c r="P15"/>
  <c r="O15"/>
  <c r="N15"/>
  <c r="M15"/>
  <c r="L15"/>
  <c r="K15"/>
  <c r="J15"/>
  <c r="H15"/>
  <c r="G15"/>
  <c r="AK14"/>
  <c r="AJ14"/>
  <c r="AI14"/>
  <c r="AH14"/>
  <c r="AG14"/>
  <c r="AF14"/>
  <c r="AE14"/>
  <c r="AD14"/>
  <c r="AC14"/>
  <c r="AB14"/>
  <c r="AA14"/>
  <c r="Z14"/>
  <c r="U14"/>
  <c r="T14"/>
  <c r="S14"/>
  <c r="R14"/>
  <c r="Q14"/>
  <c r="P14"/>
  <c r="O14"/>
  <c r="N14"/>
  <c r="M14"/>
  <c r="L14"/>
  <c r="K14"/>
  <c r="J14"/>
  <c r="H14"/>
  <c r="G14"/>
  <c r="AK13"/>
  <c r="AJ13"/>
  <c r="AI13"/>
  <c r="AH13"/>
  <c r="AG13"/>
  <c r="AF13"/>
  <c r="AE13"/>
  <c r="AD13"/>
  <c r="AC13"/>
  <c r="AB13"/>
  <c r="AA13"/>
  <c r="Z13"/>
  <c r="U13"/>
  <c r="T13"/>
  <c r="S13"/>
  <c r="R13"/>
  <c r="Q13"/>
  <c r="P13"/>
  <c r="O13"/>
  <c r="N13"/>
  <c r="M13"/>
  <c r="L13"/>
  <c r="K13"/>
  <c r="J13"/>
  <c r="H13"/>
  <c r="G13"/>
  <c r="AK12"/>
  <c r="AJ12"/>
  <c r="AI12"/>
  <c r="AH12"/>
  <c r="AG12"/>
  <c r="AF12"/>
  <c r="AE12"/>
  <c r="AD12"/>
  <c r="AC12"/>
  <c r="AB12"/>
  <c r="AA12"/>
  <c r="Z12"/>
  <c r="U12"/>
  <c r="T12"/>
  <c r="S12"/>
  <c r="R12"/>
  <c r="Q12"/>
  <c r="P12"/>
  <c r="O12"/>
  <c r="N12"/>
  <c r="M12"/>
  <c r="L12"/>
  <c r="K12"/>
  <c r="J12"/>
  <c r="H12"/>
  <c r="G12"/>
  <c r="AK11"/>
  <c r="AJ11"/>
  <c r="AI11"/>
  <c r="AH11"/>
  <c r="AG11"/>
  <c r="AF11"/>
  <c r="AE11"/>
  <c r="AD11"/>
  <c r="AC11"/>
  <c r="AB11"/>
  <c r="AA11"/>
  <c r="Z11"/>
  <c r="U11"/>
  <c r="T11"/>
  <c r="S11"/>
  <c r="R11"/>
  <c r="Q11"/>
  <c r="P11"/>
  <c r="O11"/>
  <c r="N11"/>
  <c r="M11"/>
  <c r="L11"/>
  <c r="K11"/>
  <c r="J11"/>
  <c r="H11"/>
  <c r="G11"/>
  <c r="AK10"/>
  <c r="AJ10"/>
  <c r="AI10"/>
  <c r="AH10"/>
  <c r="AG10"/>
  <c r="AF10"/>
  <c r="AE10"/>
  <c r="AD10"/>
  <c r="AC10"/>
  <c r="AB10"/>
  <c r="AA10"/>
  <c r="Z10"/>
  <c r="U10"/>
  <c r="T10"/>
  <c r="S10"/>
  <c r="R10"/>
  <c r="Q10"/>
  <c r="P10"/>
  <c r="O10"/>
  <c r="N10"/>
  <c r="M10"/>
  <c r="L10"/>
  <c r="K10"/>
  <c r="J10"/>
  <c r="H10"/>
  <c r="G10"/>
  <c r="AK9"/>
  <c r="AJ9"/>
  <c r="AI9"/>
  <c r="AH9"/>
  <c r="AG9"/>
  <c r="AF9"/>
  <c r="AE9"/>
  <c r="AD9"/>
  <c r="AC9"/>
  <c r="AB9"/>
  <c r="AA9"/>
  <c r="Z9"/>
  <c r="U9"/>
  <c r="T9"/>
  <c r="S9"/>
  <c r="R9"/>
  <c r="Q9"/>
  <c r="P9"/>
  <c r="O9"/>
  <c r="N9"/>
  <c r="M9"/>
  <c r="L9"/>
  <c r="K9"/>
  <c r="J9"/>
  <c r="H9"/>
  <c r="G9"/>
  <c r="AK8"/>
  <c r="AJ8"/>
  <c r="AI8"/>
  <c r="AH8"/>
  <c r="AG8"/>
  <c r="AF8"/>
  <c r="AE8"/>
  <c r="AD8"/>
  <c r="AC8"/>
  <c r="AB8"/>
  <c r="AA8"/>
  <c r="Z8"/>
  <c r="U8"/>
  <c r="T8"/>
  <c r="S8"/>
  <c r="R8"/>
  <c r="Q8"/>
  <c r="P8"/>
  <c r="O8"/>
  <c r="N8"/>
  <c r="M8"/>
  <c r="L8"/>
  <c r="K8"/>
  <c r="J8"/>
  <c r="H8"/>
  <c r="G8"/>
  <c r="AK7"/>
  <c r="AJ7"/>
  <c r="AI7"/>
  <c r="AH7"/>
  <c r="AG7"/>
  <c r="AF7"/>
  <c r="AE7"/>
  <c r="AD7"/>
  <c r="AC7"/>
  <c r="AB7"/>
  <c r="AA7"/>
  <c r="Z7"/>
  <c r="U7"/>
  <c r="T7"/>
  <c r="S7"/>
  <c r="R7"/>
  <c r="Q7"/>
  <c r="P7"/>
  <c r="O7"/>
  <c r="N7"/>
  <c r="M7"/>
  <c r="L7"/>
  <c r="K7"/>
  <c r="J7"/>
  <c r="H7"/>
  <c r="G7"/>
  <c r="AK6"/>
  <c r="AJ6"/>
  <c r="AI6"/>
  <c r="AH6"/>
  <c r="AG6"/>
  <c r="AF6"/>
  <c r="AE6"/>
  <c r="AD6"/>
  <c r="AC6"/>
  <c r="AB6"/>
  <c r="AA6"/>
  <c r="Z6"/>
  <c r="U6"/>
  <c r="T6"/>
  <c r="S6"/>
  <c r="R6"/>
  <c r="Q6"/>
  <c r="P6"/>
  <c r="O6"/>
  <c r="N6"/>
  <c r="M6"/>
  <c r="L6"/>
  <c r="K6"/>
  <c r="J6"/>
  <c r="H6"/>
  <c r="G6"/>
  <c r="AK5"/>
  <c r="AJ5"/>
  <c r="AI5"/>
  <c r="AH5"/>
  <c r="AG5"/>
  <c r="AF5"/>
  <c r="AE5"/>
  <c r="AD5"/>
  <c r="AC5"/>
  <c r="AB5"/>
  <c r="AA5"/>
  <c r="Z5"/>
  <c r="U5"/>
  <c r="T5"/>
  <c r="S5"/>
  <c r="R5"/>
  <c r="Q5"/>
  <c r="P5"/>
  <c r="O5"/>
  <c r="N5"/>
  <c r="M5"/>
  <c r="L5"/>
  <c r="K5"/>
  <c r="J5"/>
  <c r="H5"/>
  <c r="G5"/>
  <c r="AK4"/>
  <c r="AJ4"/>
  <c r="AH4"/>
  <c r="AG4"/>
  <c r="AF4"/>
  <c r="AE4"/>
  <c r="AD4"/>
  <c r="AC4"/>
  <c r="AB4"/>
  <c r="AA4"/>
  <c r="Z4"/>
  <c r="U4"/>
  <c r="T4"/>
  <c r="R4"/>
  <c r="Q4"/>
  <c r="P4"/>
  <c r="O4"/>
  <c r="N4"/>
  <c r="M4"/>
  <c r="L4"/>
  <c r="K4"/>
  <c r="J4"/>
  <c r="H4"/>
  <c r="S4" s="1"/>
  <c r="G4"/>
  <c r="AI4" s="1"/>
  <c r="AK3"/>
  <c r="AK63" s="1"/>
  <c r="AS13" s="1"/>
  <c r="AJ3"/>
  <c r="AJ63" s="1"/>
  <c r="AS12" s="1"/>
  <c r="AH3"/>
  <c r="AH63" s="1"/>
  <c r="AS10" s="1"/>
  <c r="AG3"/>
  <c r="AG63" s="1"/>
  <c r="AS9" s="1"/>
  <c r="AF3"/>
  <c r="AF63" s="1"/>
  <c r="AS8" s="1"/>
  <c r="AE3"/>
  <c r="AE63" s="1"/>
  <c r="AS7" s="1"/>
  <c r="AD3"/>
  <c r="AD63" s="1"/>
  <c r="AS6" s="1"/>
  <c r="AC3"/>
  <c r="AC63" s="1"/>
  <c r="AS5" s="1"/>
  <c r="AB3"/>
  <c r="AB63" s="1"/>
  <c r="AS4" s="1"/>
  <c r="AA3"/>
  <c r="AA63" s="1"/>
  <c r="AS3" s="1"/>
  <c r="Z3"/>
  <c r="Z63" s="1"/>
  <c r="AS2" s="1"/>
  <c r="U3"/>
  <c r="U63" s="1"/>
  <c r="AT13" s="1"/>
  <c r="AR13" s="1"/>
  <c r="T3"/>
  <c r="T63" s="1"/>
  <c r="AT12" s="1"/>
  <c r="AR12" s="1"/>
  <c r="R3"/>
  <c r="R63" s="1"/>
  <c r="AT10" s="1"/>
  <c r="AR10" s="1"/>
  <c r="Q3"/>
  <c r="Q63" s="1"/>
  <c r="AT9" s="1"/>
  <c r="AR9" s="1"/>
  <c r="P3"/>
  <c r="P63" s="1"/>
  <c r="AT8" s="1"/>
  <c r="AR8" s="1"/>
  <c r="O3"/>
  <c r="O63" s="1"/>
  <c r="AT7" s="1"/>
  <c r="AR7" s="1"/>
  <c r="N3"/>
  <c r="N63" s="1"/>
  <c r="AT6" s="1"/>
  <c r="AR6" s="1"/>
  <c r="M3"/>
  <c r="M63" s="1"/>
  <c r="AT5" s="1"/>
  <c r="AR5" s="1"/>
  <c r="L3"/>
  <c r="L63" s="1"/>
  <c r="AT4" s="1"/>
  <c r="AR4" s="1"/>
  <c r="K3"/>
  <c r="K63" s="1"/>
  <c r="AT3" s="1"/>
  <c r="AR3" s="1"/>
  <c r="J3"/>
  <c r="J63" s="1"/>
  <c r="AT2" s="1"/>
  <c r="H3"/>
  <c r="S3" s="1"/>
  <c r="S63" s="1"/>
  <c r="AT11" s="1"/>
  <c r="G3"/>
  <c r="G63" s="1"/>
  <c r="AN2"/>
  <c r="AN15" s="1"/>
  <c r="AM2"/>
  <c r="AM32" s="1"/>
  <c r="AL2"/>
  <c r="AL62" s="1"/>
  <c r="X2"/>
  <c r="X34" s="1"/>
  <c r="W2"/>
  <c r="W15" s="1"/>
  <c r="V2"/>
  <c r="V32" s="1"/>
  <c r="E63" i="8"/>
  <c r="AK62"/>
  <c r="AJ62"/>
  <c r="AI62"/>
  <c r="AH62"/>
  <c r="AG62"/>
  <c r="AF62"/>
  <c r="AE62"/>
  <c r="AD62"/>
  <c r="AC62"/>
  <c r="AB62"/>
  <c r="AA62"/>
  <c r="Z62"/>
  <c r="U62"/>
  <c r="T62"/>
  <c r="S62"/>
  <c r="R62"/>
  <c r="Q62"/>
  <c r="P62"/>
  <c r="O62"/>
  <c r="N62"/>
  <c r="M62"/>
  <c r="L62"/>
  <c r="K62"/>
  <c r="J62"/>
  <c r="H62"/>
  <c r="G62"/>
  <c r="AK61"/>
  <c r="AJ61"/>
  <c r="AI61"/>
  <c r="AH61"/>
  <c r="AG61"/>
  <c r="AF61"/>
  <c r="AE61"/>
  <c r="AD61"/>
  <c r="AC61"/>
  <c r="AB61"/>
  <c r="AA61"/>
  <c r="Z61"/>
  <c r="U61"/>
  <c r="T61"/>
  <c r="S61"/>
  <c r="R61"/>
  <c r="Q61"/>
  <c r="P61"/>
  <c r="O61"/>
  <c r="N61"/>
  <c r="M61"/>
  <c r="L61"/>
  <c r="K61"/>
  <c r="J61"/>
  <c r="H61"/>
  <c r="G61"/>
  <c r="AK60"/>
  <c r="AJ60"/>
  <c r="AI60"/>
  <c r="AH60"/>
  <c r="AG60"/>
  <c r="AF60"/>
  <c r="AE60"/>
  <c r="AD60"/>
  <c r="AC60"/>
  <c r="AB60"/>
  <c r="AA60"/>
  <c r="Z60"/>
  <c r="U60"/>
  <c r="T60"/>
  <c r="S60"/>
  <c r="R60"/>
  <c r="Q60"/>
  <c r="P60"/>
  <c r="O60"/>
  <c r="N60"/>
  <c r="M60"/>
  <c r="L60"/>
  <c r="K60"/>
  <c r="J60"/>
  <c r="H60"/>
  <c r="G60"/>
  <c r="AK59"/>
  <c r="AJ59"/>
  <c r="AI59"/>
  <c r="AH59"/>
  <c r="AG59"/>
  <c r="AF59"/>
  <c r="AE59"/>
  <c r="AD59"/>
  <c r="AC59"/>
  <c r="AB59"/>
  <c r="AA59"/>
  <c r="Z59"/>
  <c r="U59"/>
  <c r="T59"/>
  <c r="S59"/>
  <c r="R59"/>
  <c r="Q59"/>
  <c r="P59"/>
  <c r="O59"/>
  <c r="N59"/>
  <c r="M59"/>
  <c r="L59"/>
  <c r="K59"/>
  <c r="J59"/>
  <c r="H59"/>
  <c r="G59"/>
  <c r="AK58"/>
  <c r="AJ58"/>
  <c r="AI58"/>
  <c r="AH58"/>
  <c r="AG58"/>
  <c r="AF58"/>
  <c r="AE58"/>
  <c r="AD58"/>
  <c r="AC58"/>
  <c r="AB58"/>
  <c r="AA58"/>
  <c r="Z58"/>
  <c r="U58"/>
  <c r="T58"/>
  <c r="S58"/>
  <c r="R58"/>
  <c r="Q58"/>
  <c r="P58"/>
  <c r="O58"/>
  <c r="N58"/>
  <c r="M58"/>
  <c r="L58"/>
  <c r="K58"/>
  <c r="J58"/>
  <c r="H58"/>
  <c r="G58"/>
  <c r="AK57"/>
  <c r="AJ57"/>
  <c r="AI57"/>
  <c r="AH57"/>
  <c r="AG57"/>
  <c r="AF57"/>
  <c r="AE57"/>
  <c r="AD57"/>
  <c r="AC57"/>
  <c r="AB57"/>
  <c r="AA57"/>
  <c r="Z57"/>
  <c r="U57"/>
  <c r="T57"/>
  <c r="S57"/>
  <c r="R57"/>
  <c r="Q57"/>
  <c r="P57"/>
  <c r="O57"/>
  <c r="N57"/>
  <c r="M57"/>
  <c r="L57"/>
  <c r="K57"/>
  <c r="J57"/>
  <c r="H57"/>
  <c r="G57"/>
  <c r="AK56"/>
  <c r="AJ56"/>
  <c r="AI56"/>
  <c r="AH56"/>
  <c r="AG56"/>
  <c r="AF56"/>
  <c r="AE56"/>
  <c r="AD56"/>
  <c r="AC56"/>
  <c r="AB56"/>
  <c r="AA56"/>
  <c r="Z56"/>
  <c r="U56"/>
  <c r="T56"/>
  <c r="S56"/>
  <c r="R56"/>
  <c r="Q56"/>
  <c r="P56"/>
  <c r="O56"/>
  <c r="N56"/>
  <c r="M56"/>
  <c r="L56"/>
  <c r="K56"/>
  <c r="J56"/>
  <c r="H56"/>
  <c r="G56"/>
  <c r="AK55"/>
  <c r="AJ55"/>
  <c r="AI55"/>
  <c r="AH55"/>
  <c r="AG55"/>
  <c r="AF55"/>
  <c r="AE55"/>
  <c r="AD55"/>
  <c r="AC55"/>
  <c r="AB55"/>
  <c r="AA55"/>
  <c r="Z55"/>
  <c r="U55"/>
  <c r="T55"/>
  <c r="S55"/>
  <c r="R55"/>
  <c r="Q55"/>
  <c r="P55"/>
  <c r="O55"/>
  <c r="N55"/>
  <c r="M55"/>
  <c r="L55"/>
  <c r="K55"/>
  <c r="J55"/>
  <c r="H55"/>
  <c r="G55"/>
  <c r="AK54"/>
  <c r="AJ54"/>
  <c r="AI54"/>
  <c r="AH54"/>
  <c r="AG54"/>
  <c r="AF54"/>
  <c r="AE54"/>
  <c r="AD54"/>
  <c r="AC54"/>
  <c r="AB54"/>
  <c r="AA54"/>
  <c r="Z54"/>
  <c r="U54"/>
  <c r="T54"/>
  <c r="S54"/>
  <c r="R54"/>
  <c r="Q54"/>
  <c r="P54"/>
  <c r="O54"/>
  <c r="N54"/>
  <c r="M54"/>
  <c r="L54"/>
  <c r="K54"/>
  <c r="J54"/>
  <c r="H54"/>
  <c r="G54"/>
  <c r="AK53"/>
  <c r="AJ53"/>
  <c r="AI53"/>
  <c r="AH53"/>
  <c r="AG53"/>
  <c r="AF53"/>
  <c r="AE53"/>
  <c r="AD53"/>
  <c r="AC53"/>
  <c r="AB53"/>
  <c r="AA53"/>
  <c r="Z53"/>
  <c r="U53"/>
  <c r="T53"/>
  <c r="S53"/>
  <c r="R53"/>
  <c r="Q53"/>
  <c r="P53"/>
  <c r="O53"/>
  <c r="N53"/>
  <c r="M53"/>
  <c r="L53"/>
  <c r="K53"/>
  <c r="J53"/>
  <c r="H53"/>
  <c r="G53"/>
  <c r="AK52"/>
  <c r="AJ52"/>
  <c r="AI52"/>
  <c r="AH52"/>
  <c r="AG52"/>
  <c r="AF52"/>
  <c r="AE52"/>
  <c r="AD52"/>
  <c r="AC52"/>
  <c r="AB52"/>
  <c r="AA52"/>
  <c r="Z52"/>
  <c r="U52"/>
  <c r="T52"/>
  <c r="S52"/>
  <c r="R52"/>
  <c r="Q52"/>
  <c r="P52"/>
  <c r="O52"/>
  <c r="N52"/>
  <c r="M52"/>
  <c r="L52"/>
  <c r="K52"/>
  <c r="J52"/>
  <c r="H52"/>
  <c r="G52"/>
  <c r="AK51"/>
  <c r="AJ51"/>
  <c r="AI51"/>
  <c r="AH51"/>
  <c r="AG51"/>
  <c r="AF51"/>
  <c r="AE51"/>
  <c r="AD51"/>
  <c r="AC51"/>
  <c r="AB51"/>
  <c r="AA51"/>
  <c r="Z51"/>
  <c r="U51"/>
  <c r="T51"/>
  <c r="S51"/>
  <c r="R51"/>
  <c r="Q51"/>
  <c r="P51"/>
  <c r="O51"/>
  <c r="N51"/>
  <c r="M51"/>
  <c r="L51"/>
  <c r="K51"/>
  <c r="J51"/>
  <c r="H51"/>
  <c r="G51"/>
  <c r="AK50"/>
  <c r="AJ50"/>
  <c r="AI50"/>
  <c r="AH50"/>
  <c r="AG50"/>
  <c r="AF50"/>
  <c r="AE50"/>
  <c r="AD50"/>
  <c r="AC50"/>
  <c r="AB50"/>
  <c r="AA50"/>
  <c r="Z50"/>
  <c r="U50"/>
  <c r="T50"/>
  <c r="S50"/>
  <c r="R50"/>
  <c r="Q50"/>
  <c r="P50"/>
  <c r="O50"/>
  <c r="N50"/>
  <c r="M50"/>
  <c r="L50"/>
  <c r="K50"/>
  <c r="J50"/>
  <c r="H50"/>
  <c r="G50"/>
  <c r="AK49"/>
  <c r="AJ49"/>
  <c r="AI49"/>
  <c r="AH49"/>
  <c r="AG49"/>
  <c r="AF49"/>
  <c r="AE49"/>
  <c r="AD49"/>
  <c r="AC49"/>
  <c r="AB49"/>
  <c r="AA49"/>
  <c r="Z49"/>
  <c r="U49"/>
  <c r="T49"/>
  <c r="S49"/>
  <c r="R49"/>
  <c r="Q49"/>
  <c r="P49"/>
  <c r="O49"/>
  <c r="N49"/>
  <c r="M49"/>
  <c r="L49"/>
  <c r="K49"/>
  <c r="J49"/>
  <c r="H49"/>
  <c r="G49"/>
  <c r="AK48"/>
  <c r="AJ48"/>
  <c r="AI48"/>
  <c r="AH48"/>
  <c r="AG48"/>
  <c r="AF48"/>
  <c r="AE48"/>
  <c r="AD48"/>
  <c r="AC48"/>
  <c r="AB48"/>
  <c r="AA48"/>
  <c r="Z48"/>
  <c r="U48"/>
  <c r="T48"/>
  <c r="S48"/>
  <c r="R48"/>
  <c r="Q48"/>
  <c r="P48"/>
  <c r="O48"/>
  <c r="N48"/>
  <c r="M48"/>
  <c r="L48"/>
  <c r="K48"/>
  <c r="J48"/>
  <c r="H48"/>
  <c r="G48"/>
  <c r="AK47"/>
  <c r="AJ47"/>
  <c r="AI47"/>
  <c r="AH47"/>
  <c r="AG47"/>
  <c r="AF47"/>
  <c r="AE47"/>
  <c r="AD47"/>
  <c r="AC47"/>
  <c r="AB47"/>
  <c r="AA47"/>
  <c r="Z47"/>
  <c r="U47"/>
  <c r="T47"/>
  <c r="S47"/>
  <c r="R47"/>
  <c r="Q47"/>
  <c r="P47"/>
  <c r="O47"/>
  <c r="N47"/>
  <c r="M47"/>
  <c r="L47"/>
  <c r="K47"/>
  <c r="J47"/>
  <c r="H47"/>
  <c r="G47"/>
  <c r="AK46"/>
  <c r="AJ46"/>
  <c r="AI46"/>
  <c r="AH46"/>
  <c r="AG46"/>
  <c r="AF46"/>
  <c r="AE46"/>
  <c r="AD46"/>
  <c r="AC46"/>
  <c r="AB46"/>
  <c r="AA46"/>
  <c r="Z46"/>
  <c r="U46"/>
  <c r="T46"/>
  <c r="S46"/>
  <c r="R46"/>
  <c r="Q46"/>
  <c r="P46"/>
  <c r="O46"/>
  <c r="N46"/>
  <c r="M46"/>
  <c r="L46"/>
  <c r="K46"/>
  <c r="J46"/>
  <c r="H46"/>
  <c r="G46"/>
  <c r="AK45"/>
  <c r="AJ45"/>
  <c r="AI45"/>
  <c r="AH45"/>
  <c r="AG45"/>
  <c r="AF45"/>
  <c r="AE45"/>
  <c r="AD45"/>
  <c r="AC45"/>
  <c r="AB45"/>
  <c r="AA45"/>
  <c r="Z45"/>
  <c r="U45"/>
  <c r="T45"/>
  <c r="S45"/>
  <c r="R45"/>
  <c r="Q45"/>
  <c r="P45"/>
  <c r="O45"/>
  <c r="N45"/>
  <c r="M45"/>
  <c r="L45"/>
  <c r="K45"/>
  <c r="J45"/>
  <c r="H45"/>
  <c r="G45"/>
  <c r="AK44"/>
  <c r="AJ44"/>
  <c r="AI44"/>
  <c r="AH44"/>
  <c r="AG44"/>
  <c r="AF44"/>
  <c r="AE44"/>
  <c r="AD44"/>
  <c r="AC44"/>
  <c r="AB44"/>
  <c r="AA44"/>
  <c r="Z44"/>
  <c r="U44"/>
  <c r="T44"/>
  <c r="S44"/>
  <c r="R44"/>
  <c r="Q44"/>
  <c r="P44"/>
  <c r="O44"/>
  <c r="N44"/>
  <c r="M44"/>
  <c r="L44"/>
  <c r="K44"/>
  <c r="J44"/>
  <c r="H44"/>
  <c r="G44"/>
  <c r="AK43"/>
  <c r="AJ43"/>
  <c r="AI43"/>
  <c r="AH43"/>
  <c r="AG43"/>
  <c r="AF43"/>
  <c r="AE43"/>
  <c r="AD43"/>
  <c r="AC43"/>
  <c r="AB43"/>
  <c r="AA43"/>
  <c r="Z43"/>
  <c r="U43"/>
  <c r="T43"/>
  <c r="S43"/>
  <c r="R43"/>
  <c r="Q43"/>
  <c r="P43"/>
  <c r="O43"/>
  <c r="N43"/>
  <c r="M43"/>
  <c r="L43"/>
  <c r="K43"/>
  <c r="J43"/>
  <c r="H43"/>
  <c r="G43"/>
  <c r="AK42"/>
  <c r="AJ42"/>
  <c r="AI42"/>
  <c r="AH42"/>
  <c r="AG42"/>
  <c r="AF42"/>
  <c r="AE42"/>
  <c r="AD42"/>
  <c r="AC42"/>
  <c r="AB42"/>
  <c r="AA42"/>
  <c r="Z42"/>
  <c r="U42"/>
  <c r="T42"/>
  <c r="S42"/>
  <c r="R42"/>
  <c r="Q42"/>
  <c r="P42"/>
  <c r="O42"/>
  <c r="N42"/>
  <c r="M42"/>
  <c r="L42"/>
  <c r="K42"/>
  <c r="J42"/>
  <c r="H42"/>
  <c r="G42"/>
  <c r="AK41"/>
  <c r="AJ41"/>
  <c r="AI41"/>
  <c r="AH41"/>
  <c r="AG41"/>
  <c r="AF41"/>
  <c r="AE41"/>
  <c r="AD41"/>
  <c r="AC41"/>
  <c r="AB41"/>
  <c r="AA41"/>
  <c r="Z41"/>
  <c r="U41"/>
  <c r="T41"/>
  <c r="S41"/>
  <c r="R41"/>
  <c r="Q41"/>
  <c r="P41"/>
  <c r="O41"/>
  <c r="N41"/>
  <c r="M41"/>
  <c r="L41"/>
  <c r="K41"/>
  <c r="J41"/>
  <c r="H41"/>
  <c r="G41"/>
  <c r="AK40"/>
  <c r="AJ40"/>
  <c r="AI40"/>
  <c r="AH40"/>
  <c r="AG40"/>
  <c r="AF40"/>
  <c r="AE40"/>
  <c r="AD40"/>
  <c r="AC40"/>
  <c r="AB40"/>
  <c r="AA40"/>
  <c r="Z40"/>
  <c r="U40"/>
  <c r="T40"/>
  <c r="S40"/>
  <c r="R40"/>
  <c r="Q40"/>
  <c r="P40"/>
  <c r="O40"/>
  <c r="N40"/>
  <c r="M40"/>
  <c r="L40"/>
  <c r="K40"/>
  <c r="J40"/>
  <c r="H40"/>
  <c r="G40"/>
  <c r="AK39"/>
  <c r="AJ39"/>
  <c r="AI39"/>
  <c r="AH39"/>
  <c r="AG39"/>
  <c r="AF39"/>
  <c r="AE39"/>
  <c r="AD39"/>
  <c r="AC39"/>
  <c r="AB39"/>
  <c r="AA39"/>
  <c r="Z39"/>
  <c r="U39"/>
  <c r="T39"/>
  <c r="S39"/>
  <c r="R39"/>
  <c r="Q39"/>
  <c r="P39"/>
  <c r="O39"/>
  <c r="N39"/>
  <c r="M39"/>
  <c r="L39"/>
  <c r="K39"/>
  <c r="J39"/>
  <c r="H39"/>
  <c r="G39"/>
  <c r="AK38"/>
  <c r="AJ38"/>
  <c r="AI38"/>
  <c r="AH38"/>
  <c r="AG38"/>
  <c r="AF38"/>
  <c r="AE38"/>
  <c r="AD38"/>
  <c r="AC38"/>
  <c r="AB38"/>
  <c r="AA38"/>
  <c r="Z38"/>
  <c r="U38"/>
  <c r="T38"/>
  <c r="S38"/>
  <c r="R38"/>
  <c r="Q38"/>
  <c r="P38"/>
  <c r="O38"/>
  <c r="N38"/>
  <c r="M38"/>
  <c r="L38"/>
  <c r="K38"/>
  <c r="J38"/>
  <c r="H38"/>
  <c r="G38"/>
  <c r="AK37"/>
  <c r="AJ37"/>
  <c r="AI37"/>
  <c r="AH37"/>
  <c r="AG37"/>
  <c r="AF37"/>
  <c r="AE37"/>
  <c r="AD37"/>
  <c r="AC37"/>
  <c r="AB37"/>
  <c r="AA37"/>
  <c r="Z37"/>
  <c r="U37"/>
  <c r="T37"/>
  <c r="S37"/>
  <c r="R37"/>
  <c r="Q37"/>
  <c r="P37"/>
  <c r="O37"/>
  <c r="N37"/>
  <c r="M37"/>
  <c r="L37"/>
  <c r="K37"/>
  <c r="J37"/>
  <c r="H37"/>
  <c r="G37"/>
  <c r="AK36"/>
  <c r="AJ36"/>
  <c r="AI36"/>
  <c r="AH36"/>
  <c r="AG36"/>
  <c r="AF36"/>
  <c r="AE36"/>
  <c r="AD36"/>
  <c r="AC36"/>
  <c r="AB36"/>
  <c r="AA36"/>
  <c r="Z36"/>
  <c r="U36"/>
  <c r="T36"/>
  <c r="S36"/>
  <c r="R36"/>
  <c r="Q36"/>
  <c r="P36"/>
  <c r="O36"/>
  <c r="N36"/>
  <c r="M36"/>
  <c r="L36"/>
  <c r="K36"/>
  <c r="J36"/>
  <c r="H36"/>
  <c r="G36"/>
  <c r="AK35"/>
  <c r="AJ35"/>
  <c r="AI35"/>
  <c r="AH35"/>
  <c r="AG35"/>
  <c r="AF35"/>
  <c r="AE35"/>
  <c r="AD35"/>
  <c r="AC35"/>
  <c r="AB35"/>
  <c r="AA35"/>
  <c r="Z35"/>
  <c r="U35"/>
  <c r="T35"/>
  <c r="S35"/>
  <c r="R35"/>
  <c r="Q35"/>
  <c r="P35"/>
  <c r="O35"/>
  <c r="N35"/>
  <c r="M35"/>
  <c r="L35"/>
  <c r="K35"/>
  <c r="J35"/>
  <c r="H35"/>
  <c r="G35"/>
  <c r="AK34"/>
  <c r="AJ34"/>
  <c r="AI34"/>
  <c r="AH34"/>
  <c r="AG34"/>
  <c r="AF34"/>
  <c r="AE34"/>
  <c r="AD34"/>
  <c r="AC34"/>
  <c r="AB34"/>
  <c r="AA34"/>
  <c r="Z34"/>
  <c r="U34"/>
  <c r="T34"/>
  <c r="S34"/>
  <c r="R34"/>
  <c r="Q34"/>
  <c r="P34"/>
  <c r="O34"/>
  <c r="N34"/>
  <c r="M34"/>
  <c r="L34"/>
  <c r="K34"/>
  <c r="J34"/>
  <c r="H34"/>
  <c r="G34"/>
  <c r="AK33"/>
  <c r="AJ33"/>
  <c r="AI33"/>
  <c r="AH33"/>
  <c r="AG33"/>
  <c r="AF33"/>
  <c r="AE33"/>
  <c r="AD33"/>
  <c r="AC33"/>
  <c r="AB33"/>
  <c r="AA33"/>
  <c r="Z33"/>
  <c r="U33"/>
  <c r="T33"/>
  <c r="S33"/>
  <c r="R33"/>
  <c r="Q33"/>
  <c r="P33"/>
  <c r="O33"/>
  <c r="N33"/>
  <c r="M33"/>
  <c r="L33"/>
  <c r="K33"/>
  <c r="J33"/>
  <c r="H33"/>
  <c r="G33"/>
  <c r="AK32"/>
  <c r="AJ32"/>
  <c r="AI32"/>
  <c r="AH32"/>
  <c r="AG32"/>
  <c r="AF32"/>
  <c r="AE32"/>
  <c r="AD32"/>
  <c r="AC32"/>
  <c r="AB32"/>
  <c r="AA32"/>
  <c r="Z32"/>
  <c r="U32"/>
  <c r="T32"/>
  <c r="S32"/>
  <c r="R32"/>
  <c r="Q32"/>
  <c r="P32"/>
  <c r="O32"/>
  <c r="N32"/>
  <c r="M32"/>
  <c r="L32"/>
  <c r="K32"/>
  <c r="J32"/>
  <c r="H32"/>
  <c r="G32"/>
  <c r="AK31"/>
  <c r="AJ31"/>
  <c r="AI31"/>
  <c r="AH31"/>
  <c r="AG31"/>
  <c r="AF31"/>
  <c r="AE31"/>
  <c r="AD31"/>
  <c r="AC31"/>
  <c r="AB31"/>
  <c r="AA31"/>
  <c r="Z31"/>
  <c r="U31"/>
  <c r="T31"/>
  <c r="S31"/>
  <c r="R31"/>
  <c r="Q31"/>
  <c r="P31"/>
  <c r="O31"/>
  <c r="N31"/>
  <c r="M31"/>
  <c r="L31"/>
  <c r="K31"/>
  <c r="J31"/>
  <c r="H31"/>
  <c r="G31"/>
  <c r="AK30"/>
  <c r="AJ30"/>
  <c r="AI30"/>
  <c r="AH30"/>
  <c r="AG30"/>
  <c r="AF30"/>
  <c r="AE30"/>
  <c r="AD30"/>
  <c r="AC30"/>
  <c r="AB30"/>
  <c r="AA30"/>
  <c r="Z30"/>
  <c r="U30"/>
  <c r="T30"/>
  <c r="S30"/>
  <c r="R30"/>
  <c r="Q30"/>
  <c r="P30"/>
  <c r="O30"/>
  <c r="N30"/>
  <c r="M30"/>
  <c r="L30"/>
  <c r="K30"/>
  <c r="J30"/>
  <c r="H30"/>
  <c r="G30"/>
  <c r="AK29"/>
  <c r="AJ29"/>
  <c r="AI29"/>
  <c r="AH29"/>
  <c r="AG29"/>
  <c r="AF29"/>
  <c r="AE29"/>
  <c r="AD29"/>
  <c r="AC29"/>
  <c r="AB29"/>
  <c r="AA29"/>
  <c r="Z29"/>
  <c r="U29"/>
  <c r="T29"/>
  <c r="S29"/>
  <c r="R29"/>
  <c r="Q29"/>
  <c r="P29"/>
  <c r="O29"/>
  <c r="N29"/>
  <c r="M29"/>
  <c r="L29"/>
  <c r="K29"/>
  <c r="J29"/>
  <c r="H29"/>
  <c r="G29"/>
  <c r="AW28"/>
  <c r="AW31" s="1"/>
  <c r="AZ26" s="1"/>
  <c r="AK28"/>
  <c r="AJ28"/>
  <c r="AI28"/>
  <c r="AH28"/>
  <c r="AG28"/>
  <c r="AF28"/>
  <c r="AE28"/>
  <c r="AD28"/>
  <c r="AC28"/>
  <c r="AB28"/>
  <c r="AA28"/>
  <c r="Z28"/>
  <c r="U28"/>
  <c r="T28"/>
  <c r="S28"/>
  <c r="R28"/>
  <c r="Q28"/>
  <c r="P28"/>
  <c r="O28"/>
  <c r="N28"/>
  <c r="M28"/>
  <c r="L28"/>
  <c r="K28"/>
  <c r="J28"/>
  <c r="H28"/>
  <c r="G28"/>
  <c r="AK27"/>
  <c r="AJ27"/>
  <c r="AI27"/>
  <c r="AH27"/>
  <c r="AG27"/>
  <c r="AF27"/>
  <c r="AE27"/>
  <c r="AD27"/>
  <c r="AC27"/>
  <c r="AB27"/>
  <c r="AA27"/>
  <c r="Z27"/>
  <c r="U27"/>
  <c r="T27"/>
  <c r="S27"/>
  <c r="R27"/>
  <c r="Q27"/>
  <c r="P27"/>
  <c r="O27"/>
  <c r="N27"/>
  <c r="M27"/>
  <c r="L27"/>
  <c r="K27"/>
  <c r="J27"/>
  <c r="H27"/>
  <c r="G27"/>
  <c r="AK26"/>
  <c r="AJ26"/>
  <c r="AI26"/>
  <c r="AH26"/>
  <c r="AG26"/>
  <c r="AF26"/>
  <c r="AE26"/>
  <c r="AD26"/>
  <c r="AC26"/>
  <c r="AB26"/>
  <c r="AA26"/>
  <c r="Z26"/>
  <c r="U26"/>
  <c r="T26"/>
  <c r="S26"/>
  <c r="R26"/>
  <c r="Q26"/>
  <c r="P26"/>
  <c r="O26"/>
  <c r="N26"/>
  <c r="M26"/>
  <c r="L26"/>
  <c r="K26"/>
  <c r="J26"/>
  <c r="H26"/>
  <c r="G26"/>
  <c r="AZ25"/>
  <c r="AR25"/>
  <c r="AK25"/>
  <c r="AJ25"/>
  <c r="AI25"/>
  <c r="AH25"/>
  <c r="AG25"/>
  <c r="AF25"/>
  <c r="AE25"/>
  <c r="AD25"/>
  <c r="AC25"/>
  <c r="AB25"/>
  <c r="AA25"/>
  <c r="Z25"/>
  <c r="U25"/>
  <c r="T25"/>
  <c r="S25"/>
  <c r="R25"/>
  <c r="Q25"/>
  <c r="P25"/>
  <c r="O25"/>
  <c r="N25"/>
  <c r="M25"/>
  <c r="L25"/>
  <c r="K25"/>
  <c r="J25"/>
  <c r="H25"/>
  <c r="G25"/>
  <c r="AK24"/>
  <c r="AJ24"/>
  <c r="AI24"/>
  <c r="AH24"/>
  <c r="AG24"/>
  <c r="AF24"/>
  <c r="AE24"/>
  <c r="AD24"/>
  <c r="AC24"/>
  <c r="AB24"/>
  <c r="AA24"/>
  <c r="Z24"/>
  <c r="U24"/>
  <c r="T24"/>
  <c r="S24"/>
  <c r="R24"/>
  <c r="Q24"/>
  <c r="P24"/>
  <c r="O24"/>
  <c r="N24"/>
  <c r="M24"/>
  <c r="L24"/>
  <c r="K24"/>
  <c r="J24"/>
  <c r="H24"/>
  <c r="G24"/>
  <c r="AK23"/>
  <c r="AJ23"/>
  <c r="AI23"/>
  <c r="AH23"/>
  <c r="AG23"/>
  <c r="AF23"/>
  <c r="AE23"/>
  <c r="AD23"/>
  <c r="AC23"/>
  <c r="AB23"/>
  <c r="AA23"/>
  <c r="Z23"/>
  <c r="U23"/>
  <c r="T23"/>
  <c r="S23"/>
  <c r="R23"/>
  <c r="Q23"/>
  <c r="P23"/>
  <c r="O23"/>
  <c r="N23"/>
  <c r="M23"/>
  <c r="L23"/>
  <c r="K23"/>
  <c r="J23"/>
  <c r="H23"/>
  <c r="G23"/>
  <c r="AK22"/>
  <c r="AJ22"/>
  <c r="AI22"/>
  <c r="AH22"/>
  <c r="AG22"/>
  <c r="AF22"/>
  <c r="AE22"/>
  <c r="AD22"/>
  <c r="AC22"/>
  <c r="AB22"/>
  <c r="AA22"/>
  <c r="Z22"/>
  <c r="U22"/>
  <c r="T22"/>
  <c r="S22"/>
  <c r="R22"/>
  <c r="Q22"/>
  <c r="P22"/>
  <c r="O22"/>
  <c r="N22"/>
  <c r="M22"/>
  <c r="L22"/>
  <c r="K22"/>
  <c r="J22"/>
  <c r="H22"/>
  <c r="G22"/>
  <c r="AK21"/>
  <c r="AJ21"/>
  <c r="AI21"/>
  <c r="AH21"/>
  <c r="AG21"/>
  <c r="AF21"/>
  <c r="AE21"/>
  <c r="AD21"/>
  <c r="AC21"/>
  <c r="AB21"/>
  <c r="AA21"/>
  <c r="Z21"/>
  <c r="U21"/>
  <c r="T21"/>
  <c r="S21"/>
  <c r="R21"/>
  <c r="Q21"/>
  <c r="P21"/>
  <c r="O21"/>
  <c r="N21"/>
  <c r="M21"/>
  <c r="L21"/>
  <c r="K21"/>
  <c r="J21"/>
  <c r="H21"/>
  <c r="G21"/>
  <c r="AK20"/>
  <c r="AJ20"/>
  <c r="AI20"/>
  <c r="AH20"/>
  <c r="AG20"/>
  <c r="AF20"/>
  <c r="AE20"/>
  <c r="AD20"/>
  <c r="AC20"/>
  <c r="AB20"/>
  <c r="AA20"/>
  <c r="Z20"/>
  <c r="U20"/>
  <c r="T20"/>
  <c r="S20"/>
  <c r="R20"/>
  <c r="Q20"/>
  <c r="P20"/>
  <c r="O20"/>
  <c r="N20"/>
  <c r="M20"/>
  <c r="L20"/>
  <c r="K20"/>
  <c r="J20"/>
  <c r="H20"/>
  <c r="G20"/>
  <c r="AK19"/>
  <c r="AJ19"/>
  <c r="AI19"/>
  <c r="AH19"/>
  <c r="AG19"/>
  <c r="AF19"/>
  <c r="AE19"/>
  <c r="AD19"/>
  <c r="AC19"/>
  <c r="AB19"/>
  <c r="AA19"/>
  <c r="Z19"/>
  <c r="U19"/>
  <c r="T19"/>
  <c r="S19"/>
  <c r="R19"/>
  <c r="Q19"/>
  <c r="P19"/>
  <c r="O19"/>
  <c r="N19"/>
  <c r="M19"/>
  <c r="L19"/>
  <c r="K19"/>
  <c r="J19"/>
  <c r="H19"/>
  <c r="G19"/>
  <c r="AK18"/>
  <c r="AJ18"/>
  <c r="AI18"/>
  <c r="AH18"/>
  <c r="AG18"/>
  <c r="AF18"/>
  <c r="AE18"/>
  <c r="AD18"/>
  <c r="AC18"/>
  <c r="AB18"/>
  <c r="AA18"/>
  <c r="Z18"/>
  <c r="U18"/>
  <c r="T18"/>
  <c r="S18"/>
  <c r="R18"/>
  <c r="Q18"/>
  <c r="P18"/>
  <c r="O18"/>
  <c r="N18"/>
  <c r="M18"/>
  <c r="L18"/>
  <c r="K18"/>
  <c r="J18"/>
  <c r="H18"/>
  <c r="G18"/>
  <c r="AK17"/>
  <c r="AJ17"/>
  <c r="AI17"/>
  <c r="AH17"/>
  <c r="AG17"/>
  <c r="AF17"/>
  <c r="AE17"/>
  <c r="AD17"/>
  <c r="AC17"/>
  <c r="AB17"/>
  <c r="AA17"/>
  <c r="Z17"/>
  <c r="U17"/>
  <c r="T17"/>
  <c r="S17"/>
  <c r="R17"/>
  <c r="Q17"/>
  <c r="P17"/>
  <c r="O17"/>
  <c r="N17"/>
  <c r="M17"/>
  <c r="L17"/>
  <c r="K17"/>
  <c r="J17"/>
  <c r="H17"/>
  <c r="G17"/>
  <c r="AK16"/>
  <c r="AJ16"/>
  <c r="AI16"/>
  <c r="AH16"/>
  <c r="AG16"/>
  <c r="AF16"/>
  <c r="AE16"/>
  <c r="AD16"/>
  <c r="AC16"/>
  <c r="AB16"/>
  <c r="AA16"/>
  <c r="Z16"/>
  <c r="U16"/>
  <c r="T16"/>
  <c r="S16"/>
  <c r="R16"/>
  <c r="Q16"/>
  <c r="P16"/>
  <c r="O16"/>
  <c r="N16"/>
  <c r="M16"/>
  <c r="L16"/>
  <c r="K16"/>
  <c r="J16"/>
  <c r="H16"/>
  <c r="G16"/>
  <c r="AK15"/>
  <c r="AJ15"/>
  <c r="AI15"/>
  <c r="AH15"/>
  <c r="AG15"/>
  <c r="AF15"/>
  <c r="AE15"/>
  <c r="AD15"/>
  <c r="AC15"/>
  <c r="AB15"/>
  <c r="AA15"/>
  <c r="Z15"/>
  <c r="U15"/>
  <c r="T15"/>
  <c r="S15"/>
  <c r="R15"/>
  <c r="Q15"/>
  <c r="P15"/>
  <c r="O15"/>
  <c r="N15"/>
  <c r="M15"/>
  <c r="L15"/>
  <c r="K15"/>
  <c r="J15"/>
  <c r="H15"/>
  <c r="G15"/>
  <c r="AK14"/>
  <c r="AJ14"/>
  <c r="AI14"/>
  <c r="AH14"/>
  <c r="AG14"/>
  <c r="AF14"/>
  <c r="AE14"/>
  <c r="AD14"/>
  <c r="AC14"/>
  <c r="AB14"/>
  <c r="AA14"/>
  <c r="Z14"/>
  <c r="U14"/>
  <c r="T14"/>
  <c r="S14"/>
  <c r="R14"/>
  <c r="Q14"/>
  <c r="P14"/>
  <c r="O14"/>
  <c r="N14"/>
  <c r="M14"/>
  <c r="L14"/>
  <c r="K14"/>
  <c r="J14"/>
  <c r="H14"/>
  <c r="G14"/>
  <c r="AK13"/>
  <c r="AJ13"/>
  <c r="AI13"/>
  <c r="AH13"/>
  <c r="AG13"/>
  <c r="AF13"/>
  <c r="AE13"/>
  <c r="AD13"/>
  <c r="AC13"/>
  <c r="AB13"/>
  <c r="AA13"/>
  <c r="Z13"/>
  <c r="U13"/>
  <c r="T13"/>
  <c r="S13"/>
  <c r="R13"/>
  <c r="Q13"/>
  <c r="P13"/>
  <c r="O13"/>
  <c r="N13"/>
  <c r="M13"/>
  <c r="L13"/>
  <c r="K13"/>
  <c r="J13"/>
  <c r="H13"/>
  <c r="G13"/>
  <c r="AK12"/>
  <c r="AJ12"/>
  <c r="AI12"/>
  <c r="AH12"/>
  <c r="AG12"/>
  <c r="AF12"/>
  <c r="AE12"/>
  <c r="AD12"/>
  <c r="AC12"/>
  <c r="AB12"/>
  <c r="AA12"/>
  <c r="Z12"/>
  <c r="U12"/>
  <c r="T12"/>
  <c r="S12"/>
  <c r="R12"/>
  <c r="Q12"/>
  <c r="P12"/>
  <c r="O12"/>
  <c r="N12"/>
  <c r="M12"/>
  <c r="L12"/>
  <c r="K12"/>
  <c r="J12"/>
  <c r="H12"/>
  <c r="G12"/>
  <c r="AK11"/>
  <c r="AJ11"/>
  <c r="AI11"/>
  <c r="AH11"/>
  <c r="AG11"/>
  <c r="AF11"/>
  <c r="AE11"/>
  <c r="AD11"/>
  <c r="AC11"/>
  <c r="AB11"/>
  <c r="AA11"/>
  <c r="Z11"/>
  <c r="U11"/>
  <c r="T11"/>
  <c r="S11"/>
  <c r="R11"/>
  <c r="Q11"/>
  <c r="P11"/>
  <c r="O11"/>
  <c r="N11"/>
  <c r="M11"/>
  <c r="L11"/>
  <c r="K11"/>
  <c r="J11"/>
  <c r="H11"/>
  <c r="G11"/>
  <c r="AK10"/>
  <c r="AJ10"/>
  <c r="AI10"/>
  <c r="AH10"/>
  <c r="AG10"/>
  <c r="AF10"/>
  <c r="AE10"/>
  <c r="AD10"/>
  <c r="AC10"/>
  <c r="AB10"/>
  <c r="AA10"/>
  <c r="Z10"/>
  <c r="U10"/>
  <c r="T10"/>
  <c r="S10"/>
  <c r="R10"/>
  <c r="Q10"/>
  <c r="P10"/>
  <c r="O10"/>
  <c r="N10"/>
  <c r="M10"/>
  <c r="L10"/>
  <c r="K10"/>
  <c r="J10"/>
  <c r="H10"/>
  <c r="G10"/>
  <c r="AK9"/>
  <c r="AJ9"/>
  <c r="AI9"/>
  <c r="AH9"/>
  <c r="AG9"/>
  <c r="AF9"/>
  <c r="AE9"/>
  <c r="AD9"/>
  <c r="AC9"/>
  <c r="AB9"/>
  <c r="AA9"/>
  <c r="Z9"/>
  <c r="U9"/>
  <c r="T9"/>
  <c r="S9"/>
  <c r="R9"/>
  <c r="Q9"/>
  <c r="P9"/>
  <c r="O9"/>
  <c r="N9"/>
  <c r="M9"/>
  <c r="L9"/>
  <c r="K9"/>
  <c r="J9"/>
  <c r="H9"/>
  <c r="G9"/>
  <c r="AK8"/>
  <c r="AJ8"/>
  <c r="AI8"/>
  <c r="AH8"/>
  <c r="AG8"/>
  <c r="AF8"/>
  <c r="AE8"/>
  <c r="AD8"/>
  <c r="AC8"/>
  <c r="AB8"/>
  <c r="AA8"/>
  <c r="Z8"/>
  <c r="U8"/>
  <c r="T8"/>
  <c r="S8"/>
  <c r="R8"/>
  <c r="Q8"/>
  <c r="P8"/>
  <c r="O8"/>
  <c r="N8"/>
  <c r="M8"/>
  <c r="L8"/>
  <c r="K8"/>
  <c r="J8"/>
  <c r="H8"/>
  <c r="G8"/>
  <c r="AK7"/>
  <c r="AJ7"/>
  <c r="AI7"/>
  <c r="AH7"/>
  <c r="AG7"/>
  <c r="AF7"/>
  <c r="AE7"/>
  <c r="AD7"/>
  <c r="AC7"/>
  <c r="AB7"/>
  <c r="AA7"/>
  <c r="Z7"/>
  <c r="U7"/>
  <c r="T7"/>
  <c r="S7"/>
  <c r="R7"/>
  <c r="Q7"/>
  <c r="P7"/>
  <c r="O7"/>
  <c r="N7"/>
  <c r="M7"/>
  <c r="L7"/>
  <c r="K7"/>
  <c r="J7"/>
  <c r="H7"/>
  <c r="G7"/>
  <c r="AK6"/>
  <c r="AJ6"/>
  <c r="AI6"/>
  <c r="AH6"/>
  <c r="AG6"/>
  <c r="AF6"/>
  <c r="AE6"/>
  <c r="AD6"/>
  <c r="AC6"/>
  <c r="AB6"/>
  <c r="AA6"/>
  <c r="Z6"/>
  <c r="U6"/>
  <c r="T6"/>
  <c r="S6"/>
  <c r="R6"/>
  <c r="Q6"/>
  <c r="P6"/>
  <c r="O6"/>
  <c r="N6"/>
  <c r="M6"/>
  <c r="L6"/>
  <c r="K6"/>
  <c r="J6"/>
  <c r="H6"/>
  <c r="G6"/>
  <c r="AM5"/>
  <c r="AK5"/>
  <c r="AJ5"/>
  <c r="AI5"/>
  <c r="AH5"/>
  <c r="AG5"/>
  <c r="AF5"/>
  <c r="AE5"/>
  <c r="AD5"/>
  <c r="AC5"/>
  <c r="AB5"/>
  <c r="AA5"/>
  <c r="Z5"/>
  <c r="V5"/>
  <c r="U5"/>
  <c r="T5"/>
  <c r="S5"/>
  <c r="R5"/>
  <c r="Q5"/>
  <c r="P5"/>
  <c r="O5"/>
  <c r="N5"/>
  <c r="M5"/>
  <c r="L5"/>
  <c r="K5"/>
  <c r="J5"/>
  <c r="H5"/>
  <c r="G5"/>
  <c r="AL4"/>
  <c r="AK4"/>
  <c r="AJ4"/>
  <c r="AI4"/>
  <c r="AH4"/>
  <c r="AG4"/>
  <c r="AF4"/>
  <c r="AE4"/>
  <c r="AD4"/>
  <c r="AC4"/>
  <c r="AB4"/>
  <c r="AA4"/>
  <c r="Z4"/>
  <c r="U4"/>
  <c r="T4"/>
  <c r="R4"/>
  <c r="Q4"/>
  <c r="P4"/>
  <c r="O4"/>
  <c r="N4"/>
  <c r="M4"/>
  <c r="L4"/>
  <c r="K4"/>
  <c r="J4"/>
  <c r="H4"/>
  <c r="S4" s="1"/>
  <c r="G4"/>
  <c r="AL3"/>
  <c r="AK3"/>
  <c r="AK63" s="1"/>
  <c r="AS13" s="1"/>
  <c r="AJ3"/>
  <c r="AJ63" s="1"/>
  <c r="AS12" s="1"/>
  <c r="AH3"/>
  <c r="AH63" s="1"/>
  <c r="AS10" s="1"/>
  <c r="AG3"/>
  <c r="AG63" s="1"/>
  <c r="AS9" s="1"/>
  <c r="AF3"/>
  <c r="AF63" s="1"/>
  <c r="AS8" s="1"/>
  <c r="AE3"/>
  <c r="AE63" s="1"/>
  <c r="AS7" s="1"/>
  <c r="AD3"/>
  <c r="AD63" s="1"/>
  <c r="AS6" s="1"/>
  <c r="AC3"/>
  <c r="AC63" s="1"/>
  <c r="AS5" s="1"/>
  <c r="AB3"/>
  <c r="AB63" s="1"/>
  <c r="AS4" s="1"/>
  <c r="AA3"/>
  <c r="AA63" s="1"/>
  <c r="AS3" s="1"/>
  <c r="Z3"/>
  <c r="Z63" s="1"/>
  <c r="AS2" s="1"/>
  <c r="X3"/>
  <c r="U3"/>
  <c r="U63" s="1"/>
  <c r="AT13" s="1"/>
  <c r="AR13" s="1"/>
  <c r="T3"/>
  <c r="T63" s="1"/>
  <c r="AT12" s="1"/>
  <c r="AR12" s="1"/>
  <c r="R3"/>
  <c r="R63" s="1"/>
  <c r="AT10" s="1"/>
  <c r="AR10" s="1"/>
  <c r="Q3"/>
  <c r="Q63" s="1"/>
  <c r="AT9" s="1"/>
  <c r="AR9" s="1"/>
  <c r="P3"/>
  <c r="P63" s="1"/>
  <c r="AT8" s="1"/>
  <c r="AR8" s="1"/>
  <c r="O3"/>
  <c r="O63" s="1"/>
  <c r="AT7" s="1"/>
  <c r="AR7" s="1"/>
  <c r="N3"/>
  <c r="N63" s="1"/>
  <c r="AT6" s="1"/>
  <c r="AR6" s="1"/>
  <c r="M3"/>
  <c r="M63" s="1"/>
  <c r="AT5" s="1"/>
  <c r="AR5" s="1"/>
  <c r="L3"/>
  <c r="L63" s="1"/>
  <c r="AT4" s="1"/>
  <c r="AR4" s="1"/>
  <c r="K3"/>
  <c r="K63" s="1"/>
  <c r="AT3" s="1"/>
  <c r="AR3" s="1"/>
  <c r="J3"/>
  <c r="J63" s="1"/>
  <c r="AT2" s="1"/>
  <c r="H3"/>
  <c r="S3" s="1"/>
  <c r="S63" s="1"/>
  <c r="AT11" s="1"/>
  <c r="G3"/>
  <c r="G63" s="1"/>
  <c r="AN2"/>
  <c r="AN15" s="1"/>
  <c r="AM2"/>
  <c r="AM32" s="1"/>
  <c r="AL2"/>
  <c r="AL62" s="1"/>
  <c r="X2"/>
  <c r="X34" s="1"/>
  <c r="W2"/>
  <c r="W15" s="1"/>
  <c r="V2"/>
  <c r="V32" s="1"/>
  <c r="E63" i="7"/>
  <c r="AK62"/>
  <c r="AJ62"/>
  <c r="AI62"/>
  <c r="AH62"/>
  <c r="AG62"/>
  <c r="AF62"/>
  <c r="AE62"/>
  <c r="AD62"/>
  <c r="AC62"/>
  <c r="AB62"/>
  <c r="AA62"/>
  <c r="Z62"/>
  <c r="U62"/>
  <c r="T62"/>
  <c r="S62"/>
  <c r="R62"/>
  <c r="Q62"/>
  <c r="P62"/>
  <c r="O62"/>
  <c r="N62"/>
  <c r="M62"/>
  <c r="L62"/>
  <c r="K62"/>
  <c r="J62"/>
  <c r="H62"/>
  <c r="G62"/>
  <c r="AK61"/>
  <c r="AJ61"/>
  <c r="AI61"/>
  <c r="AH61"/>
  <c r="AG61"/>
  <c r="AF61"/>
  <c r="AE61"/>
  <c r="AD61"/>
  <c r="AC61"/>
  <c r="AB61"/>
  <c r="AA61"/>
  <c r="Z61"/>
  <c r="U61"/>
  <c r="T61"/>
  <c r="S61"/>
  <c r="R61"/>
  <c r="Q61"/>
  <c r="P61"/>
  <c r="O61"/>
  <c r="N61"/>
  <c r="M61"/>
  <c r="L61"/>
  <c r="K61"/>
  <c r="J61"/>
  <c r="H61"/>
  <c r="G61"/>
  <c r="AK60"/>
  <c r="AJ60"/>
  <c r="AI60"/>
  <c r="AH60"/>
  <c r="AG60"/>
  <c r="AF60"/>
  <c r="AE60"/>
  <c r="AD60"/>
  <c r="AC60"/>
  <c r="AB60"/>
  <c r="AA60"/>
  <c r="Z60"/>
  <c r="U60"/>
  <c r="T60"/>
  <c r="S60"/>
  <c r="R60"/>
  <c r="Q60"/>
  <c r="P60"/>
  <c r="O60"/>
  <c r="N60"/>
  <c r="M60"/>
  <c r="L60"/>
  <c r="K60"/>
  <c r="J60"/>
  <c r="H60"/>
  <c r="G60"/>
  <c r="AK59"/>
  <c r="AJ59"/>
  <c r="AI59"/>
  <c r="AH59"/>
  <c r="AG59"/>
  <c r="AF59"/>
  <c r="AE59"/>
  <c r="AD59"/>
  <c r="AC59"/>
  <c r="AB59"/>
  <c r="AA59"/>
  <c r="Z59"/>
  <c r="U59"/>
  <c r="T59"/>
  <c r="S59"/>
  <c r="R59"/>
  <c r="Q59"/>
  <c r="P59"/>
  <c r="O59"/>
  <c r="N59"/>
  <c r="M59"/>
  <c r="L59"/>
  <c r="K59"/>
  <c r="J59"/>
  <c r="H59"/>
  <c r="G59"/>
  <c r="AK58"/>
  <c r="AJ58"/>
  <c r="AI58"/>
  <c r="AH58"/>
  <c r="AG58"/>
  <c r="AF58"/>
  <c r="AE58"/>
  <c r="AD58"/>
  <c r="AC58"/>
  <c r="AB58"/>
  <c r="AA58"/>
  <c r="Z58"/>
  <c r="U58"/>
  <c r="T58"/>
  <c r="S58"/>
  <c r="R58"/>
  <c r="Q58"/>
  <c r="P58"/>
  <c r="O58"/>
  <c r="N58"/>
  <c r="M58"/>
  <c r="L58"/>
  <c r="K58"/>
  <c r="J58"/>
  <c r="H58"/>
  <c r="G58"/>
  <c r="AK57"/>
  <c r="AJ57"/>
  <c r="AI57"/>
  <c r="AH57"/>
  <c r="AG57"/>
  <c r="AF57"/>
  <c r="AE57"/>
  <c r="AD57"/>
  <c r="AC57"/>
  <c r="AB57"/>
  <c r="AA57"/>
  <c r="Z57"/>
  <c r="U57"/>
  <c r="T57"/>
  <c r="S57"/>
  <c r="R57"/>
  <c r="Q57"/>
  <c r="P57"/>
  <c r="O57"/>
  <c r="N57"/>
  <c r="M57"/>
  <c r="L57"/>
  <c r="K57"/>
  <c r="J57"/>
  <c r="H57"/>
  <c r="G57"/>
  <c r="AK56"/>
  <c r="AJ56"/>
  <c r="AI56"/>
  <c r="AH56"/>
  <c r="AG56"/>
  <c r="AF56"/>
  <c r="AE56"/>
  <c r="AD56"/>
  <c r="AC56"/>
  <c r="AB56"/>
  <c r="AA56"/>
  <c r="Z56"/>
  <c r="U56"/>
  <c r="T56"/>
  <c r="S56"/>
  <c r="R56"/>
  <c r="Q56"/>
  <c r="P56"/>
  <c r="O56"/>
  <c r="N56"/>
  <c r="M56"/>
  <c r="L56"/>
  <c r="K56"/>
  <c r="J56"/>
  <c r="H56"/>
  <c r="G56"/>
  <c r="AK55"/>
  <c r="AJ55"/>
  <c r="AI55"/>
  <c r="AH55"/>
  <c r="AG55"/>
  <c r="AF55"/>
  <c r="AE55"/>
  <c r="AD55"/>
  <c r="AC55"/>
  <c r="AB55"/>
  <c r="AA55"/>
  <c r="Z55"/>
  <c r="U55"/>
  <c r="T55"/>
  <c r="S55"/>
  <c r="R55"/>
  <c r="Q55"/>
  <c r="P55"/>
  <c r="O55"/>
  <c r="N55"/>
  <c r="M55"/>
  <c r="L55"/>
  <c r="K55"/>
  <c r="J55"/>
  <c r="H55"/>
  <c r="G55"/>
  <c r="AK54"/>
  <c r="AJ54"/>
  <c r="AI54"/>
  <c r="AH54"/>
  <c r="AG54"/>
  <c r="AF54"/>
  <c r="AE54"/>
  <c r="AD54"/>
  <c r="AC54"/>
  <c r="AB54"/>
  <c r="AA54"/>
  <c r="Z54"/>
  <c r="U54"/>
  <c r="T54"/>
  <c r="S54"/>
  <c r="R54"/>
  <c r="Q54"/>
  <c r="P54"/>
  <c r="O54"/>
  <c r="N54"/>
  <c r="M54"/>
  <c r="L54"/>
  <c r="K54"/>
  <c r="J54"/>
  <c r="H54"/>
  <c r="G54"/>
  <c r="AK53"/>
  <c r="AJ53"/>
  <c r="AI53"/>
  <c r="AH53"/>
  <c r="AG53"/>
  <c r="AF53"/>
  <c r="AE53"/>
  <c r="AD53"/>
  <c r="AC53"/>
  <c r="AB53"/>
  <c r="AA53"/>
  <c r="Z53"/>
  <c r="U53"/>
  <c r="T53"/>
  <c r="S53"/>
  <c r="R53"/>
  <c r="Q53"/>
  <c r="P53"/>
  <c r="O53"/>
  <c r="N53"/>
  <c r="M53"/>
  <c r="L53"/>
  <c r="K53"/>
  <c r="J53"/>
  <c r="H53"/>
  <c r="G53"/>
  <c r="AK52"/>
  <c r="AJ52"/>
  <c r="AI52"/>
  <c r="AH52"/>
  <c r="AG52"/>
  <c r="AF52"/>
  <c r="AE52"/>
  <c r="AD52"/>
  <c r="AC52"/>
  <c r="AB52"/>
  <c r="AA52"/>
  <c r="Z52"/>
  <c r="U52"/>
  <c r="T52"/>
  <c r="S52"/>
  <c r="R52"/>
  <c r="Q52"/>
  <c r="P52"/>
  <c r="O52"/>
  <c r="N52"/>
  <c r="M52"/>
  <c r="L52"/>
  <c r="K52"/>
  <c r="J52"/>
  <c r="H52"/>
  <c r="G52"/>
  <c r="AK51"/>
  <c r="AJ51"/>
  <c r="AI51"/>
  <c r="AH51"/>
  <c r="AG51"/>
  <c r="AF51"/>
  <c r="AE51"/>
  <c r="AD51"/>
  <c r="AC51"/>
  <c r="AB51"/>
  <c r="AA51"/>
  <c r="Z51"/>
  <c r="U51"/>
  <c r="T51"/>
  <c r="S51"/>
  <c r="R51"/>
  <c r="Q51"/>
  <c r="P51"/>
  <c r="O51"/>
  <c r="N51"/>
  <c r="M51"/>
  <c r="L51"/>
  <c r="K51"/>
  <c r="J51"/>
  <c r="H51"/>
  <c r="G51"/>
  <c r="AK50"/>
  <c r="AJ50"/>
  <c r="AI50"/>
  <c r="AH50"/>
  <c r="AG50"/>
  <c r="AF50"/>
  <c r="AE50"/>
  <c r="AD50"/>
  <c r="AC50"/>
  <c r="AB50"/>
  <c r="AA50"/>
  <c r="Z50"/>
  <c r="U50"/>
  <c r="T50"/>
  <c r="S50"/>
  <c r="R50"/>
  <c r="Q50"/>
  <c r="P50"/>
  <c r="O50"/>
  <c r="N50"/>
  <c r="M50"/>
  <c r="L50"/>
  <c r="K50"/>
  <c r="J50"/>
  <c r="H50"/>
  <c r="G50"/>
  <c r="AK49"/>
  <c r="AJ49"/>
  <c r="AI49"/>
  <c r="AH49"/>
  <c r="AG49"/>
  <c r="AF49"/>
  <c r="AE49"/>
  <c r="AD49"/>
  <c r="AC49"/>
  <c r="AB49"/>
  <c r="AA49"/>
  <c r="Z49"/>
  <c r="U49"/>
  <c r="T49"/>
  <c r="S49"/>
  <c r="R49"/>
  <c r="Q49"/>
  <c r="P49"/>
  <c r="O49"/>
  <c r="N49"/>
  <c r="M49"/>
  <c r="L49"/>
  <c r="K49"/>
  <c r="J49"/>
  <c r="H49"/>
  <c r="G49"/>
  <c r="AK48"/>
  <c r="AJ48"/>
  <c r="AI48"/>
  <c r="AH48"/>
  <c r="AG48"/>
  <c r="AF48"/>
  <c r="AE48"/>
  <c r="AD48"/>
  <c r="AC48"/>
  <c r="AB48"/>
  <c r="AA48"/>
  <c r="Z48"/>
  <c r="U48"/>
  <c r="T48"/>
  <c r="S48"/>
  <c r="R48"/>
  <c r="Q48"/>
  <c r="P48"/>
  <c r="O48"/>
  <c r="N48"/>
  <c r="M48"/>
  <c r="L48"/>
  <c r="K48"/>
  <c r="J48"/>
  <c r="H48"/>
  <c r="G48"/>
  <c r="AK47"/>
  <c r="AJ47"/>
  <c r="AI47"/>
  <c r="AH47"/>
  <c r="AG47"/>
  <c r="AF47"/>
  <c r="AE47"/>
  <c r="AD47"/>
  <c r="AC47"/>
  <c r="AB47"/>
  <c r="AA47"/>
  <c r="Z47"/>
  <c r="U47"/>
  <c r="T47"/>
  <c r="S47"/>
  <c r="R47"/>
  <c r="Q47"/>
  <c r="P47"/>
  <c r="O47"/>
  <c r="N47"/>
  <c r="M47"/>
  <c r="L47"/>
  <c r="K47"/>
  <c r="J47"/>
  <c r="H47"/>
  <c r="G47"/>
  <c r="AK46"/>
  <c r="AJ46"/>
  <c r="AI46"/>
  <c r="AH46"/>
  <c r="AG46"/>
  <c r="AF46"/>
  <c r="AE46"/>
  <c r="AD46"/>
  <c r="AC46"/>
  <c r="AB46"/>
  <c r="AA46"/>
  <c r="Z46"/>
  <c r="U46"/>
  <c r="T46"/>
  <c r="S46"/>
  <c r="R46"/>
  <c r="Q46"/>
  <c r="P46"/>
  <c r="O46"/>
  <c r="N46"/>
  <c r="M46"/>
  <c r="L46"/>
  <c r="K46"/>
  <c r="J46"/>
  <c r="H46"/>
  <c r="G46"/>
  <c r="AK45"/>
  <c r="AJ45"/>
  <c r="AI45"/>
  <c r="AH45"/>
  <c r="AG45"/>
  <c r="AF45"/>
  <c r="AE45"/>
  <c r="AD45"/>
  <c r="AC45"/>
  <c r="AB45"/>
  <c r="AA45"/>
  <c r="Z45"/>
  <c r="U45"/>
  <c r="T45"/>
  <c r="S45"/>
  <c r="R45"/>
  <c r="Q45"/>
  <c r="P45"/>
  <c r="O45"/>
  <c r="N45"/>
  <c r="M45"/>
  <c r="L45"/>
  <c r="K45"/>
  <c r="J45"/>
  <c r="H45"/>
  <c r="G45"/>
  <c r="AK44"/>
  <c r="AJ44"/>
  <c r="AI44"/>
  <c r="AH44"/>
  <c r="AG44"/>
  <c r="AF44"/>
  <c r="AE44"/>
  <c r="AD44"/>
  <c r="AC44"/>
  <c r="AB44"/>
  <c r="AA44"/>
  <c r="Z44"/>
  <c r="U44"/>
  <c r="T44"/>
  <c r="S44"/>
  <c r="R44"/>
  <c r="Q44"/>
  <c r="P44"/>
  <c r="O44"/>
  <c r="N44"/>
  <c r="M44"/>
  <c r="L44"/>
  <c r="K44"/>
  <c r="J44"/>
  <c r="H44"/>
  <c r="G44"/>
  <c r="AK43"/>
  <c r="AJ43"/>
  <c r="AI43"/>
  <c r="AH43"/>
  <c r="AG43"/>
  <c r="AF43"/>
  <c r="AE43"/>
  <c r="AD43"/>
  <c r="AC43"/>
  <c r="AB43"/>
  <c r="AA43"/>
  <c r="Z43"/>
  <c r="U43"/>
  <c r="T43"/>
  <c r="S43"/>
  <c r="R43"/>
  <c r="Q43"/>
  <c r="P43"/>
  <c r="O43"/>
  <c r="N43"/>
  <c r="M43"/>
  <c r="L43"/>
  <c r="K43"/>
  <c r="J43"/>
  <c r="H43"/>
  <c r="G43"/>
  <c r="AK42"/>
  <c r="AJ42"/>
  <c r="AI42"/>
  <c r="AH42"/>
  <c r="AG42"/>
  <c r="AF42"/>
  <c r="AE42"/>
  <c r="AD42"/>
  <c r="AC42"/>
  <c r="AB42"/>
  <c r="AA42"/>
  <c r="Z42"/>
  <c r="U42"/>
  <c r="T42"/>
  <c r="S42"/>
  <c r="R42"/>
  <c r="Q42"/>
  <c r="P42"/>
  <c r="O42"/>
  <c r="N42"/>
  <c r="M42"/>
  <c r="L42"/>
  <c r="K42"/>
  <c r="J42"/>
  <c r="H42"/>
  <c r="G42"/>
  <c r="AK41"/>
  <c r="AJ41"/>
  <c r="AI41"/>
  <c r="AH41"/>
  <c r="AG41"/>
  <c r="AF41"/>
  <c r="AE41"/>
  <c r="AD41"/>
  <c r="AC41"/>
  <c r="AB41"/>
  <c r="AA41"/>
  <c r="Z41"/>
  <c r="U41"/>
  <c r="T41"/>
  <c r="S41"/>
  <c r="R41"/>
  <c r="Q41"/>
  <c r="P41"/>
  <c r="O41"/>
  <c r="N41"/>
  <c r="M41"/>
  <c r="L41"/>
  <c r="K41"/>
  <c r="J41"/>
  <c r="H41"/>
  <c r="G41"/>
  <c r="AK40"/>
  <c r="AJ40"/>
  <c r="AI40"/>
  <c r="AH40"/>
  <c r="AG40"/>
  <c r="AF40"/>
  <c r="AE40"/>
  <c r="AD40"/>
  <c r="AC40"/>
  <c r="AB40"/>
  <c r="AA40"/>
  <c r="Z40"/>
  <c r="U40"/>
  <c r="T40"/>
  <c r="S40"/>
  <c r="R40"/>
  <c r="Q40"/>
  <c r="P40"/>
  <c r="O40"/>
  <c r="N40"/>
  <c r="M40"/>
  <c r="L40"/>
  <c r="K40"/>
  <c r="J40"/>
  <c r="H40"/>
  <c r="G40"/>
  <c r="AK39"/>
  <c r="AJ39"/>
  <c r="AI39"/>
  <c r="AH39"/>
  <c r="AG39"/>
  <c r="AF39"/>
  <c r="AE39"/>
  <c r="AD39"/>
  <c r="AC39"/>
  <c r="AB39"/>
  <c r="AA39"/>
  <c r="Z39"/>
  <c r="U39"/>
  <c r="T39"/>
  <c r="S39"/>
  <c r="R39"/>
  <c r="Q39"/>
  <c r="P39"/>
  <c r="O39"/>
  <c r="N39"/>
  <c r="M39"/>
  <c r="L39"/>
  <c r="K39"/>
  <c r="J39"/>
  <c r="H39"/>
  <c r="G39"/>
  <c r="AK38"/>
  <c r="AJ38"/>
  <c r="AI38"/>
  <c r="AH38"/>
  <c r="AG38"/>
  <c r="AF38"/>
  <c r="AE38"/>
  <c r="AD38"/>
  <c r="AC38"/>
  <c r="AB38"/>
  <c r="AA38"/>
  <c r="Z38"/>
  <c r="U38"/>
  <c r="T38"/>
  <c r="S38"/>
  <c r="R38"/>
  <c r="Q38"/>
  <c r="P38"/>
  <c r="O38"/>
  <c r="N38"/>
  <c r="M38"/>
  <c r="L38"/>
  <c r="K38"/>
  <c r="J38"/>
  <c r="H38"/>
  <c r="G38"/>
  <c r="AK37"/>
  <c r="AJ37"/>
  <c r="AI37"/>
  <c r="AH37"/>
  <c r="AG37"/>
  <c r="AF37"/>
  <c r="AE37"/>
  <c r="AD37"/>
  <c r="AC37"/>
  <c r="AB37"/>
  <c r="AA37"/>
  <c r="Z37"/>
  <c r="U37"/>
  <c r="T37"/>
  <c r="S37"/>
  <c r="R37"/>
  <c r="Q37"/>
  <c r="P37"/>
  <c r="O37"/>
  <c r="N37"/>
  <c r="M37"/>
  <c r="L37"/>
  <c r="K37"/>
  <c r="J37"/>
  <c r="H37"/>
  <c r="G37"/>
  <c r="AK36"/>
  <c r="AJ36"/>
  <c r="AI36"/>
  <c r="AH36"/>
  <c r="AG36"/>
  <c r="AF36"/>
  <c r="AE36"/>
  <c r="AD36"/>
  <c r="AC36"/>
  <c r="AB36"/>
  <c r="AA36"/>
  <c r="Z36"/>
  <c r="U36"/>
  <c r="T36"/>
  <c r="S36"/>
  <c r="R36"/>
  <c r="Q36"/>
  <c r="P36"/>
  <c r="O36"/>
  <c r="N36"/>
  <c r="M36"/>
  <c r="L36"/>
  <c r="K36"/>
  <c r="J36"/>
  <c r="H36"/>
  <c r="G36"/>
  <c r="AK35"/>
  <c r="AJ35"/>
  <c r="AI35"/>
  <c r="AH35"/>
  <c r="AG35"/>
  <c r="AF35"/>
  <c r="AE35"/>
  <c r="AD35"/>
  <c r="AC35"/>
  <c r="AB35"/>
  <c r="AA35"/>
  <c r="Z35"/>
  <c r="U35"/>
  <c r="T35"/>
  <c r="S35"/>
  <c r="R35"/>
  <c r="Q35"/>
  <c r="P35"/>
  <c r="O35"/>
  <c r="N35"/>
  <c r="M35"/>
  <c r="L35"/>
  <c r="K35"/>
  <c r="J35"/>
  <c r="H35"/>
  <c r="G35"/>
  <c r="AK34"/>
  <c r="AJ34"/>
  <c r="AI34"/>
  <c r="AH34"/>
  <c r="AG34"/>
  <c r="AF34"/>
  <c r="AE34"/>
  <c r="AD34"/>
  <c r="AC34"/>
  <c r="AB34"/>
  <c r="AA34"/>
  <c r="Z34"/>
  <c r="U34"/>
  <c r="T34"/>
  <c r="S34"/>
  <c r="R34"/>
  <c r="Q34"/>
  <c r="P34"/>
  <c r="O34"/>
  <c r="N34"/>
  <c r="M34"/>
  <c r="L34"/>
  <c r="K34"/>
  <c r="J34"/>
  <c r="H34"/>
  <c r="G34"/>
  <c r="AK33"/>
  <c r="AJ33"/>
  <c r="AI33"/>
  <c r="AH33"/>
  <c r="AG33"/>
  <c r="AF33"/>
  <c r="AE33"/>
  <c r="AD33"/>
  <c r="AC33"/>
  <c r="AB33"/>
  <c r="AA33"/>
  <c r="Z33"/>
  <c r="U33"/>
  <c r="T33"/>
  <c r="S33"/>
  <c r="R33"/>
  <c r="Q33"/>
  <c r="P33"/>
  <c r="O33"/>
  <c r="N33"/>
  <c r="M33"/>
  <c r="L33"/>
  <c r="K33"/>
  <c r="J33"/>
  <c r="H33"/>
  <c r="G33"/>
  <c r="AK32"/>
  <c r="AJ32"/>
  <c r="AI32"/>
  <c r="AH32"/>
  <c r="AG32"/>
  <c r="AF32"/>
  <c r="AE32"/>
  <c r="AD32"/>
  <c r="AC32"/>
  <c r="AB32"/>
  <c r="AA32"/>
  <c r="Z32"/>
  <c r="U32"/>
  <c r="T32"/>
  <c r="S32"/>
  <c r="R32"/>
  <c r="Q32"/>
  <c r="P32"/>
  <c r="O32"/>
  <c r="N32"/>
  <c r="M32"/>
  <c r="L32"/>
  <c r="K32"/>
  <c r="J32"/>
  <c r="H32"/>
  <c r="G32"/>
  <c r="AK31"/>
  <c r="AJ31"/>
  <c r="AI31"/>
  <c r="AH31"/>
  <c r="AG31"/>
  <c r="AF31"/>
  <c r="AE31"/>
  <c r="AD31"/>
  <c r="AC31"/>
  <c r="AB31"/>
  <c r="AA31"/>
  <c r="Z31"/>
  <c r="U31"/>
  <c r="T31"/>
  <c r="S31"/>
  <c r="R31"/>
  <c r="Q31"/>
  <c r="P31"/>
  <c r="O31"/>
  <c r="N31"/>
  <c r="M31"/>
  <c r="L31"/>
  <c r="K31"/>
  <c r="J31"/>
  <c r="H31"/>
  <c r="G31"/>
  <c r="AK30"/>
  <c r="AJ30"/>
  <c r="AI30"/>
  <c r="AH30"/>
  <c r="AG30"/>
  <c r="AF30"/>
  <c r="AE30"/>
  <c r="AD30"/>
  <c r="AC30"/>
  <c r="AB30"/>
  <c r="AA30"/>
  <c r="Z30"/>
  <c r="U30"/>
  <c r="T30"/>
  <c r="S30"/>
  <c r="R30"/>
  <c r="Q30"/>
  <c r="P30"/>
  <c r="O30"/>
  <c r="N30"/>
  <c r="M30"/>
  <c r="L30"/>
  <c r="K30"/>
  <c r="J30"/>
  <c r="H30"/>
  <c r="G30"/>
  <c r="AK29"/>
  <c r="AJ29"/>
  <c r="AI29"/>
  <c r="AH29"/>
  <c r="AG29"/>
  <c r="AF29"/>
  <c r="AE29"/>
  <c r="AD29"/>
  <c r="AC29"/>
  <c r="AB29"/>
  <c r="AA29"/>
  <c r="Z29"/>
  <c r="U29"/>
  <c r="T29"/>
  <c r="S29"/>
  <c r="R29"/>
  <c r="Q29"/>
  <c r="P29"/>
  <c r="O29"/>
  <c r="N29"/>
  <c r="M29"/>
  <c r="L29"/>
  <c r="K29"/>
  <c r="J29"/>
  <c r="H29"/>
  <c r="G29"/>
  <c r="AW28"/>
  <c r="AW31" s="1"/>
  <c r="AZ26" s="1"/>
  <c r="AK28"/>
  <c r="AJ28"/>
  <c r="AI28"/>
  <c r="AH28"/>
  <c r="AG28"/>
  <c r="AF28"/>
  <c r="AE28"/>
  <c r="AD28"/>
  <c r="AC28"/>
  <c r="AB28"/>
  <c r="AA28"/>
  <c r="Z28"/>
  <c r="U28"/>
  <c r="T28"/>
  <c r="S28"/>
  <c r="R28"/>
  <c r="Q28"/>
  <c r="P28"/>
  <c r="O28"/>
  <c r="N28"/>
  <c r="M28"/>
  <c r="L28"/>
  <c r="K28"/>
  <c r="J28"/>
  <c r="H28"/>
  <c r="G28"/>
  <c r="AK27"/>
  <c r="AJ27"/>
  <c r="AI27"/>
  <c r="AH27"/>
  <c r="AG27"/>
  <c r="AF27"/>
  <c r="AE27"/>
  <c r="AD27"/>
  <c r="AC27"/>
  <c r="AB27"/>
  <c r="AA27"/>
  <c r="Z27"/>
  <c r="U27"/>
  <c r="T27"/>
  <c r="S27"/>
  <c r="R27"/>
  <c r="Q27"/>
  <c r="P27"/>
  <c r="O27"/>
  <c r="N27"/>
  <c r="M27"/>
  <c r="L27"/>
  <c r="K27"/>
  <c r="J27"/>
  <c r="H27"/>
  <c r="G27"/>
  <c r="AK26"/>
  <c r="AJ26"/>
  <c r="AI26"/>
  <c r="AH26"/>
  <c r="AG26"/>
  <c r="AF26"/>
  <c r="AE26"/>
  <c r="AD26"/>
  <c r="AC26"/>
  <c r="AB26"/>
  <c r="AA26"/>
  <c r="Z26"/>
  <c r="U26"/>
  <c r="T26"/>
  <c r="S26"/>
  <c r="R26"/>
  <c r="Q26"/>
  <c r="P26"/>
  <c r="O26"/>
  <c r="N26"/>
  <c r="M26"/>
  <c r="L26"/>
  <c r="K26"/>
  <c r="J26"/>
  <c r="H26"/>
  <c r="G26"/>
  <c r="AZ25"/>
  <c r="AR25"/>
  <c r="AK25"/>
  <c r="AJ25"/>
  <c r="AI25"/>
  <c r="AH25"/>
  <c r="AG25"/>
  <c r="AF25"/>
  <c r="AE25"/>
  <c r="AD25"/>
  <c r="AC25"/>
  <c r="AB25"/>
  <c r="AA25"/>
  <c r="Z25"/>
  <c r="U25"/>
  <c r="T25"/>
  <c r="S25"/>
  <c r="R25"/>
  <c r="Q25"/>
  <c r="P25"/>
  <c r="O25"/>
  <c r="N25"/>
  <c r="M25"/>
  <c r="L25"/>
  <c r="K25"/>
  <c r="J25"/>
  <c r="H25"/>
  <c r="G25"/>
  <c r="AK24"/>
  <c r="AJ24"/>
  <c r="AI24"/>
  <c r="AH24"/>
  <c r="AG24"/>
  <c r="AF24"/>
  <c r="AE24"/>
  <c r="AD24"/>
  <c r="AC24"/>
  <c r="AB24"/>
  <c r="AA24"/>
  <c r="Z24"/>
  <c r="U24"/>
  <c r="T24"/>
  <c r="S24"/>
  <c r="R24"/>
  <c r="Q24"/>
  <c r="P24"/>
  <c r="O24"/>
  <c r="N24"/>
  <c r="M24"/>
  <c r="L24"/>
  <c r="K24"/>
  <c r="J24"/>
  <c r="H24"/>
  <c r="G24"/>
  <c r="AK23"/>
  <c r="AJ23"/>
  <c r="AI23"/>
  <c r="AH23"/>
  <c r="AG23"/>
  <c r="AF23"/>
  <c r="AE23"/>
  <c r="AD23"/>
  <c r="AC23"/>
  <c r="AB23"/>
  <c r="AA23"/>
  <c r="Z23"/>
  <c r="U23"/>
  <c r="T23"/>
  <c r="S23"/>
  <c r="R23"/>
  <c r="Q23"/>
  <c r="P23"/>
  <c r="O23"/>
  <c r="N23"/>
  <c r="M23"/>
  <c r="L23"/>
  <c r="K23"/>
  <c r="J23"/>
  <c r="H23"/>
  <c r="G23"/>
  <c r="AK22"/>
  <c r="AJ22"/>
  <c r="AI22"/>
  <c r="AH22"/>
  <c r="AG22"/>
  <c r="AF22"/>
  <c r="AE22"/>
  <c r="AD22"/>
  <c r="AC22"/>
  <c r="AB22"/>
  <c r="AA22"/>
  <c r="Z22"/>
  <c r="U22"/>
  <c r="T22"/>
  <c r="S22"/>
  <c r="R22"/>
  <c r="Q22"/>
  <c r="P22"/>
  <c r="O22"/>
  <c r="N22"/>
  <c r="M22"/>
  <c r="L22"/>
  <c r="K22"/>
  <c r="J22"/>
  <c r="H22"/>
  <c r="G22"/>
  <c r="AK21"/>
  <c r="AJ21"/>
  <c r="AI21"/>
  <c r="AH21"/>
  <c r="AG21"/>
  <c r="AF21"/>
  <c r="AE21"/>
  <c r="AD21"/>
  <c r="AC21"/>
  <c r="AB21"/>
  <c r="AA21"/>
  <c r="Z21"/>
  <c r="U21"/>
  <c r="T21"/>
  <c r="S21"/>
  <c r="R21"/>
  <c r="Q21"/>
  <c r="P21"/>
  <c r="O21"/>
  <c r="N21"/>
  <c r="M21"/>
  <c r="L21"/>
  <c r="K21"/>
  <c r="J21"/>
  <c r="H21"/>
  <c r="G21"/>
  <c r="AK20"/>
  <c r="AJ20"/>
  <c r="AI20"/>
  <c r="AH20"/>
  <c r="AG20"/>
  <c r="AF20"/>
  <c r="AE20"/>
  <c r="AD20"/>
  <c r="AC20"/>
  <c r="AB20"/>
  <c r="AA20"/>
  <c r="Z20"/>
  <c r="U20"/>
  <c r="T20"/>
  <c r="S20"/>
  <c r="R20"/>
  <c r="Q20"/>
  <c r="P20"/>
  <c r="O20"/>
  <c r="N20"/>
  <c r="M20"/>
  <c r="L20"/>
  <c r="K20"/>
  <c r="J20"/>
  <c r="H20"/>
  <c r="G20"/>
  <c r="AK19"/>
  <c r="AJ19"/>
  <c r="AI19"/>
  <c r="AH19"/>
  <c r="AG19"/>
  <c r="AF19"/>
  <c r="AE19"/>
  <c r="AD19"/>
  <c r="AC19"/>
  <c r="AB19"/>
  <c r="AA19"/>
  <c r="Z19"/>
  <c r="U19"/>
  <c r="T19"/>
  <c r="S19"/>
  <c r="R19"/>
  <c r="Q19"/>
  <c r="P19"/>
  <c r="O19"/>
  <c r="N19"/>
  <c r="M19"/>
  <c r="L19"/>
  <c r="K19"/>
  <c r="J19"/>
  <c r="H19"/>
  <c r="G19"/>
  <c r="AK18"/>
  <c r="AJ18"/>
  <c r="AI18"/>
  <c r="AH18"/>
  <c r="AG18"/>
  <c r="AF18"/>
  <c r="AE18"/>
  <c r="AD18"/>
  <c r="AC18"/>
  <c r="AB18"/>
  <c r="AA18"/>
  <c r="Z18"/>
  <c r="U18"/>
  <c r="T18"/>
  <c r="S18"/>
  <c r="R18"/>
  <c r="Q18"/>
  <c r="P18"/>
  <c r="O18"/>
  <c r="N18"/>
  <c r="M18"/>
  <c r="L18"/>
  <c r="K18"/>
  <c r="J18"/>
  <c r="H18"/>
  <c r="G18"/>
  <c r="AK17"/>
  <c r="AJ17"/>
  <c r="AI17"/>
  <c r="AH17"/>
  <c r="AG17"/>
  <c r="AF17"/>
  <c r="AE17"/>
  <c r="AD17"/>
  <c r="AC17"/>
  <c r="AB17"/>
  <c r="AA17"/>
  <c r="Z17"/>
  <c r="U17"/>
  <c r="T17"/>
  <c r="S17"/>
  <c r="R17"/>
  <c r="Q17"/>
  <c r="P17"/>
  <c r="O17"/>
  <c r="N17"/>
  <c r="M17"/>
  <c r="L17"/>
  <c r="K17"/>
  <c r="J17"/>
  <c r="H17"/>
  <c r="G17"/>
  <c r="AK16"/>
  <c r="AJ16"/>
  <c r="AI16"/>
  <c r="AH16"/>
  <c r="AG16"/>
  <c r="AF16"/>
  <c r="AE16"/>
  <c r="AD16"/>
  <c r="AC16"/>
  <c r="AB16"/>
  <c r="AA16"/>
  <c r="Z16"/>
  <c r="U16"/>
  <c r="T16"/>
  <c r="S16"/>
  <c r="R16"/>
  <c r="Q16"/>
  <c r="P16"/>
  <c r="O16"/>
  <c r="N16"/>
  <c r="M16"/>
  <c r="L16"/>
  <c r="K16"/>
  <c r="J16"/>
  <c r="H16"/>
  <c r="G16"/>
  <c r="AK15"/>
  <c r="AJ15"/>
  <c r="AI15"/>
  <c r="AH15"/>
  <c r="AG15"/>
  <c r="AF15"/>
  <c r="AE15"/>
  <c r="AD15"/>
  <c r="AC15"/>
  <c r="AB15"/>
  <c r="AA15"/>
  <c r="Z15"/>
  <c r="U15"/>
  <c r="T15"/>
  <c r="S15"/>
  <c r="R15"/>
  <c r="Q15"/>
  <c r="P15"/>
  <c r="O15"/>
  <c r="N15"/>
  <c r="M15"/>
  <c r="L15"/>
  <c r="K15"/>
  <c r="J15"/>
  <c r="H15"/>
  <c r="G15"/>
  <c r="AK14"/>
  <c r="AJ14"/>
  <c r="AI14"/>
  <c r="AH14"/>
  <c r="AG14"/>
  <c r="AF14"/>
  <c r="AE14"/>
  <c r="AD14"/>
  <c r="AC14"/>
  <c r="AB14"/>
  <c r="AA14"/>
  <c r="Z14"/>
  <c r="U14"/>
  <c r="T14"/>
  <c r="S14"/>
  <c r="R14"/>
  <c r="Q14"/>
  <c r="P14"/>
  <c r="O14"/>
  <c r="N14"/>
  <c r="M14"/>
  <c r="L14"/>
  <c r="K14"/>
  <c r="J14"/>
  <c r="H14"/>
  <c r="G14"/>
  <c r="AK13"/>
  <c r="AJ13"/>
  <c r="AI13"/>
  <c r="AH13"/>
  <c r="AG13"/>
  <c r="AF13"/>
  <c r="AE13"/>
  <c r="AD13"/>
  <c r="AC13"/>
  <c r="AB13"/>
  <c r="AA13"/>
  <c r="Z13"/>
  <c r="U13"/>
  <c r="T13"/>
  <c r="S13"/>
  <c r="R13"/>
  <c r="Q13"/>
  <c r="P13"/>
  <c r="O13"/>
  <c r="N13"/>
  <c r="M13"/>
  <c r="L13"/>
  <c r="K13"/>
  <c r="J13"/>
  <c r="H13"/>
  <c r="G13"/>
  <c r="AK12"/>
  <c r="AJ12"/>
  <c r="AI12"/>
  <c r="AH12"/>
  <c r="AG12"/>
  <c r="AF12"/>
  <c r="AE12"/>
  <c r="AD12"/>
  <c r="AC12"/>
  <c r="AB12"/>
  <c r="AA12"/>
  <c r="Z12"/>
  <c r="X12"/>
  <c r="U12"/>
  <c r="T12"/>
  <c r="S12"/>
  <c r="R12"/>
  <c r="Q12"/>
  <c r="P12"/>
  <c r="O12"/>
  <c r="N12"/>
  <c r="M12"/>
  <c r="L12"/>
  <c r="K12"/>
  <c r="J12"/>
  <c r="H12"/>
  <c r="G12"/>
  <c r="AN11"/>
  <c r="AK11"/>
  <c r="AJ11"/>
  <c r="AI11"/>
  <c r="AH11"/>
  <c r="AG11"/>
  <c r="AF11"/>
  <c r="AE11"/>
  <c r="AD11"/>
  <c r="AC11"/>
  <c r="AB11"/>
  <c r="AA11"/>
  <c r="Z11"/>
  <c r="W11"/>
  <c r="U11"/>
  <c r="T11"/>
  <c r="S11"/>
  <c r="R11"/>
  <c r="Q11"/>
  <c r="P11"/>
  <c r="O11"/>
  <c r="N11"/>
  <c r="M11"/>
  <c r="L11"/>
  <c r="K11"/>
  <c r="J11"/>
  <c r="H11"/>
  <c r="G11"/>
  <c r="AK10"/>
  <c r="AJ10"/>
  <c r="AI10"/>
  <c r="AH10"/>
  <c r="AG10"/>
  <c r="AF10"/>
  <c r="AE10"/>
  <c r="AD10"/>
  <c r="AC10"/>
  <c r="AB10"/>
  <c r="AA10"/>
  <c r="Z10"/>
  <c r="U10"/>
  <c r="T10"/>
  <c r="S10"/>
  <c r="R10"/>
  <c r="Q10"/>
  <c r="P10"/>
  <c r="O10"/>
  <c r="N10"/>
  <c r="M10"/>
  <c r="L10"/>
  <c r="K10"/>
  <c r="J10"/>
  <c r="H10"/>
  <c r="G10"/>
  <c r="AK9"/>
  <c r="AJ9"/>
  <c r="AI9"/>
  <c r="AH9"/>
  <c r="AG9"/>
  <c r="AF9"/>
  <c r="AE9"/>
  <c r="AD9"/>
  <c r="AC9"/>
  <c r="AB9"/>
  <c r="AA9"/>
  <c r="Z9"/>
  <c r="U9"/>
  <c r="T9"/>
  <c r="S9"/>
  <c r="R9"/>
  <c r="Q9"/>
  <c r="P9"/>
  <c r="O9"/>
  <c r="N9"/>
  <c r="M9"/>
  <c r="L9"/>
  <c r="K9"/>
  <c r="J9"/>
  <c r="H9"/>
  <c r="G9"/>
  <c r="AK8"/>
  <c r="AJ8"/>
  <c r="AI8"/>
  <c r="AH8"/>
  <c r="AG8"/>
  <c r="AF8"/>
  <c r="AE8"/>
  <c r="AD8"/>
  <c r="AC8"/>
  <c r="AB8"/>
  <c r="AA8"/>
  <c r="Z8"/>
  <c r="X8"/>
  <c r="U8"/>
  <c r="T8"/>
  <c r="S8"/>
  <c r="R8"/>
  <c r="Q8"/>
  <c r="P8"/>
  <c r="O8"/>
  <c r="N8"/>
  <c r="M8"/>
  <c r="L8"/>
  <c r="K8"/>
  <c r="J8"/>
  <c r="H8"/>
  <c r="G8"/>
  <c r="AN7"/>
  <c r="AK7"/>
  <c r="AJ7"/>
  <c r="AI7"/>
  <c r="AH7"/>
  <c r="AG7"/>
  <c r="AF7"/>
  <c r="AE7"/>
  <c r="AD7"/>
  <c r="AC7"/>
  <c r="AB7"/>
  <c r="AA7"/>
  <c r="Z7"/>
  <c r="W7"/>
  <c r="U7"/>
  <c r="T7"/>
  <c r="S7"/>
  <c r="R7"/>
  <c r="Q7"/>
  <c r="P7"/>
  <c r="O7"/>
  <c r="N7"/>
  <c r="M7"/>
  <c r="L7"/>
  <c r="K7"/>
  <c r="J7"/>
  <c r="H7"/>
  <c r="G7"/>
  <c r="AK6"/>
  <c r="AJ6"/>
  <c r="AI6"/>
  <c r="AH6"/>
  <c r="AG6"/>
  <c r="AF6"/>
  <c r="AE6"/>
  <c r="AD6"/>
  <c r="AC6"/>
  <c r="AB6"/>
  <c r="AA6"/>
  <c r="Z6"/>
  <c r="U6"/>
  <c r="T6"/>
  <c r="S6"/>
  <c r="R6"/>
  <c r="Q6"/>
  <c r="P6"/>
  <c r="O6"/>
  <c r="N6"/>
  <c r="M6"/>
  <c r="L6"/>
  <c r="K6"/>
  <c r="J6"/>
  <c r="H6"/>
  <c r="G6"/>
  <c r="AL5"/>
  <c r="AK5"/>
  <c r="AJ5"/>
  <c r="AI5"/>
  <c r="AH5"/>
  <c r="AG5"/>
  <c r="AF5"/>
  <c r="AE5"/>
  <c r="AD5"/>
  <c r="AC5"/>
  <c r="AB5"/>
  <c r="AA5"/>
  <c r="Z5"/>
  <c r="U5"/>
  <c r="T5"/>
  <c r="S5"/>
  <c r="R5"/>
  <c r="Q5"/>
  <c r="P5"/>
  <c r="O5"/>
  <c r="N5"/>
  <c r="M5"/>
  <c r="L5"/>
  <c r="K5"/>
  <c r="J5"/>
  <c r="H5"/>
  <c r="X5" s="1"/>
  <c r="G5"/>
  <c r="AN4"/>
  <c r="AK4"/>
  <c r="AJ4"/>
  <c r="AH4"/>
  <c r="AG4"/>
  <c r="AF4"/>
  <c r="AE4"/>
  <c r="AD4"/>
  <c r="AC4"/>
  <c r="AB4"/>
  <c r="AA4"/>
  <c r="Z4"/>
  <c r="X4"/>
  <c r="W4"/>
  <c r="U4"/>
  <c r="T4"/>
  <c r="S4"/>
  <c r="R4"/>
  <c r="Q4"/>
  <c r="P4"/>
  <c r="O4"/>
  <c r="N4"/>
  <c r="M4"/>
  <c r="L4"/>
  <c r="K4"/>
  <c r="J4"/>
  <c r="H4"/>
  <c r="G4"/>
  <c r="AI4" s="1"/>
  <c r="AN3"/>
  <c r="AK3"/>
  <c r="AK63" s="1"/>
  <c r="AS13" s="1"/>
  <c r="AJ3"/>
  <c r="AJ63" s="1"/>
  <c r="AS12" s="1"/>
  <c r="AI3"/>
  <c r="AI63" s="1"/>
  <c r="AS11" s="1"/>
  <c r="AH3"/>
  <c r="AH63" s="1"/>
  <c r="AS10" s="1"/>
  <c r="AG3"/>
  <c r="AG63" s="1"/>
  <c r="AS9" s="1"/>
  <c r="AF3"/>
  <c r="AF63" s="1"/>
  <c r="AS8" s="1"/>
  <c r="AE3"/>
  <c r="AE63" s="1"/>
  <c r="AS7" s="1"/>
  <c r="AD3"/>
  <c r="AD63" s="1"/>
  <c r="AS6" s="1"/>
  <c r="AC3"/>
  <c r="AC63" s="1"/>
  <c r="AS5" s="1"/>
  <c r="AB3"/>
  <c r="AB63" s="1"/>
  <c r="AS4" s="1"/>
  <c r="AA3"/>
  <c r="AA63" s="1"/>
  <c r="AS3" s="1"/>
  <c r="Z3"/>
  <c r="Z63" s="1"/>
  <c r="AS2" s="1"/>
  <c r="W3"/>
  <c r="U3"/>
  <c r="U63" s="1"/>
  <c r="AT13" s="1"/>
  <c r="AR13" s="1"/>
  <c r="T3"/>
  <c r="T63" s="1"/>
  <c r="AT12" s="1"/>
  <c r="AR12" s="1"/>
  <c r="S3"/>
  <c r="S63" s="1"/>
  <c r="AT11" s="1"/>
  <c r="AR11" s="1"/>
  <c r="R3"/>
  <c r="R63" s="1"/>
  <c r="AT10" s="1"/>
  <c r="AR10" s="1"/>
  <c r="Q3"/>
  <c r="Q63" s="1"/>
  <c r="AT9" s="1"/>
  <c r="AR9" s="1"/>
  <c r="P3"/>
  <c r="P63" s="1"/>
  <c r="AT8" s="1"/>
  <c r="AR8" s="1"/>
  <c r="O3"/>
  <c r="O63" s="1"/>
  <c r="AT7" s="1"/>
  <c r="AR7" s="1"/>
  <c r="N3"/>
  <c r="N63" s="1"/>
  <c r="AT6" s="1"/>
  <c r="AR6" s="1"/>
  <c r="M3"/>
  <c r="M63" s="1"/>
  <c r="AT5" s="1"/>
  <c r="AR5" s="1"/>
  <c r="L3"/>
  <c r="L63" s="1"/>
  <c r="AT4" s="1"/>
  <c r="AR4" s="1"/>
  <c r="K3"/>
  <c r="K63" s="1"/>
  <c r="AT3" s="1"/>
  <c r="AR3" s="1"/>
  <c r="J3"/>
  <c r="J63" s="1"/>
  <c r="AT2" s="1"/>
  <c r="H3"/>
  <c r="H63" s="1"/>
  <c r="G3"/>
  <c r="G63" s="1"/>
  <c r="AN2"/>
  <c r="AN15" s="1"/>
  <c r="AM2"/>
  <c r="AM32" s="1"/>
  <c r="AL2"/>
  <c r="AL62" s="1"/>
  <c r="X2"/>
  <c r="X34" s="1"/>
  <c r="W2"/>
  <c r="W15" s="1"/>
  <c r="V2"/>
  <c r="V32" s="1"/>
  <c r="E63" i="9"/>
  <c r="AK62"/>
  <c r="AJ62"/>
  <c r="AI62"/>
  <c r="AH62"/>
  <c r="AG62"/>
  <c r="AF62"/>
  <c r="AE62"/>
  <c r="AD62"/>
  <c r="AC62"/>
  <c r="AB62"/>
  <c r="AA62"/>
  <c r="Z62"/>
  <c r="U62"/>
  <c r="T62"/>
  <c r="S62"/>
  <c r="R62"/>
  <c r="Q62"/>
  <c r="P62"/>
  <c r="O62"/>
  <c r="N62"/>
  <c r="M62"/>
  <c r="L62"/>
  <c r="K62"/>
  <c r="J62"/>
  <c r="H62"/>
  <c r="G62"/>
  <c r="AK61"/>
  <c r="AJ61"/>
  <c r="AI61"/>
  <c r="AH61"/>
  <c r="AG61"/>
  <c r="AF61"/>
  <c r="AE61"/>
  <c r="AD61"/>
  <c r="AC61"/>
  <c r="AB61"/>
  <c r="AA61"/>
  <c r="Z61"/>
  <c r="U61"/>
  <c r="T61"/>
  <c r="S61"/>
  <c r="R61"/>
  <c r="Q61"/>
  <c r="P61"/>
  <c r="O61"/>
  <c r="N61"/>
  <c r="M61"/>
  <c r="L61"/>
  <c r="K61"/>
  <c r="J61"/>
  <c r="H61"/>
  <c r="G61"/>
  <c r="AK60"/>
  <c r="AJ60"/>
  <c r="AI60"/>
  <c r="AH60"/>
  <c r="AG60"/>
  <c r="AF60"/>
  <c r="AE60"/>
  <c r="AD60"/>
  <c r="AC60"/>
  <c r="AB60"/>
  <c r="AA60"/>
  <c r="Z60"/>
  <c r="U60"/>
  <c r="T60"/>
  <c r="S60"/>
  <c r="R60"/>
  <c r="Q60"/>
  <c r="P60"/>
  <c r="O60"/>
  <c r="N60"/>
  <c r="M60"/>
  <c r="L60"/>
  <c r="K60"/>
  <c r="J60"/>
  <c r="H60"/>
  <c r="G60"/>
  <c r="AK59"/>
  <c r="AJ59"/>
  <c r="AI59"/>
  <c r="AH59"/>
  <c r="AG59"/>
  <c r="AF59"/>
  <c r="AE59"/>
  <c r="AD59"/>
  <c r="AC59"/>
  <c r="AB59"/>
  <c r="AA59"/>
  <c r="Z59"/>
  <c r="U59"/>
  <c r="T59"/>
  <c r="S59"/>
  <c r="R59"/>
  <c r="Q59"/>
  <c r="P59"/>
  <c r="O59"/>
  <c r="N59"/>
  <c r="M59"/>
  <c r="L59"/>
  <c r="K59"/>
  <c r="J59"/>
  <c r="H59"/>
  <c r="G59"/>
  <c r="AK58"/>
  <c r="AJ58"/>
  <c r="AI58"/>
  <c r="AH58"/>
  <c r="AG58"/>
  <c r="AF58"/>
  <c r="AE58"/>
  <c r="AD58"/>
  <c r="AC58"/>
  <c r="AB58"/>
  <c r="AA58"/>
  <c r="Z58"/>
  <c r="U58"/>
  <c r="T58"/>
  <c r="S58"/>
  <c r="R58"/>
  <c r="Q58"/>
  <c r="P58"/>
  <c r="O58"/>
  <c r="N58"/>
  <c r="M58"/>
  <c r="L58"/>
  <c r="K58"/>
  <c r="J58"/>
  <c r="H58"/>
  <c r="G58"/>
  <c r="AK57"/>
  <c r="AJ57"/>
  <c r="AI57"/>
  <c r="AH57"/>
  <c r="AG57"/>
  <c r="AF57"/>
  <c r="AE57"/>
  <c r="AD57"/>
  <c r="AC57"/>
  <c r="AB57"/>
  <c r="AA57"/>
  <c r="Z57"/>
  <c r="U57"/>
  <c r="T57"/>
  <c r="S57"/>
  <c r="R57"/>
  <c r="Q57"/>
  <c r="P57"/>
  <c r="O57"/>
  <c r="N57"/>
  <c r="M57"/>
  <c r="L57"/>
  <c r="K57"/>
  <c r="J57"/>
  <c r="H57"/>
  <c r="G57"/>
  <c r="AK56"/>
  <c r="AJ56"/>
  <c r="AI56"/>
  <c r="AH56"/>
  <c r="AG56"/>
  <c r="AF56"/>
  <c r="AE56"/>
  <c r="AD56"/>
  <c r="AC56"/>
  <c r="AB56"/>
  <c r="AA56"/>
  <c r="Z56"/>
  <c r="U56"/>
  <c r="T56"/>
  <c r="S56"/>
  <c r="R56"/>
  <c r="Q56"/>
  <c r="P56"/>
  <c r="O56"/>
  <c r="N56"/>
  <c r="M56"/>
  <c r="L56"/>
  <c r="K56"/>
  <c r="J56"/>
  <c r="H56"/>
  <c r="G56"/>
  <c r="AK55"/>
  <c r="AJ55"/>
  <c r="AI55"/>
  <c r="AH55"/>
  <c r="AG55"/>
  <c r="AF55"/>
  <c r="AE55"/>
  <c r="AD55"/>
  <c r="AC55"/>
  <c r="AB55"/>
  <c r="AA55"/>
  <c r="Z55"/>
  <c r="U55"/>
  <c r="T55"/>
  <c r="S55"/>
  <c r="R55"/>
  <c r="Q55"/>
  <c r="P55"/>
  <c r="O55"/>
  <c r="N55"/>
  <c r="M55"/>
  <c r="L55"/>
  <c r="K55"/>
  <c r="J55"/>
  <c r="H55"/>
  <c r="G55"/>
  <c r="AK54"/>
  <c r="AJ54"/>
  <c r="AI54"/>
  <c r="AH54"/>
  <c r="AG54"/>
  <c r="AF54"/>
  <c r="AE54"/>
  <c r="AD54"/>
  <c r="AC54"/>
  <c r="AB54"/>
  <c r="AA54"/>
  <c r="Z54"/>
  <c r="U54"/>
  <c r="T54"/>
  <c r="S54"/>
  <c r="R54"/>
  <c r="Q54"/>
  <c r="P54"/>
  <c r="O54"/>
  <c r="N54"/>
  <c r="M54"/>
  <c r="L54"/>
  <c r="K54"/>
  <c r="J54"/>
  <c r="H54"/>
  <c r="G54"/>
  <c r="AK53"/>
  <c r="AJ53"/>
  <c r="AI53"/>
  <c r="AH53"/>
  <c r="AG53"/>
  <c r="AF53"/>
  <c r="AE53"/>
  <c r="AD53"/>
  <c r="AC53"/>
  <c r="AB53"/>
  <c r="AA53"/>
  <c r="Z53"/>
  <c r="U53"/>
  <c r="T53"/>
  <c r="S53"/>
  <c r="R53"/>
  <c r="Q53"/>
  <c r="P53"/>
  <c r="O53"/>
  <c r="N53"/>
  <c r="M53"/>
  <c r="L53"/>
  <c r="K53"/>
  <c r="J53"/>
  <c r="H53"/>
  <c r="G53"/>
  <c r="AK52"/>
  <c r="AJ52"/>
  <c r="AI52"/>
  <c r="AH52"/>
  <c r="AG52"/>
  <c r="AF52"/>
  <c r="AE52"/>
  <c r="AD52"/>
  <c r="AC52"/>
  <c r="AB52"/>
  <c r="AA52"/>
  <c r="Z52"/>
  <c r="U52"/>
  <c r="T52"/>
  <c r="S52"/>
  <c r="R52"/>
  <c r="Q52"/>
  <c r="P52"/>
  <c r="O52"/>
  <c r="N52"/>
  <c r="M52"/>
  <c r="L52"/>
  <c r="K52"/>
  <c r="J52"/>
  <c r="H52"/>
  <c r="G52"/>
  <c r="AK51"/>
  <c r="AJ51"/>
  <c r="AI51"/>
  <c r="AH51"/>
  <c r="AG51"/>
  <c r="AF51"/>
  <c r="AE51"/>
  <c r="AD51"/>
  <c r="AC51"/>
  <c r="AB51"/>
  <c r="AA51"/>
  <c r="Z51"/>
  <c r="U51"/>
  <c r="T51"/>
  <c r="S51"/>
  <c r="R51"/>
  <c r="Q51"/>
  <c r="P51"/>
  <c r="O51"/>
  <c r="N51"/>
  <c r="M51"/>
  <c r="L51"/>
  <c r="K51"/>
  <c r="J51"/>
  <c r="H51"/>
  <c r="G51"/>
  <c r="AK50"/>
  <c r="AJ50"/>
  <c r="AI50"/>
  <c r="AH50"/>
  <c r="AG50"/>
  <c r="AF50"/>
  <c r="AE50"/>
  <c r="AD50"/>
  <c r="AC50"/>
  <c r="AB50"/>
  <c r="AA50"/>
  <c r="Z50"/>
  <c r="U50"/>
  <c r="T50"/>
  <c r="S50"/>
  <c r="R50"/>
  <c r="Q50"/>
  <c r="P50"/>
  <c r="O50"/>
  <c r="N50"/>
  <c r="M50"/>
  <c r="L50"/>
  <c r="K50"/>
  <c r="J50"/>
  <c r="H50"/>
  <c r="G50"/>
  <c r="AK49"/>
  <c r="AJ49"/>
  <c r="AI49"/>
  <c r="AH49"/>
  <c r="AG49"/>
  <c r="AF49"/>
  <c r="AE49"/>
  <c r="AD49"/>
  <c r="AC49"/>
  <c r="AB49"/>
  <c r="AA49"/>
  <c r="Z49"/>
  <c r="U49"/>
  <c r="T49"/>
  <c r="S49"/>
  <c r="R49"/>
  <c r="Q49"/>
  <c r="P49"/>
  <c r="O49"/>
  <c r="N49"/>
  <c r="M49"/>
  <c r="L49"/>
  <c r="K49"/>
  <c r="J49"/>
  <c r="H49"/>
  <c r="G49"/>
  <c r="AK48"/>
  <c r="AJ48"/>
  <c r="AI48"/>
  <c r="AH48"/>
  <c r="AG48"/>
  <c r="AF48"/>
  <c r="AE48"/>
  <c r="AD48"/>
  <c r="AC48"/>
  <c r="AB48"/>
  <c r="AA48"/>
  <c r="Z48"/>
  <c r="U48"/>
  <c r="T48"/>
  <c r="S48"/>
  <c r="R48"/>
  <c r="Q48"/>
  <c r="P48"/>
  <c r="O48"/>
  <c r="N48"/>
  <c r="M48"/>
  <c r="L48"/>
  <c r="K48"/>
  <c r="J48"/>
  <c r="H48"/>
  <c r="G48"/>
  <c r="AK47"/>
  <c r="AJ47"/>
  <c r="AI47"/>
  <c r="AH47"/>
  <c r="AG47"/>
  <c r="AF47"/>
  <c r="AE47"/>
  <c r="AD47"/>
  <c r="AC47"/>
  <c r="AB47"/>
  <c r="AA47"/>
  <c r="Z47"/>
  <c r="U47"/>
  <c r="T47"/>
  <c r="S47"/>
  <c r="R47"/>
  <c r="Q47"/>
  <c r="P47"/>
  <c r="O47"/>
  <c r="N47"/>
  <c r="M47"/>
  <c r="L47"/>
  <c r="K47"/>
  <c r="J47"/>
  <c r="H47"/>
  <c r="G47"/>
  <c r="AK46"/>
  <c r="AJ46"/>
  <c r="AI46"/>
  <c r="AH46"/>
  <c r="AG46"/>
  <c r="AF46"/>
  <c r="AE46"/>
  <c r="AD46"/>
  <c r="AC46"/>
  <c r="AB46"/>
  <c r="AA46"/>
  <c r="Z46"/>
  <c r="U46"/>
  <c r="T46"/>
  <c r="S46"/>
  <c r="R46"/>
  <c r="Q46"/>
  <c r="P46"/>
  <c r="O46"/>
  <c r="N46"/>
  <c r="M46"/>
  <c r="L46"/>
  <c r="K46"/>
  <c r="J46"/>
  <c r="H46"/>
  <c r="G46"/>
  <c r="AK45"/>
  <c r="AJ45"/>
  <c r="AI45"/>
  <c r="AH45"/>
  <c r="AG45"/>
  <c r="AF45"/>
  <c r="AE45"/>
  <c r="AD45"/>
  <c r="AC45"/>
  <c r="AB45"/>
  <c r="AA45"/>
  <c r="Z45"/>
  <c r="U45"/>
  <c r="T45"/>
  <c r="S45"/>
  <c r="R45"/>
  <c r="Q45"/>
  <c r="P45"/>
  <c r="O45"/>
  <c r="N45"/>
  <c r="M45"/>
  <c r="L45"/>
  <c r="K45"/>
  <c r="J45"/>
  <c r="H45"/>
  <c r="G45"/>
  <c r="AK44"/>
  <c r="AJ44"/>
  <c r="AI44"/>
  <c r="AH44"/>
  <c r="AG44"/>
  <c r="AF44"/>
  <c r="AE44"/>
  <c r="AD44"/>
  <c r="AC44"/>
  <c r="AB44"/>
  <c r="AA44"/>
  <c r="Z44"/>
  <c r="U44"/>
  <c r="T44"/>
  <c r="S44"/>
  <c r="R44"/>
  <c r="Q44"/>
  <c r="P44"/>
  <c r="O44"/>
  <c r="N44"/>
  <c r="M44"/>
  <c r="L44"/>
  <c r="K44"/>
  <c r="J44"/>
  <c r="H44"/>
  <c r="G44"/>
  <c r="AK43"/>
  <c r="AJ43"/>
  <c r="AI43"/>
  <c r="AH43"/>
  <c r="AG43"/>
  <c r="AF43"/>
  <c r="AE43"/>
  <c r="AD43"/>
  <c r="AC43"/>
  <c r="AB43"/>
  <c r="AA43"/>
  <c r="Z43"/>
  <c r="U43"/>
  <c r="T43"/>
  <c r="S43"/>
  <c r="R43"/>
  <c r="Q43"/>
  <c r="P43"/>
  <c r="O43"/>
  <c r="N43"/>
  <c r="M43"/>
  <c r="L43"/>
  <c r="K43"/>
  <c r="J43"/>
  <c r="H43"/>
  <c r="G43"/>
  <c r="AK42"/>
  <c r="AJ42"/>
  <c r="AI42"/>
  <c r="AH42"/>
  <c r="AG42"/>
  <c r="AF42"/>
  <c r="AE42"/>
  <c r="AD42"/>
  <c r="AC42"/>
  <c r="AB42"/>
  <c r="AA42"/>
  <c r="Z42"/>
  <c r="U42"/>
  <c r="T42"/>
  <c r="S42"/>
  <c r="R42"/>
  <c r="Q42"/>
  <c r="P42"/>
  <c r="O42"/>
  <c r="N42"/>
  <c r="M42"/>
  <c r="L42"/>
  <c r="K42"/>
  <c r="J42"/>
  <c r="H42"/>
  <c r="G42"/>
  <c r="AK41"/>
  <c r="AJ41"/>
  <c r="AI41"/>
  <c r="AH41"/>
  <c r="AG41"/>
  <c r="AF41"/>
  <c r="AE41"/>
  <c r="AD41"/>
  <c r="AC41"/>
  <c r="AB41"/>
  <c r="AA41"/>
  <c r="Z41"/>
  <c r="U41"/>
  <c r="T41"/>
  <c r="S41"/>
  <c r="R41"/>
  <c r="Q41"/>
  <c r="P41"/>
  <c r="O41"/>
  <c r="N41"/>
  <c r="M41"/>
  <c r="L41"/>
  <c r="K41"/>
  <c r="J41"/>
  <c r="H41"/>
  <c r="G41"/>
  <c r="AK40"/>
  <c r="AJ40"/>
  <c r="AI40"/>
  <c r="AH40"/>
  <c r="AG40"/>
  <c r="AF40"/>
  <c r="AE40"/>
  <c r="AD40"/>
  <c r="AC40"/>
  <c r="AB40"/>
  <c r="AA40"/>
  <c r="Z40"/>
  <c r="U40"/>
  <c r="T40"/>
  <c r="S40"/>
  <c r="R40"/>
  <c r="Q40"/>
  <c r="P40"/>
  <c r="O40"/>
  <c r="N40"/>
  <c r="M40"/>
  <c r="L40"/>
  <c r="K40"/>
  <c r="J40"/>
  <c r="H40"/>
  <c r="G40"/>
  <c r="AK39"/>
  <c r="AJ39"/>
  <c r="AI39"/>
  <c r="AH39"/>
  <c r="AG39"/>
  <c r="AF39"/>
  <c r="AE39"/>
  <c r="AD39"/>
  <c r="AC39"/>
  <c r="AB39"/>
  <c r="AA39"/>
  <c r="Z39"/>
  <c r="U39"/>
  <c r="T39"/>
  <c r="S39"/>
  <c r="R39"/>
  <c r="Q39"/>
  <c r="P39"/>
  <c r="O39"/>
  <c r="N39"/>
  <c r="M39"/>
  <c r="L39"/>
  <c r="K39"/>
  <c r="J39"/>
  <c r="H39"/>
  <c r="G39"/>
  <c r="AK38"/>
  <c r="AJ38"/>
  <c r="AI38"/>
  <c r="AH38"/>
  <c r="AG38"/>
  <c r="AF38"/>
  <c r="AE38"/>
  <c r="AD38"/>
  <c r="AC38"/>
  <c r="AB38"/>
  <c r="AA38"/>
  <c r="Z38"/>
  <c r="U38"/>
  <c r="T38"/>
  <c r="S38"/>
  <c r="R38"/>
  <c r="Q38"/>
  <c r="P38"/>
  <c r="O38"/>
  <c r="N38"/>
  <c r="M38"/>
  <c r="L38"/>
  <c r="K38"/>
  <c r="J38"/>
  <c r="H38"/>
  <c r="G38"/>
  <c r="AK37"/>
  <c r="AJ37"/>
  <c r="AI37"/>
  <c r="AH37"/>
  <c r="AG37"/>
  <c r="AF37"/>
  <c r="AE37"/>
  <c r="AD37"/>
  <c r="AC37"/>
  <c r="AB37"/>
  <c r="AA37"/>
  <c r="Z37"/>
  <c r="U37"/>
  <c r="T37"/>
  <c r="S37"/>
  <c r="R37"/>
  <c r="Q37"/>
  <c r="P37"/>
  <c r="O37"/>
  <c r="N37"/>
  <c r="M37"/>
  <c r="L37"/>
  <c r="K37"/>
  <c r="J37"/>
  <c r="H37"/>
  <c r="G37"/>
  <c r="AK36"/>
  <c r="AJ36"/>
  <c r="AI36"/>
  <c r="AH36"/>
  <c r="AG36"/>
  <c r="AF36"/>
  <c r="AE36"/>
  <c r="AD36"/>
  <c r="AC36"/>
  <c r="AB36"/>
  <c r="AA36"/>
  <c r="Z36"/>
  <c r="U36"/>
  <c r="T36"/>
  <c r="S36"/>
  <c r="R36"/>
  <c r="Q36"/>
  <c r="P36"/>
  <c r="O36"/>
  <c r="N36"/>
  <c r="M36"/>
  <c r="L36"/>
  <c r="K36"/>
  <c r="J36"/>
  <c r="H36"/>
  <c r="G36"/>
  <c r="AK35"/>
  <c r="AJ35"/>
  <c r="AI35"/>
  <c r="AH35"/>
  <c r="AG35"/>
  <c r="AF35"/>
  <c r="AE35"/>
  <c r="AD35"/>
  <c r="AC35"/>
  <c r="AB35"/>
  <c r="AA35"/>
  <c r="Z35"/>
  <c r="U35"/>
  <c r="T35"/>
  <c r="S35"/>
  <c r="R35"/>
  <c r="Q35"/>
  <c r="P35"/>
  <c r="O35"/>
  <c r="N35"/>
  <c r="M35"/>
  <c r="L35"/>
  <c r="K35"/>
  <c r="J35"/>
  <c r="H35"/>
  <c r="G35"/>
  <c r="AK34"/>
  <c r="AJ34"/>
  <c r="AI34"/>
  <c r="AH34"/>
  <c r="AG34"/>
  <c r="AF34"/>
  <c r="AE34"/>
  <c r="AD34"/>
  <c r="AC34"/>
  <c r="AB34"/>
  <c r="AA34"/>
  <c r="Z34"/>
  <c r="U34"/>
  <c r="T34"/>
  <c r="S34"/>
  <c r="R34"/>
  <c r="Q34"/>
  <c r="P34"/>
  <c r="O34"/>
  <c r="N34"/>
  <c r="M34"/>
  <c r="L34"/>
  <c r="K34"/>
  <c r="J34"/>
  <c r="H34"/>
  <c r="G34"/>
  <c r="AK33"/>
  <c r="AJ33"/>
  <c r="AI33"/>
  <c r="AH33"/>
  <c r="AG33"/>
  <c r="AF33"/>
  <c r="AE33"/>
  <c r="AD33"/>
  <c r="AC33"/>
  <c r="AB33"/>
  <c r="AA33"/>
  <c r="Z33"/>
  <c r="U33"/>
  <c r="T33"/>
  <c r="S33"/>
  <c r="R33"/>
  <c r="Q33"/>
  <c r="P33"/>
  <c r="O33"/>
  <c r="N33"/>
  <c r="M33"/>
  <c r="L33"/>
  <c r="K33"/>
  <c r="J33"/>
  <c r="H33"/>
  <c r="G33"/>
  <c r="AK32"/>
  <c r="AJ32"/>
  <c r="AI32"/>
  <c r="AH32"/>
  <c r="AG32"/>
  <c r="AF32"/>
  <c r="AE32"/>
  <c r="AD32"/>
  <c r="AC32"/>
  <c r="AB32"/>
  <c r="AA32"/>
  <c r="Z32"/>
  <c r="U32"/>
  <c r="T32"/>
  <c r="S32"/>
  <c r="R32"/>
  <c r="Q32"/>
  <c r="P32"/>
  <c r="O32"/>
  <c r="N32"/>
  <c r="M32"/>
  <c r="L32"/>
  <c r="K32"/>
  <c r="J32"/>
  <c r="H32"/>
  <c r="G32"/>
  <c r="AK31"/>
  <c r="AJ31"/>
  <c r="AI31"/>
  <c r="AH31"/>
  <c r="AG31"/>
  <c r="AF31"/>
  <c r="AE31"/>
  <c r="AD31"/>
  <c r="AC31"/>
  <c r="AB31"/>
  <c r="AA31"/>
  <c r="Z31"/>
  <c r="U31"/>
  <c r="T31"/>
  <c r="S31"/>
  <c r="R31"/>
  <c r="Q31"/>
  <c r="P31"/>
  <c r="O31"/>
  <c r="N31"/>
  <c r="M31"/>
  <c r="L31"/>
  <c r="K31"/>
  <c r="J31"/>
  <c r="H31"/>
  <c r="G31"/>
  <c r="AK30"/>
  <c r="AJ30"/>
  <c r="AI30"/>
  <c r="AH30"/>
  <c r="AG30"/>
  <c r="AF30"/>
  <c r="AE30"/>
  <c r="AD30"/>
  <c r="AC30"/>
  <c r="AB30"/>
  <c r="AA30"/>
  <c r="Z30"/>
  <c r="U30"/>
  <c r="T30"/>
  <c r="S30"/>
  <c r="R30"/>
  <c r="Q30"/>
  <c r="P30"/>
  <c r="O30"/>
  <c r="N30"/>
  <c r="M30"/>
  <c r="L30"/>
  <c r="K30"/>
  <c r="J30"/>
  <c r="H30"/>
  <c r="G30"/>
  <c r="AK29"/>
  <c r="AJ29"/>
  <c r="AI29"/>
  <c r="AH29"/>
  <c r="AG29"/>
  <c r="AF29"/>
  <c r="AE29"/>
  <c r="AD29"/>
  <c r="AC29"/>
  <c r="AB29"/>
  <c r="AA29"/>
  <c r="Z29"/>
  <c r="U29"/>
  <c r="T29"/>
  <c r="S29"/>
  <c r="R29"/>
  <c r="Q29"/>
  <c r="P29"/>
  <c r="O29"/>
  <c r="N29"/>
  <c r="M29"/>
  <c r="L29"/>
  <c r="K29"/>
  <c r="J29"/>
  <c r="H29"/>
  <c r="G29"/>
  <c r="AW28"/>
  <c r="AW31" s="1"/>
  <c r="AZ26" s="1"/>
  <c r="AK28"/>
  <c r="AJ28"/>
  <c r="AI28"/>
  <c r="AH28"/>
  <c r="AG28"/>
  <c r="AF28"/>
  <c r="AE28"/>
  <c r="AD28"/>
  <c r="AC28"/>
  <c r="AB28"/>
  <c r="AA28"/>
  <c r="Z28"/>
  <c r="U28"/>
  <c r="T28"/>
  <c r="S28"/>
  <c r="R28"/>
  <c r="Q28"/>
  <c r="P28"/>
  <c r="O28"/>
  <c r="N28"/>
  <c r="M28"/>
  <c r="L28"/>
  <c r="K28"/>
  <c r="J28"/>
  <c r="H28"/>
  <c r="G28"/>
  <c r="AK27"/>
  <c r="AJ27"/>
  <c r="AI27"/>
  <c r="AH27"/>
  <c r="AG27"/>
  <c r="AF27"/>
  <c r="AE27"/>
  <c r="AD27"/>
  <c r="AC27"/>
  <c r="AB27"/>
  <c r="AA27"/>
  <c r="Z27"/>
  <c r="U27"/>
  <c r="T27"/>
  <c r="S27"/>
  <c r="R27"/>
  <c r="Q27"/>
  <c r="P27"/>
  <c r="O27"/>
  <c r="N27"/>
  <c r="M27"/>
  <c r="L27"/>
  <c r="K27"/>
  <c r="J27"/>
  <c r="H27"/>
  <c r="G27"/>
  <c r="AK26"/>
  <c r="AJ26"/>
  <c r="AI26"/>
  <c r="AH26"/>
  <c r="AG26"/>
  <c r="AF26"/>
  <c r="AE26"/>
  <c r="AD26"/>
  <c r="AC26"/>
  <c r="AB26"/>
  <c r="AA26"/>
  <c r="Z26"/>
  <c r="U26"/>
  <c r="T26"/>
  <c r="S26"/>
  <c r="R26"/>
  <c r="Q26"/>
  <c r="P26"/>
  <c r="O26"/>
  <c r="N26"/>
  <c r="M26"/>
  <c r="L26"/>
  <c r="K26"/>
  <c r="J26"/>
  <c r="H26"/>
  <c r="G26"/>
  <c r="AZ25"/>
  <c r="AR25"/>
  <c r="AK25"/>
  <c r="AJ25"/>
  <c r="AI25"/>
  <c r="AH25"/>
  <c r="AG25"/>
  <c r="AF25"/>
  <c r="AE25"/>
  <c r="AD25"/>
  <c r="AC25"/>
  <c r="AB25"/>
  <c r="AA25"/>
  <c r="Z25"/>
  <c r="U25"/>
  <c r="T25"/>
  <c r="S25"/>
  <c r="R25"/>
  <c r="Q25"/>
  <c r="P25"/>
  <c r="O25"/>
  <c r="N25"/>
  <c r="M25"/>
  <c r="L25"/>
  <c r="K25"/>
  <c r="J25"/>
  <c r="H25"/>
  <c r="G25"/>
  <c r="AK24"/>
  <c r="AJ24"/>
  <c r="AI24"/>
  <c r="AH24"/>
  <c r="AG24"/>
  <c r="AF24"/>
  <c r="AE24"/>
  <c r="AD24"/>
  <c r="AC24"/>
  <c r="AB24"/>
  <c r="AA24"/>
  <c r="Z24"/>
  <c r="U24"/>
  <c r="T24"/>
  <c r="S24"/>
  <c r="R24"/>
  <c r="Q24"/>
  <c r="P24"/>
  <c r="O24"/>
  <c r="N24"/>
  <c r="M24"/>
  <c r="L24"/>
  <c r="K24"/>
  <c r="J24"/>
  <c r="H24"/>
  <c r="G24"/>
  <c r="AK23"/>
  <c r="AJ23"/>
  <c r="AI23"/>
  <c r="AH23"/>
  <c r="AG23"/>
  <c r="AF23"/>
  <c r="AE23"/>
  <c r="AD23"/>
  <c r="AC23"/>
  <c r="AB23"/>
  <c r="AA23"/>
  <c r="Z23"/>
  <c r="U23"/>
  <c r="T23"/>
  <c r="S23"/>
  <c r="R23"/>
  <c r="Q23"/>
  <c r="P23"/>
  <c r="O23"/>
  <c r="N23"/>
  <c r="M23"/>
  <c r="L23"/>
  <c r="K23"/>
  <c r="J23"/>
  <c r="H23"/>
  <c r="G23"/>
  <c r="AK22"/>
  <c r="AJ22"/>
  <c r="AI22"/>
  <c r="AH22"/>
  <c r="AG22"/>
  <c r="AF22"/>
  <c r="AE22"/>
  <c r="AD22"/>
  <c r="AC22"/>
  <c r="AB22"/>
  <c r="AA22"/>
  <c r="Z22"/>
  <c r="U22"/>
  <c r="T22"/>
  <c r="S22"/>
  <c r="R22"/>
  <c r="Q22"/>
  <c r="P22"/>
  <c r="O22"/>
  <c r="N22"/>
  <c r="M22"/>
  <c r="L22"/>
  <c r="K22"/>
  <c r="J22"/>
  <c r="H22"/>
  <c r="G22"/>
  <c r="AK21"/>
  <c r="AJ21"/>
  <c r="AI21"/>
  <c r="AH21"/>
  <c r="AG21"/>
  <c r="AF21"/>
  <c r="AE21"/>
  <c r="AD21"/>
  <c r="AC21"/>
  <c r="AB21"/>
  <c r="AA21"/>
  <c r="Z21"/>
  <c r="U21"/>
  <c r="T21"/>
  <c r="S21"/>
  <c r="R21"/>
  <c r="Q21"/>
  <c r="P21"/>
  <c r="O21"/>
  <c r="N21"/>
  <c r="M21"/>
  <c r="L21"/>
  <c r="K21"/>
  <c r="J21"/>
  <c r="H21"/>
  <c r="G21"/>
  <c r="AK20"/>
  <c r="AJ20"/>
  <c r="AI20"/>
  <c r="AH20"/>
  <c r="AG20"/>
  <c r="AF20"/>
  <c r="AE20"/>
  <c r="AD20"/>
  <c r="AC20"/>
  <c r="AB20"/>
  <c r="AA20"/>
  <c r="Z20"/>
  <c r="U20"/>
  <c r="T20"/>
  <c r="S20"/>
  <c r="R20"/>
  <c r="Q20"/>
  <c r="P20"/>
  <c r="O20"/>
  <c r="N20"/>
  <c r="M20"/>
  <c r="L20"/>
  <c r="K20"/>
  <c r="J20"/>
  <c r="H20"/>
  <c r="G20"/>
  <c r="AK19"/>
  <c r="AJ19"/>
  <c r="AI19"/>
  <c r="AH19"/>
  <c r="AG19"/>
  <c r="AF19"/>
  <c r="AE19"/>
  <c r="AD19"/>
  <c r="AC19"/>
  <c r="AB19"/>
  <c r="AA19"/>
  <c r="Z19"/>
  <c r="U19"/>
  <c r="T19"/>
  <c r="S19"/>
  <c r="R19"/>
  <c r="Q19"/>
  <c r="P19"/>
  <c r="O19"/>
  <c r="N19"/>
  <c r="M19"/>
  <c r="L19"/>
  <c r="K19"/>
  <c r="J19"/>
  <c r="H19"/>
  <c r="G19"/>
  <c r="AK18"/>
  <c r="AJ18"/>
  <c r="AI18"/>
  <c r="AH18"/>
  <c r="AG18"/>
  <c r="AF18"/>
  <c r="AE18"/>
  <c r="AD18"/>
  <c r="AC18"/>
  <c r="AB18"/>
  <c r="AA18"/>
  <c r="Z18"/>
  <c r="U18"/>
  <c r="T18"/>
  <c r="S18"/>
  <c r="R18"/>
  <c r="Q18"/>
  <c r="P18"/>
  <c r="O18"/>
  <c r="N18"/>
  <c r="M18"/>
  <c r="L18"/>
  <c r="K18"/>
  <c r="J18"/>
  <c r="H18"/>
  <c r="G18"/>
  <c r="AK17"/>
  <c r="AJ17"/>
  <c r="AI17"/>
  <c r="AH17"/>
  <c r="AG17"/>
  <c r="AF17"/>
  <c r="AE17"/>
  <c r="AD17"/>
  <c r="AC17"/>
  <c r="AB17"/>
  <c r="AA17"/>
  <c r="Z17"/>
  <c r="U17"/>
  <c r="T17"/>
  <c r="S17"/>
  <c r="R17"/>
  <c r="Q17"/>
  <c r="P17"/>
  <c r="O17"/>
  <c r="N17"/>
  <c r="M17"/>
  <c r="L17"/>
  <c r="K17"/>
  <c r="J17"/>
  <c r="H17"/>
  <c r="G17"/>
  <c r="AK16"/>
  <c r="AJ16"/>
  <c r="AI16"/>
  <c r="AH16"/>
  <c r="AG16"/>
  <c r="AF16"/>
  <c r="AE16"/>
  <c r="AD16"/>
  <c r="AC16"/>
  <c r="AB16"/>
  <c r="AA16"/>
  <c r="Z16"/>
  <c r="U16"/>
  <c r="T16"/>
  <c r="S16"/>
  <c r="R16"/>
  <c r="Q16"/>
  <c r="P16"/>
  <c r="O16"/>
  <c r="N16"/>
  <c r="M16"/>
  <c r="L16"/>
  <c r="K16"/>
  <c r="J16"/>
  <c r="H16"/>
  <c r="G16"/>
  <c r="AK15"/>
  <c r="AJ15"/>
  <c r="AI15"/>
  <c r="AH15"/>
  <c r="AG15"/>
  <c r="AF15"/>
  <c r="AE15"/>
  <c r="AD15"/>
  <c r="AC15"/>
  <c r="AB15"/>
  <c r="AA15"/>
  <c r="Z15"/>
  <c r="U15"/>
  <c r="T15"/>
  <c r="S15"/>
  <c r="R15"/>
  <c r="Q15"/>
  <c r="P15"/>
  <c r="O15"/>
  <c r="N15"/>
  <c r="M15"/>
  <c r="L15"/>
  <c r="K15"/>
  <c r="J15"/>
  <c r="H15"/>
  <c r="G15"/>
  <c r="AK14"/>
  <c r="AJ14"/>
  <c r="AI14"/>
  <c r="AH14"/>
  <c r="AG14"/>
  <c r="AF14"/>
  <c r="AE14"/>
  <c r="AD14"/>
  <c r="AC14"/>
  <c r="AB14"/>
  <c r="AA14"/>
  <c r="Z14"/>
  <c r="U14"/>
  <c r="T14"/>
  <c r="S14"/>
  <c r="R14"/>
  <c r="Q14"/>
  <c r="P14"/>
  <c r="O14"/>
  <c r="N14"/>
  <c r="M14"/>
  <c r="L14"/>
  <c r="K14"/>
  <c r="J14"/>
  <c r="H14"/>
  <c r="G14"/>
  <c r="AK13"/>
  <c r="AJ13"/>
  <c r="AI13"/>
  <c r="AH13"/>
  <c r="AG13"/>
  <c r="AF13"/>
  <c r="AE13"/>
  <c r="AD13"/>
  <c r="AC13"/>
  <c r="AB13"/>
  <c r="AA13"/>
  <c r="Z13"/>
  <c r="U13"/>
  <c r="T13"/>
  <c r="S13"/>
  <c r="R13"/>
  <c r="Q13"/>
  <c r="P13"/>
  <c r="O13"/>
  <c r="N13"/>
  <c r="M13"/>
  <c r="L13"/>
  <c r="K13"/>
  <c r="J13"/>
  <c r="H13"/>
  <c r="G13"/>
  <c r="AK12"/>
  <c r="AJ12"/>
  <c r="AI12"/>
  <c r="AH12"/>
  <c r="AG12"/>
  <c r="AF12"/>
  <c r="AE12"/>
  <c r="AD12"/>
  <c r="AC12"/>
  <c r="AB12"/>
  <c r="AA12"/>
  <c r="Z12"/>
  <c r="U12"/>
  <c r="T12"/>
  <c r="S12"/>
  <c r="R12"/>
  <c r="Q12"/>
  <c r="P12"/>
  <c r="O12"/>
  <c r="N12"/>
  <c r="M12"/>
  <c r="L12"/>
  <c r="K12"/>
  <c r="J12"/>
  <c r="H12"/>
  <c r="G12"/>
  <c r="AK11"/>
  <c r="AJ11"/>
  <c r="AI11"/>
  <c r="AH11"/>
  <c r="AG11"/>
  <c r="AF11"/>
  <c r="AE11"/>
  <c r="AD11"/>
  <c r="AC11"/>
  <c r="AB11"/>
  <c r="AA11"/>
  <c r="Z11"/>
  <c r="U11"/>
  <c r="T11"/>
  <c r="S11"/>
  <c r="R11"/>
  <c r="Q11"/>
  <c r="P11"/>
  <c r="O11"/>
  <c r="N11"/>
  <c r="M11"/>
  <c r="L11"/>
  <c r="K11"/>
  <c r="J11"/>
  <c r="H11"/>
  <c r="G11"/>
  <c r="AK10"/>
  <c r="AJ10"/>
  <c r="AI10"/>
  <c r="AH10"/>
  <c r="AG10"/>
  <c r="AF10"/>
  <c r="AE10"/>
  <c r="AD10"/>
  <c r="AC10"/>
  <c r="AB10"/>
  <c r="AA10"/>
  <c r="Z10"/>
  <c r="U10"/>
  <c r="T10"/>
  <c r="S10"/>
  <c r="R10"/>
  <c r="Q10"/>
  <c r="P10"/>
  <c r="O10"/>
  <c r="N10"/>
  <c r="M10"/>
  <c r="L10"/>
  <c r="K10"/>
  <c r="J10"/>
  <c r="H10"/>
  <c r="G10"/>
  <c r="AK9"/>
  <c r="AJ9"/>
  <c r="AI9"/>
  <c r="AH9"/>
  <c r="AG9"/>
  <c r="AF9"/>
  <c r="AE9"/>
  <c r="AD9"/>
  <c r="AC9"/>
  <c r="AB9"/>
  <c r="AA9"/>
  <c r="Z9"/>
  <c r="U9"/>
  <c r="T9"/>
  <c r="S9"/>
  <c r="R9"/>
  <c r="Q9"/>
  <c r="P9"/>
  <c r="O9"/>
  <c r="N9"/>
  <c r="M9"/>
  <c r="L9"/>
  <c r="K9"/>
  <c r="J9"/>
  <c r="H9"/>
  <c r="G9"/>
  <c r="AK8"/>
  <c r="AJ8"/>
  <c r="AI8"/>
  <c r="AH8"/>
  <c r="AG8"/>
  <c r="AF8"/>
  <c r="AE8"/>
  <c r="AD8"/>
  <c r="AC8"/>
  <c r="AB8"/>
  <c r="AA8"/>
  <c r="Z8"/>
  <c r="U8"/>
  <c r="T8"/>
  <c r="S8"/>
  <c r="R8"/>
  <c r="Q8"/>
  <c r="P8"/>
  <c r="O8"/>
  <c r="N8"/>
  <c r="M8"/>
  <c r="L8"/>
  <c r="K8"/>
  <c r="J8"/>
  <c r="H8"/>
  <c r="G8"/>
  <c r="AK7"/>
  <c r="AJ7"/>
  <c r="AI7"/>
  <c r="AH7"/>
  <c r="AG7"/>
  <c r="AF7"/>
  <c r="AE7"/>
  <c r="AD7"/>
  <c r="AC7"/>
  <c r="AB7"/>
  <c r="AA7"/>
  <c r="Z7"/>
  <c r="U7"/>
  <c r="T7"/>
  <c r="S7"/>
  <c r="R7"/>
  <c r="Q7"/>
  <c r="P7"/>
  <c r="O7"/>
  <c r="N7"/>
  <c r="M7"/>
  <c r="L7"/>
  <c r="K7"/>
  <c r="J7"/>
  <c r="H7"/>
  <c r="G7"/>
  <c r="AK6"/>
  <c r="AJ6"/>
  <c r="AI6"/>
  <c r="AH6"/>
  <c r="AG6"/>
  <c r="AF6"/>
  <c r="AE6"/>
  <c r="AD6"/>
  <c r="AC6"/>
  <c r="AB6"/>
  <c r="AA6"/>
  <c r="Z6"/>
  <c r="U6"/>
  <c r="T6"/>
  <c r="S6"/>
  <c r="R6"/>
  <c r="Q6"/>
  <c r="P6"/>
  <c r="O6"/>
  <c r="N6"/>
  <c r="M6"/>
  <c r="L6"/>
  <c r="K6"/>
  <c r="J6"/>
  <c r="H6"/>
  <c r="G6"/>
  <c r="AK5"/>
  <c r="AJ5"/>
  <c r="AI5"/>
  <c r="AH5"/>
  <c r="AG5"/>
  <c r="AF5"/>
  <c r="AE5"/>
  <c r="AD5"/>
  <c r="AC5"/>
  <c r="AB5"/>
  <c r="AA5"/>
  <c r="Z5"/>
  <c r="U5"/>
  <c r="T5"/>
  <c r="S5"/>
  <c r="R5"/>
  <c r="Q5"/>
  <c r="P5"/>
  <c r="O5"/>
  <c r="N5"/>
  <c r="M5"/>
  <c r="L5"/>
  <c r="K5"/>
  <c r="J5"/>
  <c r="H5"/>
  <c r="G5"/>
  <c r="AK4"/>
  <c r="AJ4"/>
  <c r="AH4"/>
  <c r="AG4"/>
  <c r="AF4"/>
  <c r="AE4"/>
  <c r="AD4"/>
  <c r="AC4"/>
  <c r="AB4"/>
  <c r="AA4"/>
  <c r="Z4"/>
  <c r="U4"/>
  <c r="T4"/>
  <c r="R4"/>
  <c r="Q4"/>
  <c r="P4"/>
  <c r="O4"/>
  <c r="N4"/>
  <c r="M4"/>
  <c r="L4"/>
  <c r="K4"/>
  <c r="J4"/>
  <c r="H4"/>
  <c r="S4" s="1"/>
  <c r="G4"/>
  <c r="AI4" s="1"/>
  <c r="AK3"/>
  <c r="AK63" s="1"/>
  <c r="AS13" s="1"/>
  <c r="AJ3"/>
  <c r="AJ63" s="1"/>
  <c r="AS12" s="1"/>
  <c r="AH3"/>
  <c r="AH63" s="1"/>
  <c r="AS10" s="1"/>
  <c r="AG3"/>
  <c r="AG63" s="1"/>
  <c r="AS9" s="1"/>
  <c r="AF3"/>
  <c r="AF63" s="1"/>
  <c r="AS8" s="1"/>
  <c r="AE3"/>
  <c r="AE63" s="1"/>
  <c r="AS7" s="1"/>
  <c r="AD3"/>
  <c r="AD63" s="1"/>
  <c r="AS6" s="1"/>
  <c r="AC3"/>
  <c r="AC63" s="1"/>
  <c r="AS5" s="1"/>
  <c r="AB3"/>
  <c r="AB63" s="1"/>
  <c r="AS4" s="1"/>
  <c r="AA3"/>
  <c r="AA63" s="1"/>
  <c r="AS3" s="1"/>
  <c r="Z3"/>
  <c r="Z63" s="1"/>
  <c r="AS2" s="1"/>
  <c r="U3"/>
  <c r="U63" s="1"/>
  <c r="AT13" s="1"/>
  <c r="T3"/>
  <c r="T63" s="1"/>
  <c r="AT12" s="1"/>
  <c r="AR12" s="1"/>
  <c r="R3"/>
  <c r="R63" s="1"/>
  <c r="AT10" s="1"/>
  <c r="AR10" s="1"/>
  <c r="Q3"/>
  <c r="Q63" s="1"/>
  <c r="AT9" s="1"/>
  <c r="AR9" s="1"/>
  <c r="P3"/>
  <c r="P63" s="1"/>
  <c r="AT8" s="1"/>
  <c r="O3"/>
  <c r="O63" s="1"/>
  <c r="AT7" s="1"/>
  <c r="AR7" s="1"/>
  <c r="N3"/>
  <c r="N63" s="1"/>
  <c r="AT6" s="1"/>
  <c r="AR6" s="1"/>
  <c r="M3"/>
  <c r="M63" s="1"/>
  <c r="AT5" s="1"/>
  <c r="AR5" s="1"/>
  <c r="L3"/>
  <c r="L63" s="1"/>
  <c r="AT4" s="1"/>
  <c r="K3"/>
  <c r="K63" s="1"/>
  <c r="AT3" s="1"/>
  <c r="AR3" s="1"/>
  <c r="J3"/>
  <c r="J63" s="1"/>
  <c r="AT2" s="1"/>
  <c r="H3"/>
  <c r="S3" s="1"/>
  <c r="S63" s="1"/>
  <c r="AT11" s="1"/>
  <c r="G3"/>
  <c r="G63" s="1"/>
  <c r="AN2"/>
  <c r="AN15" s="1"/>
  <c r="AM2"/>
  <c r="AM32" s="1"/>
  <c r="AL2"/>
  <c r="AL62" s="1"/>
  <c r="X2"/>
  <c r="X34" s="1"/>
  <c r="W2"/>
  <c r="W15" s="1"/>
  <c r="V2"/>
  <c r="V32" s="1"/>
  <c r="E63" i="10"/>
  <c r="AK62"/>
  <c r="AJ62"/>
  <c r="AI62"/>
  <c r="AH62"/>
  <c r="AG62"/>
  <c r="AF62"/>
  <c r="AE62"/>
  <c r="AD62"/>
  <c r="AC62"/>
  <c r="AB62"/>
  <c r="AA62"/>
  <c r="Z62"/>
  <c r="U62"/>
  <c r="T62"/>
  <c r="S62"/>
  <c r="R62"/>
  <c r="Q62"/>
  <c r="P62"/>
  <c r="O62"/>
  <c r="N62"/>
  <c r="M62"/>
  <c r="L62"/>
  <c r="K62"/>
  <c r="J62"/>
  <c r="H62"/>
  <c r="G62"/>
  <c r="AK61"/>
  <c r="AJ61"/>
  <c r="AI61"/>
  <c r="AH61"/>
  <c r="AG61"/>
  <c r="AF61"/>
  <c r="AE61"/>
  <c r="AD61"/>
  <c r="AC61"/>
  <c r="AB61"/>
  <c r="AA61"/>
  <c r="Z61"/>
  <c r="U61"/>
  <c r="T61"/>
  <c r="S61"/>
  <c r="R61"/>
  <c r="Q61"/>
  <c r="P61"/>
  <c r="O61"/>
  <c r="N61"/>
  <c r="M61"/>
  <c r="L61"/>
  <c r="K61"/>
  <c r="J61"/>
  <c r="H61"/>
  <c r="G61"/>
  <c r="AK60"/>
  <c r="AJ60"/>
  <c r="AI60"/>
  <c r="AH60"/>
  <c r="AG60"/>
  <c r="AF60"/>
  <c r="AE60"/>
  <c r="AD60"/>
  <c r="AC60"/>
  <c r="AB60"/>
  <c r="AA60"/>
  <c r="Z60"/>
  <c r="U60"/>
  <c r="T60"/>
  <c r="S60"/>
  <c r="R60"/>
  <c r="Q60"/>
  <c r="P60"/>
  <c r="O60"/>
  <c r="N60"/>
  <c r="M60"/>
  <c r="L60"/>
  <c r="K60"/>
  <c r="J60"/>
  <c r="H60"/>
  <c r="G60"/>
  <c r="AK59"/>
  <c r="AJ59"/>
  <c r="AI59"/>
  <c r="AH59"/>
  <c r="AG59"/>
  <c r="AF59"/>
  <c r="AE59"/>
  <c r="AD59"/>
  <c r="AC59"/>
  <c r="AB59"/>
  <c r="AA59"/>
  <c r="Z59"/>
  <c r="U59"/>
  <c r="T59"/>
  <c r="S59"/>
  <c r="R59"/>
  <c r="Q59"/>
  <c r="P59"/>
  <c r="O59"/>
  <c r="N59"/>
  <c r="M59"/>
  <c r="L59"/>
  <c r="K59"/>
  <c r="J59"/>
  <c r="H59"/>
  <c r="G59"/>
  <c r="AK58"/>
  <c r="AJ58"/>
  <c r="AI58"/>
  <c r="AH58"/>
  <c r="AG58"/>
  <c r="AF58"/>
  <c r="AE58"/>
  <c r="AD58"/>
  <c r="AC58"/>
  <c r="AB58"/>
  <c r="AA58"/>
  <c r="Z58"/>
  <c r="U58"/>
  <c r="T58"/>
  <c r="S58"/>
  <c r="R58"/>
  <c r="Q58"/>
  <c r="P58"/>
  <c r="O58"/>
  <c r="N58"/>
  <c r="M58"/>
  <c r="L58"/>
  <c r="K58"/>
  <c r="J58"/>
  <c r="H58"/>
  <c r="G58"/>
  <c r="AK57"/>
  <c r="AJ57"/>
  <c r="AI57"/>
  <c r="AH57"/>
  <c r="AG57"/>
  <c r="AF57"/>
  <c r="AE57"/>
  <c r="AD57"/>
  <c r="AC57"/>
  <c r="AB57"/>
  <c r="AA57"/>
  <c r="Z57"/>
  <c r="U57"/>
  <c r="T57"/>
  <c r="S57"/>
  <c r="R57"/>
  <c r="Q57"/>
  <c r="P57"/>
  <c r="O57"/>
  <c r="N57"/>
  <c r="M57"/>
  <c r="L57"/>
  <c r="K57"/>
  <c r="J57"/>
  <c r="H57"/>
  <c r="G57"/>
  <c r="AK56"/>
  <c r="AJ56"/>
  <c r="AI56"/>
  <c r="AH56"/>
  <c r="AG56"/>
  <c r="AF56"/>
  <c r="AE56"/>
  <c r="AD56"/>
  <c r="AC56"/>
  <c r="AB56"/>
  <c r="AA56"/>
  <c r="Z56"/>
  <c r="U56"/>
  <c r="T56"/>
  <c r="S56"/>
  <c r="R56"/>
  <c r="Q56"/>
  <c r="P56"/>
  <c r="O56"/>
  <c r="N56"/>
  <c r="M56"/>
  <c r="L56"/>
  <c r="K56"/>
  <c r="J56"/>
  <c r="H56"/>
  <c r="G56"/>
  <c r="AK55"/>
  <c r="AJ55"/>
  <c r="AI55"/>
  <c r="AH55"/>
  <c r="AG55"/>
  <c r="AF55"/>
  <c r="AE55"/>
  <c r="AD55"/>
  <c r="AC55"/>
  <c r="AB55"/>
  <c r="AA55"/>
  <c r="Z55"/>
  <c r="U55"/>
  <c r="T55"/>
  <c r="S55"/>
  <c r="R55"/>
  <c r="Q55"/>
  <c r="P55"/>
  <c r="O55"/>
  <c r="N55"/>
  <c r="M55"/>
  <c r="L55"/>
  <c r="K55"/>
  <c r="J55"/>
  <c r="H55"/>
  <c r="G55"/>
  <c r="AK54"/>
  <c r="AJ54"/>
  <c r="AI54"/>
  <c r="AH54"/>
  <c r="AG54"/>
  <c r="AF54"/>
  <c r="AE54"/>
  <c r="AD54"/>
  <c r="AC54"/>
  <c r="AB54"/>
  <c r="AA54"/>
  <c r="Z54"/>
  <c r="U54"/>
  <c r="T54"/>
  <c r="S54"/>
  <c r="R54"/>
  <c r="Q54"/>
  <c r="P54"/>
  <c r="O54"/>
  <c r="N54"/>
  <c r="M54"/>
  <c r="L54"/>
  <c r="K54"/>
  <c r="J54"/>
  <c r="H54"/>
  <c r="G54"/>
  <c r="AK53"/>
  <c r="AJ53"/>
  <c r="AI53"/>
  <c r="AH53"/>
  <c r="AG53"/>
  <c r="AF53"/>
  <c r="AE53"/>
  <c r="AD53"/>
  <c r="AC53"/>
  <c r="AB53"/>
  <c r="AA53"/>
  <c r="Z53"/>
  <c r="U53"/>
  <c r="T53"/>
  <c r="S53"/>
  <c r="R53"/>
  <c r="Q53"/>
  <c r="P53"/>
  <c r="O53"/>
  <c r="N53"/>
  <c r="M53"/>
  <c r="L53"/>
  <c r="K53"/>
  <c r="J53"/>
  <c r="H53"/>
  <c r="G53"/>
  <c r="AK52"/>
  <c r="AJ52"/>
  <c r="AI52"/>
  <c r="AH52"/>
  <c r="AG52"/>
  <c r="AF52"/>
  <c r="AE52"/>
  <c r="AD52"/>
  <c r="AC52"/>
  <c r="AB52"/>
  <c r="AA52"/>
  <c r="Z52"/>
  <c r="U52"/>
  <c r="T52"/>
  <c r="S52"/>
  <c r="R52"/>
  <c r="Q52"/>
  <c r="P52"/>
  <c r="O52"/>
  <c r="N52"/>
  <c r="M52"/>
  <c r="L52"/>
  <c r="K52"/>
  <c r="J52"/>
  <c r="H52"/>
  <c r="G52"/>
  <c r="AK51"/>
  <c r="AJ51"/>
  <c r="AI51"/>
  <c r="AH51"/>
  <c r="AG51"/>
  <c r="AF51"/>
  <c r="AE51"/>
  <c r="AD51"/>
  <c r="AC51"/>
  <c r="AB51"/>
  <c r="AA51"/>
  <c r="Z51"/>
  <c r="U51"/>
  <c r="T51"/>
  <c r="S51"/>
  <c r="R51"/>
  <c r="Q51"/>
  <c r="P51"/>
  <c r="O51"/>
  <c r="N51"/>
  <c r="M51"/>
  <c r="L51"/>
  <c r="K51"/>
  <c r="J51"/>
  <c r="H51"/>
  <c r="G51"/>
  <c r="AK50"/>
  <c r="AJ50"/>
  <c r="AI50"/>
  <c r="AH50"/>
  <c r="AG50"/>
  <c r="AF50"/>
  <c r="AE50"/>
  <c r="AD50"/>
  <c r="AC50"/>
  <c r="AB50"/>
  <c r="AA50"/>
  <c r="Z50"/>
  <c r="U50"/>
  <c r="T50"/>
  <c r="S50"/>
  <c r="R50"/>
  <c r="Q50"/>
  <c r="P50"/>
  <c r="O50"/>
  <c r="N50"/>
  <c r="M50"/>
  <c r="L50"/>
  <c r="K50"/>
  <c r="J50"/>
  <c r="H50"/>
  <c r="G50"/>
  <c r="AK49"/>
  <c r="AJ49"/>
  <c r="AI49"/>
  <c r="AH49"/>
  <c r="AG49"/>
  <c r="AF49"/>
  <c r="AE49"/>
  <c r="AD49"/>
  <c r="AC49"/>
  <c r="AB49"/>
  <c r="AA49"/>
  <c r="Z49"/>
  <c r="U49"/>
  <c r="T49"/>
  <c r="S49"/>
  <c r="R49"/>
  <c r="Q49"/>
  <c r="P49"/>
  <c r="O49"/>
  <c r="N49"/>
  <c r="M49"/>
  <c r="L49"/>
  <c r="K49"/>
  <c r="J49"/>
  <c r="H49"/>
  <c r="G49"/>
  <c r="AK48"/>
  <c r="AJ48"/>
  <c r="AI48"/>
  <c r="AH48"/>
  <c r="AG48"/>
  <c r="AF48"/>
  <c r="AE48"/>
  <c r="AD48"/>
  <c r="AC48"/>
  <c r="AB48"/>
  <c r="AA48"/>
  <c r="Z48"/>
  <c r="U48"/>
  <c r="T48"/>
  <c r="S48"/>
  <c r="R48"/>
  <c r="Q48"/>
  <c r="P48"/>
  <c r="O48"/>
  <c r="N48"/>
  <c r="M48"/>
  <c r="L48"/>
  <c r="K48"/>
  <c r="J48"/>
  <c r="H48"/>
  <c r="G48"/>
  <c r="AK47"/>
  <c r="AJ47"/>
  <c r="AI47"/>
  <c r="AH47"/>
  <c r="AG47"/>
  <c r="AF47"/>
  <c r="AE47"/>
  <c r="AD47"/>
  <c r="AC47"/>
  <c r="AB47"/>
  <c r="AA47"/>
  <c r="Z47"/>
  <c r="U47"/>
  <c r="T47"/>
  <c r="S47"/>
  <c r="R47"/>
  <c r="Q47"/>
  <c r="P47"/>
  <c r="O47"/>
  <c r="N47"/>
  <c r="M47"/>
  <c r="L47"/>
  <c r="K47"/>
  <c r="J47"/>
  <c r="H47"/>
  <c r="G47"/>
  <c r="AK46"/>
  <c r="AJ46"/>
  <c r="AI46"/>
  <c r="AH46"/>
  <c r="AG46"/>
  <c r="AF46"/>
  <c r="AE46"/>
  <c r="AD46"/>
  <c r="AC46"/>
  <c r="AB46"/>
  <c r="AA46"/>
  <c r="Z46"/>
  <c r="U46"/>
  <c r="T46"/>
  <c r="S46"/>
  <c r="R46"/>
  <c r="Q46"/>
  <c r="P46"/>
  <c r="O46"/>
  <c r="N46"/>
  <c r="M46"/>
  <c r="L46"/>
  <c r="K46"/>
  <c r="J46"/>
  <c r="H46"/>
  <c r="G46"/>
  <c r="AK45"/>
  <c r="AJ45"/>
  <c r="AI45"/>
  <c r="AH45"/>
  <c r="AG45"/>
  <c r="AF45"/>
  <c r="AE45"/>
  <c r="AD45"/>
  <c r="AC45"/>
  <c r="AB45"/>
  <c r="AA45"/>
  <c r="Z45"/>
  <c r="U45"/>
  <c r="T45"/>
  <c r="S45"/>
  <c r="R45"/>
  <c r="Q45"/>
  <c r="P45"/>
  <c r="O45"/>
  <c r="N45"/>
  <c r="M45"/>
  <c r="L45"/>
  <c r="K45"/>
  <c r="J45"/>
  <c r="H45"/>
  <c r="G45"/>
  <c r="AK44"/>
  <c r="AJ44"/>
  <c r="AI44"/>
  <c r="AH44"/>
  <c r="AG44"/>
  <c r="AF44"/>
  <c r="AE44"/>
  <c r="AD44"/>
  <c r="AC44"/>
  <c r="AB44"/>
  <c r="AA44"/>
  <c r="Z44"/>
  <c r="U44"/>
  <c r="T44"/>
  <c r="S44"/>
  <c r="R44"/>
  <c r="Q44"/>
  <c r="P44"/>
  <c r="O44"/>
  <c r="N44"/>
  <c r="M44"/>
  <c r="L44"/>
  <c r="K44"/>
  <c r="J44"/>
  <c r="H44"/>
  <c r="G44"/>
  <c r="AK43"/>
  <c r="AJ43"/>
  <c r="AI43"/>
  <c r="AH43"/>
  <c r="AG43"/>
  <c r="AF43"/>
  <c r="AE43"/>
  <c r="AD43"/>
  <c r="AC43"/>
  <c r="AB43"/>
  <c r="AA43"/>
  <c r="Z43"/>
  <c r="U43"/>
  <c r="T43"/>
  <c r="S43"/>
  <c r="R43"/>
  <c r="Q43"/>
  <c r="P43"/>
  <c r="O43"/>
  <c r="N43"/>
  <c r="M43"/>
  <c r="L43"/>
  <c r="K43"/>
  <c r="J43"/>
  <c r="H43"/>
  <c r="G43"/>
  <c r="AK42"/>
  <c r="AJ42"/>
  <c r="AI42"/>
  <c r="AH42"/>
  <c r="AG42"/>
  <c r="AF42"/>
  <c r="AE42"/>
  <c r="AD42"/>
  <c r="AC42"/>
  <c r="AB42"/>
  <c r="AA42"/>
  <c r="Z42"/>
  <c r="U42"/>
  <c r="T42"/>
  <c r="S42"/>
  <c r="R42"/>
  <c r="Q42"/>
  <c r="P42"/>
  <c r="O42"/>
  <c r="N42"/>
  <c r="M42"/>
  <c r="L42"/>
  <c r="K42"/>
  <c r="J42"/>
  <c r="H42"/>
  <c r="G42"/>
  <c r="AK41"/>
  <c r="AJ41"/>
  <c r="AI41"/>
  <c r="AH41"/>
  <c r="AG41"/>
  <c r="AF41"/>
  <c r="AE41"/>
  <c r="AD41"/>
  <c r="AC41"/>
  <c r="AB41"/>
  <c r="AA41"/>
  <c r="Z41"/>
  <c r="U41"/>
  <c r="T41"/>
  <c r="S41"/>
  <c r="R41"/>
  <c r="Q41"/>
  <c r="P41"/>
  <c r="O41"/>
  <c r="N41"/>
  <c r="M41"/>
  <c r="L41"/>
  <c r="K41"/>
  <c r="J41"/>
  <c r="H41"/>
  <c r="G41"/>
  <c r="AK40"/>
  <c r="AJ40"/>
  <c r="AI40"/>
  <c r="AH40"/>
  <c r="AG40"/>
  <c r="AF40"/>
  <c r="AE40"/>
  <c r="AD40"/>
  <c r="AC40"/>
  <c r="AB40"/>
  <c r="AA40"/>
  <c r="Z40"/>
  <c r="U40"/>
  <c r="T40"/>
  <c r="S40"/>
  <c r="R40"/>
  <c r="Q40"/>
  <c r="P40"/>
  <c r="O40"/>
  <c r="N40"/>
  <c r="M40"/>
  <c r="L40"/>
  <c r="K40"/>
  <c r="J40"/>
  <c r="H40"/>
  <c r="G40"/>
  <c r="AK39"/>
  <c r="AJ39"/>
  <c r="AI39"/>
  <c r="AH39"/>
  <c r="AG39"/>
  <c r="AF39"/>
  <c r="AE39"/>
  <c r="AD39"/>
  <c r="AC39"/>
  <c r="AB39"/>
  <c r="AA39"/>
  <c r="Z39"/>
  <c r="U39"/>
  <c r="T39"/>
  <c r="S39"/>
  <c r="R39"/>
  <c r="Q39"/>
  <c r="P39"/>
  <c r="O39"/>
  <c r="N39"/>
  <c r="M39"/>
  <c r="L39"/>
  <c r="K39"/>
  <c r="J39"/>
  <c r="H39"/>
  <c r="G39"/>
  <c r="AK38"/>
  <c r="AJ38"/>
  <c r="AI38"/>
  <c r="AH38"/>
  <c r="AG38"/>
  <c r="AF38"/>
  <c r="AE38"/>
  <c r="AD38"/>
  <c r="AC38"/>
  <c r="AB38"/>
  <c r="AA38"/>
  <c r="Z38"/>
  <c r="U38"/>
  <c r="T38"/>
  <c r="S38"/>
  <c r="R38"/>
  <c r="Q38"/>
  <c r="P38"/>
  <c r="O38"/>
  <c r="N38"/>
  <c r="M38"/>
  <c r="L38"/>
  <c r="K38"/>
  <c r="J38"/>
  <c r="H38"/>
  <c r="G38"/>
  <c r="AK37"/>
  <c r="AJ37"/>
  <c r="AI37"/>
  <c r="AH37"/>
  <c r="AG37"/>
  <c r="AF37"/>
  <c r="AE37"/>
  <c r="AD37"/>
  <c r="AC37"/>
  <c r="AB37"/>
  <c r="AA37"/>
  <c r="Z37"/>
  <c r="U37"/>
  <c r="T37"/>
  <c r="S37"/>
  <c r="R37"/>
  <c r="Q37"/>
  <c r="P37"/>
  <c r="O37"/>
  <c r="N37"/>
  <c r="M37"/>
  <c r="L37"/>
  <c r="K37"/>
  <c r="J37"/>
  <c r="H37"/>
  <c r="G37"/>
  <c r="AK36"/>
  <c r="AJ36"/>
  <c r="AI36"/>
  <c r="AH36"/>
  <c r="AG36"/>
  <c r="AF36"/>
  <c r="AE36"/>
  <c r="AD36"/>
  <c r="AC36"/>
  <c r="AB36"/>
  <c r="AA36"/>
  <c r="Z36"/>
  <c r="U36"/>
  <c r="T36"/>
  <c r="S36"/>
  <c r="R36"/>
  <c r="Q36"/>
  <c r="P36"/>
  <c r="O36"/>
  <c r="N36"/>
  <c r="M36"/>
  <c r="L36"/>
  <c r="K36"/>
  <c r="J36"/>
  <c r="H36"/>
  <c r="G36"/>
  <c r="AK35"/>
  <c r="AJ35"/>
  <c r="AI35"/>
  <c r="AH35"/>
  <c r="AG35"/>
  <c r="AF35"/>
  <c r="AE35"/>
  <c r="AD35"/>
  <c r="AC35"/>
  <c r="AB35"/>
  <c r="AA35"/>
  <c r="Z35"/>
  <c r="U35"/>
  <c r="T35"/>
  <c r="S35"/>
  <c r="R35"/>
  <c r="Q35"/>
  <c r="P35"/>
  <c r="O35"/>
  <c r="N35"/>
  <c r="M35"/>
  <c r="L35"/>
  <c r="K35"/>
  <c r="J35"/>
  <c r="H35"/>
  <c r="G35"/>
  <c r="AK34"/>
  <c r="AJ34"/>
  <c r="AI34"/>
  <c r="AH34"/>
  <c r="AG34"/>
  <c r="AF34"/>
  <c r="AE34"/>
  <c r="AD34"/>
  <c r="AC34"/>
  <c r="AB34"/>
  <c r="AA34"/>
  <c r="Z34"/>
  <c r="U34"/>
  <c r="T34"/>
  <c r="S34"/>
  <c r="R34"/>
  <c r="Q34"/>
  <c r="P34"/>
  <c r="O34"/>
  <c r="N34"/>
  <c r="M34"/>
  <c r="L34"/>
  <c r="K34"/>
  <c r="J34"/>
  <c r="H34"/>
  <c r="G34"/>
  <c r="AK33"/>
  <c r="AJ33"/>
  <c r="AI33"/>
  <c r="AH33"/>
  <c r="AG33"/>
  <c r="AF33"/>
  <c r="AE33"/>
  <c r="AD33"/>
  <c r="AC33"/>
  <c r="AB33"/>
  <c r="AA33"/>
  <c r="Z33"/>
  <c r="U33"/>
  <c r="T33"/>
  <c r="S33"/>
  <c r="R33"/>
  <c r="Q33"/>
  <c r="P33"/>
  <c r="O33"/>
  <c r="N33"/>
  <c r="M33"/>
  <c r="L33"/>
  <c r="K33"/>
  <c r="J33"/>
  <c r="H33"/>
  <c r="G33"/>
  <c r="AK32"/>
  <c r="AJ32"/>
  <c r="AI32"/>
  <c r="AH32"/>
  <c r="AG32"/>
  <c r="AF32"/>
  <c r="AE32"/>
  <c r="AD32"/>
  <c r="AC32"/>
  <c r="AB32"/>
  <c r="AA32"/>
  <c r="Z32"/>
  <c r="U32"/>
  <c r="T32"/>
  <c r="S32"/>
  <c r="R32"/>
  <c r="Q32"/>
  <c r="P32"/>
  <c r="O32"/>
  <c r="N32"/>
  <c r="M32"/>
  <c r="L32"/>
  <c r="K32"/>
  <c r="J32"/>
  <c r="H32"/>
  <c r="G32"/>
  <c r="AK31"/>
  <c r="AJ31"/>
  <c r="AI31"/>
  <c r="AH31"/>
  <c r="AG31"/>
  <c r="AF31"/>
  <c r="AE31"/>
  <c r="AD31"/>
  <c r="AC31"/>
  <c r="AB31"/>
  <c r="AA31"/>
  <c r="Z31"/>
  <c r="U31"/>
  <c r="T31"/>
  <c r="S31"/>
  <c r="R31"/>
  <c r="Q31"/>
  <c r="P31"/>
  <c r="O31"/>
  <c r="N31"/>
  <c r="M31"/>
  <c r="L31"/>
  <c r="K31"/>
  <c r="J31"/>
  <c r="H31"/>
  <c r="G31"/>
  <c r="AK30"/>
  <c r="AJ30"/>
  <c r="AI30"/>
  <c r="AH30"/>
  <c r="AG30"/>
  <c r="AF30"/>
  <c r="AE30"/>
  <c r="AD30"/>
  <c r="AC30"/>
  <c r="AB30"/>
  <c r="AA30"/>
  <c r="Z30"/>
  <c r="U30"/>
  <c r="T30"/>
  <c r="S30"/>
  <c r="R30"/>
  <c r="Q30"/>
  <c r="P30"/>
  <c r="O30"/>
  <c r="N30"/>
  <c r="M30"/>
  <c r="L30"/>
  <c r="K30"/>
  <c r="J30"/>
  <c r="H30"/>
  <c r="G30"/>
  <c r="AK29"/>
  <c r="AJ29"/>
  <c r="AI29"/>
  <c r="AH29"/>
  <c r="AG29"/>
  <c r="AF29"/>
  <c r="AE29"/>
  <c r="AD29"/>
  <c r="AC29"/>
  <c r="AB29"/>
  <c r="AA29"/>
  <c r="Z29"/>
  <c r="U29"/>
  <c r="T29"/>
  <c r="S29"/>
  <c r="R29"/>
  <c r="Q29"/>
  <c r="P29"/>
  <c r="O29"/>
  <c r="N29"/>
  <c r="M29"/>
  <c r="L29"/>
  <c r="K29"/>
  <c r="J29"/>
  <c r="H29"/>
  <c r="G29"/>
  <c r="AW28"/>
  <c r="AW31" s="1"/>
  <c r="AZ26" s="1"/>
  <c r="AK28"/>
  <c r="AJ28"/>
  <c r="AI28"/>
  <c r="AH28"/>
  <c r="AG28"/>
  <c r="AF28"/>
  <c r="AE28"/>
  <c r="AD28"/>
  <c r="AC28"/>
  <c r="AB28"/>
  <c r="AA28"/>
  <c r="Z28"/>
  <c r="U28"/>
  <c r="T28"/>
  <c r="S28"/>
  <c r="R28"/>
  <c r="Q28"/>
  <c r="P28"/>
  <c r="O28"/>
  <c r="N28"/>
  <c r="M28"/>
  <c r="L28"/>
  <c r="K28"/>
  <c r="J28"/>
  <c r="H28"/>
  <c r="G28"/>
  <c r="AK27"/>
  <c r="AJ27"/>
  <c r="AI27"/>
  <c r="AH27"/>
  <c r="AG27"/>
  <c r="AF27"/>
  <c r="AE27"/>
  <c r="AD27"/>
  <c r="AC27"/>
  <c r="AB27"/>
  <c r="AA27"/>
  <c r="Z27"/>
  <c r="U27"/>
  <c r="T27"/>
  <c r="S27"/>
  <c r="R27"/>
  <c r="Q27"/>
  <c r="P27"/>
  <c r="O27"/>
  <c r="N27"/>
  <c r="M27"/>
  <c r="L27"/>
  <c r="K27"/>
  <c r="J27"/>
  <c r="H27"/>
  <c r="G27"/>
  <c r="AK26"/>
  <c r="AJ26"/>
  <c r="AI26"/>
  <c r="AH26"/>
  <c r="AG26"/>
  <c r="AF26"/>
  <c r="AE26"/>
  <c r="AD26"/>
  <c r="AC26"/>
  <c r="AB26"/>
  <c r="AA26"/>
  <c r="Z26"/>
  <c r="U26"/>
  <c r="T26"/>
  <c r="S26"/>
  <c r="R26"/>
  <c r="Q26"/>
  <c r="P26"/>
  <c r="O26"/>
  <c r="N26"/>
  <c r="M26"/>
  <c r="L26"/>
  <c r="K26"/>
  <c r="J26"/>
  <c r="H26"/>
  <c r="G26"/>
  <c r="AZ25"/>
  <c r="AR25"/>
  <c r="AK25"/>
  <c r="AJ25"/>
  <c r="AI25"/>
  <c r="AH25"/>
  <c r="AG25"/>
  <c r="AF25"/>
  <c r="AE25"/>
  <c r="AD25"/>
  <c r="AC25"/>
  <c r="AB25"/>
  <c r="AA25"/>
  <c r="Z25"/>
  <c r="U25"/>
  <c r="T25"/>
  <c r="S25"/>
  <c r="R25"/>
  <c r="Q25"/>
  <c r="P25"/>
  <c r="O25"/>
  <c r="N25"/>
  <c r="M25"/>
  <c r="L25"/>
  <c r="K25"/>
  <c r="J25"/>
  <c r="H25"/>
  <c r="G25"/>
  <c r="AK24"/>
  <c r="AJ24"/>
  <c r="AI24"/>
  <c r="AH24"/>
  <c r="AG24"/>
  <c r="AF24"/>
  <c r="AE24"/>
  <c r="AD24"/>
  <c r="AC24"/>
  <c r="AB24"/>
  <c r="AA24"/>
  <c r="Z24"/>
  <c r="U24"/>
  <c r="T24"/>
  <c r="S24"/>
  <c r="R24"/>
  <c r="Q24"/>
  <c r="P24"/>
  <c r="O24"/>
  <c r="N24"/>
  <c r="M24"/>
  <c r="L24"/>
  <c r="K24"/>
  <c r="J24"/>
  <c r="H24"/>
  <c r="G24"/>
  <c r="AK23"/>
  <c r="AJ23"/>
  <c r="AI23"/>
  <c r="AH23"/>
  <c r="AG23"/>
  <c r="AF23"/>
  <c r="AE23"/>
  <c r="AD23"/>
  <c r="AC23"/>
  <c r="AB23"/>
  <c r="AA23"/>
  <c r="Z23"/>
  <c r="U23"/>
  <c r="T23"/>
  <c r="S23"/>
  <c r="R23"/>
  <c r="Q23"/>
  <c r="P23"/>
  <c r="O23"/>
  <c r="N23"/>
  <c r="M23"/>
  <c r="L23"/>
  <c r="K23"/>
  <c r="J23"/>
  <c r="H23"/>
  <c r="G23"/>
  <c r="AK22"/>
  <c r="AJ22"/>
  <c r="AI22"/>
  <c r="AH22"/>
  <c r="AG22"/>
  <c r="AF22"/>
  <c r="AE22"/>
  <c r="AD22"/>
  <c r="AC22"/>
  <c r="AB22"/>
  <c r="AA22"/>
  <c r="Z22"/>
  <c r="U22"/>
  <c r="T22"/>
  <c r="S22"/>
  <c r="R22"/>
  <c r="Q22"/>
  <c r="P22"/>
  <c r="O22"/>
  <c r="N22"/>
  <c r="M22"/>
  <c r="L22"/>
  <c r="K22"/>
  <c r="J22"/>
  <c r="H22"/>
  <c r="G22"/>
  <c r="AK21"/>
  <c r="AJ21"/>
  <c r="AI21"/>
  <c r="AH21"/>
  <c r="AG21"/>
  <c r="AF21"/>
  <c r="AE21"/>
  <c r="AD21"/>
  <c r="AC21"/>
  <c r="AB21"/>
  <c r="AA21"/>
  <c r="Z21"/>
  <c r="U21"/>
  <c r="T21"/>
  <c r="S21"/>
  <c r="R21"/>
  <c r="Q21"/>
  <c r="P21"/>
  <c r="O21"/>
  <c r="N21"/>
  <c r="M21"/>
  <c r="L21"/>
  <c r="K21"/>
  <c r="J21"/>
  <c r="H21"/>
  <c r="G21"/>
  <c r="AK20"/>
  <c r="AJ20"/>
  <c r="AI20"/>
  <c r="AH20"/>
  <c r="AG20"/>
  <c r="AF20"/>
  <c r="AE20"/>
  <c r="AD20"/>
  <c r="AC20"/>
  <c r="AB20"/>
  <c r="AA20"/>
  <c r="Z20"/>
  <c r="U20"/>
  <c r="T20"/>
  <c r="S20"/>
  <c r="R20"/>
  <c r="Q20"/>
  <c r="P20"/>
  <c r="O20"/>
  <c r="N20"/>
  <c r="M20"/>
  <c r="L20"/>
  <c r="K20"/>
  <c r="J20"/>
  <c r="H20"/>
  <c r="G20"/>
  <c r="AK19"/>
  <c r="AJ19"/>
  <c r="AI19"/>
  <c r="AH19"/>
  <c r="AG19"/>
  <c r="AF19"/>
  <c r="AE19"/>
  <c r="AD19"/>
  <c r="AC19"/>
  <c r="AB19"/>
  <c r="AA19"/>
  <c r="Z19"/>
  <c r="U19"/>
  <c r="T19"/>
  <c r="S19"/>
  <c r="R19"/>
  <c r="Q19"/>
  <c r="P19"/>
  <c r="O19"/>
  <c r="N19"/>
  <c r="M19"/>
  <c r="L19"/>
  <c r="K19"/>
  <c r="J19"/>
  <c r="H19"/>
  <c r="G19"/>
  <c r="AK18"/>
  <c r="AJ18"/>
  <c r="AI18"/>
  <c r="AH18"/>
  <c r="AG18"/>
  <c r="AF18"/>
  <c r="AE18"/>
  <c r="AD18"/>
  <c r="AC18"/>
  <c r="AB18"/>
  <c r="AA18"/>
  <c r="Z18"/>
  <c r="U18"/>
  <c r="T18"/>
  <c r="S18"/>
  <c r="R18"/>
  <c r="Q18"/>
  <c r="P18"/>
  <c r="O18"/>
  <c r="N18"/>
  <c r="M18"/>
  <c r="L18"/>
  <c r="K18"/>
  <c r="J18"/>
  <c r="H18"/>
  <c r="G18"/>
  <c r="AK17"/>
  <c r="AJ17"/>
  <c r="AI17"/>
  <c r="AH17"/>
  <c r="AG17"/>
  <c r="AF17"/>
  <c r="AE17"/>
  <c r="AD17"/>
  <c r="AC17"/>
  <c r="AB17"/>
  <c r="AA17"/>
  <c r="Z17"/>
  <c r="U17"/>
  <c r="T17"/>
  <c r="S17"/>
  <c r="R17"/>
  <c r="Q17"/>
  <c r="P17"/>
  <c r="O17"/>
  <c r="N17"/>
  <c r="M17"/>
  <c r="L17"/>
  <c r="K17"/>
  <c r="J17"/>
  <c r="H17"/>
  <c r="G17"/>
  <c r="AK16"/>
  <c r="AJ16"/>
  <c r="AI16"/>
  <c r="AH16"/>
  <c r="AG16"/>
  <c r="AF16"/>
  <c r="AE16"/>
  <c r="AD16"/>
  <c r="AC16"/>
  <c r="AB16"/>
  <c r="AA16"/>
  <c r="Z16"/>
  <c r="U16"/>
  <c r="T16"/>
  <c r="S16"/>
  <c r="R16"/>
  <c r="Q16"/>
  <c r="P16"/>
  <c r="O16"/>
  <c r="N16"/>
  <c r="M16"/>
  <c r="L16"/>
  <c r="K16"/>
  <c r="J16"/>
  <c r="H16"/>
  <c r="G16"/>
  <c r="AK15"/>
  <c r="AJ15"/>
  <c r="AI15"/>
  <c r="AH15"/>
  <c r="AG15"/>
  <c r="AF15"/>
  <c r="AE15"/>
  <c r="AD15"/>
  <c r="AC15"/>
  <c r="AB15"/>
  <c r="AA15"/>
  <c r="Z15"/>
  <c r="U15"/>
  <c r="T15"/>
  <c r="S15"/>
  <c r="R15"/>
  <c r="Q15"/>
  <c r="P15"/>
  <c r="O15"/>
  <c r="N15"/>
  <c r="M15"/>
  <c r="L15"/>
  <c r="K15"/>
  <c r="J15"/>
  <c r="H15"/>
  <c r="G15"/>
  <c r="AK14"/>
  <c r="AJ14"/>
  <c r="AI14"/>
  <c r="AH14"/>
  <c r="AG14"/>
  <c r="AF14"/>
  <c r="AE14"/>
  <c r="AD14"/>
  <c r="AC14"/>
  <c r="AB14"/>
  <c r="AA14"/>
  <c r="Z14"/>
  <c r="U14"/>
  <c r="T14"/>
  <c r="S14"/>
  <c r="R14"/>
  <c r="Q14"/>
  <c r="P14"/>
  <c r="O14"/>
  <c r="N14"/>
  <c r="M14"/>
  <c r="L14"/>
  <c r="K14"/>
  <c r="J14"/>
  <c r="H14"/>
  <c r="G14"/>
  <c r="AK13"/>
  <c r="AJ13"/>
  <c r="AI13"/>
  <c r="AH13"/>
  <c r="AG13"/>
  <c r="AF13"/>
  <c r="AE13"/>
  <c r="AD13"/>
  <c r="AC13"/>
  <c r="AB13"/>
  <c r="AA13"/>
  <c r="Z13"/>
  <c r="U13"/>
  <c r="T13"/>
  <c r="S13"/>
  <c r="R13"/>
  <c r="Q13"/>
  <c r="P13"/>
  <c r="O13"/>
  <c r="N13"/>
  <c r="M13"/>
  <c r="L13"/>
  <c r="K13"/>
  <c r="J13"/>
  <c r="H13"/>
  <c r="G13"/>
  <c r="AK12"/>
  <c r="AJ12"/>
  <c r="AI12"/>
  <c r="AH12"/>
  <c r="AG12"/>
  <c r="AF12"/>
  <c r="AE12"/>
  <c r="AD12"/>
  <c r="AC12"/>
  <c r="AB12"/>
  <c r="AA12"/>
  <c r="Z12"/>
  <c r="U12"/>
  <c r="T12"/>
  <c r="S12"/>
  <c r="R12"/>
  <c r="Q12"/>
  <c r="P12"/>
  <c r="O12"/>
  <c r="N12"/>
  <c r="M12"/>
  <c r="L12"/>
  <c r="K12"/>
  <c r="J12"/>
  <c r="H12"/>
  <c r="G12"/>
  <c r="AK11"/>
  <c r="AJ11"/>
  <c r="AI11"/>
  <c r="AH11"/>
  <c r="AG11"/>
  <c r="AF11"/>
  <c r="AE11"/>
  <c r="AD11"/>
  <c r="AC11"/>
  <c r="AB11"/>
  <c r="AA11"/>
  <c r="Z11"/>
  <c r="U11"/>
  <c r="T11"/>
  <c r="S11"/>
  <c r="R11"/>
  <c r="Q11"/>
  <c r="P11"/>
  <c r="O11"/>
  <c r="N11"/>
  <c r="M11"/>
  <c r="L11"/>
  <c r="K11"/>
  <c r="J11"/>
  <c r="H11"/>
  <c r="G11"/>
  <c r="AK10"/>
  <c r="AJ10"/>
  <c r="AI10"/>
  <c r="AH10"/>
  <c r="AG10"/>
  <c r="AF10"/>
  <c r="AE10"/>
  <c r="AD10"/>
  <c r="AC10"/>
  <c r="AB10"/>
  <c r="AA10"/>
  <c r="Z10"/>
  <c r="U10"/>
  <c r="T10"/>
  <c r="S10"/>
  <c r="R10"/>
  <c r="Q10"/>
  <c r="P10"/>
  <c r="O10"/>
  <c r="N10"/>
  <c r="M10"/>
  <c r="L10"/>
  <c r="K10"/>
  <c r="J10"/>
  <c r="H10"/>
  <c r="G10"/>
  <c r="AK9"/>
  <c r="AJ9"/>
  <c r="AI9"/>
  <c r="AH9"/>
  <c r="AG9"/>
  <c r="AF9"/>
  <c r="AE9"/>
  <c r="AD9"/>
  <c r="AC9"/>
  <c r="AB9"/>
  <c r="AA9"/>
  <c r="Z9"/>
  <c r="U9"/>
  <c r="T9"/>
  <c r="S9"/>
  <c r="R9"/>
  <c r="Q9"/>
  <c r="P9"/>
  <c r="O9"/>
  <c r="N9"/>
  <c r="M9"/>
  <c r="L9"/>
  <c r="K9"/>
  <c r="J9"/>
  <c r="H9"/>
  <c r="G9"/>
  <c r="AK8"/>
  <c r="AJ8"/>
  <c r="AI8"/>
  <c r="AH8"/>
  <c r="AG8"/>
  <c r="AF8"/>
  <c r="AE8"/>
  <c r="AD8"/>
  <c r="AC8"/>
  <c r="AB8"/>
  <c r="AA8"/>
  <c r="Z8"/>
  <c r="U8"/>
  <c r="T8"/>
  <c r="S8"/>
  <c r="R8"/>
  <c r="Q8"/>
  <c r="P8"/>
  <c r="O8"/>
  <c r="N8"/>
  <c r="M8"/>
  <c r="L8"/>
  <c r="K8"/>
  <c r="J8"/>
  <c r="H8"/>
  <c r="G8"/>
  <c r="AK7"/>
  <c r="AJ7"/>
  <c r="AI7"/>
  <c r="AH7"/>
  <c r="AG7"/>
  <c r="AF7"/>
  <c r="AE7"/>
  <c r="AD7"/>
  <c r="AC7"/>
  <c r="AB7"/>
  <c r="AA7"/>
  <c r="Z7"/>
  <c r="U7"/>
  <c r="T7"/>
  <c r="S7"/>
  <c r="R7"/>
  <c r="Q7"/>
  <c r="P7"/>
  <c r="O7"/>
  <c r="N7"/>
  <c r="M7"/>
  <c r="L7"/>
  <c r="K7"/>
  <c r="J7"/>
  <c r="H7"/>
  <c r="G7"/>
  <c r="AK6"/>
  <c r="AJ6"/>
  <c r="AI6"/>
  <c r="AH6"/>
  <c r="AG6"/>
  <c r="AF6"/>
  <c r="AE6"/>
  <c r="AD6"/>
  <c r="AC6"/>
  <c r="AB6"/>
  <c r="AA6"/>
  <c r="Z6"/>
  <c r="U6"/>
  <c r="T6"/>
  <c r="S6"/>
  <c r="R6"/>
  <c r="Q6"/>
  <c r="P6"/>
  <c r="O6"/>
  <c r="N6"/>
  <c r="M6"/>
  <c r="L6"/>
  <c r="K6"/>
  <c r="J6"/>
  <c r="H6"/>
  <c r="G6"/>
  <c r="AK5"/>
  <c r="AJ5"/>
  <c r="AI5"/>
  <c r="AH5"/>
  <c r="AG5"/>
  <c r="AF5"/>
  <c r="AE5"/>
  <c r="AD5"/>
  <c r="AC5"/>
  <c r="AB5"/>
  <c r="AA5"/>
  <c r="Z5"/>
  <c r="U5"/>
  <c r="T5"/>
  <c r="S5"/>
  <c r="R5"/>
  <c r="Q5"/>
  <c r="P5"/>
  <c r="O5"/>
  <c r="N5"/>
  <c r="M5"/>
  <c r="L5"/>
  <c r="K5"/>
  <c r="J5"/>
  <c r="H5"/>
  <c r="G5"/>
  <c r="AK4"/>
  <c r="AJ4"/>
  <c r="AH4"/>
  <c r="AG4"/>
  <c r="AF4"/>
  <c r="AE4"/>
  <c r="AD4"/>
  <c r="AC4"/>
  <c r="AB4"/>
  <c r="AA4"/>
  <c r="Z4"/>
  <c r="U4"/>
  <c r="T4"/>
  <c r="R4"/>
  <c r="Q4"/>
  <c r="P4"/>
  <c r="O4"/>
  <c r="N4"/>
  <c r="M4"/>
  <c r="L4"/>
  <c r="K4"/>
  <c r="J4"/>
  <c r="H4"/>
  <c r="S4" s="1"/>
  <c r="G4"/>
  <c r="AI4" s="1"/>
  <c r="AK3"/>
  <c r="AK63" s="1"/>
  <c r="AS13" s="1"/>
  <c r="AJ3"/>
  <c r="AJ63" s="1"/>
  <c r="AS12" s="1"/>
  <c r="AH3"/>
  <c r="AH63" s="1"/>
  <c r="AS10" s="1"/>
  <c r="AG3"/>
  <c r="AG63" s="1"/>
  <c r="AS9" s="1"/>
  <c r="AF3"/>
  <c r="AF63" s="1"/>
  <c r="AS8" s="1"/>
  <c r="AE3"/>
  <c r="AE63" s="1"/>
  <c r="AS7" s="1"/>
  <c r="AD3"/>
  <c r="AD63" s="1"/>
  <c r="AS6" s="1"/>
  <c r="AC3"/>
  <c r="AC63" s="1"/>
  <c r="AS5" s="1"/>
  <c r="AB3"/>
  <c r="AB63" s="1"/>
  <c r="AS4" s="1"/>
  <c r="AA3"/>
  <c r="AA63" s="1"/>
  <c r="AS3" s="1"/>
  <c r="Z3"/>
  <c r="Z63" s="1"/>
  <c r="AS2" s="1"/>
  <c r="U3"/>
  <c r="U63" s="1"/>
  <c r="AT13" s="1"/>
  <c r="T3"/>
  <c r="T63" s="1"/>
  <c r="AT12" s="1"/>
  <c r="AR12" s="1"/>
  <c r="R3"/>
  <c r="R63" s="1"/>
  <c r="AT10" s="1"/>
  <c r="AR10" s="1"/>
  <c r="Q3"/>
  <c r="Q63" s="1"/>
  <c r="AT9" s="1"/>
  <c r="AR9" s="1"/>
  <c r="P3"/>
  <c r="P63" s="1"/>
  <c r="AT8" s="1"/>
  <c r="O3"/>
  <c r="O63" s="1"/>
  <c r="AT7" s="1"/>
  <c r="AR7" s="1"/>
  <c r="N3"/>
  <c r="N63" s="1"/>
  <c r="AT6" s="1"/>
  <c r="AR6" s="1"/>
  <c r="M3"/>
  <c r="M63" s="1"/>
  <c r="AT5" s="1"/>
  <c r="AR5" s="1"/>
  <c r="L3"/>
  <c r="L63" s="1"/>
  <c r="AT4" s="1"/>
  <c r="K3"/>
  <c r="K63" s="1"/>
  <c r="AT3" s="1"/>
  <c r="AR3" s="1"/>
  <c r="J3"/>
  <c r="J63" s="1"/>
  <c r="AT2" s="1"/>
  <c r="H3"/>
  <c r="S3" s="1"/>
  <c r="S63" s="1"/>
  <c r="AT11" s="1"/>
  <c r="G3"/>
  <c r="G63" s="1"/>
  <c r="AN2"/>
  <c r="AN15" s="1"/>
  <c r="AM2"/>
  <c r="AM32" s="1"/>
  <c r="AL2"/>
  <c r="AL62" s="1"/>
  <c r="X2"/>
  <c r="X34" s="1"/>
  <c r="W2"/>
  <c r="W15" s="1"/>
  <c r="V2"/>
  <c r="V32" s="1"/>
  <c r="E63" i="11"/>
  <c r="AK62"/>
  <c r="AJ62"/>
  <c r="AI62"/>
  <c r="AH62"/>
  <c r="AG62"/>
  <c r="AF62"/>
  <c r="AE62"/>
  <c r="AD62"/>
  <c r="AC62"/>
  <c r="AB62"/>
  <c r="AA62"/>
  <c r="Z62"/>
  <c r="U62"/>
  <c r="T62"/>
  <c r="S62"/>
  <c r="R62"/>
  <c r="Q62"/>
  <c r="P62"/>
  <c r="O62"/>
  <c r="N62"/>
  <c r="M62"/>
  <c r="L62"/>
  <c r="K62"/>
  <c r="J62"/>
  <c r="H62"/>
  <c r="G62"/>
  <c r="AK61"/>
  <c r="AJ61"/>
  <c r="AI61"/>
  <c r="AH61"/>
  <c r="AG61"/>
  <c r="AF61"/>
  <c r="AE61"/>
  <c r="AD61"/>
  <c r="AC61"/>
  <c r="AB61"/>
  <c r="AA61"/>
  <c r="Z61"/>
  <c r="U61"/>
  <c r="T61"/>
  <c r="S61"/>
  <c r="R61"/>
  <c r="Q61"/>
  <c r="P61"/>
  <c r="O61"/>
  <c r="N61"/>
  <c r="M61"/>
  <c r="L61"/>
  <c r="K61"/>
  <c r="J61"/>
  <c r="H61"/>
  <c r="G61"/>
  <c r="AK60"/>
  <c r="AJ60"/>
  <c r="AI60"/>
  <c r="AH60"/>
  <c r="AG60"/>
  <c r="AF60"/>
  <c r="AE60"/>
  <c r="AD60"/>
  <c r="AC60"/>
  <c r="AB60"/>
  <c r="AA60"/>
  <c r="Z60"/>
  <c r="U60"/>
  <c r="T60"/>
  <c r="S60"/>
  <c r="R60"/>
  <c r="Q60"/>
  <c r="P60"/>
  <c r="O60"/>
  <c r="N60"/>
  <c r="M60"/>
  <c r="L60"/>
  <c r="K60"/>
  <c r="J60"/>
  <c r="H60"/>
  <c r="G60"/>
  <c r="AK59"/>
  <c r="AJ59"/>
  <c r="AI59"/>
  <c r="AH59"/>
  <c r="AG59"/>
  <c r="AF59"/>
  <c r="AE59"/>
  <c r="AD59"/>
  <c r="AC59"/>
  <c r="AB59"/>
  <c r="AA59"/>
  <c r="Z59"/>
  <c r="U59"/>
  <c r="T59"/>
  <c r="S59"/>
  <c r="R59"/>
  <c r="Q59"/>
  <c r="P59"/>
  <c r="O59"/>
  <c r="N59"/>
  <c r="M59"/>
  <c r="L59"/>
  <c r="K59"/>
  <c r="J59"/>
  <c r="H59"/>
  <c r="G59"/>
  <c r="AK58"/>
  <c r="AJ58"/>
  <c r="AI58"/>
  <c r="AH58"/>
  <c r="AG58"/>
  <c r="AF58"/>
  <c r="AE58"/>
  <c r="AD58"/>
  <c r="AC58"/>
  <c r="AB58"/>
  <c r="AA58"/>
  <c r="Z58"/>
  <c r="U58"/>
  <c r="T58"/>
  <c r="S58"/>
  <c r="R58"/>
  <c r="Q58"/>
  <c r="P58"/>
  <c r="O58"/>
  <c r="N58"/>
  <c r="M58"/>
  <c r="L58"/>
  <c r="K58"/>
  <c r="J58"/>
  <c r="H58"/>
  <c r="G58"/>
  <c r="AK57"/>
  <c r="AJ57"/>
  <c r="AI57"/>
  <c r="AH57"/>
  <c r="AG57"/>
  <c r="AF57"/>
  <c r="AE57"/>
  <c r="AD57"/>
  <c r="AC57"/>
  <c r="AB57"/>
  <c r="AA57"/>
  <c r="Z57"/>
  <c r="U57"/>
  <c r="T57"/>
  <c r="S57"/>
  <c r="R57"/>
  <c r="Q57"/>
  <c r="P57"/>
  <c r="O57"/>
  <c r="N57"/>
  <c r="M57"/>
  <c r="L57"/>
  <c r="K57"/>
  <c r="J57"/>
  <c r="H57"/>
  <c r="G57"/>
  <c r="AK56"/>
  <c r="AJ56"/>
  <c r="AI56"/>
  <c r="AH56"/>
  <c r="AG56"/>
  <c r="AF56"/>
  <c r="AE56"/>
  <c r="AD56"/>
  <c r="AC56"/>
  <c r="AB56"/>
  <c r="AA56"/>
  <c r="Z56"/>
  <c r="U56"/>
  <c r="T56"/>
  <c r="S56"/>
  <c r="R56"/>
  <c r="Q56"/>
  <c r="P56"/>
  <c r="O56"/>
  <c r="N56"/>
  <c r="M56"/>
  <c r="L56"/>
  <c r="K56"/>
  <c r="J56"/>
  <c r="H56"/>
  <c r="G56"/>
  <c r="AK55"/>
  <c r="AJ55"/>
  <c r="AI55"/>
  <c r="AH55"/>
  <c r="AG55"/>
  <c r="AF55"/>
  <c r="AE55"/>
  <c r="AD55"/>
  <c r="AC55"/>
  <c r="AB55"/>
  <c r="AA55"/>
  <c r="Z55"/>
  <c r="U55"/>
  <c r="T55"/>
  <c r="S55"/>
  <c r="R55"/>
  <c r="Q55"/>
  <c r="P55"/>
  <c r="O55"/>
  <c r="N55"/>
  <c r="M55"/>
  <c r="L55"/>
  <c r="K55"/>
  <c r="J55"/>
  <c r="H55"/>
  <c r="G55"/>
  <c r="AK54"/>
  <c r="AJ54"/>
  <c r="AI54"/>
  <c r="AH54"/>
  <c r="AG54"/>
  <c r="AF54"/>
  <c r="AE54"/>
  <c r="AD54"/>
  <c r="AC54"/>
  <c r="AB54"/>
  <c r="AA54"/>
  <c r="Z54"/>
  <c r="U54"/>
  <c r="T54"/>
  <c r="S54"/>
  <c r="R54"/>
  <c r="Q54"/>
  <c r="P54"/>
  <c r="O54"/>
  <c r="N54"/>
  <c r="M54"/>
  <c r="L54"/>
  <c r="K54"/>
  <c r="J54"/>
  <c r="H54"/>
  <c r="G54"/>
  <c r="AK53"/>
  <c r="AJ53"/>
  <c r="AI53"/>
  <c r="AH53"/>
  <c r="AG53"/>
  <c r="AF53"/>
  <c r="AE53"/>
  <c r="AD53"/>
  <c r="AC53"/>
  <c r="AB53"/>
  <c r="AA53"/>
  <c r="Z53"/>
  <c r="U53"/>
  <c r="T53"/>
  <c r="S53"/>
  <c r="R53"/>
  <c r="Q53"/>
  <c r="P53"/>
  <c r="O53"/>
  <c r="N53"/>
  <c r="M53"/>
  <c r="L53"/>
  <c r="K53"/>
  <c r="J53"/>
  <c r="H53"/>
  <c r="G53"/>
  <c r="AK52"/>
  <c r="AJ52"/>
  <c r="AI52"/>
  <c r="AH52"/>
  <c r="AG52"/>
  <c r="AF52"/>
  <c r="AE52"/>
  <c r="AD52"/>
  <c r="AC52"/>
  <c r="AB52"/>
  <c r="AA52"/>
  <c r="Z52"/>
  <c r="U52"/>
  <c r="T52"/>
  <c r="S52"/>
  <c r="R52"/>
  <c r="Q52"/>
  <c r="P52"/>
  <c r="O52"/>
  <c r="N52"/>
  <c r="M52"/>
  <c r="L52"/>
  <c r="K52"/>
  <c r="J52"/>
  <c r="H52"/>
  <c r="G52"/>
  <c r="AK51"/>
  <c r="AJ51"/>
  <c r="AI51"/>
  <c r="AH51"/>
  <c r="AG51"/>
  <c r="AF51"/>
  <c r="AE51"/>
  <c r="AD51"/>
  <c r="AC51"/>
  <c r="AB51"/>
  <c r="AA51"/>
  <c r="Z51"/>
  <c r="U51"/>
  <c r="T51"/>
  <c r="S51"/>
  <c r="R51"/>
  <c r="Q51"/>
  <c r="P51"/>
  <c r="O51"/>
  <c r="N51"/>
  <c r="M51"/>
  <c r="L51"/>
  <c r="K51"/>
  <c r="J51"/>
  <c r="H51"/>
  <c r="G51"/>
  <c r="AK50"/>
  <c r="AJ50"/>
  <c r="AI50"/>
  <c r="AH50"/>
  <c r="AG50"/>
  <c r="AF50"/>
  <c r="AE50"/>
  <c r="AD50"/>
  <c r="AC50"/>
  <c r="AB50"/>
  <c r="AA50"/>
  <c r="Z50"/>
  <c r="U50"/>
  <c r="T50"/>
  <c r="S50"/>
  <c r="R50"/>
  <c r="Q50"/>
  <c r="P50"/>
  <c r="O50"/>
  <c r="N50"/>
  <c r="M50"/>
  <c r="L50"/>
  <c r="K50"/>
  <c r="J50"/>
  <c r="H50"/>
  <c r="G50"/>
  <c r="AK49"/>
  <c r="AJ49"/>
  <c r="AI49"/>
  <c r="AH49"/>
  <c r="AG49"/>
  <c r="AF49"/>
  <c r="AE49"/>
  <c r="AD49"/>
  <c r="AC49"/>
  <c r="AB49"/>
  <c r="AA49"/>
  <c r="Z49"/>
  <c r="U49"/>
  <c r="T49"/>
  <c r="S49"/>
  <c r="R49"/>
  <c r="Q49"/>
  <c r="P49"/>
  <c r="O49"/>
  <c r="N49"/>
  <c r="M49"/>
  <c r="L49"/>
  <c r="K49"/>
  <c r="J49"/>
  <c r="H49"/>
  <c r="G49"/>
  <c r="AK48"/>
  <c r="AJ48"/>
  <c r="AI48"/>
  <c r="AH48"/>
  <c r="AG48"/>
  <c r="AF48"/>
  <c r="AE48"/>
  <c r="AD48"/>
  <c r="AC48"/>
  <c r="AB48"/>
  <c r="AA48"/>
  <c r="Z48"/>
  <c r="U48"/>
  <c r="T48"/>
  <c r="S48"/>
  <c r="R48"/>
  <c r="Q48"/>
  <c r="P48"/>
  <c r="O48"/>
  <c r="N48"/>
  <c r="M48"/>
  <c r="L48"/>
  <c r="K48"/>
  <c r="J48"/>
  <c r="H48"/>
  <c r="G48"/>
  <c r="AK47"/>
  <c r="AJ47"/>
  <c r="AI47"/>
  <c r="AH47"/>
  <c r="AG47"/>
  <c r="AF47"/>
  <c r="AE47"/>
  <c r="AD47"/>
  <c r="AC47"/>
  <c r="AB47"/>
  <c r="AA47"/>
  <c r="Z47"/>
  <c r="U47"/>
  <c r="T47"/>
  <c r="S47"/>
  <c r="R47"/>
  <c r="Q47"/>
  <c r="P47"/>
  <c r="O47"/>
  <c r="N47"/>
  <c r="M47"/>
  <c r="L47"/>
  <c r="K47"/>
  <c r="J47"/>
  <c r="H47"/>
  <c r="G47"/>
  <c r="AK46"/>
  <c r="AJ46"/>
  <c r="AI46"/>
  <c r="AH46"/>
  <c r="AG46"/>
  <c r="AF46"/>
  <c r="AE46"/>
  <c r="AD46"/>
  <c r="AC46"/>
  <c r="AB46"/>
  <c r="AA46"/>
  <c r="Z46"/>
  <c r="U46"/>
  <c r="T46"/>
  <c r="S46"/>
  <c r="R46"/>
  <c r="Q46"/>
  <c r="P46"/>
  <c r="O46"/>
  <c r="N46"/>
  <c r="M46"/>
  <c r="L46"/>
  <c r="K46"/>
  <c r="J46"/>
  <c r="H46"/>
  <c r="G46"/>
  <c r="AK45"/>
  <c r="AJ45"/>
  <c r="AI45"/>
  <c r="AH45"/>
  <c r="AG45"/>
  <c r="AF45"/>
  <c r="AE45"/>
  <c r="AD45"/>
  <c r="AC45"/>
  <c r="AB45"/>
  <c r="AA45"/>
  <c r="Z45"/>
  <c r="U45"/>
  <c r="T45"/>
  <c r="S45"/>
  <c r="R45"/>
  <c r="Q45"/>
  <c r="P45"/>
  <c r="O45"/>
  <c r="N45"/>
  <c r="M45"/>
  <c r="L45"/>
  <c r="K45"/>
  <c r="J45"/>
  <c r="H45"/>
  <c r="G45"/>
  <c r="AK44"/>
  <c r="AJ44"/>
  <c r="AI44"/>
  <c r="AH44"/>
  <c r="AG44"/>
  <c r="AF44"/>
  <c r="AE44"/>
  <c r="AD44"/>
  <c r="AC44"/>
  <c r="AB44"/>
  <c r="AA44"/>
  <c r="Z44"/>
  <c r="U44"/>
  <c r="T44"/>
  <c r="S44"/>
  <c r="R44"/>
  <c r="Q44"/>
  <c r="P44"/>
  <c r="O44"/>
  <c r="N44"/>
  <c r="M44"/>
  <c r="L44"/>
  <c r="K44"/>
  <c r="J44"/>
  <c r="H44"/>
  <c r="G44"/>
  <c r="AK43"/>
  <c r="AJ43"/>
  <c r="AI43"/>
  <c r="AH43"/>
  <c r="AG43"/>
  <c r="AF43"/>
  <c r="AE43"/>
  <c r="AD43"/>
  <c r="AC43"/>
  <c r="AB43"/>
  <c r="AA43"/>
  <c r="Z43"/>
  <c r="U43"/>
  <c r="T43"/>
  <c r="S43"/>
  <c r="R43"/>
  <c r="Q43"/>
  <c r="P43"/>
  <c r="O43"/>
  <c r="N43"/>
  <c r="M43"/>
  <c r="L43"/>
  <c r="K43"/>
  <c r="J43"/>
  <c r="H43"/>
  <c r="G43"/>
  <c r="AK42"/>
  <c r="AJ42"/>
  <c r="AI42"/>
  <c r="AH42"/>
  <c r="AG42"/>
  <c r="AF42"/>
  <c r="AE42"/>
  <c r="AD42"/>
  <c r="AC42"/>
  <c r="AB42"/>
  <c r="AA42"/>
  <c r="Z42"/>
  <c r="U42"/>
  <c r="T42"/>
  <c r="S42"/>
  <c r="R42"/>
  <c r="Q42"/>
  <c r="P42"/>
  <c r="O42"/>
  <c r="N42"/>
  <c r="M42"/>
  <c r="L42"/>
  <c r="K42"/>
  <c r="J42"/>
  <c r="H42"/>
  <c r="G42"/>
  <c r="AK41"/>
  <c r="AJ41"/>
  <c r="AI41"/>
  <c r="AH41"/>
  <c r="AG41"/>
  <c r="AF41"/>
  <c r="AE41"/>
  <c r="AD41"/>
  <c r="AC41"/>
  <c r="AB41"/>
  <c r="AA41"/>
  <c r="Z41"/>
  <c r="U41"/>
  <c r="T41"/>
  <c r="S41"/>
  <c r="R41"/>
  <c r="Q41"/>
  <c r="P41"/>
  <c r="O41"/>
  <c r="N41"/>
  <c r="M41"/>
  <c r="L41"/>
  <c r="K41"/>
  <c r="J41"/>
  <c r="H41"/>
  <c r="G41"/>
  <c r="AK40"/>
  <c r="AJ40"/>
  <c r="AI40"/>
  <c r="AH40"/>
  <c r="AG40"/>
  <c r="AF40"/>
  <c r="AE40"/>
  <c r="AD40"/>
  <c r="AC40"/>
  <c r="AB40"/>
  <c r="AA40"/>
  <c r="Z40"/>
  <c r="U40"/>
  <c r="T40"/>
  <c r="S40"/>
  <c r="R40"/>
  <c r="Q40"/>
  <c r="P40"/>
  <c r="O40"/>
  <c r="N40"/>
  <c r="M40"/>
  <c r="L40"/>
  <c r="K40"/>
  <c r="J40"/>
  <c r="H40"/>
  <c r="G40"/>
  <c r="AK39"/>
  <c r="AJ39"/>
  <c r="AI39"/>
  <c r="AH39"/>
  <c r="AG39"/>
  <c r="AF39"/>
  <c r="AE39"/>
  <c r="AD39"/>
  <c r="AC39"/>
  <c r="AB39"/>
  <c r="AA39"/>
  <c r="Z39"/>
  <c r="U39"/>
  <c r="T39"/>
  <c r="S39"/>
  <c r="R39"/>
  <c r="Q39"/>
  <c r="P39"/>
  <c r="O39"/>
  <c r="N39"/>
  <c r="M39"/>
  <c r="L39"/>
  <c r="K39"/>
  <c r="J39"/>
  <c r="H39"/>
  <c r="G39"/>
  <c r="AK38"/>
  <c r="AJ38"/>
  <c r="AI38"/>
  <c r="AH38"/>
  <c r="AG38"/>
  <c r="AF38"/>
  <c r="AE38"/>
  <c r="AD38"/>
  <c r="AC38"/>
  <c r="AB38"/>
  <c r="AA38"/>
  <c r="Z38"/>
  <c r="U38"/>
  <c r="T38"/>
  <c r="S38"/>
  <c r="R38"/>
  <c r="Q38"/>
  <c r="P38"/>
  <c r="O38"/>
  <c r="N38"/>
  <c r="M38"/>
  <c r="L38"/>
  <c r="K38"/>
  <c r="J38"/>
  <c r="H38"/>
  <c r="G38"/>
  <c r="AK37"/>
  <c r="AJ37"/>
  <c r="AI37"/>
  <c r="AH37"/>
  <c r="AG37"/>
  <c r="AF37"/>
  <c r="AE37"/>
  <c r="AD37"/>
  <c r="AC37"/>
  <c r="AB37"/>
  <c r="AA37"/>
  <c r="Z37"/>
  <c r="U37"/>
  <c r="T37"/>
  <c r="S37"/>
  <c r="R37"/>
  <c r="Q37"/>
  <c r="P37"/>
  <c r="O37"/>
  <c r="N37"/>
  <c r="M37"/>
  <c r="L37"/>
  <c r="K37"/>
  <c r="J37"/>
  <c r="H37"/>
  <c r="G37"/>
  <c r="AK36"/>
  <c r="AJ36"/>
  <c r="AI36"/>
  <c r="AH36"/>
  <c r="AG36"/>
  <c r="AF36"/>
  <c r="AE36"/>
  <c r="AD36"/>
  <c r="AC36"/>
  <c r="AB36"/>
  <c r="AA36"/>
  <c r="Z36"/>
  <c r="U36"/>
  <c r="T36"/>
  <c r="S36"/>
  <c r="R36"/>
  <c r="Q36"/>
  <c r="P36"/>
  <c r="O36"/>
  <c r="N36"/>
  <c r="M36"/>
  <c r="L36"/>
  <c r="K36"/>
  <c r="J36"/>
  <c r="H36"/>
  <c r="G36"/>
  <c r="AK35"/>
  <c r="AJ35"/>
  <c r="AI35"/>
  <c r="AH35"/>
  <c r="AG35"/>
  <c r="AF35"/>
  <c r="AE35"/>
  <c r="AD35"/>
  <c r="AC35"/>
  <c r="AB35"/>
  <c r="AA35"/>
  <c r="Z35"/>
  <c r="U35"/>
  <c r="T35"/>
  <c r="S35"/>
  <c r="R35"/>
  <c r="Q35"/>
  <c r="P35"/>
  <c r="O35"/>
  <c r="N35"/>
  <c r="M35"/>
  <c r="L35"/>
  <c r="K35"/>
  <c r="J35"/>
  <c r="H35"/>
  <c r="G35"/>
  <c r="AK34"/>
  <c r="AJ34"/>
  <c r="AI34"/>
  <c r="AH34"/>
  <c r="AG34"/>
  <c r="AF34"/>
  <c r="AE34"/>
  <c r="AD34"/>
  <c r="AC34"/>
  <c r="AB34"/>
  <c r="AA34"/>
  <c r="Z34"/>
  <c r="U34"/>
  <c r="T34"/>
  <c r="S34"/>
  <c r="R34"/>
  <c r="Q34"/>
  <c r="P34"/>
  <c r="O34"/>
  <c r="N34"/>
  <c r="M34"/>
  <c r="L34"/>
  <c r="K34"/>
  <c r="J34"/>
  <c r="H34"/>
  <c r="G34"/>
  <c r="AK33"/>
  <c r="AJ33"/>
  <c r="AI33"/>
  <c r="AH33"/>
  <c r="AG33"/>
  <c r="AF33"/>
  <c r="AE33"/>
  <c r="AD33"/>
  <c r="AC33"/>
  <c r="AB33"/>
  <c r="AA33"/>
  <c r="Z33"/>
  <c r="U33"/>
  <c r="T33"/>
  <c r="S33"/>
  <c r="R33"/>
  <c r="Q33"/>
  <c r="P33"/>
  <c r="O33"/>
  <c r="N33"/>
  <c r="M33"/>
  <c r="L33"/>
  <c r="K33"/>
  <c r="J33"/>
  <c r="H33"/>
  <c r="G33"/>
  <c r="AK32"/>
  <c r="AJ32"/>
  <c r="AI32"/>
  <c r="AH32"/>
  <c r="AG32"/>
  <c r="AF32"/>
  <c r="AE32"/>
  <c r="AD32"/>
  <c r="AC32"/>
  <c r="AB32"/>
  <c r="AA32"/>
  <c r="Z32"/>
  <c r="U32"/>
  <c r="T32"/>
  <c r="S32"/>
  <c r="R32"/>
  <c r="Q32"/>
  <c r="P32"/>
  <c r="O32"/>
  <c r="N32"/>
  <c r="M32"/>
  <c r="L32"/>
  <c r="K32"/>
  <c r="J32"/>
  <c r="H32"/>
  <c r="G32"/>
  <c r="AK31"/>
  <c r="AJ31"/>
  <c r="AI31"/>
  <c r="AH31"/>
  <c r="AG31"/>
  <c r="AF31"/>
  <c r="AE31"/>
  <c r="AD31"/>
  <c r="AC31"/>
  <c r="AB31"/>
  <c r="AA31"/>
  <c r="Z31"/>
  <c r="U31"/>
  <c r="T31"/>
  <c r="S31"/>
  <c r="R31"/>
  <c r="Q31"/>
  <c r="P31"/>
  <c r="O31"/>
  <c r="N31"/>
  <c r="M31"/>
  <c r="L31"/>
  <c r="K31"/>
  <c r="J31"/>
  <c r="H31"/>
  <c r="G31"/>
  <c r="AK30"/>
  <c r="AJ30"/>
  <c r="AI30"/>
  <c r="AH30"/>
  <c r="AG30"/>
  <c r="AF30"/>
  <c r="AE30"/>
  <c r="AD30"/>
  <c r="AC30"/>
  <c r="AB30"/>
  <c r="AA30"/>
  <c r="Z30"/>
  <c r="U30"/>
  <c r="T30"/>
  <c r="S30"/>
  <c r="R30"/>
  <c r="Q30"/>
  <c r="P30"/>
  <c r="O30"/>
  <c r="N30"/>
  <c r="M30"/>
  <c r="L30"/>
  <c r="K30"/>
  <c r="J30"/>
  <c r="H30"/>
  <c r="G30"/>
  <c r="AK29"/>
  <c r="AJ29"/>
  <c r="AI29"/>
  <c r="AH29"/>
  <c r="AG29"/>
  <c r="AF29"/>
  <c r="AE29"/>
  <c r="AD29"/>
  <c r="AC29"/>
  <c r="AB29"/>
  <c r="AA29"/>
  <c r="Z29"/>
  <c r="U29"/>
  <c r="T29"/>
  <c r="S29"/>
  <c r="R29"/>
  <c r="Q29"/>
  <c r="P29"/>
  <c r="O29"/>
  <c r="N29"/>
  <c r="M29"/>
  <c r="L29"/>
  <c r="K29"/>
  <c r="J29"/>
  <c r="H29"/>
  <c r="G29"/>
  <c r="AW28"/>
  <c r="AW31" s="1"/>
  <c r="AZ26" s="1"/>
  <c r="AK28"/>
  <c r="AJ28"/>
  <c r="AI28"/>
  <c r="AH28"/>
  <c r="AG28"/>
  <c r="AF28"/>
  <c r="AE28"/>
  <c r="AD28"/>
  <c r="AC28"/>
  <c r="AB28"/>
  <c r="AA28"/>
  <c r="Z28"/>
  <c r="U28"/>
  <c r="T28"/>
  <c r="S28"/>
  <c r="R28"/>
  <c r="Q28"/>
  <c r="P28"/>
  <c r="O28"/>
  <c r="N28"/>
  <c r="M28"/>
  <c r="L28"/>
  <c r="K28"/>
  <c r="J28"/>
  <c r="H28"/>
  <c r="G28"/>
  <c r="AK27"/>
  <c r="AJ27"/>
  <c r="AI27"/>
  <c r="AH27"/>
  <c r="AG27"/>
  <c r="AF27"/>
  <c r="AE27"/>
  <c r="AD27"/>
  <c r="AC27"/>
  <c r="AB27"/>
  <c r="AA27"/>
  <c r="Z27"/>
  <c r="U27"/>
  <c r="T27"/>
  <c r="S27"/>
  <c r="R27"/>
  <c r="Q27"/>
  <c r="P27"/>
  <c r="O27"/>
  <c r="N27"/>
  <c r="M27"/>
  <c r="L27"/>
  <c r="K27"/>
  <c r="J27"/>
  <c r="H27"/>
  <c r="G27"/>
  <c r="AK26"/>
  <c r="AJ26"/>
  <c r="AI26"/>
  <c r="AH26"/>
  <c r="AG26"/>
  <c r="AF26"/>
  <c r="AE26"/>
  <c r="AD26"/>
  <c r="AC26"/>
  <c r="AB26"/>
  <c r="AA26"/>
  <c r="Z26"/>
  <c r="U26"/>
  <c r="T26"/>
  <c r="S26"/>
  <c r="R26"/>
  <c r="Q26"/>
  <c r="P26"/>
  <c r="O26"/>
  <c r="N26"/>
  <c r="M26"/>
  <c r="L26"/>
  <c r="K26"/>
  <c r="J26"/>
  <c r="H26"/>
  <c r="G26"/>
  <c r="AZ25"/>
  <c r="AR25"/>
  <c r="AK25"/>
  <c r="AJ25"/>
  <c r="AI25"/>
  <c r="AH25"/>
  <c r="AG25"/>
  <c r="AF25"/>
  <c r="AE25"/>
  <c r="AD25"/>
  <c r="AC25"/>
  <c r="AB25"/>
  <c r="AA25"/>
  <c r="Z25"/>
  <c r="U25"/>
  <c r="T25"/>
  <c r="S25"/>
  <c r="R25"/>
  <c r="Q25"/>
  <c r="P25"/>
  <c r="O25"/>
  <c r="N25"/>
  <c r="M25"/>
  <c r="L25"/>
  <c r="K25"/>
  <c r="J25"/>
  <c r="H25"/>
  <c r="G25"/>
  <c r="AK24"/>
  <c r="AJ24"/>
  <c r="AI24"/>
  <c r="AH24"/>
  <c r="AG24"/>
  <c r="AF24"/>
  <c r="AE24"/>
  <c r="AD24"/>
  <c r="AC24"/>
  <c r="AB24"/>
  <c r="AA24"/>
  <c r="Z24"/>
  <c r="U24"/>
  <c r="T24"/>
  <c r="S24"/>
  <c r="R24"/>
  <c r="Q24"/>
  <c r="P24"/>
  <c r="O24"/>
  <c r="N24"/>
  <c r="M24"/>
  <c r="L24"/>
  <c r="K24"/>
  <c r="J24"/>
  <c r="H24"/>
  <c r="G24"/>
  <c r="AK23"/>
  <c r="AJ23"/>
  <c r="AI23"/>
  <c r="AH23"/>
  <c r="AG23"/>
  <c r="AF23"/>
  <c r="AE23"/>
  <c r="AD23"/>
  <c r="AC23"/>
  <c r="AB23"/>
  <c r="AA23"/>
  <c r="Z23"/>
  <c r="U23"/>
  <c r="T23"/>
  <c r="S23"/>
  <c r="R23"/>
  <c r="Q23"/>
  <c r="P23"/>
  <c r="O23"/>
  <c r="N23"/>
  <c r="M23"/>
  <c r="L23"/>
  <c r="K23"/>
  <c r="J23"/>
  <c r="H23"/>
  <c r="G23"/>
  <c r="AK22"/>
  <c r="AJ22"/>
  <c r="AI22"/>
  <c r="AH22"/>
  <c r="AG22"/>
  <c r="AF22"/>
  <c r="AE22"/>
  <c r="AD22"/>
  <c r="AC22"/>
  <c r="AB22"/>
  <c r="AA22"/>
  <c r="Z22"/>
  <c r="U22"/>
  <c r="T22"/>
  <c r="S22"/>
  <c r="R22"/>
  <c r="Q22"/>
  <c r="P22"/>
  <c r="O22"/>
  <c r="N22"/>
  <c r="M22"/>
  <c r="L22"/>
  <c r="K22"/>
  <c r="J22"/>
  <c r="H22"/>
  <c r="G22"/>
  <c r="AK21"/>
  <c r="AJ21"/>
  <c r="AI21"/>
  <c r="AH21"/>
  <c r="AG21"/>
  <c r="AF21"/>
  <c r="AE21"/>
  <c r="AD21"/>
  <c r="AC21"/>
  <c r="AB21"/>
  <c r="AA21"/>
  <c r="Z21"/>
  <c r="U21"/>
  <c r="T21"/>
  <c r="S21"/>
  <c r="R21"/>
  <c r="Q21"/>
  <c r="P21"/>
  <c r="O21"/>
  <c r="N21"/>
  <c r="M21"/>
  <c r="L21"/>
  <c r="K21"/>
  <c r="J21"/>
  <c r="H21"/>
  <c r="G21"/>
  <c r="AK20"/>
  <c r="AJ20"/>
  <c r="AI20"/>
  <c r="AH20"/>
  <c r="AG20"/>
  <c r="AF20"/>
  <c r="AE20"/>
  <c r="AD20"/>
  <c r="AC20"/>
  <c r="AB20"/>
  <c r="AA20"/>
  <c r="Z20"/>
  <c r="U20"/>
  <c r="T20"/>
  <c r="S20"/>
  <c r="R20"/>
  <c r="Q20"/>
  <c r="P20"/>
  <c r="O20"/>
  <c r="N20"/>
  <c r="M20"/>
  <c r="L20"/>
  <c r="K20"/>
  <c r="J20"/>
  <c r="H20"/>
  <c r="G20"/>
  <c r="AK19"/>
  <c r="AJ19"/>
  <c r="AI19"/>
  <c r="AH19"/>
  <c r="AG19"/>
  <c r="AF19"/>
  <c r="AE19"/>
  <c r="AD19"/>
  <c r="AC19"/>
  <c r="AB19"/>
  <c r="AA19"/>
  <c r="Z19"/>
  <c r="U19"/>
  <c r="T19"/>
  <c r="S19"/>
  <c r="R19"/>
  <c r="Q19"/>
  <c r="P19"/>
  <c r="O19"/>
  <c r="N19"/>
  <c r="M19"/>
  <c r="L19"/>
  <c r="K19"/>
  <c r="J19"/>
  <c r="H19"/>
  <c r="G19"/>
  <c r="AK18"/>
  <c r="AJ18"/>
  <c r="AI18"/>
  <c r="AH18"/>
  <c r="AG18"/>
  <c r="AF18"/>
  <c r="AE18"/>
  <c r="AD18"/>
  <c r="AC18"/>
  <c r="AB18"/>
  <c r="AA18"/>
  <c r="Z18"/>
  <c r="U18"/>
  <c r="T18"/>
  <c r="S18"/>
  <c r="R18"/>
  <c r="Q18"/>
  <c r="P18"/>
  <c r="O18"/>
  <c r="N18"/>
  <c r="M18"/>
  <c r="L18"/>
  <c r="K18"/>
  <c r="J18"/>
  <c r="H18"/>
  <c r="G18"/>
  <c r="AK17"/>
  <c r="AJ17"/>
  <c r="AI17"/>
  <c r="AH17"/>
  <c r="AG17"/>
  <c r="AF17"/>
  <c r="AE17"/>
  <c r="AD17"/>
  <c r="AC17"/>
  <c r="AB17"/>
  <c r="AA17"/>
  <c r="Z17"/>
  <c r="U17"/>
  <c r="T17"/>
  <c r="S17"/>
  <c r="R17"/>
  <c r="Q17"/>
  <c r="P17"/>
  <c r="O17"/>
  <c r="N17"/>
  <c r="M17"/>
  <c r="L17"/>
  <c r="K17"/>
  <c r="J17"/>
  <c r="H17"/>
  <c r="G17"/>
  <c r="AK16"/>
  <c r="AJ16"/>
  <c r="AI16"/>
  <c r="AH16"/>
  <c r="AG16"/>
  <c r="AF16"/>
  <c r="AE16"/>
  <c r="AD16"/>
  <c r="AC16"/>
  <c r="AB16"/>
  <c r="AA16"/>
  <c r="Z16"/>
  <c r="U16"/>
  <c r="T16"/>
  <c r="S16"/>
  <c r="R16"/>
  <c r="Q16"/>
  <c r="P16"/>
  <c r="O16"/>
  <c r="N16"/>
  <c r="M16"/>
  <c r="L16"/>
  <c r="K16"/>
  <c r="J16"/>
  <c r="H16"/>
  <c r="G16"/>
  <c r="AK15"/>
  <c r="AJ15"/>
  <c r="AI15"/>
  <c r="AH15"/>
  <c r="AG15"/>
  <c r="AF15"/>
  <c r="AE15"/>
  <c r="AD15"/>
  <c r="AC15"/>
  <c r="AB15"/>
  <c r="AA15"/>
  <c r="Z15"/>
  <c r="U15"/>
  <c r="T15"/>
  <c r="S15"/>
  <c r="R15"/>
  <c r="Q15"/>
  <c r="P15"/>
  <c r="O15"/>
  <c r="N15"/>
  <c r="M15"/>
  <c r="L15"/>
  <c r="K15"/>
  <c r="J15"/>
  <c r="H15"/>
  <c r="G15"/>
  <c r="AK14"/>
  <c r="AJ14"/>
  <c r="AI14"/>
  <c r="AH14"/>
  <c r="AG14"/>
  <c r="AF14"/>
  <c r="AE14"/>
  <c r="AD14"/>
  <c r="AC14"/>
  <c r="AB14"/>
  <c r="AA14"/>
  <c r="Z14"/>
  <c r="U14"/>
  <c r="T14"/>
  <c r="S14"/>
  <c r="R14"/>
  <c r="Q14"/>
  <c r="P14"/>
  <c r="O14"/>
  <c r="N14"/>
  <c r="M14"/>
  <c r="L14"/>
  <c r="K14"/>
  <c r="J14"/>
  <c r="H14"/>
  <c r="G14"/>
  <c r="AK13"/>
  <c r="AJ13"/>
  <c r="AI13"/>
  <c r="AH13"/>
  <c r="AG13"/>
  <c r="AF13"/>
  <c r="AE13"/>
  <c r="AD13"/>
  <c r="AC13"/>
  <c r="AB13"/>
  <c r="AA13"/>
  <c r="Z13"/>
  <c r="U13"/>
  <c r="T13"/>
  <c r="S13"/>
  <c r="R13"/>
  <c r="Q13"/>
  <c r="P13"/>
  <c r="O13"/>
  <c r="N13"/>
  <c r="M13"/>
  <c r="L13"/>
  <c r="K13"/>
  <c r="J13"/>
  <c r="H13"/>
  <c r="G13"/>
  <c r="AK12"/>
  <c r="AJ12"/>
  <c r="AI12"/>
  <c r="AH12"/>
  <c r="AG12"/>
  <c r="AF12"/>
  <c r="AE12"/>
  <c r="AD12"/>
  <c r="AC12"/>
  <c r="AB12"/>
  <c r="AA12"/>
  <c r="Z12"/>
  <c r="U12"/>
  <c r="T12"/>
  <c r="S12"/>
  <c r="R12"/>
  <c r="Q12"/>
  <c r="P12"/>
  <c r="O12"/>
  <c r="N12"/>
  <c r="M12"/>
  <c r="L12"/>
  <c r="K12"/>
  <c r="J12"/>
  <c r="H12"/>
  <c r="G12"/>
  <c r="AK11"/>
  <c r="AJ11"/>
  <c r="AI11"/>
  <c r="AH11"/>
  <c r="AG11"/>
  <c r="AF11"/>
  <c r="AE11"/>
  <c r="AD11"/>
  <c r="AC11"/>
  <c r="AB11"/>
  <c r="AA11"/>
  <c r="Z11"/>
  <c r="U11"/>
  <c r="T11"/>
  <c r="S11"/>
  <c r="R11"/>
  <c r="Q11"/>
  <c r="P11"/>
  <c r="O11"/>
  <c r="N11"/>
  <c r="M11"/>
  <c r="L11"/>
  <c r="K11"/>
  <c r="J11"/>
  <c r="H11"/>
  <c r="G11"/>
  <c r="AK10"/>
  <c r="AJ10"/>
  <c r="AI10"/>
  <c r="AH10"/>
  <c r="AG10"/>
  <c r="AF10"/>
  <c r="AE10"/>
  <c r="AD10"/>
  <c r="AC10"/>
  <c r="AB10"/>
  <c r="AA10"/>
  <c r="Z10"/>
  <c r="U10"/>
  <c r="T10"/>
  <c r="S10"/>
  <c r="R10"/>
  <c r="Q10"/>
  <c r="P10"/>
  <c r="O10"/>
  <c r="N10"/>
  <c r="M10"/>
  <c r="L10"/>
  <c r="K10"/>
  <c r="J10"/>
  <c r="H10"/>
  <c r="G10"/>
  <c r="AK9"/>
  <c r="AJ9"/>
  <c r="AI9"/>
  <c r="AH9"/>
  <c r="AG9"/>
  <c r="AF9"/>
  <c r="AE9"/>
  <c r="AD9"/>
  <c r="AC9"/>
  <c r="AB9"/>
  <c r="AA9"/>
  <c r="Z9"/>
  <c r="U9"/>
  <c r="T9"/>
  <c r="S9"/>
  <c r="R9"/>
  <c r="Q9"/>
  <c r="P9"/>
  <c r="O9"/>
  <c r="N9"/>
  <c r="M9"/>
  <c r="L9"/>
  <c r="K9"/>
  <c r="J9"/>
  <c r="H9"/>
  <c r="G9"/>
  <c r="AK8"/>
  <c r="AJ8"/>
  <c r="AI8"/>
  <c r="AH8"/>
  <c r="AG8"/>
  <c r="AF8"/>
  <c r="AE8"/>
  <c r="AD8"/>
  <c r="AC8"/>
  <c r="AB8"/>
  <c r="AA8"/>
  <c r="Z8"/>
  <c r="U8"/>
  <c r="T8"/>
  <c r="S8"/>
  <c r="R8"/>
  <c r="Q8"/>
  <c r="P8"/>
  <c r="O8"/>
  <c r="N8"/>
  <c r="M8"/>
  <c r="L8"/>
  <c r="K8"/>
  <c r="J8"/>
  <c r="H8"/>
  <c r="G8"/>
  <c r="AK7"/>
  <c r="AJ7"/>
  <c r="AI7"/>
  <c r="AH7"/>
  <c r="AG7"/>
  <c r="AF7"/>
  <c r="AE7"/>
  <c r="AD7"/>
  <c r="AC7"/>
  <c r="AB7"/>
  <c r="AA7"/>
  <c r="Z7"/>
  <c r="U7"/>
  <c r="T7"/>
  <c r="S7"/>
  <c r="R7"/>
  <c r="Q7"/>
  <c r="P7"/>
  <c r="O7"/>
  <c r="N7"/>
  <c r="M7"/>
  <c r="L7"/>
  <c r="K7"/>
  <c r="J7"/>
  <c r="H7"/>
  <c r="G7"/>
  <c r="AK6"/>
  <c r="AJ6"/>
  <c r="AI6"/>
  <c r="AH6"/>
  <c r="AG6"/>
  <c r="AF6"/>
  <c r="AE6"/>
  <c r="AD6"/>
  <c r="AC6"/>
  <c r="AB6"/>
  <c r="AA6"/>
  <c r="Z6"/>
  <c r="U6"/>
  <c r="T6"/>
  <c r="S6"/>
  <c r="R6"/>
  <c r="Q6"/>
  <c r="P6"/>
  <c r="O6"/>
  <c r="N6"/>
  <c r="M6"/>
  <c r="L6"/>
  <c r="K6"/>
  <c r="J6"/>
  <c r="H6"/>
  <c r="G6"/>
  <c r="AK5"/>
  <c r="AJ5"/>
  <c r="AI5"/>
  <c r="AH5"/>
  <c r="AG5"/>
  <c r="AF5"/>
  <c r="AE5"/>
  <c r="AD5"/>
  <c r="AC5"/>
  <c r="AB5"/>
  <c r="AA5"/>
  <c r="Z5"/>
  <c r="U5"/>
  <c r="T5"/>
  <c r="S5"/>
  <c r="R5"/>
  <c r="Q5"/>
  <c r="P5"/>
  <c r="O5"/>
  <c r="N5"/>
  <c r="M5"/>
  <c r="L5"/>
  <c r="K5"/>
  <c r="J5"/>
  <c r="H5"/>
  <c r="G5"/>
  <c r="AK4"/>
  <c r="AJ4"/>
  <c r="AH4"/>
  <c r="AG4"/>
  <c r="AF4"/>
  <c r="AE4"/>
  <c r="AD4"/>
  <c r="AC4"/>
  <c r="AB4"/>
  <c r="AA4"/>
  <c r="Z4"/>
  <c r="U4"/>
  <c r="T4"/>
  <c r="R4"/>
  <c r="Q4"/>
  <c r="P4"/>
  <c r="O4"/>
  <c r="N4"/>
  <c r="M4"/>
  <c r="L4"/>
  <c r="K4"/>
  <c r="J4"/>
  <c r="H4"/>
  <c r="S4" s="1"/>
  <c r="G4"/>
  <c r="AI4" s="1"/>
  <c r="AM3"/>
  <c r="AK3"/>
  <c r="AK63" s="1"/>
  <c r="AS13" s="1"/>
  <c r="AJ3"/>
  <c r="AJ63" s="1"/>
  <c r="AS12" s="1"/>
  <c r="AH3"/>
  <c r="AH63" s="1"/>
  <c r="AS10" s="1"/>
  <c r="AG3"/>
  <c r="AG63" s="1"/>
  <c r="AS9" s="1"/>
  <c r="AF3"/>
  <c r="AF63" s="1"/>
  <c r="AS8" s="1"/>
  <c r="AE3"/>
  <c r="AE63" s="1"/>
  <c r="AS7" s="1"/>
  <c r="AD3"/>
  <c r="AD63" s="1"/>
  <c r="AS6" s="1"/>
  <c r="AC3"/>
  <c r="AC63" s="1"/>
  <c r="AS5" s="1"/>
  <c r="AB3"/>
  <c r="AB63" s="1"/>
  <c r="AS4" s="1"/>
  <c r="AA3"/>
  <c r="AA63" s="1"/>
  <c r="AS3" s="1"/>
  <c r="Z3"/>
  <c r="Z63" s="1"/>
  <c r="AS2" s="1"/>
  <c r="X3"/>
  <c r="V3"/>
  <c r="U3"/>
  <c r="U63" s="1"/>
  <c r="AT13" s="1"/>
  <c r="T3"/>
  <c r="T63" s="1"/>
  <c r="AT12" s="1"/>
  <c r="AR12" s="1"/>
  <c r="R3"/>
  <c r="R63" s="1"/>
  <c r="AT10" s="1"/>
  <c r="Q3"/>
  <c r="Q63" s="1"/>
  <c r="AT9" s="1"/>
  <c r="AR9" s="1"/>
  <c r="P3"/>
  <c r="P63" s="1"/>
  <c r="AT8" s="1"/>
  <c r="O3"/>
  <c r="O63" s="1"/>
  <c r="AT7" s="1"/>
  <c r="AR7" s="1"/>
  <c r="N3"/>
  <c r="N63" s="1"/>
  <c r="AT6" s="1"/>
  <c r="M3"/>
  <c r="M63" s="1"/>
  <c r="AT5" s="1"/>
  <c r="AR5" s="1"/>
  <c r="L3"/>
  <c r="L63" s="1"/>
  <c r="AT4" s="1"/>
  <c r="K3"/>
  <c r="K63" s="1"/>
  <c r="AT3" s="1"/>
  <c r="AR3" s="1"/>
  <c r="J3"/>
  <c r="J63" s="1"/>
  <c r="AT2" s="1"/>
  <c r="H3"/>
  <c r="S3" s="1"/>
  <c r="S63" s="1"/>
  <c r="AT11" s="1"/>
  <c r="G3"/>
  <c r="G63" s="1"/>
  <c r="AN2"/>
  <c r="AN15" s="1"/>
  <c r="AM2"/>
  <c r="AM32" s="1"/>
  <c r="AL2"/>
  <c r="AL62" s="1"/>
  <c r="X2"/>
  <c r="X34" s="1"/>
  <c r="W2"/>
  <c r="W15" s="1"/>
  <c r="V2"/>
  <c r="V32" s="1"/>
  <c r="E63" i="12"/>
  <c r="AK62"/>
  <c r="AJ62"/>
  <c r="AI62"/>
  <c r="AH62"/>
  <c r="AG62"/>
  <c r="AF62"/>
  <c r="AE62"/>
  <c r="AD62"/>
  <c r="AC62"/>
  <c r="AB62"/>
  <c r="AA62"/>
  <c r="Z62"/>
  <c r="U62"/>
  <c r="T62"/>
  <c r="S62"/>
  <c r="R62"/>
  <c r="Q62"/>
  <c r="P62"/>
  <c r="O62"/>
  <c r="N62"/>
  <c r="M62"/>
  <c r="L62"/>
  <c r="K62"/>
  <c r="J62"/>
  <c r="H62"/>
  <c r="G62"/>
  <c r="AK61"/>
  <c r="AJ61"/>
  <c r="AI61"/>
  <c r="AH61"/>
  <c r="AG61"/>
  <c r="AF61"/>
  <c r="AE61"/>
  <c r="AD61"/>
  <c r="AC61"/>
  <c r="AB61"/>
  <c r="AA61"/>
  <c r="Z61"/>
  <c r="U61"/>
  <c r="T61"/>
  <c r="S61"/>
  <c r="R61"/>
  <c r="Q61"/>
  <c r="P61"/>
  <c r="O61"/>
  <c r="N61"/>
  <c r="M61"/>
  <c r="L61"/>
  <c r="K61"/>
  <c r="J61"/>
  <c r="H61"/>
  <c r="G61"/>
  <c r="AK60"/>
  <c r="AJ60"/>
  <c r="AI60"/>
  <c r="AH60"/>
  <c r="AG60"/>
  <c r="AF60"/>
  <c r="AE60"/>
  <c r="AD60"/>
  <c r="AC60"/>
  <c r="AB60"/>
  <c r="AA60"/>
  <c r="Z60"/>
  <c r="U60"/>
  <c r="T60"/>
  <c r="S60"/>
  <c r="R60"/>
  <c r="Q60"/>
  <c r="P60"/>
  <c r="O60"/>
  <c r="N60"/>
  <c r="M60"/>
  <c r="L60"/>
  <c r="K60"/>
  <c r="J60"/>
  <c r="H60"/>
  <c r="G60"/>
  <c r="AK59"/>
  <c r="AJ59"/>
  <c r="AI59"/>
  <c r="AH59"/>
  <c r="AG59"/>
  <c r="AF59"/>
  <c r="AE59"/>
  <c r="AD59"/>
  <c r="AC59"/>
  <c r="AB59"/>
  <c r="AA59"/>
  <c r="Z59"/>
  <c r="U59"/>
  <c r="T59"/>
  <c r="S59"/>
  <c r="R59"/>
  <c r="Q59"/>
  <c r="P59"/>
  <c r="O59"/>
  <c r="N59"/>
  <c r="M59"/>
  <c r="L59"/>
  <c r="K59"/>
  <c r="J59"/>
  <c r="H59"/>
  <c r="G59"/>
  <c r="AK58"/>
  <c r="AJ58"/>
  <c r="AI58"/>
  <c r="AH58"/>
  <c r="AG58"/>
  <c r="AF58"/>
  <c r="AE58"/>
  <c r="AD58"/>
  <c r="AC58"/>
  <c r="AB58"/>
  <c r="AA58"/>
  <c r="Z58"/>
  <c r="U58"/>
  <c r="T58"/>
  <c r="S58"/>
  <c r="R58"/>
  <c r="Q58"/>
  <c r="P58"/>
  <c r="O58"/>
  <c r="N58"/>
  <c r="M58"/>
  <c r="L58"/>
  <c r="K58"/>
  <c r="J58"/>
  <c r="H58"/>
  <c r="G58"/>
  <c r="AK57"/>
  <c r="AJ57"/>
  <c r="AI57"/>
  <c r="AH57"/>
  <c r="AG57"/>
  <c r="AF57"/>
  <c r="AE57"/>
  <c r="AD57"/>
  <c r="AC57"/>
  <c r="AB57"/>
  <c r="AA57"/>
  <c r="Z57"/>
  <c r="U57"/>
  <c r="T57"/>
  <c r="S57"/>
  <c r="R57"/>
  <c r="Q57"/>
  <c r="P57"/>
  <c r="O57"/>
  <c r="N57"/>
  <c r="M57"/>
  <c r="L57"/>
  <c r="K57"/>
  <c r="J57"/>
  <c r="H57"/>
  <c r="G57"/>
  <c r="AK56"/>
  <c r="AJ56"/>
  <c r="AI56"/>
  <c r="AH56"/>
  <c r="AG56"/>
  <c r="AF56"/>
  <c r="AE56"/>
  <c r="AD56"/>
  <c r="AC56"/>
  <c r="AB56"/>
  <c r="AA56"/>
  <c r="Z56"/>
  <c r="U56"/>
  <c r="T56"/>
  <c r="S56"/>
  <c r="R56"/>
  <c r="Q56"/>
  <c r="P56"/>
  <c r="O56"/>
  <c r="N56"/>
  <c r="M56"/>
  <c r="L56"/>
  <c r="K56"/>
  <c r="J56"/>
  <c r="H56"/>
  <c r="G56"/>
  <c r="AK55"/>
  <c r="AJ55"/>
  <c r="AI55"/>
  <c r="AH55"/>
  <c r="AG55"/>
  <c r="AF55"/>
  <c r="AE55"/>
  <c r="AD55"/>
  <c r="AC55"/>
  <c r="AB55"/>
  <c r="AA55"/>
  <c r="Z55"/>
  <c r="U55"/>
  <c r="T55"/>
  <c r="S55"/>
  <c r="R55"/>
  <c r="Q55"/>
  <c r="P55"/>
  <c r="O55"/>
  <c r="N55"/>
  <c r="M55"/>
  <c r="L55"/>
  <c r="K55"/>
  <c r="J55"/>
  <c r="H55"/>
  <c r="G55"/>
  <c r="AK54"/>
  <c r="AJ54"/>
  <c r="AI54"/>
  <c r="AH54"/>
  <c r="AG54"/>
  <c r="AF54"/>
  <c r="AE54"/>
  <c r="AD54"/>
  <c r="AC54"/>
  <c r="AB54"/>
  <c r="AA54"/>
  <c r="Z54"/>
  <c r="U54"/>
  <c r="T54"/>
  <c r="S54"/>
  <c r="R54"/>
  <c r="Q54"/>
  <c r="P54"/>
  <c r="O54"/>
  <c r="N54"/>
  <c r="M54"/>
  <c r="L54"/>
  <c r="K54"/>
  <c r="J54"/>
  <c r="H54"/>
  <c r="G54"/>
  <c r="AK53"/>
  <c r="AJ53"/>
  <c r="AI53"/>
  <c r="AH53"/>
  <c r="AG53"/>
  <c r="AF53"/>
  <c r="AE53"/>
  <c r="AD53"/>
  <c r="AC53"/>
  <c r="AB53"/>
  <c r="AA53"/>
  <c r="Z53"/>
  <c r="U53"/>
  <c r="T53"/>
  <c r="S53"/>
  <c r="R53"/>
  <c r="Q53"/>
  <c r="P53"/>
  <c r="O53"/>
  <c r="N53"/>
  <c r="M53"/>
  <c r="L53"/>
  <c r="K53"/>
  <c r="J53"/>
  <c r="H53"/>
  <c r="G53"/>
  <c r="AK52"/>
  <c r="AJ52"/>
  <c r="AI52"/>
  <c r="AH52"/>
  <c r="AG52"/>
  <c r="AF52"/>
  <c r="AE52"/>
  <c r="AD52"/>
  <c r="AC52"/>
  <c r="AB52"/>
  <c r="AA52"/>
  <c r="Z52"/>
  <c r="U52"/>
  <c r="T52"/>
  <c r="S52"/>
  <c r="R52"/>
  <c r="Q52"/>
  <c r="P52"/>
  <c r="O52"/>
  <c r="N52"/>
  <c r="M52"/>
  <c r="L52"/>
  <c r="K52"/>
  <c r="J52"/>
  <c r="H52"/>
  <c r="G52"/>
  <c r="AK51"/>
  <c r="AJ51"/>
  <c r="AI51"/>
  <c r="AH51"/>
  <c r="AG51"/>
  <c r="AF51"/>
  <c r="AE51"/>
  <c r="AD51"/>
  <c r="AC51"/>
  <c r="AB51"/>
  <c r="AA51"/>
  <c r="Z51"/>
  <c r="U51"/>
  <c r="T51"/>
  <c r="S51"/>
  <c r="R51"/>
  <c r="Q51"/>
  <c r="P51"/>
  <c r="O51"/>
  <c r="N51"/>
  <c r="M51"/>
  <c r="L51"/>
  <c r="K51"/>
  <c r="J51"/>
  <c r="H51"/>
  <c r="G51"/>
  <c r="AK50"/>
  <c r="AJ50"/>
  <c r="AI50"/>
  <c r="AH50"/>
  <c r="AG50"/>
  <c r="AF50"/>
  <c r="AE50"/>
  <c r="AD50"/>
  <c r="AC50"/>
  <c r="AB50"/>
  <c r="AA50"/>
  <c r="Z50"/>
  <c r="U50"/>
  <c r="T50"/>
  <c r="S50"/>
  <c r="R50"/>
  <c r="Q50"/>
  <c r="P50"/>
  <c r="O50"/>
  <c r="N50"/>
  <c r="M50"/>
  <c r="L50"/>
  <c r="K50"/>
  <c r="J50"/>
  <c r="H50"/>
  <c r="G50"/>
  <c r="AK49"/>
  <c r="AJ49"/>
  <c r="AI49"/>
  <c r="AH49"/>
  <c r="AG49"/>
  <c r="AF49"/>
  <c r="AE49"/>
  <c r="AD49"/>
  <c r="AC49"/>
  <c r="AB49"/>
  <c r="AA49"/>
  <c r="Z49"/>
  <c r="U49"/>
  <c r="T49"/>
  <c r="S49"/>
  <c r="R49"/>
  <c r="Q49"/>
  <c r="P49"/>
  <c r="O49"/>
  <c r="N49"/>
  <c r="M49"/>
  <c r="L49"/>
  <c r="K49"/>
  <c r="J49"/>
  <c r="H49"/>
  <c r="G49"/>
  <c r="AK48"/>
  <c r="AJ48"/>
  <c r="AI48"/>
  <c r="AH48"/>
  <c r="AG48"/>
  <c r="AF48"/>
  <c r="AE48"/>
  <c r="AD48"/>
  <c r="AC48"/>
  <c r="AB48"/>
  <c r="AA48"/>
  <c r="Z48"/>
  <c r="U48"/>
  <c r="T48"/>
  <c r="S48"/>
  <c r="R48"/>
  <c r="Q48"/>
  <c r="P48"/>
  <c r="O48"/>
  <c r="N48"/>
  <c r="M48"/>
  <c r="L48"/>
  <c r="K48"/>
  <c r="J48"/>
  <c r="H48"/>
  <c r="G48"/>
  <c r="AK47"/>
  <c r="AJ47"/>
  <c r="AI47"/>
  <c r="AH47"/>
  <c r="AG47"/>
  <c r="AF47"/>
  <c r="AE47"/>
  <c r="AD47"/>
  <c r="AC47"/>
  <c r="AB47"/>
  <c r="AA47"/>
  <c r="Z47"/>
  <c r="U47"/>
  <c r="T47"/>
  <c r="S47"/>
  <c r="R47"/>
  <c r="Q47"/>
  <c r="P47"/>
  <c r="O47"/>
  <c r="N47"/>
  <c r="M47"/>
  <c r="L47"/>
  <c r="K47"/>
  <c r="J47"/>
  <c r="H47"/>
  <c r="G47"/>
  <c r="AK46"/>
  <c r="AJ46"/>
  <c r="AI46"/>
  <c r="AH46"/>
  <c r="AG46"/>
  <c r="AF46"/>
  <c r="AE46"/>
  <c r="AD46"/>
  <c r="AC46"/>
  <c r="AB46"/>
  <c r="AA46"/>
  <c r="Z46"/>
  <c r="U46"/>
  <c r="T46"/>
  <c r="S46"/>
  <c r="R46"/>
  <c r="Q46"/>
  <c r="P46"/>
  <c r="O46"/>
  <c r="N46"/>
  <c r="M46"/>
  <c r="L46"/>
  <c r="K46"/>
  <c r="J46"/>
  <c r="H46"/>
  <c r="G46"/>
  <c r="AK45"/>
  <c r="AJ45"/>
  <c r="AI45"/>
  <c r="AH45"/>
  <c r="AG45"/>
  <c r="AF45"/>
  <c r="AE45"/>
  <c r="AD45"/>
  <c r="AC45"/>
  <c r="AB45"/>
  <c r="AA45"/>
  <c r="Z45"/>
  <c r="U45"/>
  <c r="T45"/>
  <c r="S45"/>
  <c r="R45"/>
  <c r="Q45"/>
  <c r="P45"/>
  <c r="O45"/>
  <c r="N45"/>
  <c r="M45"/>
  <c r="L45"/>
  <c r="K45"/>
  <c r="J45"/>
  <c r="H45"/>
  <c r="G45"/>
  <c r="AK44"/>
  <c r="AJ44"/>
  <c r="AI44"/>
  <c r="AH44"/>
  <c r="AG44"/>
  <c r="AF44"/>
  <c r="AE44"/>
  <c r="AD44"/>
  <c r="AC44"/>
  <c r="AB44"/>
  <c r="AA44"/>
  <c r="Z44"/>
  <c r="U44"/>
  <c r="T44"/>
  <c r="S44"/>
  <c r="R44"/>
  <c r="Q44"/>
  <c r="P44"/>
  <c r="O44"/>
  <c r="N44"/>
  <c r="M44"/>
  <c r="L44"/>
  <c r="K44"/>
  <c r="J44"/>
  <c r="H44"/>
  <c r="G44"/>
  <c r="AK43"/>
  <c r="AJ43"/>
  <c r="AI43"/>
  <c r="AH43"/>
  <c r="AG43"/>
  <c r="AF43"/>
  <c r="AE43"/>
  <c r="AD43"/>
  <c r="AC43"/>
  <c r="AB43"/>
  <c r="AA43"/>
  <c r="Z43"/>
  <c r="U43"/>
  <c r="T43"/>
  <c r="S43"/>
  <c r="R43"/>
  <c r="Q43"/>
  <c r="P43"/>
  <c r="O43"/>
  <c r="N43"/>
  <c r="M43"/>
  <c r="L43"/>
  <c r="K43"/>
  <c r="J43"/>
  <c r="H43"/>
  <c r="G43"/>
  <c r="AK42"/>
  <c r="AJ42"/>
  <c r="AI42"/>
  <c r="AH42"/>
  <c r="AG42"/>
  <c r="AF42"/>
  <c r="AE42"/>
  <c r="AD42"/>
  <c r="AC42"/>
  <c r="AB42"/>
  <c r="AA42"/>
  <c r="Z42"/>
  <c r="U42"/>
  <c r="T42"/>
  <c r="S42"/>
  <c r="R42"/>
  <c r="Q42"/>
  <c r="P42"/>
  <c r="O42"/>
  <c r="N42"/>
  <c r="M42"/>
  <c r="L42"/>
  <c r="K42"/>
  <c r="J42"/>
  <c r="H42"/>
  <c r="G42"/>
  <c r="AK41"/>
  <c r="AJ41"/>
  <c r="AI41"/>
  <c r="AH41"/>
  <c r="AG41"/>
  <c r="AF41"/>
  <c r="AE41"/>
  <c r="AD41"/>
  <c r="AC41"/>
  <c r="AB41"/>
  <c r="AA41"/>
  <c r="Z41"/>
  <c r="U41"/>
  <c r="T41"/>
  <c r="S41"/>
  <c r="R41"/>
  <c r="Q41"/>
  <c r="P41"/>
  <c r="O41"/>
  <c r="N41"/>
  <c r="M41"/>
  <c r="L41"/>
  <c r="K41"/>
  <c r="J41"/>
  <c r="H41"/>
  <c r="G41"/>
  <c r="AK40"/>
  <c r="AJ40"/>
  <c r="AI40"/>
  <c r="AH40"/>
  <c r="AG40"/>
  <c r="AF40"/>
  <c r="AE40"/>
  <c r="AD40"/>
  <c r="AC40"/>
  <c r="AB40"/>
  <c r="AA40"/>
  <c r="Z40"/>
  <c r="U40"/>
  <c r="T40"/>
  <c r="S40"/>
  <c r="R40"/>
  <c r="Q40"/>
  <c r="P40"/>
  <c r="O40"/>
  <c r="N40"/>
  <c r="M40"/>
  <c r="L40"/>
  <c r="K40"/>
  <c r="J40"/>
  <c r="H40"/>
  <c r="G40"/>
  <c r="AK39"/>
  <c r="AJ39"/>
  <c r="AI39"/>
  <c r="AH39"/>
  <c r="AG39"/>
  <c r="AF39"/>
  <c r="AE39"/>
  <c r="AD39"/>
  <c r="AC39"/>
  <c r="AB39"/>
  <c r="AA39"/>
  <c r="Z39"/>
  <c r="U39"/>
  <c r="T39"/>
  <c r="S39"/>
  <c r="R39"/>
  <c r="Q39"/>
  <c r="P39"/>
  <c r="O39"/>
  <c r="N39"/>
  <c r="M39"/>
  <c r="L39"/>
  <c r="K39"/>
  <c r="J39"/>
  <c r="H39"/>
  <c r="G39"/>
  <c r="AK38"/>
  <c r="AJ38"/>
  <c r="AI38"/>
  <c r="AH38"/>
  <c r="AG38"/>
  <c r="AF38"/>
  <c r="AE38"/>
  <c r="AD38"/>
  <c r="AC38"/>
  <c r="AB38"/>
  <c r="AA38"/>
  <c r="Z38"/>
  <c r="U38"/>
  <c r="T38"/>
  <c r="S38"/>
  <c r="R38"/>
  <c r="Q38"/>
  <c r="P38"/>
  <c r="O38"/>
  <c r="N38"/>
  <c r="M38"/>
  <c r="L38"/>
  <c r="K38"/>
  <c r="J38"/>
  <c r="H38"/>
  <c r="G38"/>
  <c r="AK37"/>
  <c r="AJ37"/>
  <c r="AI37"/>
  <c r="AH37"/>
  <c r="AG37"/>
  <c r="AF37"/>
  <c r="AE37"/>
  <c r="AD37"/>
  <c r="AC37"/>
  <c r="AB37"/>
  <c r="AA37"/>
  <c r="Z37"/>
  <c r="U37"/>
  <c r="T37"/>
  <c r="S37"/>
  <c r="R37"/>
  <c r="Q37"/>
  <c r="P37"/>
  <c r="O37"/>
  <c r="N37"/>
  <c r="M37"/>
  <c r="L37"/>
  <c r="K37"/>
  <c r="J37"/>
  <c r="H37"/>
  <c r="G37"/>
  <c r="AK36"/>
  <c r="AJ36"/>
  <c r="AI36"/>
  <c r="AH36"/>
  <c r="AG36"/>
  <c r="AF36"/>
  <c r="AE36"/>
  <c r="AD36"/>
  <c r="AC36"/>
  <c r="AB36"/>
  <c r="AA36"/>
  <c r="Z36"/>
  <c r="U36"/>
  <c r="T36"/>
  <c r="S36"/>
  <c r="R36"/>
  <c r="Q36"/>
  <c r="P36"/>
  <c r="O36"/>
  <c r="N36"/>
  <c r="M36"/>
  <c r="L36"/>
  <c r="K36"/>
  <c r="J36"/>
  <c r="H36"/>
  <c r="G36"/>
  <c r="AK35"/>
  <c r="AJ35"/>
  <c r="AI35"/>
  <c r="AH35"/>
  <c r="AG35"/>
  <c r="AF35"/>
  <c r="AE35"/>
  <c r="AD35"/>
  <c r="AC35"/>
  <c r="AB35"/>
  <c r="AA35"/>
  <c r="Z35"/>
  <c r="U35"/>
  <c r="T35"/>
  <c r="S35"/>
  <c r="R35"/>
  <c r="Q35"/>
  <c r="P35"/>
  <c r="O35"/>
  <c r="N35"/>
  <c r="M35"/>
  <c r="L35"/>
  <c r="K35"/>
  <c r="J35"/>
  <c r="H35"/>
  <c r="G35"/>
  <c r="AK34"/>
  <c r="AJ34"/>
  <c r="AI34"/>
  <c r="AH34"/>
  <c r="AG34"/>
  <c r="AF34"/>
  <c r="AE34"/>
  <c r="AD34"/>
  <c r="AC34"/>
  <c r="AB34"/>
  <c r="AA34"/>
  <c r="Z34"/>
  <c r="U34"/>
  <c r="T34"/>
  <c r="S34"/>
  <c r="R34"/>
  <c r="Q34"/>
  <c r="P34"/>
  <c r="O34"/>
  <c r="N34"/>
  <c r="M34"/>
  <c r="L34"/>
  <c r="K34"/>
  <c r="J34"/>
  <c r="H34"/>
  <c r="G34"/>
  <c r="AK33"/>
  <c r="AJ33"/>
  <c r="AI33"/>
  <c r="AH33"/>
  <c r="AG33"/>
  <c r="AF33"/>
  <c r="AE33"/>
  <c r="AD33"/>
  <c r="AC33"/>
  <c r="AB33"/>
  <c r="AA33"/>
  <c r="Z33"/>
  <c r="U33"/>
  <c r="T33"/>
  <c r="S33"/>
  <c r="R33"/>
  <c r="Q33"/>
  <c r="P33"/>
  <c r="O33"/>
  <c r="N33"/>
  <c r="M33"/>
  <c r="L33"/>
  <c r="K33"/>
  <c r="J33"/>
  <c r="H33"/>
  <c r="G33"/>
  <c r="AK32"/>
  <c r="AJ32"/>
  <c r="AI32"/>
  <c r="AH32"/>
  <c r="AG32"/>
  <c r="AF32"/>
  <c r="AE32"/>
  <c r="AD32"/>
  <c r="AC32"/>
  <c r="AB32"/>
  <c r="AA32"/>
  <c r="Z32"/>
  <c r="U32"/>
  <c r="T32"/>
  <c r="S32"/>
  <c r="R32"/>
  <c r="Q32"/>
  <c r="P32"/>
  <c r="O32"/>
  <c r="N32"/>
  <c r="M32"/>
  <c r="L32"/>
  <c r="K32"/>
  <c r="J32"/>
  <c r="H32"/>
  <c r="G32"/>
  <c r="AK31"/>
  <c r="AJ31"/>
  <c r="AI31"/>
  <c r="AH31"/>
  <c r="AG31"/>
  <c r="AF31"/>
  <c r="AE31"/>
  <c r="AD31"/>
  <c r="AC31"/>
  <c r="AB31"/>
  <c r="AA31"/>
  <c r="Z31"/>
  <c r="U31"/>
  <c r="T31"/>
  <c r="S31"/>
  <c r="R31"/>
  <c r="Q31"/>
  <c r="P31"/>
  <c r="O31"/>
  <c r="N31"/>
  <c r="M31"/>
  <c r="L31"/>
  <c r="K31"/>
  <c r="J31"/>
  <c r="H31"/>
  <c r="G31"/>
  <c r="AK30"/>
  <c r="AJ30"/>
  <c r="AI30"/>
  <c r="AH30"/>
  <c r="AG30"/>
  <c r="AF30"/>
  <c r="AE30"/>
  <c r="AD30"/>
  <c r="AC30"/>
  <c r="AB30"/>
  <c r="AA30"/>
  <c r="Z30"/>
  <c r="U30"/>
  <c r="T30"/>
  <c r="S30"/>
  <c r="R30"/>
  <c r="Q30"/>
  <c r="P30"/>
  <c r="O30"/>
  <c r="N30"/>
  <c r="M30"/>
  <c r="L30"/>
  <c r="K30"/>
  <c r="J30"/>
  <c r="H30"/>
  <c r="G30"/>
  <c r="AK29"/>
  <c r="AJ29"/>
  <c r="AI29"/>
  <c r="AH29"/>
  <c r="AG29"/>
  <c r="AF29"/>
  <c r="AE29"/>
  <c r="AD29"/>
  <c r="AC29"/>
  <c r="AB29"/>
  <c r="AA29"/>
  <c r="Z29"/>
  <c r="U29"/>
  <c r="T29"/>
  <c r="S29"/>
  <c r="R29"/>
  <c r="Q29"/>
  <c r="P29"/>
  <c r="O29"/>
  <c r="N29"/>
  <c r="M29"/>
  <c r="L29"/>
  <c r="K29"/>
  <c r="J29"/>
  <c r="H29"/>
  <c r="G29"/>
  <c r="AW28"/>
  <c r="AW31" s="1"/>
  <c r="AZ26" s="1"/>
  <c r="AK28"/>
  <c r="AJ28"/>
  <c r="AI28"/>
  <c r="AH28"/>
  <c r="AG28"/>
  <c r="AF28"/>
  <c r="AE28"/>
  <c r="AD28"/>
  <c r="AC28"/>
  <c r="AB28"/>
  <c r="AA28"/>
  <c r="Z28"/>
  <c r="U28"/>
  <c r="T28"/>
  <c r="S28"/>
  <c r="R28"/>
  <c r="Q28"/>
  <c r="P28"/>
  <c r="O28"/>
  <c r="N28"/>
  <c r="M28"/>
  <c r="L28"/>
  <c r="K28"/>
  <c r="J28"/>
  <c r="H28"/>
  <c r="G28"/>
  <c r="AK27"/>
  <c r="AJ27"/>
  <c r="AI27"/>
  <c r="AH27"/>
  <c r="AG27"/>
  <c r="AF27"/>
  <c r="AE27"/>
  <c r="AD27"/>
  <c r="AC27"/>
  <c r="AB27"/>
  <c r="AA27"/>
  <c r="Z27"/>
  <c r="U27"/>
  <c r="T27"/>
  <c r="S27"/>
  <c r="R27"/>
  <c r="Q27"/>
  <c r="P27"/>
  <c r="O27"/>
  <c r="N27"/>
  <c r="M27"/>
  <c r="L27"/>
  <c r="K27"/>
  <c r="J27"/>
  <c r="H27"/>
  <c r="G27"/>
  <c r="AK26"/>
  <c r="AJ26"/>
  <c r="AI26"/>
  <c r="AH26"/>
  <c r="AG26"/>
  <c r="AF26"/>
  <c r="AE26"/>
  <c r="AD26"/>
  <c r="AC26"/>
  <c r="AB26"/>
  <c r="AA26"/>
  <c r="Z26"/>
  <c r="U26"/>
  <c r="T26"/>
  <c r="S26"/>
  <c r="R26"/>
  <c r="Q26"/>
  <c r="P26"/>
  <c r="O26"/>
  <c r="N26"/>
  <c r="M26"/>
  <c r="L26"/>
  <c r="K26"/>
  <c r="J26"/>
  <c r="H26"/>
  <c r="G26"/>
  <c r="AZ25"/>
  <c r="AR25"/>
  <c r="AK25"/>
  <c r="AJ25"/>
  <c r="AI25"/>
  <c r="AH25"/>
  <c r="AG25"/>
  <c r="AF25"/>
  <c r="AE25"/>
  <c r="AD25"/>
  <c r="AC25"/>
  <c r="AB25"/>
  <c r="AA25"/>
  <c r="Z25"/>
  <c r="U25"/>
  <c r="T25"/>
  <c r="S25"/>
  <c r="R25"/>
  <c r="Q25"/>
  <c r="P25"/>
  <c r="O25"/>
  <c r="N25"/>
  <c r="M25"/>
  <c r="L25"/>
  <c r="K25"/>
  <c r="J25"/>
  <c r="H25"/>
  <c r="G25"/>
  <c r="AK24"/>
  <c r="AJ24"/>
  <c r="AI24"/>
  <c r="AH24"/>
  <c r="AG24"/>
  <c r="AF24"/>
  <c r="AE24"/>
  <c r="AD24"/>
  <c r="AC24"/>
  <c r="AB24"/>
  <c r="AA24"/>
  <c r="Z24"/>
  <c r="U24"/>
  <c r="T24"/>
  <c r="S24"/>
  <c r="R24"/>
  <c r="Q24"/>
  <c r="P24"/>
  <c r="O24"/>
  <c r="N24"/>
  <c r="M24"/>
  <c r="L24"/>
  <c r="K24"/>
  <c r="J24"/>
  <c r="H24"/>
  <c r="G24"/>
  <c r="AK23"/>
  <c r="AJ23"/>
  <c r="AI23"/>
  <c r="AH23"/>
  <c r="AG23"/>
  <c r="AF23"/>
  <c r="AE23"/>
  <c r="AD23"/>
  <c r="AC23"/>
  <c r="AB23"/>
  <c r="AA23"/>
  <c r="Z23"/>
  <c r="U23"/>
  <c r="T23"/>
  <c r="S23"/>
  <c r="R23"/>
  <c r="Q23"/>
  <c r="P23"/>
  <c r="O23"/>
  <c r="N23"/>
  <c r="M23"/>
  <c r="L23"/>
  <c r="K23"/>
  <c r="J23"/>
  <c r="H23"/>
  <c r="G23"/>
  <c r="AK22"/>
  <c r="AJ22"/>
  <c r="AI22"/>
  <c r="AH22"/>
  <c r="AG22"/>
  <c r="AF22"/>
  <c r="AE22"/>
  <c r="AD22"/>
  <c r="AC22"/>
  <c r="AB22"/>
  <c r="AA22"/>
  <c r="Z22"/>
  <c r="U22"/>
  <c r="T22"/>
  <c r="S22"/>
  <c r="R22"/>
  <c r="Q22"/>
  <c r="P22"/>
  <c r="O22"/>
  <c r="N22"/>
  <c r="M22"/>
  <c r="L22"/>
  <c r="K22"/>
  <c r="J22"/>
  <c r="H22"/>
  <c r="G22"/>
  <c r="AK21"/>
  <c r="AJ21"/>
  <c r="AI21"/>
  <c r="AH21"/>
  <c r="AG21"/>
  <c r="AF21"/>
  <c r="AE21"/>
  <c r="AD21"/>
  <c r="AC21"/>
  <c r="AB21"/>
  <c r="AA21"/>
  <c r="Z21"/>
  <c r="U21"/>
  <c r="T21"/>
  <c r="S21"/>
  <c r="R21"/>
  <c r="Q21"/>
  <c r="P21"/>
  <c r="O21"/>
  <c r="N21"/>
  <c r="M21"/>
  <c r="L21"/>
  <c r="K21"/>
  <c r="J21"/>
  <c r="H21"/>
  <c r="G21"/>
  <c r="AK20"/>
  <c r="AJ20"/>
  <c r="AI20"/>
  <c r="AH20"/>
  <c r="AG20"/>
  <c r="AF20"/>
  <c r="AE20"/>
  <c r="AD20"/>
  <c r="AC20"/>
  <c r="AB20"/>
  <c r="AA20"/>
  <c r="Z20"/>
  <c r="U20"/>
  <c r="T20"/>
  <c r="S20"/>
  <c r="R20"/>
  <c r="Q20"/>
  <c r="P20"/>
  <c r="O20"/>
  <c r="N20"/>
  <c r="M20"/>
  <c r="L20"/>
  <c r="K20"/>
  <c r="J20"/>
  <c r="H20"/>
  <c r="G20"/>
  <c r="AK19"/>
  <c r="AJ19"/>
  <c r="AI19"/>
  <c r="AH19"/>
  <c r="AG19"/>
  <c r="AF19"/>
  <c r="AE19"/>
  <c r="AD19"/>
  <c r="AC19"/>
  <c r="AB19"/>
  <c r="AA19"/>
  <c r="Z19"/>
  <c r="U19"/>
  <c r="T19"/>
  <c r="S19"/>
  <c r="R19"/>
  <c r="Q19"/>
  <c r="P19"/>
  <c r="O19"/>
  <c r="N19"/>
  <c r="M19"/>
  <c r="L19"/>
  <c r="K19"/>
  <c r="J19"/>
  <c r="H19"/>
  <c r="G19"/>
  <c r="AK18"/>
  <c r="AJ18"/>
  <c r="AI18"/>
  <c r="AH18"/>
  <c r="AG18"/>
  <c r="AF18"/>
  <c r="AE18"/>
  <c r="AD18"/>
  <c r="AC18"/>
  <c r="AB18"/>
  <c r="AA18"/>
  <c r="Z18"/>
  <c r="U18"/>
  <c r="T18"/>
  <c r="S18"/>
  <c r="R18"/>
  <c r="Q18"/>
  <c r="P18"/>
  <c r="O18"/>
  <c r="N18"/>
  <c r="M18"/>
  <c r="L18"/>
  <c r="K18"/>
  <c r="J18"/>
  <c r="H18"/>
  <c r="G18"/>
  <c r="AK17"/>
  <c r="AJ17"/>
  <c r="AI17"/>
  <c r="AH17"/>
  <c r="AG17"/>
  <c r="AF17"/>
  <c r="AE17"/>
  <c r="AD17"/>
  <c r="AC17"/>
  <c r="AB17"/>
  <c r="AA17"/>
  <c r="Z17"/>
  <c r="U17"/>
  <c r="T17"/>
  <c r="S17"/>
  <c r="R17"/>
  <c r="Q17"/>
  <c r="P17"/>
  <c r="O17"/>
  <c r="N17"/>
  <c r="M17"/>
  <c r="L17"/>
  <c r="K17"/>
  <c r="J17"/>
  <c r="H17"/>
  <c r="G17"/>
  <c r="AK16"/>
  <c r="AJ16"/>
  <c r="AI16"/>
  <c r="AH16"/>
  <c r="AG16"/>
  <c r="AF16"/>
  <c r="AE16"/>
  <c r="AD16"/>
  <c r="AC16"/>
  <c r="AB16"/>
  <c r="AA16"/>
  <c r="Z16"/>
  <c r="U16"/>
  <c r="T16"/>
  <c r="S16"/>
  <c r="R16"/>
  <c r="Q16"/>
  <c r="P16"/>
  <c r="O16"/>
  <c r="N16"/>
  <c r="M16"/>
  <c r="L16"/>
  <c r="K16"/>
  <c r="J16"/>
  <c r="H16"/>
  <c r="G16"/>
  <c r="AK15"/>
  <c r="AJ15"/>
  <c r="AI15"/>
  <c r="AH15"/>
  <c r="AG15"/>
  <c r="AF15"/>
  <c r="AE15"/>
  <c r="AD15"/>
  <c r="AC15"/>
  <c r="AB15"/>
  <c r="AA15"/>
  <c r="Z15"/>
  <c r="U15"/>
  <c r="T15"/>
  <c r="S15"/>
  <c r="R15"/>
  <c r="Q15"/>
  <c r="P15"/>
  <c r="O15"/>
  <c r="N15"/>
  <c r="M15"/>
  <c r="L15"/>
  <c r="K15"/>
  <c r="J15"/>
  <c r="H15"/>
  <c r="G15"/>
  <c r="AK14"/>
  <c r="AJ14"/>
  <c r="AI14"/>
  <c r="AH14"/>
  <c r="AG14"/>
  <c r="AF14"/>
  <c r="AE14"/>
  <c r="AD14"/>
  <c r="AC14"/>
  <c r="AB14"/>
  <c r="AA14"/>
  <c r="Z14"/>
  <c r="U14"/>
  <c r="T14"/>
  <c r="S14"/>
  <c r="R14"/>
  <c r="Q14"/>
  <c r="P14"/>
  <c r="O14"/>
  <c r="N14"/>
  <c r="M14"/>
  <c r="L14"/>
  <c r="K14"/>
  <c r="J14"/>
  <c r="H14"/>
  <c r="G14"/>
  <c r="AK13"/>
  <c r="AJ13"/>
  <c r="AI13"/>
  <c r="AH13"/>
  <c r="AG13"/>
  <c r="AF13"/>
  <c r="AE13"/>
  <c r="AD13"/>
  <c r="AC13"/>
  <c r="AB13"/>
  <c r="AA13"/>
  <c r="Z13"/>
  <c r="U13"/>
  <c r="T13"/>
  <c r="S13"/>
  <c r="R13"/>
  <c r="Q13"/>
  <c r="P13"/>
  <c r="O13"/>
  <c r="N13"/>
  <c r="M13"/>
  <c r="L13"/>
  <c r="K13"/>
  <c r="J13"/>
  <c r="H13"/>
  <c r="G13"/>
  <c r="AK12"/>
  <c r="AJ12"/>
  <c r="AI12"/>
  <c r="AH12"/>
  <c r="AG12"/>
  <c r="AF12"/>
  <c r="AE12"/>
  <c r="AD12"/>
  <c r="AC12"/>
  <c r="AB12"/>
  <c r="AA12"/>
  <c r="Z12"/>
  <c r="U12"/>
  <c r="T12"/>
  <c r="S12"/>
  <c r="R12"/>
  <c r="Q12"/>
  <c r="P12"/>
  <c r="O12"/>
  <c r="N12"/>
  <c r="M12"/>
  <c r="L12"/>
  <c r="K12"/>
  <c r="J12"/>
  <c r="H12"/>
  <c r="G12"/>
  <c r="AK11"/>
  <c r="AJ11"/>
  <c r="AI11"/>
  <c r="AH11"/>
  <c r="AG11"/>
  <c r="AF11"/>
  <c r="AE11"/>
  <c r="AD11"/>
  <c r="AC11"/>
  <c r="AB11"/>
  <c r="AA11"/>
  <c r="Z11"/>
  <c r="U11"/>
  <c r="T11"/>
  <c r="S11"/>
  <c r="R11"/>
  <c r="Q11"/>
  <c r="P11"/>
  <c r="O11"/>
  <c r="N11"/>
  <c r="M11"/>
  <c r="L11"/>
  <c r="K11"/>
  <c r="J11"/>
  <c r="H11"/>
  <c r="G11"/>
  <c r="AK10"/>
  <c r="AJ10"/>
  <c r="AI10"/>
  <c r="AH10"/>
  <c r="AG10"/>
  <c r="AF10"/>
  <c r="AE10"/>
  <c r="AD10"/>
  <c r="AC10"/>
  <c r="AB10"/>
  <c r="AA10"/>
  <c r="Z10"/>
  <c r="U10"/>
  <c r="T10"/>
  <c r="S10"/>
  <c r="R10"/>
  <c r="Q10"/>
  <c r="P10"/>
  <c r="O10"/>
  <c r="N10"/>
  <c r="M10"/>
  <c r="L10"/>
  <c r="K10"/>
  <c r="J10"/>
  <c r="H10"/>
  <c r="G10"/>
  <c r="AK9"/>
  <c r="AJ9"/>
  <c r="AI9"/>
  <c r="AH9"/>
  <c r="AG9"/>
  <c r="AF9"/>
  <c r="AE9"/>
  <c r="AD9"/>
  <c r="AC9"/>
  <c r="AB9"/>
  <c r="AA9"/>
  <c r="Z9"/>
  <c r="U9"/>
  <c r="T9"/>
  <c r="S9"/>
  <c r="R9"/>
  <c r="Q9"/>
  <c r="P9"/>
  <c r="O9"/>
  <c r="N9"/>
  <c r="M9"/>
  <c r="L9"/>
  <c r="K9"/>
  <c r="J9"/>
  <c r="H9"/>
  <c r="G9"/>
  <c r="AK8"/>
  <c r="AJ8"/>
  <c r="AI8"/>
  <c r="AH8"/>
  <c r="AG8"/>
  <c r="AF8"/>
  <c r="AE8"/>
  <c r="AD8"/>
  <c r="AC8"/>
  <c r="AB8"/>
  <c r="AA8"/>
  <c r="Z8"/>
  <c r="U8"/>
  <c r="T8"/>
  <c r="S8"/>
  <c r="R8"/>
  <c r="Q8"/>
  <c r="P8"/>
  <c r="O8"/>
  <c r="N8"/>
  <c r="M8"/>
  <c r="L8"/>
  <c r="K8"/>
  <c r="J8"/>
  <c r="H8"/>
  <c r="G8"/>
  <c r="AK7"/>
  <c r="AJ7"/>
  <c r="AI7"/>
  <c r="AH7"/>
  <c r="AG7"/>
  <c r="AF7"/>
  <c r="AE7"/>
  <c r="AD7"/>
  <c r="AC7"/>
  <c r="AB7"/>
  <c r="AA7"/>
  <c r="Z7"/>
  <c r="U7"/>
  <c r="T7"/>
  <c r="S7"/>
  <c r="R7"/>
  <c r="Q7"/>
  <c r="P7"/>
  <c r="O7"/>
  <c r="N7"/>
  <c r="M7"/>
  <c r="L7"/>
  <c r="K7"/>
  <c r="J7"/>
  <c r="H7"/>
  <c r="G7"/>
  <c r="AK6"/>
  <c r="AJ6"/>
  <c r="AI6"/>
  <c r="AH6"/>
  <c r="AG6"/>
  <c r="AF6"/>
  <c r="AE6"/>
  <c r="AD6"/>
  <c r="AC6"/>
  <c r="AB6"/>
  <c r="AA6"/>
  <c r="Z6"/>
  <c r="U6"/>
  <c r="T6"/>
  <c r="S6"/>
  <c r="R6"/>
  <c r="Q6"/>
  <c r="P6"/>
  <c r="O6"/>
  <c r="N6"/>
  <c r="M6"/>
  <c r="L6"/>
  <c r="K6"/>
  <c r="J6"/>
  <c r="H6"/>
  <c r="G6"/>
  <c r="AK5"/>
  <c r="AJ5"/>
  <c r="AI5"/>
  <c r="AH5"/>
  <c r="AG5"/>
  <c r="AF5"/>
  <c r="AE5"/>
  <c r="AD5"/>
  <c r="AC5"/>
  <c r="AB5"/>
  <c r="AA5"/>
  <c r="Z5"/>
  <c r="U5"/>
  <c r="T5"/>
  <c r="S5"/>
  <c r="R5"/>
  <c r="Q5"/>
  <c r="P5"/>
  <c r="O5"/>
  <c r="N5"/>
  <c r="M5"/>
  <c r="L5"/>
  <c r="K5"/>
  <c r="J5"/>
  <c r="H5"/>
  <c r="G5"/>
  <c r="AK4"/>
  <c r="AJ4"/>
  <c r="AI4"/>
  <c r="AH4"/>
  <c r="AG4"/>
  <c r="AF4"/>
  <c r="AE4"/>
  <c r="AD4"/>
  <c r="AC4"/>
  <c r="AB4"/>
  <c r="AA4"/>
  <c r="Z4"/>
  <c r="U4"/>
  <c r="T4"/>
  <c r="S4"/>
  <c r="R4"/>
  <c r="Q4"/>
  <c r="P4"/>
  <c r="O4"/>
  <c r="N4"/>
  <c r="M4"/>
  <c r="L4"/>
  <c r="K4"/>
  <c r="J4"/>
  <c r="H4"/>
  <c r="G4"/>
  <c r="AK3"/>
  <c r="AK63" s="1"/>
  <c r="AS13" s="1"/>
  <c r="AJ3"/>
  <c r="AJ63" s="1"/>
  <c r="AS12" s="1"/>
  <c r="AI3"/>
  <c r="AI63" s="1"/>
  <c r="AS11" s="1"/>
  <c r="AH3"/>
  <c r="AH63" s="1"/>
  <c r="AS10" s="1"/>
  <c r="AG3"/>
  <c r="AG63" s="1"/>
  <c r="AS9" s="1"/>
  <c r="AF3"/>
  <c r="AF63" s="1"/>
  <c r="AS8" s="1"/>
  <c r="AE3"/>
  <c r="AE63" s="1"/>
  <c r="AS7" s="1"/>
  <c r="AD3"/>
  <c r="AD63" s="1"/>
  <c r="AS6" s="1"/>
  <c r="AC3"/>
  <c r="AC63" s="1"/>
  <c r="AS5" s="1"/>
  <c r="AB3"/>
  <c r="AB63" s="1"/>
  <c r="AS4" s="1"/>
  <c r="AA3"/>
  <c r="AA63" s="1"/>
  <c r="AS3" s="1"/>
  <c r="Z3"/>
  <c r="Z63" s="1"/>
  <c r="AS2" s="1"/>
  <c r="U3"/>
  <c r="U63" s="1"/>
  <c r="AT13" s="1"/>
  <c r="AR13" s="1"/>
  <c r="T3"/>
  <c r="T63" s="1"/>
  <c r="AT12" s="1"/>
  <c r="AR12" s="1"/>
  <c r="R3"/>
  <c r="R63" s="1"/>
  <c r="AT10" s="1"/>
  <c r="AR10" s="1"/>
  <c r="Q3"/>
  <c r="Q63" s="1"/>
  <c r="AT9" s="1"/>
  <c r="AR9" s="1"/>
  <c r="P3"/>
  <c r="P63" s="1"/>
  <c r="AT8" s="1"/>
  <c r="AR8" s="1"/>
  <c r="O3"/>
  <c r="O63" s="1"/>
  <c r="AT7" s="1"/>
  <c r="N3"/>
  <c r="N63" s="1"/>
  <c r="AT6" s="1"/>
  <c r="AR6" s="1"/>
  <c r="M3"/>
  <c r="M63" s="1"/>
  <c r="AT5" s="1"/>
  <c r="AR5" s="1"/>
  <c r="L3"/>
  <c r="L63" s="1"/>
  <c r="AT4" s="1"/>
  <c r="AR4" s="1"/>
  <c r="K3"/>
  <c r="K63" s="1"/>
  <c r="AT3" s="1"/>
  <c r="J3"/>
  <c r="J63" s="1"/>
  <c r="AT2" s="1"/>
  <c r="H3"/>
  <c r="S3" s="1"/>
  <c r="S63" s="1"/>
  <c r="AT11" s="1"/>
  <c r="G3"/>
  <c r="G63" s="1"/>
  <c r="AN2"/>
  <c r="AN15" s="1"/>
  <c r="AM2"/>
  <c r="AM32" s="1"/>
  <c r="AL2"/>
  <c r="AL62" s="1"/>
  <c r="X2"/>
  <c r="X34" s="1"/>
  <c r="W2"/>
  <c r="W15" s="1"/>
  <c r="V2"/>
  <c r="V32" s="1"/>
  <c r="E63" i="13"/>
  <c r="AK62"/>
  <c r="AJ62"/>
  <c r="AI62"/>
  <c r="AH62"/>
  <c r="AG62"/>
  <c r="AF62"/>
  <c r="AE62"/>
  <c r="AD62"/>
  <c r="AC62"/>
  <c r="AB62"/>
  <c r="AA62"/>
  <c r="Z62"/>
  <c r="U62"/>
  <c r="T62"/>
  <c r="S62"/>
  <c r="R62"/>
  <c r="Q62"/>
  <c r="P62"/>
  <c r="O62"/>
  <c r="N62"/>
  <c r="M62"/>
  <c r="L62"/>
  <c r="K62"/>
  <c r="J62"/>
  <c r="H62"/>
  <c r="G62"/>
  <c r="AK61"/>
  <c r="AJ61"/>
  <c r="AI61"/>
  <c r="AH61"/>
  <c r="AG61"/>
  <c r="AF61"/>
  <c r="AE61"/>
  <c r="AD61"/>
  <c r="AC61"/>
  <c r="AB61"/>
  <c r="AA61"/>
  <c r="Z61"/>
  <c r="U61"/>
  <c r="T61"/>
  <c r="S61"/>
  <c r="R61"/>
  <c r="Q61"/>
  <c r="P61"/>
  <c r="O61"/>
  <c r="N61"/>
  <c r="M61"/>
  <c r="L61"/>
  <c r="K61"/>
  <c r="J61"/>
  <c r="H61"/>
  <c r="G61"/>
  <c r="AK60"/>
  <c r="AJ60"/>
  <c r="AI60"/>
  <c r="AH60"/>
  <c r="AG60"/>
  <c r="AF60"/>
  <c r="AE60"/>
  <c r="AD60"/>
  <c r="AC60"/>
  <c r="AB60"/>
  <c r="AA60"/>
  <c r="Z60"/>
  <c r="U60"/>
  <c r="T60"/>
  <c r="S60"/>
  <c r="R60"/>
  <c r="Q60"/>
  <c r="P60"/>
  <c r="O60"/>
  <c r="N60"/>
  <c r="M60"/>
  <c r="L60"/>
  <c r="K60"/>
  <c r="J60"/>
  <c r="H60"/>
  <c r="G60"/>
  <c r="AK59"/>
  <c r="AJ59"/>
  <c r="AI59"/>
  <c r="AH59"/>
  <c r="AG59"/>
  <c r="AF59"/>
  <c r="AE59"/>
  <c r="AD59"/>
  <c r="AC59"/>
  <c r="AB59"/>
  <c r="AA59"/>
  <c r="Z59"/>
  <c r="U59"/>
  <c r="T59"/>
  <c r="S59"/>
  <c r="R59"/>
  <c r="Q59"/>
  <c r="P59"/>
  <c r="O59"/>
  <c r="N59"/>
  <c r="M59"/>
  <c r="L59"/>
  <c r="K59"/>
  <c r="J59"/>
  <c r="H59"/>
  <c r="G59"/>
  <c r="AK58"/>
  <c r="AJ58"/>
  <c r="AI58"/>
  <c r="AH58"/>
  <c r="AG58"/>
  <c r="AF58"/>
  <c r="AE58"/>
  <c r="AD58"/>
  <c r="AC58"/>
  <c r="AB58"/>
  <c r="AA58"/>
  <c r="Z58"/>
  <c r="U58"/>
  <c r="T58"/>
  <c r="S58"/>
  <c r="R58"/>
  <c r="Q58"/>
  <c r="P58"/>
  <c r="O58"/>
  <c r="N58"/>
  <c r="M58"/>
  <c r="L58"/>
  <c r="K58"/>
  <c r="J58"/>
  <c r="H58"/>
  <c r="G58"/>
  <c r="AK57"/>
  <c r="AJ57"/>
  <c r="AI57"/>
  <c r="AH57"/>
  <c r="AG57"/>
  <c r="AF57"/>
  <c r="AE57"/>
  <c r="AD57"/>
  <c r="AC57"/>
  <c r="AB57"/>
  <c r="AA57"/>
  <c r="Z57"/>
  <c r="U57"/>
  <c r="T57"/>
  <c r="S57"/>
  <c r="R57"/>
  <c r="Q57"/>
  <c r="P57"/>
  <c r="O57"/>
  <c r="N57"/>
  <c r="M57"/>
  <c r="L57"/>
  <c r="K57"/>
  <c r="J57"/>
  <c r="H57"/>
  <c r="G57"/>
  <c r="AK56"/>
  <c r="AJ56"/>
  <c r="AI56"/>
  <c r="AH56"/>
  <c r="AG56"/>
  <c r="AF56"/>
  <c r="AE56"/>
  <c r="AD56"/>
  <c r="AC56"/>
  <c r="AB56"/>
  <c r="AA56"/>
  <c r="Z56"/>
  <c r="U56"/>
  <c r="T56"/>
  <c r="S56"/>
  <c r="R56"/>
  <c r="Q56"/>
  <c r="P56"/>
  <c r="O56"/>
  <c r="N56"/>
  <c r="M56"/>
  <c r="L56"/>
  <c r="K56"/>
  <c r="J56"/>
  <c r="H56"/>
  <c r="G56"/>
  <c r="AK55"/>
  <c r="AJ55"/>
  <c r="AI55"/>
  <c r="AH55"/>
  <c r="AG55"/>
  <c r="AF55"/>
  <c r="AE55"/>
  <c r="AD55"/>
  <c r="AC55"/>
  <c r="AB55"/>
  <c r="AA55"/>
  <c r="Z55"/>
  <c r="U55"/>
  <c r="T55"/>
  <c r="S55"/>
  <c r="R55"/>
  <c r="Q55"/>
  <c r="P55"/>
  <c r="O55"/>
  <c r="N55"/>
  <c r="M55"/>
  <c r="L55"/>
  <c r="K55"/>
  <c r="J55"/>
  <c r="H55"/>
  <c r="G55"/>
  <c r="AK54"/>
  <c r="AJ54"/>
  <c r="AI54"/>
  <c r="AH54"/>
  <c r="AG54"/>
  <c r="AF54"/>
  <c r="AE54"/>
  <c r="AD54"/>
  <c r="AC54"/>
  <c r="AB54"/>
  <c r="AA54"/>
  <c r="Z54"/>
  <c r="U54"/>
  <c r="T54"/>
  <c r="S54"/>
  <c r="R54"/>
  <c r="Q54"/>
  <c r="P54"/>
  <c r="O54"/>
  <c r="N54"/>
  <c r="M54"/>
  <c r="L54"/>
  <c r="K54"/>
  <c r="J54"/>
  <c r="H54"/>
  <c r="G54"/>
  <c r="AK53"/>
  <c r="AJ53"/>
  <c r="AI53"/>
  <c r="AH53"/>
  <c r="AG53"/>
  <c r="AF53"/>
  <c r="AE53"/>
  <c r="AD53"/>
  <c r="AC53"/>
  <c r="AB53"/>
  <c r="AA53"/>
  <c r="Z53"/>
  <c r="U53"/>
  <c r="T53"/>
  <c r="S53"/>
  <c r="R53"/>
  <c r="Q53"/>
  <c r="P53"/>
  <c r="O53"/>
  <c r="N53"/>
  <c r="M53"/>
  <c r="L53"/>
  <c r="K53"/>
  <c r="J53"/>
  <c r="H53"/>
  <c r="G53"/>
  <c r="AK52"/>
  <c r="AJ52"/>
  <c r="AI52"/>
  <c r="AH52"/>
  <c r="AG52"/>
  <c r="AF52"/>
  <c r="AE52"/>
  <c r="AD52"/>
  <c r="AC52"/>
  <c r="AB52"/>
  <c r="AA52"/>
  <c r="Z52"/>
  <c r="U52"/>
  <c r="T52"/>
  <c r="S52"/>
  <c r="R52"/>
  <c r="Q52"/>
  <c r="P52"/>
  <c r="O52"/>
  <c r="N52"/>
  <c r="M52"/>
  <c r="L52"/>
  <c r="K52"/>
  <c r="J52"/>
  <c r="H52"/>
  <c r="G52"/>
  <c r="AK51"/>
  <c r="AJ51"/>
  <c r="AI51"/>
  <c r="AH51"/>
  <c r="AG51"/>
  <c r="AF51"/>
  <c r="AE51"/>
  <c r="AD51"/>
  <c r="AC51"/>
  <c r="AB51"/>
  <c r="AA51"/>
  <c r="Z51"/>
  <c r="U51"/>
  <c r="T51"/>
  <c r="S51"/>
  <c r="R51"/>
  <c r="Q51"/>
  <c r="P51"/>
  <c r="O51"/>
  <c r="N51"/>
  <c r="M51"/>
  <c r="L51"/>
  <c r="K51"/>
  <c r="J51"/>
  <c r="H51"/>
  <c r="G51"/>
  <c r="AK50"/>
  <c r="AJ50"/>
  <c r="AI50"/>
  <c r="AH50"/>
  <c r="AG50"/>
  <c r="AF50"/>
  <c r="AE50"/>
  <c r="AD50"/>
  <c r="AC50"/>
  <c r="AB50"/>
  <c r="AA50"/>
  <c r="Z50"/>
  <c r="U50"/>
  <c r="T50"/>
  <c r="S50"/>
  <c r="R50"/>
  <c r="Q50"/>
  <c r="P50"/>
  <c r="O50"/>
  <c r="N50"/>
  <c r="M50"/>
  <c r="L50"/>
  <c r="K50"/>
  <c r="J50"/>
  <c r="H50"/>
  <c r="G50"/>
  <c r="AK49"/>
  <c r="AJ49"/>
  <c r="AI49"/>
  <c r="AH49"/>
  <c r="AG49"/>
  <c r="AF49"/>
  <c r="AE49"/>
  <c r="AD49"/>
  <c r="AC49"/>
  <c r="AB49"/>
  <c r="AA49"/>
  <c r="Z49"/>
  <c r="U49"/>
  <c r="T49"/>
  <c r="S49"/>
  <c r="R49"/>
  <c r="Q49"/>
  <c r="P49"/>
  <c r="O49"/>
  <c r="N49"/>
  <c r="M49"/>
  <c r="L49"/>
  <c r="K49"/>
  <c r="J49"/>
  <c r="H49"/>
  <c r="G49"/>
  <c r="AK48"/>
  <c r="AJ48"/>
  <c r="AI48"/>
  <c r="AH48"/>
  <c r="AG48"/>
  <c r="AF48"/>
  <c r="AE48"/>
  <c r="AD48"/>
  <c r="AC48"/>
  <c r="AB48"/>
  <c r="AA48"/>
  <c r="Z48"/>
  <c r="U48"/>
  <c r="T48"/>
  <c r="S48"/>
  <c r="R48"/>
  <c r="Q48"/>
  <c r="P48"/>
  <c r="O48"/>
  <c r="N48"/>
  <c r="M48"/>
  <c r="L48"/>
  <c r="K48"/>
  <c r="J48"/>
  <c r="H48"/>
  <c r="G48"/>
  <c r="AK47"/>
  <c r="AJ47"/>
  <c r="AI47"/>
  <c r="AH47"/>
  <c r="AG47"/>
  <c r="AF47"/>
  <c r="AE47"/>
  <c r="AD47"/>
  <c r="AC47"/>
  <c r="AB47"/>
  <c r="AA47"/>
  <c r="Z47"/>
  <c r="U47"/>
  <c r="T47"/>
  <c r="S47"/>
  <c r="R47"/>
  <c r="Q47"/>
  <c r="P47"/>
  <c r="O47"/>
  <c r="N47"/>
  <c r="M47"/>
  <c r="L47"/>
  <c r="K47"/>
  <c r="J47"/>
  <c r="H47"/>
  <c r="G47"/>
  <c r="AK46"/>
  <c r="AJ46"/>
  <c r="AI46"/>
  <c r="AH46"/>
  <c r="AG46"/>
  <c r="AF46"/>
  <c r="AE46"/>
  <c r="AD46"/>
  <c r="AC46"/>
  <c r="AB46"/>
  <c r="AA46"/>
  <c r="Z46"/>
  <c r="U46"/>
  <c r="T46"/>
  <c r="S46"/>
  <c r="R46"/>
  <c r="Q46"/>
  <c r="P46"/>
  <c r="O46"/>
  <c r="N46"/>
  <c r="M46"/>
  <c r="L46"/>
  <c r="K46"/>
  <c r="J46"/>
  <c r="H46"/>
  <c r="G46"/>
  <c r="AK45"/>
  <c r="AJ45"/>
  <c r="AI45"/>
  <c r="AH45"/>
  <c r="AG45"/>
  <c r="AF45"/>
  <c r="AE45"/>
  <c r="AD45"/>
  <c r="AC45"/>
  <c r="AB45"/>
  <c r="AA45"/>
  <c r="Z45"/>
  <c r="U45"/>
  <c r="T45"/>
  <c r="S45"/>
  <c r="R45"/>
  <c r="Q45"/>
  <c r="P45"/>
  <c r="O45"/>
  <c r="N45"/>
  <c r="M45"/>
  <c r="L45"/>
  <c r="K45"/>
  <c r="J45"/>
  <c r="H45"/>
  <c r="G45"/>
  <c r="AK44"/>
  <c r="AJ44"/>
  <c r="AI44"/>
  <c r="AH44"/>
  <c r="AG44"/>
  <c r="AF44"/>
  <c r="AE44"/>
  <c r="AD44"/>
  <c r="AC44"/>
  <c r="AB44"/>
  <c r="AA44"/>
  <c r="Z44"/>
  <c r="U44"/>
  <c r="T44"/>
  <c r="S44"/>
  <c r="R44"/>
  <c r="Q44"/>
  <c r="P44"/>
  <c r="O44"/>
  <c r="N44"/>
  <c r="M44"/>
  <c r="L44"/>
  <c r="K44"/>
  <c r="J44"/>
  <c r="H44"/>
  <c r="G44"/>
  <c r="AK43"/>
  <c r="AJ43"/>
  <c r="AI43"/>
  <c r="AH43"/>
  <c r="AG43"/>
  <c r="AF43"/>
  <c r="AE43"/>
  <c r="AD43"/>
  <c r="AC43"/>
  <c r="AB43"/>
  <c r="AA43"/>
  <c r="Z43"/>
  <c r="U43"/>
  <c r="T43"/>
  <c r="S43"/>
  <c r="R43"/>
  <c r="Q43"/>
  <c r="P43"/>
  <c r="O43"/>
  <c r="N43"/>
  <c r="M43"/>
  <c r="L43"/>
  <c r="K43"/>
  <c r="J43"/>
  <c r="H43"/>
  <c r="G43"/>
  <c r="AK42"/>
  <c r="AJ42"/>
  <c r="AI42"/>
  <c r="AH42"/>
  <c r="AG42"/>
  <c r="AF42"/>
  <c r="AE42"/>
  <c r="AD42"/>
  <c r="AC42"/>
  <c r="AB42"/>
  <c r="AA42"/>
  <c r="Z42"/>
  <c r="U42"/>
  <c r="T42"/>
  <c r="S42"/>
  <c r="R42"/>
  <c r="Q42"/>
  <c r="P42"/>
  <c r="O42"/>
  <c r="N42"/>
  <c r="M42"/>
  <c r="L42"/>
  <c r="K42"/>
  <c r="J42"/>
  <c r="H42"/>
  <c r="G42"/>
  <c r="AK41"/>
  <c r="AJ41"/>
  <c r="AI41"/>
  <c r="AH41"/>
  <c r="AG41"/>
  <c r="AF41"/>
  <c r="AE41"/>
  <c r="AD41"/>
  <c r="AC41"/>
  <c r="AB41"/>
  <c r="AA41"/>
  <c r="Z41"/>
  <c r="U41"/>
  <c r="T41"/>
  <c r="S41"/>
  <c r="R41"/>
  <c r="Q41"/>
  <c r="P41"/>
  <c r="O41"/>
  <c r="N41"/>
  <c r="M41"/>
  <c r="L41"/>
  <c r="K41"/>
  <c r="J41"/>
  <c r="H41"/>
  <c r="G41"/>
  <c r="AK40"/>
  <c r="AJ40"/>
  <c r="AI40"/>
  <c r="AH40"/>
  <c r="AG40"/>
  <c r="AF40"/>
  <c r="AE40"/>
  <c r="AD40"/>
  <c r="AC40"/>
  <c r="AB40"/>
  <c r="AA40"/>
  <c r="Z40"/>
  <c r="U40"/>
  <c r="T40"/>
  <c r="S40"/>
  <c r="R40"/>
  <c r="Q40"/>
  <c r="P40"/>
  <c r="O40"/>
  <c r="N40"/>
  <c r="M40"/>
  <c r="L40"/>
  <c r="K40"/>
  <c r="J40"/>
  <c r="H40"/>
  <c r="G40"/>
  <c r="AK39"/>
  <c r="AJ39"/>
  <c r="AI39"/>
  <c r="AH39"/>
  <c r="AG39"/>
  <c r="AF39"/>
  <c r="AE39"/>
  <c r="AD39"/>
  <c r="AC39"/>
  <c r="AB39"/>
  <c r="AA39"/>
  <c r="Z39"/>
  <c r="U39"/>
  <c r="T39"/>
  <c r="S39"/>
  <c r="R39"/>
  <c r="Q39"/>
  <c r="P39"/>
  <c r="O39"/>
  <c r="N39"/>
  <c r="M39"/>
  <c r="L39"/>
  <c r="K39"/>
  <c r="J39"/>
  <c r="H39"/>
  <c r="G39"/>
  <c r="AK38"/>
  <c r="AJ38"/>
  <c r="AI38"/>
  <c r="AH38"/>
  <c r="AG38"/>
  <c r="AF38"/>
  <c r="AE38"/>
  <c r="AD38"/>
  <c r="AC38"/>
  <c r="AB38"/>
  <c r="AA38"/>
  <c r="Z38"/>
  <c r="U38"/>
  <c r="T38"/>
  <c r="S38"/>
  <c r="R38"/>
  <c r="Q38"/>
  <c r="P38"/>
  <c r="O38"/>
  <c r="N38"/>
  <c r="M38"/>
  <c r="L38"/>
  <c r="K38"/>
  <c r="J38"/>
  <c r="H38"/>
  <c r="G38"/>
  <c r="AK37"/>
  <c r="AJ37"/>
  <c r="AI37"/>
  <c r="AH37"/>
  <c r="AG37"/>
  <c r="AF37"/>
  <c r="AE37"/>
  <c r="AD37"/>
  <c r="AC37"/>
  <c r="AB37"/>
  <c r="AA37"/>
  <c r="Z37"/>
  <c r="U37"/>
  <c r="T37"/>
  <c r="S37"/>
  <c r="R37"/>
  <c r="Q37"/>
  <c r="P37"/>
  <c r="O37"/>
  <c r="N37"/>
  <c r="M37"/>
  <c r="L37"/>
  <c r="K37"/>
  <c r="J37"/>
  <c r="H37"/>
  <c r="G37"/>
  <c r="AK36"/>
  <c r="AJ36"/>
  <c r="AI36"/>
  <c r="AH36"/>
  <c r="AG36"/>
  <c r="AF36"/>
  <c r="AE36"/>
  <c r="AD36"/>
  <c r="AC36"/>
  <c r="AB36"/>
  <c r="AA36"/>
  <c r="Z36"/>
  <c r="U36"/>
  <c r="T36"/>
  <c r="S36"/>
  <c r="R36"/>
  <c r="Q36"/>
  <c r="P36"/>
  <c r="O36"/>
  <c r="N36"/>
  <c r="M36"/>
  <c r="L36"/>
  <c r="K36"/>
  <c r="J36"/>
  <c r="H36"/>
  <c r="G36"/>
  <c r="AK35"/>
  <c r="AJ35"/>
  <c r="AI35"/>
  <c r="AH35"/>
  <c r="AG35"/>
  <c r="AF35"/>
  <c r="AE35"/>
  <c r="AD35"/>
  <c r="AC35"/>
  <c r="AB35"/>
  <c r="AA35"/>
  <c r="Z35"/>
  <c r="U35"/>
  <c r="T35"/>
  <c r="S35"/>
  <c r="R35"/>
  <c r="Q35"/>
  <c r="P35"/>
  <c r="O35"/>
  <c r="N35"/>
  <c r="M35"/>
  <c r="L35"/>
  <c r="K35"/>
  <c r="J35"/>
  <c r="H35"/>
  <c r="G35"/>
  <c r="AK34"/>
  <c r="AJ34"/>
  <c r="AI34"/>
  <c r="AH34"/>
  <c r="AG34"/>
  <c r="AF34"/>
  <c r="AE34"/>
  <c r="AD34"/>
  <c r="AC34"/>
  <c r="AB34"/>
  <c r="AA34"/>
  <c r="Z34"/>
  <c r="U34"/>
  <c r="T34"/>
  <c r="S34"/>
  <c r="R34"/>
  <c r="Q34"/>
  <c r="P34"/>
  <c r="O34"/>
  <c r="N34"/>
  <c r="M34"/>
  <c r="L34"/>
  <c r="K34"/>
  <c r="J34"/>
  <c r="H34"/>
  <c r="G34"/>
  <c r="AK33"/>
  <c r="AJ33"/>
  <c r="AI33"/>
  <c r="AH33"/>
  <c r="AG33"/>
  <c r="AF33"/>
  <c r="AE33"/>
  <c r="AD33"/>
  <c r="AC33"/>
  <c r="AB33"/>
  <c r="AA33"/>
  <c r="Z33"/>
  <c r="U33"/>
  <c r="T33"/>
  <c r="S33"/>
  <c r="R33"/>
  <c r="Q33"/>
  <c r="P33"/>
  <c r="O33"/>
  <c r="N33"/>
  <c r="M33"/>
  <c r="L33"/>
  <c r="K33"/>
  <c r="J33"/>
  <c r="H33"/>
  <c r="G33"/>
  <c r="AK32"/>
  <c r="AJ32"/>
  <c r="AI32"/>
  <c r="AH32"/>
  <c r="AG32"/>
  <c r="AF32"/>
  <c r="AE32"/>
  <c r="AD32"/>
  <c r="AC32"/>
  <c r="AB32"/>
  <c r="AA32"/>
  <c r="Z32"/>
  <c r="U32"/>
  <c r="T32"/>
  <c r="S32"/>
  <c r="R32"/>
  <c r="Q32"/>
  <c r="P32"/>
  <c r="O32"/>
  <c r="N32"/>
  <c r="M32"/>
  <c r="L32"/>
  <c r="K32"/>
  <c r="J32"/>
  <c r="H32"/>
  <c r="G32"/>
  <c r="AK31"/>
  <c r="AJ31"/>
  <c r="AI31"/>
  <c r="AH31"/>
  <c r="AG31"/>
  <c r="AF31"/>
  <c r="AE31"/>
  <c r="AD31"/>
  <c r="AC31"/>
  <c r="AB31"/>
  <c r="AA31"/>
  <c r="Z31"/>
  <c r="U31"/>
  <c r="T31"/>
  <c r="S31"/>
  <c r="R31"/>
  <c r="Q31"/>
  <c r="P31"/>
  <c r="O31"/>
  <c r="N31"/>
  <c r="M31"/>
  <c r="L31"/>
  <c r="K31"/>
  <c r="J31"/>
  <c r="H31"/>
  <c r="G31"/>
  <c r="AK30"/>
  <c r="AJ30"/>
  <c r="AI30"/>
  <c r="AH30"/>
  <c r="AG30"/>
  <c r="AF30"/>
  <c r="AE30"/>
  <c r="AD30"/>
  <c r="AC30"/>
  <c r="AB30"/>
  <c r="AA30"/>
  <c r="Z30"/>
  <c r="U30"/>
  <c r="T30"/>
  <c r="S30"/>
  <c r="R30"/>
  <c r="Q30"/>
  <c r="P30"/>
  <c r="O30"/>
  <c r="N30"/>
  <c r="M30"/>
  <c r="L30"/>
  <c r="K30"/>
  <c r="J30"/>
  <c r="H30"/>
  <c r="G30"/>
  <c r="AK29"/>
  <c r="AJ29"/>
  <c r="AI29"/>
  <c r="AH29"/>
  <c r="AG29"/>
  <c r="AF29"/>
  <c r="AE29"/>
  <c r="AD29"/>
  <c r="AC29"/>
  <c r="AB29"/>
  <c r="AA29"/>
  <c r="Z29"/>
  <c r="U29"/>
  <c r="T29"/>
  <c r="S29"/>
  <c r="R29"/>
  <c r="Q29"/>
  <c r="P29"/>
  <c r="O29"/>
  <c r="N29"/>
  <c r="M29"/>
  <c r="L29"/>
  <c r="K29"/>
  <c r="J29"/>
  <c r="H29"/>
  <c r="G29"/>
  <c r="AW28"/>
  <c r="AW31" s="1"/>
  <c r="AZ26" s="1"/>
  <c r="AK28"/>
  <c r="AJ28"/>
  <c r="AI28"/>
  <c r="AH28"/>
  <c r="AG28"/>
  <c r="AF28"/>
  <c r="AE28"/>
  <c r="AD28"/>
  <c r="AC28"/>
  <c r="AB28"/>
  <c r="AA28"/>
  <c r="Z28"/>
  <c r="U28"/>
  <c r="T28"/>
  <c r="S28"/>
  <c r="R28"/>
  <c r="Q28"/>
  <c r="P28"/>
  <c r="O28"/>
  <c r="N28"/>
  <c r="M28"/>
  <c r="L28"/>
  <c r="K28"/>
  <c r="J28"/>
  <c r="H28"/>
  <c r="G28"/>
  <c r="AK27"/>
  <c r="AJ27"/>
  <c r="AI27"/>
  <c r="AH27"/>
  <c r="AG27"/>
  <c r="AF27"/>
  <c r="AE27"/>
  <c r="AD27"/>
  <c r="AC27"/>
  <c r="AB27"/>
  <c r="AA27"/>
  <c r="Z27"/>
  <c r="U27"/>
  <c r="T27"/>
  <c r="S27"/>
  <c r="R27"/>
  <c r="Q27"/>
  <c r="P27"/>
  <c r="O27"/>
  <c r="N27"/>
  <c r="M27"/>
  <c r="L27"/>
  <c r="K27"/>
  <c r="J27"/>
  <c r="H27"/>
  <c r="G27"/>
  <c r="AK26"/>
  <c r="AJ26"/>
  <c r="AI26"/>
  <c r="AH26"/>
  <c r="AG26"/>
  <c r="AF26"/>
  <c r="AE26"/>
  <c r="AD26"/>
  <c r="AC26"/>
  <c r="AB26"/>
  <c r="AA26"/>
  <c r="Z26"/>
  <c r="U26"/>
  <c r="T26"/>
  <c r="S26"/>
  <c r="R26"/>
  <c r="Q26"/>
  <c r="P26"/>
  <c r="O26"/>
  <c r="N26"/>
  <c r="M26"/>
  <c r="L26"/>
  <c r="K26"/>
  <c r="J26"/>
  <c r="H26"/>
  <c r="G26"/>
  <c r="AZ25"/>
  <c r="AR25"/>
  <c r="AK25"/>
  <c r="AJ25"/>
  <c r="AI25"/>
  <c r="AH25"/>
  <c r="AG25"/>
  <c r="AF25"/>
  <c r="AE25"/>
  <c r="AD25"/>
  <c r="AC25"/>
  <c r="AB25"/>
  <c r="AA25"/>
  <c r="Z25"/>
  <c r="U25"/>
  <c r="T25"/>
  <c r="S25"/>
  <c r="R25"/>
  <c r="Q25"/>
  <c r="P25"/>
  <c r="O25"/>
  <c r="N25"/>
  <c r="M25"/>
  <c r="L25"/>
  <c r="K25"/>
  <c r="J25"/>
  <c r="H25"/>
  <c r="G25"/>
  <c r="AK24"/>
  <c r="AJ24"/>
  <c r="AI24"/>
  <c r="AH24"/>
  <c r="AG24"/>
  <c r="AF24"/>
  <c r="AE24"/>
  <c r="AD24"/>
  <c r="AC24"/>
  <c r="AB24"/>
  <c r="AA24"/>
  <c r="Z24"/>
  <c r="U24"/>
  <c r="T24"/>
  <c r="S24"/>
  <c r="R24"/>
  <c r="Q24"/>
  <c r="P24"/>
  <c r="O24"/>
  <c r="N24"/>
  <c r="M24"/>
  <c r="L24"/>
  <c r="K24"/>
  <c r="J24"/>
  <c r="H24"/>
  <c r="G24"/>
  <c r="AK23"/>
  <c r="AJ23"/>
  <c r="AI23"/>
  <c r="AH23"/>
  <c r="AG23"/>
  <c r="AF23"/>
  <c r="AE23"/>
  <c r="AD23"/>
  <c r="AC23"/>
  <c r="AB23"/>
  <c r="AA23"/>
  <c r="Z23"/>
  <c r="U23"/>
  <c r="T23"/>
  <c r="S23"/>
  <c r="R23"/>
  <c r="Q23"/>
  <c r="P23"/>
  <c r="O23"/>
  <c r="N23"/>
  <c r="M23"/>
  <c r="L23"/>
  <c r="K23"/>
  <c r="J23"/>
  <c r="H23"/>
  <c r="G23"/>
  <c r="AK22"/>
  <c r="AJ22"/>
  <c r="AI22"/>
  <c r="AH22"/>
  <c r="AG22"/>
  <c r="AF22"/>
  <c r="AE22"/>
  <c r="AD22"/>
  <c r="AC22"/>
  <c r="AB22"/>
  <c r="AA22"/>
  <c r="Z22"/>
  <c r="U22"/>
  <c r="T22"/>
  <c r="S22"/>
  <c r="R22"/>
  <c r="Q22"/>
  <c r="P22"/>
  <c r="O22"/>
  <c r="N22"/>
  <c r="M22"/>
  <c r="L22"/>
  <c r="K22"/>
  <c r="J22"/>
  <c r="H22"/>
  <c r="G22"/>
  <c r="AK21"/>
  <c r="AJ21"/>
  <c r="AI21"/>
  <c r="AH21"/>
  <c r="AG21"/>
  <c r="AF21"/>
  <c r="AE21"/>
  <c r="AD21"/>
  <c r="AC21"/>
  <c r="AB21"/>
  <c r="AA21"/>
  <c r="Z21"/>
  <c r="U21"/>
  <c r="T21"/>
  <c r="S21"/>
  <c r="R21"/>
  <c r="Q21"/>
  <c r="P21"/>
  <c r="O21"/>
  <c r="N21"/>
  <c r="M21"/>
  <c r="L21"/>
  <c r="K21"/>
  <c r="J21"/>
  <c r="H21"/>
  <c r="G21"/>
  <c r="AK20"/>
  <c r="AJ20"/>
  <c r="AI20"/>
  <c r="AH20"/>
  <c r="AG20"/>
  <c r="AF20"/>
  <c r="AE20"/>
  <c r="AD20"/>
  <c r="AC20"/>
  <c r="AB20"/>
  <c r="AA20"/>
  <c r="Z20"/>
  <c r="U20"/>
  <c r="T20"/>
  <c r="S20"/>
  <c r="R20"/>
  <c r="Q20"/>
  <c r="P20"/>
  <c r="O20"/>
  <c r="N20"/>
  <c r="M20"/>
  <c r="L20"/>
  <c r="K20"/>
  <c r="J20"/>
  <c r="H20"/>
  <c r="G20"/>
  <c r="AK19"/>
  <c r="AJ19"/>
  <c r="AI19"/>
  <c r="AH19"/>
  <c r="AG19"/>
  <c r="AF19"/>
  <c r="AE19"/>
  <c r="AD19"/>
  <c r="AC19"/>
  <c r="AB19"/>
  <c r="AA19"/>
  <c r="Z19"/>
  <c r="U19"/>
  <c r="T19"/>
  <c r="S19"/>
  <c r="R19"/>
  <c r="Q19"/>
  <c r="P19"/>
  <c r="O19"/>
  <c r="N19"/>
  <c r="M19"/>
  <c r="L19"/>
  <c r="K19"/>
  <c r="J19"/>
  <c r="H19"/>
  <c r="G19"/>
  <c r="AK18"/>
  <c r="AJ18"/>
  <c r="AI18"/>
  <c r="AH18"/>
  <c r="AG18"/>
  <c r="AF18"/>
  <c r="AE18"/>
  <c r="AD18"/>
  <c r="AC18"/>
  <c r="AB18"/>
  <c r="AA18"/>
  <c r="Z18"/>
  <c r="U18"/>
  <c r="T18"/>
  <c r="S18"/>
  <c r="R18"/>
  <c r="Q18"/>
  <c r="P18"/>
  <c r="O18"/>
  <c r="N18"/>
  <c r="M18"/>
  <c r="L18"/>
  <c r="K18"/>
  <c r="J18"/>
  <c r="H18"/>
  <c r="G18"/>
  <c r="AK17"/>
  <c r="AJ17"/>
  <c r="AI17"/>
  <c r="AH17"/>
  <c r="AG17"/>
  <c r="AF17"/>
  <c r="AE17"/>
  <c r="AD17"/>
  <c r="AC17"/>
  <c r="AB17"/>
  <c r="AA17"/>
  <c r="Z17"/>
  <c r="U17"/>
  <c r="T17"/>
  <c r="S17"/>
  <c r="R17"/>
  <c r="Q17"/>
  <c r="P17"/>
  <c r="O17"/>
  <c r="N17"/>
  <c r="M17"/>
  <c r="L17"/>
  <c r="K17"/>
  <c r="J17"/>
  <c r="H17"/>
  <c r="G17"/>
  <c r="AK16"/>
  <c r="AJ16"/>
  <c r="AI16"/>
  <c r="AH16"/>
  <c r="AG16"/>
  <c r="AF16"/>
  <c r="AE16"/>
  <c r="AD16"/>
  <c r="AC16"/>
  <c r="AB16"/>
  <c r="AA16"/>
  <c r="Z16"/>
  <c r="U16"/>
  <c r="T16"/>
  <c r="S16"/>
  <c r="R16"/>
  <c r="Q16"/>
  <c r="P16"/>
  <c r="O16"/>
  <c r="N16"/>
  <c r="M16"/>
  <c r="L16"/>
  <c r="K16"/>
  <c r="J16"/>
  <c r="H16"/>
  <c r="G16"/>
  <c r="AK15"/>
  <c r="AJ15"/>
  <c r="AI15"/>
  <c r="AH15"/>
  <c r="AG15"/>
  <c r="AF15"/>
  <c r="AE15"/>
  <c r="AD15"/>
  <c r="AC15"/>
  <c r="AB15"/>
  <c r="AA15"/>
  <c r="Z15"/>
  <c r="U15"/>
  <c r="T15"/>
  <c r="S15"/>
  <c r="R15"/>
  <c r="Q15"/>
  <c r="P15"/>
  <c r="O15"/>
  <c r="N15"/>
  <c r="M15"/>
  <c r="L15"/>
  <c r="K15"/>
  <c r="J15"/>
  <c r="H15"/>
  <c r="G15"/>
  <c r="AK14"/>
  <c r="AJ14"/>
  <c r="AI14"/>
  <c r="AH14"/>
  <c r="AG14"/>
  <c r="AF14"/>
  <c r="AE14"/>
  <c r="AD14"/>
  <c r="AC14"/>
  <c r="AB14"/>
  <c r="AA14"/>
  <c r="Z14"/>
  <c r="U14"/>
  <c r="T14"/>
  <c r="S14"/>
  <c r="R14"/>
  <c r="Q14"/>
  <c r="P14"/>
  <c r="O14"/>
  <c r="N14"/>
  <c r="M14"/>
  <c r="L14"/>
  <c r="K14"/>
  <c r="J14"/>
  <c r="H14"/>
  <c r="G14"/>
  <c r="AK13"/>
  <c r="AJ13"/>
  <c r="AI13"/>
  <c r="AH13"/>
  <c r="AG13"/>
  <c r="AF13"/>
  <c r="AE13"/>
  <c r="AD13"/>
  <c r="AC13"/>
  <c r="AB13"/>
  <c r="AA13"/>
  <c r="Z13"/>
  <c r="U13"/>
  <c r="T13"/>
  <c r="S13"/>
  <c r="R13"/>
  <c r="Q13"/>
  <c r="P13"/>
  <c r="O13"/>
  <c r="N13"/>
  <c r="M13"/>
  <c r="L13"/>
  <c r="K13"/>
  <c r="J13"/>
  <c r="H13"/>
  <c r="G13"/>
  <c r="AK12"/>
  <c r="AJ12"/>
  <c r="AI12"/>
  <c r="AH12"/>
  <c r="AG12"/>
  <c r="AF12"/>
  <c r="AE12"/>
  <c r="AD12"/>
  <c r="AC12"/>
  <c r="AB12"/>
  <c r="AA12"/>
  <c r="Z12"/>
  <c r="U12"/>
  <c r="T12"/>
  <c r="S12"/>
  <c r="R12"/>
  <c r="Q12"/>
  <c r="P12"/>
  <c r="O12"/>
  <c r="N12"/>
  <c r="M12"/>
  <c r="L12"/>
  <c r="K12"/>
  <c r="J12"/>
  <c r="H12"/>
  <c r="G12"/>
  <c r="AK11"/>
  <c r="AJ11"/>
  <c r="AI11"/>
  <c r="AH11"/>
  <c r="AG11"/>
  <c r="AF11"/>
  <c r="AE11"/>
  <c r="AD11"/>
  <c r="AC11"/>
  <c r="AB11"/>
  <c r="AA11"/>
  <c r="Z11"/>
  <c r="U11"/>
  <c r="T11"/>
  <c r="S11"/>
  <c r="R11"/>
  <c r="Q11"/>
  <c r="P11"/>
  <c r="O11"/>
  <c r="N11"/>
  <c r="M11"/>
  <c r="L11"/>
  <c r="K11"/>
  <c r="J11"/>
  <c r="H11"/>
  <c r="G11"/>
  <c r="AK10"/>
  <c r="AJ10"/>
  <c r="AI10"/>
  <c r="AH10"/>
  <c r="AG10"/>
  <c r="AF10"/>
  <c r="AE10"/>
  <c r="AD10"/>
  <c r="AC10"/>
  <c r="AB10"/>
  <c r="AA10"/>
  <c r="Z10"/>
  <c r="U10"/>
  <c r="T10"/>
  <c r="S10"/>
  <c r="R10"/>
  <c r="Q10"/>
  <c r="P10"/>
  <c r="O10"/>
  <c r="N10"/>
  <c r="M10"/>
  <c r="L10"/>
  <c r="K10"/>
  <c r="J10"/>
  <c r="H10"/>
  <c r="G10"/>
  <c r="AK9"/>
  <c r="AJ9"/>
  <c r="AI9"/>
  <c r="AH9"/>
  <c r="AG9"/>
  <c r="AF9"/>
  <c r="AE9"/>
  <c r="AD9"/>
  <c r="AC9"/>
  <c r="AB9"/>
  <c r="AA9"/>
  <c r="Z9"/>
  <c r="U9"/>
  <c r="T9"/>
  <c r="S9"/>
  <c r="R9"/>
  <c r="Q9"/>
  <c r="P9"/>
  <c r="O9"/>
  <c r="N9"/>
  <c r="M9"/>
  <c r="L9"/>
  <c r="K9"/>
  <c r="J9"/>
  <c r="H9"/>
  <c r="G9"/>
  <c r="AK8"/>
  <c r="AJ8"/>
  <c r="AI8"/>
  <c r="AH8"/>
  <c r="AG8"/>
  <c r="AF8"/>
  <c r="AE8"/>
  <c r="AD8"/>
  <c r="AC8"/>
  <c r="AB8"/>
  <c r="AA8"/>
  <c r="Z8"/>
  <c r="U8"/>
  <c r="T8"/>
  <c r="S8"/>
  <c r="R8"/>
  <c r="Q8"/>
  <c r="P8"/>
  <c r="O8"/>
  <c r="N8"/>
  <c r="M8"/>
  <c r="L8"/>
  <c r="K8"/>
  <c r="J8"/>
  <c r="H8"/>
  <c r="G8"/>
  <c r="AK7"/>
  <c r="AJ7"/>
  <c r="AI7"/>
  <c r="AH7"/>
  <c r="AG7"/>
  <c r="AF7"/>
  <c r="AE7"/>
  <c r="AD7"/>
  <c r="AC7"/>
  <c r="AB7"/>
  <c r="AA7"/>
  <c r="Z7"/>
  <c r="U7"/>
  <c r="T7"/>
  <c r="S7"/>
  <c r="R7"/>
  <c r="Q7"/>
  <c r="P7"/>
  <c r="O7"/>
  <c r="N7"/>
  <c r="M7"/>
  <c r="L7"/>
  <c r="K7"/>
  <c r="J7"/>
  <c r="H7"/>
  <c r="G7"/>
  <c r="AK6"/>
  <c r="AJ6"/>
  <c r="AI6"/>
  <c r="AH6"/>
  <c r="AG6"/>
  <c r="AF6"/>
  <c r="AE6"/>
  <c r="AD6"/>
  <c r="AC6"/>
  <c r="AB6"/>
  <c r="AA6"/>
  <c r="Z6"/>
  <c r="U6"/>
  <c r="T6"/>
  <c r="S6"/>
  <c r="R6"/>
  <c r="Q6"/>
  <c r="P6"/>
  <c r="O6"/>
  <c r="N6"/>
  <c r="M6"/>
  <c r="L6"/>
  <c r="K6"/>
  <c r="J6"/>
  <c r="H6"/>
  <c r="G6"/>
  <c r="AK5"/>
  <c r="AJ5"/>
  <c r="AI5"/>
  <c r="AH5"/>
  <c r="AG5"/>
  <c r="AF5"/>
  <c r="AE5"/>
  <c r="AD5"/>
  <c r="AC5"/>
  <c r="AB5"/>
  <c r="AA5"/>
  <c r="Z5"/>
  <c r="U5"/>
  <c r="T5"/>
  <c r="S5"/>
  <c r="R5"/>
  <c r="Q5"/>
  <c r="P5"/>
  <c r="O5"/>
  <c r="N5"/>
  <c r="M5"/>
  <c r="L5"/>
  <c r="K5"/>
  <c r="J5"/>
  <c r="H5"/>
  <c r="G5"/>
  <c r="AK4"/>
  <c r="AJ4"/>
  <c r="AH4"/>
  <c r="AG4"/>
  <c r="AF4"/>
  <c r="AE4"/>
  <c r="AD4"/>
  <c r="AC4"/>
  <c r="AB4"/>
  <c r="AA4"/>
  <c r="Z4"/>
  <c r="U4"/>
  <c r="T4"/>
  <c r="R4"/>
  <c r="Q4"/>
  <c r="P4"/>
  <c r="O4"/>
  <c r="N4"/>
  <c r="M4"/>
  <c r="L4"/>
  <c r="K4"/>
  <c r="J4"/>
  <c r="H4"/>
  <c r="S4" s="1"/>
  <c r="G4"/>
  <c r="AI4" s="1"/>
  <c r="AK3"/>
  <c r="AK63" s="1"/>
  <c r="AS13" s="1"/>
  <c r="AJ3"/>
  <c r="AJ63" s="1"/>
  <c r="AS12" s="1"/>
  <c r="AH3"/>
  <c r="AH63" s="1"/>
  <c r="AS10" s="1"/>
  <c r="AG3"/>
  <c r="AG63" s="1"/>
  <c r="AS9" s="1"/>
  <c r="AF3"/>
  <c r="AF63" s="1"/>
  <c r="AS8" s="1"/>
  <c r="AE3"/>
  <c r="AE63" s="1"/>
  <c r="AS7" s="1"/>
  <c r="AD3"/>
  <c r="AD63" s="1"/>
  <c r="AS6" s="1"/>
  <c r="AC3"/>
  <c r="AC63" s="1"/>
  <c r="AS5" s="1"/>
  <c r="AB3"/>
  <c r="AB63" s="1"/>
  <c r="AS4" s="1"/>
  <c r="AA3"/>
  <c r="AA63" s="1"/>
  <c r="AS3" s="1"/>
  <c r="Z3"/>
  <c r="Z63" s="1"/>
  <c r="AS2" s="1"/>
  <c r="U3"/>
  <c r="U63" s="1"/>
  <c r="AT13" s="1"/>
  <c r="T3"/>
  <c r="T63" s="1"/>
  <c r="AT12" s="1"/>
  <c r="AR12" s="1"/>
  <c r="R3"/>
  <c r="R63" s="1"/>
  <c r="AT10" s="1"/>
  <c r="AR10" s="1"/>
  <c r="Q3"/>
  <c r="Q63" s="1"/>
  <c r="AT9" s="1"/>
  <c r="AR9" s="1"/>
  <c r="P3"/>
  <c r="P63" s="1"/>
  <c r="AT8" s="1"/>
  <c r="O3"/>
  <c r="O63" s="1"/>
  <c r="AT7" s="1"/>
  <c r="AR7" s="1"/>
  <c r="N3"/>
  <c r="N63" s="1"/>
  <c r="AT6" s="1"/>
  <c r="AR6" s="1"/>
  <c r="M3"/>
  <c r="M63" s="1"/>
  <c r="AT5" s="1"/>
  <c r="AR5" s="1"/>
  <c r="L3"/>
  <c r="L63" s="1"/>
  <c r="AT4" s="1"/>
  <c r="K3"/>
  <c r="K63" s="1"/>
  <c r="AT3" s="1"/>
  <c r="AR3" s="1"/>
  <c r="J3"/>
  <c r="J63" s="1"/>
  <c r="AT2" s="1"/>
  <c r="H3"/>
  <c r="S3" s="1"/>
  <c r="S63" s="1"/>
  <c r="AT11" s="1"/>
  <c r="G3"/>
  <c r="G63" s="1"/>
  <c r="AN2"/>
  <c r="AN15" s="1"/>
  <c r="AM2"/>
  <c r="AM32" s="1"/>
  <c r="AL2"/>
  <c r="AL62" s="1"/>
  <c r="X2"/>
  <c r="X34" s="1"/>
  <c r="W2"/>
  <c r="W15" s="1"/>
  <c r="V2"/>
  <c r="V32" s="1"/>
  <c r="Y11" i="1" l="1"/>
  <c r="Y13" s="1"/>
  <c r="U23"/>
  <c r="U24"/>
  <c r="AF63" i="2"/>
  <c r="AS8" s="1"/>
  <c r="V63" i="3"/>
  <c r="AT14" s="1"/>
  <c r="AR11"/>
  <c r="W63"/>
  <c r="AT15" s="1"/>
  <c r="AT17" s="1"/>
  <c r="X63"/>
  <c r="AT16" s="1"/>
  <c r="AL63"/>
  <c r="AS14" s="1"/>
  <c r="AM63"/>
  <c r="AS15" s="1"/>
  <c r="AN63"/>
  <c r="AS16" s="1"/>
  <c r="G63" i="2"/>
  <c r="L63"/>
  <c r="AT4" s="1"/>
  <c r="P63"/>
  <c r="AT8" s="1"/>
  <c r="T63"/>
  <c r="AT12" s="1"/>
  <c r="AB63"/>
  <c r="AS4" s="1"/>
  <c r="AR4" s="1"/>
  <c r="Z63"/>
  <c r="AS2" s="1"/>
  <c r="AD63"/>
  <c r="AS6" s="1"/>
  <c r="K63"/>
  <c r="AT3" s="1"/>
  <c r="O63"/>
  <c r="AT7" s="1"/>
  <c r="J63"/>
  <c r="AT2" s="1"/>
  <c r="AR2" s="1"/>
  <c r="N63"/>
  <c r="AT6" s="1"/>
  <c r="AR6" s="1"/>
  <c r="M63"/>
  <c r="AT5" s="1"/>
  <c r="Q63"/>
  <c r="AT9" s="1"/>
  <c r="AJ63"/>
  <c r="AS12" s="1"/>
  <c r="AA63"/>
  <c r="AS3" s="1"/>
  <c r="AE63"/>
  <c r="AS7" s="1"/>
  <c r="S63"/>
  <c r="AT11" s="1"/>
  <c r="AH63"/>
  <c r="AS10" s="1"/>
  <c r="R63"/>
  <c r="AT10" s="1"/>
  <c r="U63"/>
  <c r="AT13" s="1"/>
  <c r="AC63"/>
  <c r="AS5" s="1"/>
  <c r="AG63"/>
  <c r="AS9" s="1"/>
  <c r="AK63"/>
  <c r="AS13" s="1"/>
  <c r="W20" i="1"/>
  <c r="V3" i="2"/>
  <c r="AI3"/>
  <c r="AI63" s="1"/>
  <c r="AS11" s="1"/>
  <c r="AM3"/>
  <c r="W4"/>
  <c r="AN4"/>
  <c r="X5"/>
  <c r="AL6"/>
  <c r="V7"/>
  <c r="AM7"/>
  <c r="W8"/>
  <c r="AN8"/>
  <c r="X9"/>
  <c r="AL10"/>
  <c r="V11"/>
  <c r="AM11"/>
  <c r="W12"/>
  <c r="AN12"/>
  <c r="X13"/>
  <c r="AL14"/>
  <c r="V15"/>
  <c r="AM15"/>
  <c r="W16"/>
  <c r="AN16"/>
  <c r="X17"/>
  <c r="AL18"/>
  <c r="AL19"/>
  <c r="AL20"/>
  <c r="AL21"/>
  <c r="AL22"/>
  <c r="AL23"/>
  <c r="AL24"/>
  <c r="W25"/>
  <c r="AN25"/>
  <c r="AL26"/>
  <c r="W27"/>
  <c r="AN27"/>
  <c r="W28"/>
  <c r="AN28"/>
  <c r="X29"/>
  <c r="X30"/>
  <c r="W31"/>
  <c r="AN31"/>
  <c r="AL32"/>
  <c r="W33"/>
  <c r="AN33"/>
  <c r="W34"/>
  <c r="AN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AL3"/>
  <c r="V4"/>
  <c r="AM4"/>
  <c r="W5"/>
  <c r="AN5"/>
  <c r="X6"/>
  <c r="AL7"/>
  <c r="V8"/>
  <c r="AM8"/>
  <c r="W9"/>
  <c r="AN9"/>
  <c r="X10"/>
  <c r="AL11"/>
  <c r="V12"/>
  <c r="AM12"/>
  <c r="W13"/>
  <c r="AN13"/>
  <c r="X14"/>
  <c r="AL15"/>
  <c r="V16"/>
  <c r="AM16"/>
  <c r="W17"/>
  <c r="AN17"/>
  <c r="X18"/>
  <c r="X19"/>
  <c r="X20"/>
  <c r="X21"/>
  <c r="X22"/>
  <c r="X23"/>
  <c r="X24"/>
  <c r="V25"/>
  <c r="AM25"/>
  <c r="X26"/>
  <c r="V27"/>
  <c r="AM27"/>
  <c r="V28"/>
  <c r="AM28"/>
  <c r="W29"/>
  <c r="AN29"/>
  <c r="W30"/>
  <c r="AN30"/>
  <c r="V31"/>
  <c r="AM31"/>
  <c r="X32"/>
  <c r="V33"/>
  <c r="AM33"/>
  <c r="V34"/>
  <c r="AM34"/>
  <c r="W35"/>
  <c r="AN35"/>
  <c r="W36"/>
  <c r="AN36"/>
  <c r="W37"/>
  <c r="AN37"/>
  <c r="W38"/>
  <c r="AN38"/>
  <c r="W39"/>
  <c r="AN39"/>
  <c r="W40"/>
  <c r="AN40"/>
  <c r="W41"/>
  <c r="AN41"/>
  <c r="W42"/>
  <c r="AN42"/>
  <c r="W43"/>
  <c r="AN43"/>
  <c r="W44"/>
  <c r="AN44"/>
  <c r="W45"/>
  <c r="AN45"/>
  <c r="W46"/>
  <c r="AN46"/>
  <c r="W47"/>
  <c r="AN47"/>
  <c r="W48"/>
  <c r="AN48"/>
  <c r="W49"/>
  <c r="AN49"/>
  <c r="W50"/>
  <c r="AN50"/>
  <c r="W51"/>
  <c r="AN51"/>
  <c r="W52"/>
  <c r="AN52"/>
  <c r="W53"/>
  <c r="AN53"/>
  <c r="W54"/>
  <c r="AN54"/>
  <c r="W55"/>
  <c r="AN55"/>
  <c r="W56"/>
  <c r="AN56"/>
  <c r="W57"/>
  <c r="AN57"/>
  <c r="W58"/>
  <c r="AN58"/>
  <c r="W59"/>
  <c r="AN59"/>
  <c r="W60"/>
  <c r="AN60"/>
  <c r="W61"/>
  <c r="AN61"/>
  <c r="W62"/>
  <c r="AN62"/>
  <c r="X3"/>
  <c r="AL4"/>
  <c r="V5"/>
  <c r="AM5"/>
  <c r="W6"/>
  <c r="AN6"/>
  <c r="X7"/>
  <c r="AL8"/>
  <c r="V9"/>
  <c r="AM9"/>
  <c r="W10"/>
  <c r="AN10"/>
  <c r="X11"/>
  <c r="AL12"/>
  <c r="V13"/>
  <c r="AM13"/>
  <c r="W14"/>
  <c r="AN14"/>
  <c r="X15"/>
  <c r="AL16"/>
  <c r="V17"/>
  <c r="AM17"/>
  <c r="W18"/>
  <c r="AN18"/>
  <c r="W19"/>
  <c r="AN19"/>
  <c r="W20"/>
  <c r="AN20"/>
  <c r="W21"/>
  <c r="AN21"/>
  <c r="W22"/>
  <c r="AN22"/>
  <c r="W23"/>
  <c r="AN23"/>
  <c r="W24"/>
  <c r="AN24"/>
  <c r="AL25"/>
  <c r="W26"/>
  <c r="AN26"/>
  <c r="AL27"/>
  <c r="AL28"/>
  <c r="V29"/>
  <c r="AM29"/>
  <c r="V30"/>
  <c r="AM30"/>
  <c r="AL31"/>
  <c r="W32"/>
  <c r="AN32"/>
  <c r="AL33"/>
  <c r="AL34"/>
  <c r="V35"/>
  <c r="AM35"/>
  <c r="V36"/>
  <c r="AM36"/>
  <c r="V37"/>
  <c r="AM37"/>
  <c r="V38"/>
  <c r="AM38"/>
  <c r="V39"/>
  <c r="AM39"/>
  <c r="V40"/>
  <c r="AM40"/>
  <c r="V41"/>
  <c r="AM41"/>
  <c r="V42"/>
  <c r="AM42"/>
  <c r="V43"/>
  <c r="AM43"/>
  <c r="V44"/>
  <c r="AM44"/>
  <c r="V45"/>
  <c r="AM45"/>
  <c r="V46"/>
  <c r="AM46"/>
  <c r="V47"/>
  <c r="AM47"/>
  <c r="V48"/>
  <c r="AM48"/>
  <c r="V49"/>
  <c r="AM49"/>
  <c r="V50"/>
  <c r="AM50"/>
  <c r="V51"/>
  <c r="AM51"/>
  <c r="V52"/>
  <c r="AM52"/>
  <c r="V53"/>
  <c r="AM53"/>
  <c r="V54"/>
  <c r="AM54"/>
  <c r="V55"/>
  <c r="AM55"/>
  <c r="V56"/>
  <c r="AM56"/>
  <c r="V57"/>
  <c r="AM57"/>
  <c r="V58"/>
  <c r="AM58"/>
  <c r="V59"/>
  <c r="AM59"/>
  <c r="V60"/>
  <c r="AM60"/>
  <c r="V61"/>
  <c r="AM61"/>
  <c r="V62"/>
  <c r="AM62"/>
  <c r="H63"/>
  <c r="W3"/>
  <c r="AN3"/>
  <c r="X4"/>
  <c r="AL5"/>
  <c r="V6"/>
  <c r="AM6"/>
  <c r="W7"/>
  <c r="AN7"/>
  <c r="X8"/>
  <c r="AL9"/>
  <c r="V10"/>
  <c r="AM10"/>
  <c r="W11"/>
  <c r="AN11"/>
  <c r="X12"/>
  <c r="AL13"/>
  <c r="V14"/>
  <c r="AM14"/>
  <c r="X16"/>
  <c r="AL17"/>
  <c r="V18"/>
  <c r="AM18"/>
  <c r="V19"/>
  <c r="AM19"/>
  <c r="V20"/>
  <c r="AM20"/>
  <c r="V21"/>
  <c r="AM21"/>
  <c r="V22"/>
  <c r="AM22"/>
  <c r="V23"/>
  <c r="AM23"/>
  <c r="V24"/>
  <c r="AM24"/>
  <c r="X25"/>
  <c r="V26"/>
  <c r="AM26"/>
  <c r="X27"/>
  <c r="X28"/>
  <c r="AL29"/>
  <c r="AL30"/>
  <c r="X31"/>
  <c r="X33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R2" i="4"/>
  <c r="V3"/>
  <c r="AI3"/>
  <c r="AI63" s="1"/>
  <c r="AS11" s="1"/>
  <c r="AR11" s="1"/>
  <c r="AM3"/>
  <c r="W4"/>
  <c r="AN4"/>
  <c r="X5"/>
  <c r="AL6"/>
  <c r="V7"/>
  <c r="AM7"/>
  <c r="W8"/>
  <c r="AN8"/>
  <c r="X9"/>
  <c r="AL10"/>
  <c r="V11"/>
  <c r="AM11"/>
  <c r="W12"/>
  <c r="AN12"/>
  <c r="X13"/>
  <c r="AL14"/>
  <c r="V15"/>
  <c r="AM15"/>
  <c r="W16"/>
  <c r="AN16"/>
  <c r="X17"/>
  <c r="AL18"/>
  <c r="AL19"/>
  <c r="AL20"/>
  <c r="AL21"/>
  <c r="AL22"/>
  <c r="AL23"/>
  <c r="AL24"/>
  <c r="W25"/>
  <c r="AN25"/>
  <c r="AL26"/>
  <c r="W27"/>
  <c r="AN27"/>
  <c r="W28"/>
  <c r="AN28"/>
  <c r="X29"/>
  <c r="X30"/>
  <c r="W31"/>
  <c r="AN31"/>
  <c r="AL32"/>
  <c r="W33"/>
  <c r="AN33"/>
  <c r="W34"/>
  <c r="AN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AL3"/>
  <c r="V4"/>
  <c r="AM4"/>
  <c r="W5"/>
  <c r="AN5"/>
  <c r="X6"/>
  <c r="AL7"/>
  <c r="V8"/>
  <c r="AM8"/>
  <c r="W9"/>
  <c r="AN9"/>
  <c r="X10"/>
  <c r="AL11"/>
  <c r="V12"/>
  <c r="AM12"/>
  <c r="W13"/>
  <c r="AN13"/>
  <c r="X14"/>
  <c r="AL15"/>
  <c r="V16"/>
  <c r="AM16"/>
  <c r="W17"/>
  <c r="AN17"/>
  <c r="X18"/>
  <c r="X19"/>
  <c r="X20"/>
  <c r="X21"/>
  <c r="X22"/>
  <c r="X23"/>
  <c r="X24"/>
  <c r="V25"/>
  <c r="AM25"/>
  <c r="X26"/>
  <c r="V27"/>
  <c r="AM27"/>
  <c r="V28"/>
  <c r="AM28"/>
  <c r="W29"/>
  <c r="AN29"/>
  <c r="W30"/>
  <c r="AN30"/>
  <c r="V31"/>
  <c r="AM31"/>
  <c r="X32"/>
  <c r="V33"/>
  <c r="AM33"/>
  <c r="V34"/>
  <c r="AM34"/>
  <c r="W35"/>
  <c r="AN35"/>
  <c r="W36"/>
  <c r="AN36"/>
  <c r="W37"/>
  <c r="AN37"/>
  <c r="W38"/>
  <c r="AN38"/>
  <c r="W39"/>
  <c r="AN39"/>
  <c r="W40"/>
  <c r="AN40"/>
  <c r="W41"/>
  <c r="AN41"/>
  <c r="W42"/>
  <c r="AN42"/>
  <c r="W43"/>
  <c r="AN43"/>
  <c r="W44"/>
  <c r="AN44"/>
  <c r="W45"/>
  <c r="AN45"/>
  <c r="W46"/>
  <c r="AN46"/>
  <c r="W47"/>
  <c r="AN47"/>
  <c r="W48"/>
  <c r="AN48"/>
  <c r="W49"/>
  <c r="AN49"/>
  <c r="W50"/>
  <c r="AN50"/>
  <c r="W51"/>
  <c r="AN51"/>
  <c r="W52"/>
  <c r="AN52"/>
  <c r="W53"/>
  <c r="AN53"/>
  <c r="W54"/>
  <c r="AN54"/>
  <c r="W55"/>
  <c r="AN55"/>
  <c r="W56"/>
  <c r="AN56"/>
  <c r="W57"/>
  <c r="AN57"/>
  <c r="W58"/>
  <c r="AN58"/>
  <c r="W59"/>
  <c r="AN59"/>
  <c r="W60"/>
  <c r="AN60"/>
  <c r="W61"/>
  <c r="AN61"/>
  <c r="W62"/>
  <c r="AN62"/>
  <c r="X3"/>
  <c r="AL4"/>
  <c r="V5"/>
  <c r="AM5"/>
  <c r="W6"/>
  <c r="AN6"/>
  <c r="X7"/>
  <c r="AL8"/>
  <c r="V9"/>
  <c r="AM9"/>
  <c r="W10"/>
  <c r="AN10"/>
  <c r="X11"/>
  <c r="AL12"/>
  <c r="V13"/>
  <c r="AM13"/>
  <c r="W14"/>
  <c r="AN14"/>
  <c r="X15"/>
  <c r="AL16"/>
  <c r="V17"/>
  <c r="AM17"/>
  <c r="W18"/>
  <c r="AN18"/>
  <c r="W19"/>
  <c r="AN19"/>
  <c r="W20"/>
  <c r="AN20"/>
  <c r="W21"/>
  <c r="AN21"/>
  <c r="W22"/>
  <c r="AN22"/>
  <c r="W23"/>
  <c r="AN23"/>
  <c r="W24"/>
  <c r="AN24"/>
  <c r="AL25"/>
  <c r="W26"/>
  <c r="AN26"/>
  <c r="AL27"/>
  <c r="AL28"/>
  <c r="V29"/>
  <c r="AM29"/>
  <c r="V30"/>
  <c r="AM30"/>
  <c r="AL31"/>
  <c r="W32"/>
  <c r="AN32"/>
  <c r="AL33"/>
  <c r="AL34"/>
  <c r="V35"/>
  <c r="AM35"/>
  <c r="V36"/>
  <c r="AM36"/>
  <c r="V37"/>
  <c r="AM37"/>
  <c r="V38"/>
  <c r="AM38"/>
  <c r="V39"/>
  <c r="AM39"/>
  <c r="V40"/>
  <c r="AM40"/>
  <c r="V41"/>
  <c r="AM41"/>
  <c r="V42"/>
  <c r="AM42"/>
  <c r="V43"/>
  <c r="AM43"/>
  <c r="V44"/>
  <c r="AM44"/>
  <c r="V45"/>
  <c r="AM45"/>
  <c r="V46"/>
  <c r="AM46"/>
  <c r="V47"/>
  <c r="AM47"/>
  <c r="V48"/>
  <c r="AM48"/>
  <c r="V49"/>
  <c r="AM49"/>
  <c r="V50"/>
  <c r="AM50"/>
  <c r="V51"/>
  <c r="AM51"/>
  <c r="V52"/>
  <c r="AM52"/>
  <c r="V53"/>
  <c r="AM53"/>
  <c r="V54"/>
  <c r="AM54"/>
  <c r="V55"/>
  <c r="AM55"/>
  <c r="V56"/>
  <c r="AM56"/>
  <c r="V57"/>
  <c r="AM57"/>
  <c r="V58"/>
  <c r="AM58"/>
  <c r="V59"/>
  <c r="AM59"/>
  <c r="V60"/>
  <c r="AM60"/>
  <c r="V61"/>
  <c r="AM61"/>
  <c r="V62"/>
  <c r="AM62"/>
  <c r="H63"/>
  <c r="W3"/>
  <c r="AN3"/>
  <c r="X4"/>
  <c r="AL5"/>
  <c r="V6"/>
  <c r="AM6"/>
  <c r="W7"/>
  <c r="AN7"/>
  <c r="X8"/>
  <c r="AL9"/>
  <c r="V10"/>
  <c r="AM10"/>
  <c r="W11"/>
  <c r="AN11"/>
  <c r="X12"/>
  <c r="AL13"/>
  <c r="V14"/>
  <c r="AM14"/>
  <c r="X16"/>
  <c r="AL17"/>
  <c r="V18"/>
  <c r="AM18"/>
  <c r="V19"/>
  <c r="AM19"/>
  <c r="V20"/>
  <c r="AM20"/>
  <c r="V21"/>
  <c r="AM21"/>
  <c r="V22"/>
  <c r="AM22"/>
  <c r="V23"/>
  <c r="AM23"/>
  <c r="V24"/>
  <c r="AM24"/>
  <c r="X25"/>
  <c r="V26"/>
  <c r="AM26"/>
  <c r="X27"/>
  <c r="X28"/>
  <c r="AL29"/>
  <c r="AL30"/>
  <c r="X31"/>
  <c r="X33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R2" i="23"/>
  <c r="V3"/>
  <c r="AI3"/>
  <c r="AI63" s="1"/>
  <c r="AS11" s="1"/>
  <c r="AR11" s="1"/>
  <c r="AM3"/>
  <c r="W4"/>
  <c r="AN4"/>
  <c r="X5"/>
  <c r="AL6"/>
  <c r="V7"/>
  <c r="AM7"/>
  <c r="W8"/>
  <c r="AN8"/>
  <c r="X9"/>
  <c r="AL10"/>
  <c r="V11"/>
  <c r="AM11"/>
  <c r="W12"/>
  <c r="AN12"/>
  <c r="X13"/>
  <c r="AL14"/>
  <c r="V15"/>
  <c r="AM15"/>
  <c r="W16"/>
  <c r="AN16"/>
  <c r="X17"/>
  <c r="AL18"/>
  <c r="AL19"/>
  <c r="AL20"/>
  <c r="AL21"/>
  <c r="AL22"/>
  <c r="AL23"/>
  <c r="AL24"/>
  <c r="W25"/>
  <c r="AN25"/>
  <c r="AL26"/>
  <c r="W27"/>
  <c r="AN27"/>
  <c r="W28"/>
  <c r="AN28"/>
  <c r="X29"/>
  <c r="X30"/>
  <c r="W31"/>
  <c r="AN31"/>
  <c r="AL32"/>
  <c r="W33"/>
  <c r="AN33"/>
  <c r="W34"/>
  <c r="AN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AL3"/>
  <c r="V4"/>
  <c r="AM4"/>
  <c r="W5"/>
  <c r="AN5"/>
  <c r="X6"/>
  <c r="AL7"/>
  <c r="V8"/>
  <c r="AM8"/>
  <c r="W9"/>
  <c r="AN9"/>
  <c r="X10"/>
  <c r="AL11"/>
  <c r="V12"/>
  <c r="AM12"/>
  <c r="W13"/>
  <c r="AN13"/>
  <c r="X14"/>
  <c r="AL15"/>
  <c r="V16"/>
  <c r="AM16"/>
  <c r="W17"/>
  <c r="AN17"/>
  <c r="X18"/>
  <c r="X19"/>
  <c r="X20"/>
  <c r="X21"/>
  <c r="X22"/>
  <c r="X23"/>
  <c r="X24"/>
  <c r="V25"/>
  <c r="AM25"/>
  <c r="X26"/>
  <c r="V27"/>
  <c r="AM27"/>
  <c r="V28"/>
  <c r="AM28"/>
  <c r="W29"/>
  <c r="AN29"/>
  <c r="W30"/>
  <c r="AN30"/>
  <c r="V31"/>
  <c r="AM31"/>
  <c r="X32"/>
  <c r="V33"/>
  <c r="AM33"/>
  <c r="V34"/>
  <c r="AM34"/>
  <c r="W35"/>
  <c r="AN35"/>
  <c r="W36"/>
  <c r="AN36"/>
  <c r="W37"/>
  <c r="AN37"/>
  <c r="W38"/>
  <c r="AN38"/>
  <c r="W39"/>
  <c r="AN39"/>
  <c r="W40"/>
  <c r="AN40"/>
  <c r="W41"/>
  <c r="AN41"/>
  <c r="W42"/>
  <c r="AN42"/>
  <c r="W43"/>
  <c r="AN43"/>
  <c r="W44"/>
  <c r="AN44"/>
  <c r="W45"/>
  <c r="AN45"/>
  <c r="W46"/>
  <c r="AN46"/>
  <c r="W47"/>
  <c r="AN47"/>
  <c r="W48"/>
  <c r="AN48"/>
  <c r="W49"/>
  <c r="AN49"/>
  <c r="W50"/>
  <c r="AN50"/>
  <c r="W51"/>
  <c r="AN51"/>
  <c r="W52"/>
  <c r="AN52"/>
  <c r="W53"/>
  <c r="AN53"/>
  <c r="W54"/>
  <c r="AN54"/>
  <c r="W55"/>
  <c r="AN55"/>
  <c r="W56"/>
  <c r="AN56"/>
  <c r="W57"/>
  <c r="AN57"/>
  <c r="W58"/>
  <c r="AN58"/>
  <c r="W59"/>
  <c r="AN59"/>
  <c r="W60"/>
  <c r="AN60"/>
  <c r="W61"/>
  <c r="AN61"/>
  <c r="W62"/>
  <c r="AN62"/>
  <c r="X3"/>
  <c r="AL4"/>
  <c r="V5"/>
  <c r="AM5"/>
  <c r="W6"/>
  <c r="AN6"/>
  <c r="X7"/>
  <c r="AL8"/>
  <c r="V9"/>
  <c r="AM9"/>
  <c r="W10"/>
  <c r="AN10"/>
  <c r="X11"/>
  <c r="AL12"/>
  <c r="V13"/>
  <c r="AM13"/>
  <c r="W14"/>
  <c r="AN14"/>
  <c r="X15"/>
  <c r="AL16"/>
  <c r="V17"/>
  <c r="AM17"/>
  <c r="W18"/>
  <c r="AN18"/>
  <c r="W19"/>
  <c r="AN19"/>
  <c r="W20"/>
  <c r="AN20"/>
  <c r="W21"/>
  <c r="AN21"/>
  <c r="W22"/>
  <c r="AN22"/>
  <c r="W23"/>
  <c r="AN23"/>
  <c r="W24"/>
  <c r="AN24"/>
  <c r="AL25"/>
  <c r="W26"/>
  <c r="AN26"/>
  <c r="AL27"/>
  <c r="AL28"/>
  <c r="V29"/>
  <c r="AM29"/>
  <c r="V30"/>
  <c r="AM30"/>
  <c r="AL31"/>
  <c r="W32"/>
  <c r="AN32"/>
  <c r="AL33"/>
  <c r="AL34"/>
  <c r="V35"/>
  <c r="AM35"/>
  <c r="V36"/>
  <c r="AM36"/>
  <c r="V37"/>
  <c r="AM37"/>
  <c r="V38"/>
  <c r="AM38"/>
  <c r="V39"/>
  <c r="AM39"/>
  <c r="V40"/>
  <c r="AM40"/>
  <c r="V41"/>
  <c r="AM41"/>
  <c r="V42"/>
  <c r="AM42"/>
  <c r="V43"/>
  <c r="AM43"/>
  <c r="V44"/>
  <c r="AM44"/>
  <c r="V45"/>
  <c r="AM45"/>
  <c r="V46"/>
  <c r="AM46"/>
  <c r="V47"/>
  <c r="AM47"/>
  <c r="V48"/>
  <c r="AM48"/>
  <c r="V49"/>
  <c r="AM49"/>
  <c r="V50"/>
  <c r="AM50"/>
  <c r="V51"/>
  <c r="AM51"/>
  <c r="V52"/>
  <c r="AM52"/>
  <c r="V53"/>
  <c r="AM53"/>
  <c r="V54"/>
  <c r="AM54"/>
  <c r="V55"/>
  <c r="AM55"/>
  <c r="V56"/>
  <c r="AM56"/>
  <c r="V57"/>
  <c r="AM57"/>
  <c r="V58"/>
  <c r="AM58"/>
  <c r="V59"/>
  <c r="AM59"/>
  <c r="V60"/>
  <c r="AM60"/>
  <c r="V61"/>
  <c r="AM61"/>
  <c r="V62"/>
  <c r="AM62"/>
  <c r="H63"/>
  <c r="W3"/>
  <c r="AN3"/>
  <c r="X4"/>
  <c r="AL5"/>
  <c r="V6"/>
  <c r="AM6"/>
  <c r="W7"/>
  <c r="AN7"/>
  <c r="X8"/>
  <c r="AL9"/>
  <c r="V10"/>
  <c r="AM10"/>
  <c r="W11"/>
  <c r="AN11"/>
  <c r="X12"/>
  <c r="AL13"/>
  <c r="V14"/>
  <c r="AM14"/>
  <c r="X16"/>
  <c r="AL17"/>
  <c r="V18"/>
  <c r="AM18"/>
  <c r="V19"/>
  <c r="AM19"/>
  <c r="V20"/>
  <c r="AM20"/>
  <c r="V21"/>
  <c r="AM21"/>
  <c r="V22"/>
  <c r="AM22"/>
  <c r="V23"/>
  <c r="AM23"/>
  <c r="V24"/>
  <c r="AM24"/>
  <c r="X25"/>
  <c r="V26"/>
  <c r="AM26"/>
  <c r="X27"/>
  <c r="X28"/>
  <c r="AL29"/>
  <c r="AL30"/>
  <c r="X31"/>
  <c r="X33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R2" i="8"/>
  <c r="V3"/>
  <c r="AI3"/>
  <c r="AI63" s="1"/>
  <c r="AS11" s="1"/>
  <c r="AM3"/>
  <c r="W4"/>
  <c r="AN4"/>
  <c r="X5"/>
  <c r="AL6"/>
  <c r="V7"/>
  <c r="AM7"/>
  <c r="W8"/>
  <c r="AN8"/>
  <c r="X9"/>
  <c r="AL10"/>
  <c r="V11"/>
  <c r="AM11"/>
  <c r="W12"/>
  <c r="AN12"/>
  <c r="X13"/>
  <c r="AL14"/>
  <c r="V15"/>
  <c r="AM15"/>
  <c r="W16"/>
  <c r="AN16"/>
  <c r="X17"/>
  <c r="AL18"/>
  <c r="AL19"/>
  <c r="AL20"/>
  <c r="AL21"/>
  <c r="AL22"/>
  <c r="AL23"/>
  <c r="AL24"/>
  <c r="W25"/>
  <c r="AN25"/>
  <c r="AL26"/>
  <c r="W27"/>
  <c r="AN27"/>
  <c r="W28"/>
  <c r="AN28"/>
  <c r="X29"/>
  <c r="X30"/>
  <c r="W31"/>
  <c r="AN31"/>
  <c r="AL32"/>
  <c r="W33"/>
  <c r="AN33"/>
  <c r="W34"/>
  <c r="AN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V4"/>
  <c r="AM4"/>
  <c r="W5"/>
  <c r="AN5"/>
  <c r="X6"/>
  <c r="AL7"/>
  <c r="V8"/>
  <c r="AM8"/>
  <c r="W9"/>
  <c r="AN9"/>
  <c r="X10"/>
  <c r="AL11"/>
  <c r="V12"/>
  <c r="AM12"/>
  <c r="W13"/>
  <c r="AN13"/>
  <c r="X14"/>
  <c r="AL15"/>
  <c r="V16"/>
  <c r="AM16"/>
  <c r="W17"/>
  <c r="AN17"/>
  <c r="X18"/>
  <c r="X19"/>
  <c r="X20"/>
  <c r="X21"/>
  <c r="X22"/>
  <c r="X23"/>
  <c r="X24"/>
  <c r="V25"/>
  <c r="AM25"/>
  <c r="X26"/>
  <c r="V27"/>
  <c r="AM27"/>
  <c r="V28"/>
  <c r="AM28"/>
  <c r="W29"/>
  <c r="AN29"/>
  <c r="W30"/>
  <c r="AN30"/>
  <c r="V31"/>
  <c r="AM31"/>
  <c r="X32"/>
  <c r="V33"/>
  <c r="AM33"/>
  <c r="V34"/>
  <c r="AM34"/>
  <c r="W35"/>
  <c r="AN35"/>
  <c r="W36"/>
  <c r="AN36"/>
  <c r="W37"/>
  <c r="AN37"/>
  <c r="W38"/>
  <c r="AN38"/>
  <c r="W39"/>
  <c r="AN39"/>
  <c r="W40"/>
  <c r="AN40"/>
  <c r="W41"/>
  <c r="AN41"/>
  <c r="W42"/>
  <c r="AN42"/>
  <c r="W43"/>
  <c r="AN43"/>
  <c r="W44"/>
  <c r="AN44"/>
  <c r="W45"/>
  <c r="AN45"/>
  <c r="W46"/>
  <c r="AN46"/>
  <c r="W47"/>
  <c r="AN47"/>
  <c r="W48"/>
  <c r="AN48"/>
  <c r="W49"/>
  <c r="AN49"/>
  <c r="W50"/>
  <c r="AN50"/>
  <c r="W51"/>
  <c r="AN51"/>
  <c r="W52"/>
  <c r="AN52"/>
  <c r="W53"/>
  <c r="AN53"/>
  <c r="W54"/>
  <c r="AN54"/>
  <c r="W55"/>
  <c r="AN55"/>
  <c r="W56"/>
  <c r="AN56"/>
  <c r="W57"/>
  <c r="AN57"/>
  <c r="W58"/>
  <c r="AN58"/>
  <c r="W59"/>
  <c r="AN59"/>
  <c r="W60"/>
  <c r="AN60"/>
  <c r="W61"/>
  <c r="AN61"/>
  <c r="W62"/>
  <c r="AN62"/>
  <c r="W6"/>
  <c r="AN6"/>
  <c r="X7"/>
  <c r="AL8"/>
  <c r="V9"/>
  <c r="AM9"/>
  <c r="W10"/>
  <c r="AN10"/>
  <c r="X11"/>
  <c r="AL12"/>
  <c r="V13"/>
  <c r="AM13"/>
  <c r="W14"/>
  <c r="AN14"/>
  <c r="X15"/>
  <c r="AL16"/>
  <c r="V17"/>
  <c r="AM17"/>
  <c r="W18"/>
  <c r="AN18"/>
  <c r="W19"/>
  <c r="AN19"/>
  <c r="W20"/>
  <c r="AN20"/>
  <c r="W21"/>
  <c r="AN21"/>
  <c r="W22"/>
  <c r="AN22"/>
  <c r="W23"/>
  <c r="AN23"/>
  <c r="W24"/>
  <c r="AN24"/>
  <c r="AL25"/>
  <c r="W26"/>
  <c r="AN26"/>
  <c r="AL27"/>
  <c r="AL28"/>
  <c r="V29"/>
  <c r="AM29"/>
  <c r="V30"/>
  <c r="AM30"/>
  <c r="AL31"/>
  <c r="W32"/>
  <c r="AN32"/>
  <c r="AL33"/>
  <c r="AL34"/>
  <c r="V35"/>
  <c r="AM35"/>
  <c r="V36"/>
  <c r="AM36"/>
  <c r="V37"/>
  <c r="AM37"/>
  <c r="V38"/>
  <c r="AM38"/>
  <c r="V39"/>
  <c r="AM39"/>
  <c r="V40"/>
  <c r="AM40"/>
  <c r="V41"/>
  <c r="AM41"/>
  <c r="V42"/>
  <c r="AM42"/>
  <c r="V43"/>
  <c r="AM43"/>
  <c r="V44"/>
  <c r="AM44"/>
  <c r="V45"/>
  <c r="AM45"/>
  <c r="V46"/>
  <c r="AM46"/>
  <c r="V47"/>
  <c r="AM47"/>
  <c r="V48"/>
  <c r="AM48"/>
  <c r="V49"/>
  <c r="AM49"/>
  <c r="V50"/>
  <c r="AM50"/>
  <c r="V51"/>
  <c r="AM51"/>
  <c r="V52"/>
  <c r="AM52"/>
  <c r="V53"/>
  <c r="AM53"/>
  <c r="V54"/>
  <c r="AM54"/>
  <c r="V55"/>
  <c r="AM55"/>
  <c r="V56"/>
  <c r="AM56"/>
  <c r="V57"/>
  <c r="AM57"/>
  <c r="V58"/>
  <c r="AM58"/>
  <c r="V59"/>
  <c r="AM59"/>
  <c r="V60"/>
  <c r="AM60"/>
  <c r="V61"/>
  <c r="AM61"/>
  <c r="V62"/>
  <c r="AM62"/>
  <c r="H63"/>
  <c r="W3"/>
  <c r="AN3"/>
  <c r="X4"/>
  <c r="X63" s="1"/>
  <c r="AT16" s="1"/>
  <c r="AL5"/>
  <c r="AL63" s="1"/>
  <c r="AS14" s="1"/>
  <c r="V6"/>
  <c r="AM6"/>
  <c r="W7"/>
  <c r="AN7"/>
  <c r="X8"/>
  <c r="AL9"/>
  <c r="V10"/>
  <c r="AM10"/>
  <c r="W11"/>
  <c r="AN11"/>
  <c r="X12"/>
  <c r="AL13"/>
  <c r="V14"/>
  <c r="AM14"/>
  <c r="X16"/>
  <c r="AL17"/>
  <c r="V18"/>
  <c r="AM18"/>
  <c r="V19"/>
  <c r="AM19"/>
  <c r="V20"/>
  <c r="AM20"/>
  <c r="V21"/>
  <c r="AM21"/>
  <c r="V22"/>
  <c r="AM22"/>
  <c r="V23"/>
  <c r="AM23"/>
  <c r="V24"/>
  <c r="AM24"/>
  <c r="X25"/>
  <c r="V26"/>
  <c r="AM26"/>
  <c r="X27"/>
  <c r="X28"/>
  <c r="AL29"/>
  <c r="AL30"/>
  <c r="X31"/>
  <c r="X33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R2" i="7"/>
  <c r="V3"/>
  <c r="AM3"/>
  <c r="AL6"/>
  <c r="V7"/>
  <c r="AM7"/>
  <c r="W8"/>
  <c r="AN8"/>
  <c r="X9"/>
  <c r="AL10"/>
  <c r="V11"/>
  <c r="AM11"/>
  <c r="W12"/>
  <c r="AN12"/>
  <c r="X13"/>
  <c r="AL14"/>
  <c r="V15"/>
  <c r="AM15"/>
  <c r="W16"/>
  <c r="AN16"/>
  <c r="X17"/>
  <c r="AL18"/>
  <c r="AL19"/>
  <c r="AL20"/>
  <c r="AL21"/>
  <c r="AL22"/>
  <c r="AL23"/>
  <c r="AL24"/>
  <c r="W25"/>
  <c r="AN25"/>
  <c r="AL26"/>
  <c r="W27"/>
  <c r="AN27"/>
  <c r="W28"/>
  <c r="AN28"/>
  <c r="X29"/>
  <c r="X30"/>
  <c r="W31"/>
  <c r="AN31"/>
  <c r="AL32"/>
  <c r="W33"/>
  <c r="AN33"/>
  <c r="W34"/>
  <c r="AN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AL3"/>
  <c r="V4"/>
  <c r="AM4"/>
  <c r="W5"/>
  <c r="W63" s="1"/>
  <c r="AT15" s="1"/>
  <c r="AN5"/>
  <c r="AN63" s="1"/>
  <c r="AS16" s="1"/>
  <c r="X6"/>
  <c r="AL7"/>
  <c r="V8"/>
  <c r="AM8"/>
  <c r="W9"/>
  <c r="AN9"/>
  <c r="X10"/>
  <c r="AL11"/>
  <c r="V12"/>
  <c r="AM12"/>
  <c r="W13"/>
  <c r="AN13"/>
  <c r="X14"/>
  <c r="AL15"/>
  <c r="V16"/>
  <c r="AM16"/>
  <c r="W17"/>
  <c r="AN17"/>
  <c r="X18"/>
  <c r="X19"/>
  <c r="X20"/>
  <c r="X21"/>
  <c r="X22"/>
  <c r="X23"/>
  <c r="X24"/>
  <c r="V25"/>
  <c r="AM25"/>
  <c r="X26"/>
  <c r="V27"/>
  <c r="AM27"/>
  <c r="V28"/>
  <c r="AM28"/>
  <c r="W29"/>
  <c r="AN29"/>
  <c r="W30"/>
  <c r="AN30"/>
  <c r="V31"/>
  <c r="AM31"/>
  <c r="X32"/>
  <c r="V33"/>
  <c r="AM33"/>
  <c r="V34"/>
  <c r="AM34"/>
  <c r="W35"/>
  <c r="AN35"/>
  <c r="W36"/>
  <c r="AN36"/>
  <c r="W37"/>
  <c r="AN37"/>
  <c r="W38"/>
  <c r="AN38"/>
  <c r="W39"/>
  <c r="AN39"/>
  <c r="W40"/>
  <c r="AN40"/>
  <c r="W41"/>
  <c r="AN41"/>
  <c r="W42"/>
  <c r="AN42"/>
  <c r="W43"/>
  <c r="AN43"/>
  <c r="W44"/>
  <c r="AN44"/>
  <c r="W45"/>
  <c r="AN45"/>
  <c r="W46"/>
  <c r="AN46"/>
  <c r="W47"/>
  <c r="AN47"/>
  <c r="W48"/>
  <c r="AN48"/>
  <c r="W49"/>
  <c r="AN49"/>
  <c r="W50"/>
  <c r="AN50"/>
  <c r="W51"/>
  <c r="AN51"/>
  <c r="W52"/>
  <c r="AN52"/>
  <c r="W53"/>
  <c r="AN53"/>
  <c r="W54"/>
  <c r="AN54"/>
  <c r="W55"/>
  <c r="AN55"/>
  <c r="W56"/>
  <c r="AN56"/>
  <c r="W57"/>
  <c r="AN57"/>
  <c r="W58"/>
  <c r="AN58"/>
  <c r="W59"/>
  <c r="AN59"/>
  <c r="W60"/>
  <c r="AN60"/>
  <c r="W61"/>
  <c r="AN61"/>
  <c r="W62"/>
  <c r="AN62"/>
  <c r="X3"/>
  <c r="AL4"/>
  <c r="V5"/>
  <c r="AM5"/>
  <c r="W6"/>
  <c r="AN6"/>
  <c r="X7"/>
  <c r="AL8"/>
  <c r="V9"/>
  <c r="AM9"/>
  <c r="W10"/>
  <c r="AN10"/>
  <c r="X11"/>
  <c r="AL12"/>
  <c r="V13"/>
  <c r="AM13"/>
  <c r="W14"/>
  <c r="AN14"/>
  <c r="X15"/>
  <c r="AL16"/>
  <c r="V17"/>
  <c r="AM17"/>
  <c r="W18"/>
  <c r="AN18"/>
  <c r="W19"/>
  <c r="AN19"/>
  <c r="W20"/>
  <c r="AN20"/>
  <c r="W21"/>
  <c r="AN21"/>
  <c r="W22"/>
  <c r="AN22"/>
  <c r="W23"/>
  <c r="AN23"/>
  <c r="W24"/>
  <c r="AN24"/>
  <c r="AL25"/>
  <c r="W26"/>
  <c r="AN26"/>
  <c r="AL27"/>
  <c r="AL28"/>
  <c r="V29"/>
  <c r="AM29"/>
  <c r="V30"/>
  <c r="AM30"/>
  <c r="AL31"/>
  <c r="W32"/>
  <c r="AN32"/>
  <c r="AL33"/>
  <c r="AL34"/>
  <c r="V35"/>
  <c r="AM35"/>
  <c r="V36"/>
  <c r="AM36"/>
  <c r="V37"/>
  <c r="AM37"/>
  <c r="V38"/>
  <c r="AM38"/>
  <c r="V39"/>
  <c r="AM39"/>
  <c r="V40"/>
  <c r="AM40"/>
  <c r="V41"/>
  <c r="AM41"/>
  <c r="V42"/>
  <c r="AM42"/>
  <c r="V43"/>
  <c r="AM43"/>
  <c r="V44"/>
  <c r="AM44"/>
  <c r="V45"/>
  <c r="AM45"/>
  <c r="V46"/>
  <c r="AM46"/>
  <c r="V47"/>
  <c r="AM47"/>
  <c r="V48"/>
  <c r="AM48"/>
  <c r="V49"/>
  <c r="AM49"/>
  <c r="V50"/>
  <c r="AM50"/>
  <c r="V51"/>
  <c r="AM51"/>
  <c r="V52"/>
  <c r="AM52"/>
  <c r="V53"/>
  <c r="AM53"/>
  <c r="V54"/>
  <c r="AM54"/>
  <c r="V55"/>
  <c r="AM55"/>
  <c r="V56"/>
  <c r="AM56"/>
  <c r="V57"/>
  <c r="AM57"/>
  <c r="V58"/>
  <c r="AM58"/>
  <c r="V59"/>
  <c r="AM59"/>
  <c r="V60"/>
  <c r="AM60"/>
  <c r="V61"/>
  <c r="AM61"/>
  <c r="V62"/>
  <c r="AM62"/>
  <c r="V6"/>
  <c r="AM6"/>
  <c r="AL9"/>
  <c r="V10"/>
  <c r="AM10"/>
  <c r="AL13"/>
  <c r="V14"/>
  <c r="AM14"/>
  <c r="X16"/>
  <c r="AL17"/>
  <c r="V18"/>
  <c r="AM18"/>
  <c r="V19"/>
  <c r="AM19"/>
  <c r="V20"/>
  <c r="AM20"/>
  <c r="V21"/>
  <c r="AM21"/>
  <c r="V22"/>
  <c r="AM22"/>
  <c r="V23"/>
  <c r="AM23"/>
  <c r="V24"/>
  <c r="AM24"/>
  <c r="X25"/>
  <c r="V26"/>
  <c r="AM26"/>
  <c r="X27"/>
  <c r="X28"/>
  <c r="AL29"/>
  <c r="AL30"/>
  <c r="X31"/>
  <c r="X33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R2" i="9"/>
  <c r="AR4"/>
  <c r="AR8"/>
  <c r="AR13"/>
  <c r="V3"/>
  <c r="AI3"/>
  <c r="AI63" s="1"/>
  <c r="AS11" s="1"/>
  <c r="AR11" s="1"/>
  <c r="AM3"/>
  <c r="W4"/>
  <c r="AN4"/>
  <c r="X5"/>
  <c r="AL6"/>
  <c r="V7"/>
  <c r="AM7"/>
  <c r="W8"/>
  <c r="AN8"/>
  <c r="X9"/>
  <c r="AL10"/>
  <c r="V11"/>
  <c r="AM11"/>
  <c r="W12"/>
  <c r="AN12"/>
  <c r="X13"/>
  <c r="AL14"/>
  <c r="V15"/>
  <c r="AM15"/>
  <c r="W16"/>
  <c r="AN16"/>
  <c r="X17"/>
  <c r="AL18"/>
  <c r="AL19"/>
  <c r="AL20"/>
  <c r="AL21"/>
  <c r="AL22"/>
  <c r="AL23"/>
  <c r="AL24"/>
  <c r="W25"/>
  <c r="AN25"/>
  <c r="AL26"/>
  <c r="W27"/>
  <c r="AN27"/>
  <c r="W28"/>
  <c r="AN28"/>
  <c r="X29"/>
  <c r="X30"/>
  <c r="W31"/>
  <c r="AN31"/>
  <c r="AL32"/>
  <c r="W33"/>
  <c r="AN33"/>
  <c r="W34"/>
  <c r="AN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AL3"/>
  <c r="V4"/>
  <c r="AM4"/>
  <c r="W5"/>
  <c r="AN5"/>
  <c r="X6"/>
  <c r="AL7"/>
  <c r="V8"/>
  <c r="AM8"/>
  <c r="W9"/>
  <c r="AN9"/>
  <c r="X10"/>
  <c r="AL11"/>
  <c r="V12"/>
  <c r="AM12"/>
  <c r="W13"/>
  <c r="AN13"/>
  <c r="X14"/>
  <c r="AL15"/>
  <c r="V16"/>
  <c r="AM16"/>
  <c r="W17"/>
  <c r="AN17"/>
  <c r="X18"/>
  <c r="X19"/>
  <c r="X20"/>
  <c r="X21"/>
  <c r="X22"/>
  <c r="X23"/>
  <c r="X24"/>
  <c r="V25"/>
  <c r="AM25"/>
  <c r="X26"/>
  <c r="V27"/>
  <c r="AM27"/>
  <c r="V28"/>
  <c r="AM28"/>
  <c r="W29"/>
  <c r="AN29"/>
  <c r="W30"/>
  <c r="AN30"/>
  <c r="V31"/>
  <c r="AM31"/>
  <c r="X32"/>
  <c r="V33"/>
  <c r="AM33"/>
  <c r="V34"/>
  <c r="AM34"/>
  <c r="W35"/>
  <c r="AN35"/>
  <c r="W36"/>
  <c r="AN36"/>
  <c r="W37"/>
  <c r="AN37"/>
  <c r="W38"/>
  <c r="AN38"/>
  <c r="W39"/>
  <c r="AN39"/>
  <c r="W40"/>
  <c r="AN40"/>
  <c r="W41"/>
  <c r="AN41"/>
  <c r="W42"/>
  <c r="AN42"/>
  <c r="W43"/>
  <c r="AN43"/>
  <c r="W44"/>
  <c r="AN44"/>
  <c r="W45"/>
  <c r="AN45"/>
  <c r="W46"/>
  <c r="AN46"/>
  <c r="W47"/>
  <c r="AN47"/>
  <c r="W48"/>
  <c r="AN48"/>
  <c r="W49"/>
  <c r="AN49"/>
  <c r="W50"/>
  <c r="AN50"/>
  <c r="W51"/>
  <c r="AN51"/>
  <c r="W52"/>
  <c r="AN52"/>
  <c r="W53"/>
  <c r="AN53"/>
  <c r="W54"/>
  <c r="AN54"/>
  <c r="W55"/>
  <c r="AN55"/>
  <c r="W56"/>
  <c r="AN56"/>
  <c r="W57"/>
  <c r="AN57"/>
  <c r="W58"/>
  <c r="AN58"/>
  <c r="W59"/>
  <c r="AN59"/>
  <c r="W60"/>
  <c r="AN60"/>
  <c r="W61"/>
  <c r="AN61"/>
  <c r="W62"/>
  <c r="AN62"/>
  <c r="X3"/>
  <c r="AL4"/>
  <c r="V5"/>
  <c r="AM5"/>
  <c r="W6"/>
  <c r="AN6"/>
  <c r="X7"/>
  <c r="AL8"/>
  <c r="V9"/>
  <c r="AM9"/>
  <c r="W10"/>
  <c r="AN10"/>
  <c r="X11"/>
  <c r="AL12"/>
  <c r="V13"/>
  <c r="AM13"/>
  <c r="W14"/>
  <c r="AN14"/>
  <c r="X15"/>
  <c r="AL16"/>
  <c r="V17"/>
  <c r="AM17"/>
  <c r="W18"/>
  <c r="AN18"/>
  <c r="W19"/>
  <c r="AN19"/>
  <c r="W20"/>
  <c r="AN20"/>
  <c r="W21"/>
  <c r="AN21"/>
  <c r="W22"/>
  <c r="AN22"/>
  <c r="W23"/>
  <c r="AN23"/>
  <c r="W24"/>
  <c r="AN24"/>
  <c r="AL25"/>
  <c r="W26"/>
  <c r="AN26"/>
  <c r="AL27"/>
  <c r="AL28"/>
  <c r="V29"/>
  <c r="AM29"/>
  <c r="V30"/>
  <c r="AM30"/>
  <c r="AL31"/>
  <c r="W32"/>
  <c r="AN32"/>
  <c r="AL33"/>
  <c r="AL34"/>
  <c r="V35"/>
  <c r="AM35"/>
  <c r="V36"/>
  <c r="AM36"/>
  <c r="V37"/>
  <c r="AM37"/>
  <c r="V38"/>
  <c r="AM38"/>
  <c r="V39"/>
  <c r="AM39"/>
  <c r="V40"/>
  <c r="AM40"/>
  <c r="V41"/>
  <c r="AM41"/>
  <c r="V42"/>
  <c r="AM42"/>
  <c r="V43"/>
  <c r="AM43"/>
  <c r="V44"/>
  <c r="AM44"/>
  <c r="V45"/>
  <c r="AM45"/>
  <c r="V46"/>
  <c r="AM46"/>
  <c r="V47"/>
  <c r="AM47"/>
  <c r="V48"/>
  <c r="AM48"/>
  <c r="V49"/>
  <c r="AM49"/>
  <c r="V50"/>
  <c r="AM50"/>
  <c r="V51"/>
  <c r="AM51"/>
  <c r="V52"/>
  <c r="AM52"/>
  <c r="V53"/>
  <c r="AM53"/>
  <c r="V54"/>
  <c r="AM54"/>
  <c r="V55"/>
  <c r="AM55"/>
  <c r="V56"/>
  <c r="AM56"/>
  <c r="V57"/>
  <c r="AM57"/>
  <c r="V58"/>
  <c r="AM58"/>
  <c r="V59"/>
  <c r="AM59"/>
  <c r="V60"/>
  <c r="AM60"/>
  <c r="V61"/>
  <c r="AM61"/>
  <c r="V62"/>
  <c r="AM62"/>
  <c r="H63"/>
  <c r="W3"/>
  <c r="AN3"/>
  <c r="X4"/>
  <c r="AL5"/>
  <c r="V6"/>
  <c r="AM6"/>
  <c r="W7"/>
  <c r="AN7"/>
  <c r="X8"/>
  <c r="AL9"/>
  <c r="V10"/>
  <c r="AM10"/>
  <c r="W11"/>
  <c r="AN11"/>
  <c r="X12"/>
  <c r="AL13"/>
  <c r="V14"/>
  <c r="AM14"/>
  <c r="X16"/>
  <c r="AL17"/>
  <c r="V18"/>
  <c r="AM18"/>
  <c r="V19"/>
  <c r="AM19"/>
  <c r="V20"/>
  <c r="AM20"/>
  <c r="V21"/>
  <c r="AM21"/>
  <c r="V22"/>
  <c r="AM22"/>
  <c r="V23"/>
  <c r="AM23"/>
  <c r="V24"/>
  <c r="AM24"/>
  <c r="X25"/>
  <c r="V26"/>
  <c r="AM26"/>
  <c r="X27"/>
  <c r="X28"/>
  <c r="AL29"/>
  <c r="AL30"/>
  <c r="X31"/>
  <c r="X33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R2" i="10"/>
  <c r="AR4"/>
  <c r="AR8"/>
  <c r="AR13"/>
  <c r="V3"/>
  <c r="AI3"/>
  <c r="AI63" s="1"/>
  <c r="AS11" s="1"/>
  <c r="AR11" s="1"/>
  <c r="AM3"/>
  <c r="W4"/>
  <c r="AN4"/>
  <c r="X5"/>
  <c r="AL6"/>
  <c r="V7"/>
  <c r="AM7"/>
  <c r="W8"/>
  <c r="AN8"/>
  <c r="X9"/>
  <c r="AL10"/>
  <c r="V11"/>
  <c r="AM11"/>
  <c r="W12"/>
  <c r="AN12"/>
  <c r="X13"/>
  <c r="AL14"/>
  <c r="V15"/>
  <c r="AM15"/>
  <c r="W16"/>
  <c r="AN16"/>
  <c r="X17"/>
  <c r="AL18"/>
  <c r="AL19"/>
  <c r="AL20"/>
  <c r="AL21"/>
  <c r="AL22"/>
  <c r="AL23"/>
  <c r="AL24"/>
  <c r="W25"/>
  <c r="AN25"/>
  <c r="AL26"/>
  <c r="W27"/>
  <c r="AN27"/>
  <c r="W28"/>
  <c r="AN28"/>
  <c r="X29"/>
  <c r="X30"/>
  <c r="W31"/>
  <c r="AN31"/>
  <c r="AL32"/>
  <c r="W33"/>
  <c r="AN33"/>
  <c r="W34"/>
  <c r="AN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AL3"/>
  <c r="V4"/>
  <c r="AM4"/>
  <c r="W5"/>
  <c r="AN5"/>
  <c r="X6"/>
  <c r="AL7"/>
  <c r="V8"/>
  <c r="AM8"/>
  <c r="W9"/>
  <c r="AN9"/>
  <c r="X10"/>
  <c r="AL11"/>
  <c r="V12"/>
  <c r="AM12"/>
  <c r="W13"/>
  <c r="AN13"/>
  <c r="X14"/>
  <c r="AL15"/>
  <c r="V16"/>
  <c r="AM16"/>
  <c r="W17"/>
  <c r="AN17"/>
  <c r="X18"/>
  <c r="X19"/>
  <c r="X20"/>
  <c r="X21"/>
  <c r="X22"/>
  <c r="X23"/>
  <c r="X24"/>
  <c r="V25"/>
  <c r="AM25"/>
  <c r="X26"/>
  <c r="V27"/>
  <c r="AM27"/>
  <c r="V28"/>
  <c r="AM28"/>
  <c r="W29"/>
  <c r="AN29"/>
  <c r="W30"/>
  <c r="AN30"/>
  <c r="V31"/>
  <c r="AM31"/>
  <c r="X32"/>
  <c r="V33"/>
  <c r="AM33"/>
  <c r="V34"/>
  <c r="AM34"/>
  <c r="W35"/>
  <c r="AN35"/>
  <c r="W36"/>
  <c r="AN36"/>
  <c r="W37"/>
  <c r="AN37"/>
  <c r="W38"/>
  <c r="AN38"/>
  <c r="W39"/>
  <c r="AN39"/>
  <c r="W40"/>
  <c r="AN40"/>
  <c r="W41"/>
  <c r="AN41"/>
  <c r="W42"/>
  <c r="AN42"/>
  <c r="W43"/>
  <c r="AN43"/>
  <c r="W44"/>
  <c r="AN44"/>
  <c r="W45"/>
  <c r="AN45"/>
  <c r="W46"/>
  <c r="AN46"/>
  <c r="W47"/>
  <c r="AN47"/>
  <c r="W48"/>
  <c r="AN48"/>
  <c r="W49"/>
  <c r="AN49"/>
  <c r="W50"/>
  <c r="AN50"/>
  <c r="W51"/>
  <c r="AN51"/>
  <c r="W52"/>
  <c r="AN52"/>
  <c r="W53"/>
  <c r="AN53"/>
  <c r="W54"/>
  <c r="AN54"/>
  <c r="W55"/>
  <c r="AN55"/>
  <c r="W56"/>
  <c r="AN56"/>
  <c r="W57"/>
  <c r="AN57"/>
  <c r="W58"/>
  <c r="AN58"/>
  <c r="W59"/>
  <c r="AN59"/>
  <c r="W60"/>
  <c r="AN60"/>
  <c r="W61"/>
  <c r="AN61"/>
  <c r="W62"/>
  <c r="AN62"/>
  <c r="X3"/>
  <c r="AL4"/>
  <c r="V5"/>
  <c r="AM5"/>
  <c r="W6"/>
  <c r="AN6"/>
  <c r="X7"/>
  <c r="AL8"/>
  <c r="V9"/>
  <c r="AM9"/>
  <c r="W10"/>
  <c r="AN10"/>
  <c r="X11"/>
  <c r="AL12"/>
  <c r="V13"/>
  <c r="AM13"/>
  <c r="W14"/>
  <c r="AN14"/>
  <c r="X15"/>
  <c r="AL16"/>
  <c r="V17"/>
  <c r="AM17"/>
  <c r="W18"/>
  <c r="AN18"/>
  <c r="W19"/>
  <c r="AN19"/>
  <c r="W20"/>
  <c r="AN20"/>
  <c r="W21"/>
  <c r="AN21"/>
  <c r="W22"/>
  <c r="AN22"/>
  <c r="W23"/>
  <c r="AN23"/>
  <c r="W24"/>
  <c r="AN24"/>
  <c r="AL25"/>
  <c r="W26"/>
  <c r="AN26"/>
  <c r="AL27"/>
  <c r="AL28"/>
  <c r="V29"/>
  <c r="AM29"/>
  <c r="V30"/>
  <c r="AM30"/>
  <c r="AL31"/>
  <c r="W32"/>
  <c r="AN32"/>
  <c r="AL33"/>
  <c r="AL34"/>
  <c r="V35"/>
  <c r="AM35"/>
  <c r="V36"/>
  <c r="AM36"/>
  <c r="V37"/>
  <c r="AM37"/>
  <c r="V38"/>
  <c r="AM38"/>
  <c r="V39"/>
  <c r="AM39"/>
  <c r="V40"/>
  <c r="AM40"/>
  <c r="V41"/>
  <c r="AM41"/>
  <c r="V42"/>
  <c r="AM42"/>
  <c r="V43"/>
  <c r="AM43"/>
  <c r="V44"/>
  <c r="AM44"/>
  <c r="V45"/>
  <c r="AM45"/>
  <c r="V46"/>
  <c r="AM46"/>
  <c r="V47"/>
  <c r="AM47"/>
  <c r="V48"/>
  <c r="AM48"/>
  <c r="V49"/>
  <c r="AM49"/>
  <c r="V50"/>
  <c r="AM50"/>
  <c r="V51"/>
  <c r="AM51"/>
  <c r="V52"/>
  <c r="AM52"/>
  <c r="V53"/>
  <c r="AM53"/>
  <c r="V54"/>
  <c r="AM54"/>
  <c r="V55"/>
  <c r="AM55"/>
  <c r="V56"/>
  <c r="AM56"/>
  <c r="V57"/>
  <c r="AM57"/>
  <c r="V58"/>
  <c r="AM58"/>
  <c r="V59"/>
  <c r="AM59"/>
  <c r="V60"/>
  <c r="AM60"/>
  <c r="V61"/>
  <c r="AM61"/>
  <c r="V62"/>
  <c r="AM62"/>
  <c r="H63"/>
  <c r="W3"/>
  <c r="AN3"/>
  <c r="X4"/>
  <c r="AL5"/>
  <c r="V6"/>
  <c r="AM6"/>
  <c r="W7"/>
  <c r="AN7"/>
  <c r="X8"/>
  <c r="AL9"/>
  <c r="V10"/>
  <c r="AM10"/>
  <c r="W11"/>
  <c r="AN11"/>
  <c r="X12"/>
  <c r="AL13"/>
  <c r="V14"/>
  <c r="AM14"/>
  <c r="X16"/>
  <c r="AL17"/>
  <c r="V18"/>
  <c r="AM18"/>
  <c r="V19"/>
  <c r="AM19"/>
  <c r="V20"/>
  <c r="AM20"/>
  <c r="V21"/>
  <c r="AM21"/>
  <c r="V22"/>
  <c r="AM22"/>
  <c r="V23"/>
  <c r="AM23"/>
  <c r="V24"/>
  <c r="AM24"/>
  <c r="X25"/>
  <c r="V26"/>
  <c r="AM26"/>
  <c r="X27"/>
  <c r="X28"/>
  <c r="AL29"/>
  <c r="AL30"/>
  <c r="X31"/>
  <c r="X33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R2" i="11"/>
  <c r="AR6"/>
  <c r="AR10"/>
  <c r="AR4"/>
  <c r="AR8"/>
  <c r="AR13"/>
  <c r="AI3"/>
  <c r="AI63" s="1"/>
  <c r="AS11" s="1"/>
  <c r="AR11" s="1"/>
  <c r="W4"/>
  <c r="AN4"/>
  <c r="X5"/>
  <c r="AL6"/>
  <c r="V7"/>
  <c r="AM7"/>
  <c r="W8"/>
  <c r="AN8"/>
  <c r="X9"/>
  <c r="AL10"/>
  <c r="V11"/>
  <c r="AM11"/>
  <c r="W12"/>
  <c r="AN12"/>
  <c r="X13"/>
  <c r="AL14"/>
  <c r="V15"/>
  <c r="AM15"/>
  <c r="W16"/>
  <c r="AN16"/>
  <c r="X17"/>
  <c r="AL18"/>
  <c r="AL19"/>
  <c r="AL20"/>
  <c r="AL21"/>
  <c r="AL22"/>
  <c r="AL23"/>
  <c r="AL24"/>
  <c r="W25"/>
  <c r="AN25"/>
  <c r="AL26"/>
  <c r="W27"/>
  <c r="AN27"/>
  <c r="W28"/>
  <c r="AN28"/>
  <c r="X29"/>
  <c r="X30"/>
  <c r="W31"/>
  <c r="AN31"/>
  <c r="AL32"/>
  <c r="W33"/>
  <c r="AN33"/>
  <c r="W34"/>
  <c r="AN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AL3"/>
  <c r="V4"/>
  <c r="V63" s="1"/>
  <c r="AT14" s="1"/>
  <c r="AM4"/>
  <c r="W5"/>
  <c r="AN5"/>
  <c r="X6"/>
  <c r="AL7"/>
  <c r="V8"/>
  <c r="AM8"/>
  <c r="W9"/>
  <c r="AN9"/>
  <c r="X10"/>
  <c r="AL11"/>
  <c r="V12"/>
  <c r="AM12"/>
  <c r="W13"/>
  <c r="AN13"/>
  <c r="X14"/>
  <c r="AL15"/>
  <c r="V16"/>
  <c r="AM16"/>
  <c r="W17"/>
  <c r="AN17"/>
  <c r="X18"/>
  <c r="X19"/>
  <c r="X20"/>
  <c r="X21"/>
  <c r="X22"/>
  <c r="X23"/>
  <c r="X24"/>
  <c r="V25"/>
  <c r="AM25"/>
  <c r="X26"/>
  <c r="V27"/>
  <c r="AM27"/>
  <c r="V28"/>
  <c r="AM28"/>
  <c r="W29"/>
  <c r="AN29"/>
  <c r="W30"/>
  <c r="AN30"/>
  <c r="V31"/>
  <c r="AM31"/>
  <c r="X32"/>
  <c r="V33"/>
  <c r="AM33"/>
  <c r="V34"/>
  <c r="AM34"/>
  <c r="W35"/>
  <c r="AN35"/>
  <c r="W36"/>
  <c r="AN36"/>
  <c r="W37"/>
  <c r="AN37"/>
  <c r="W38"/>
  <c r="AN38"/>
  <c r="W39"/>
  <c r="AN39"/>
  <c r="W40"/>
  <c r="AN40"/>
  <c r="W41"/>
  <c r="AN41"/>
  <c r="W42"/>
  <c r="AN42"/>
  <c r="W43"/>
  <c r="AN43"/>
  <c r="W44"/>
  <c r="AN44"/>
  <c r="W45"/>
  <c r="AN45"/>
  <c r="W46"/>
  <c r="AN46"/>
  <c r="W47"/>
  <c r="AN47"/>
  <c r="W48"/>
  <c r="AN48"/>
  <c r="W49"/>
  <c r="AN49"/>
  <c r="W50"/>
  <c r="AN50"/>
  <c r="W51"/>
  <c r="AN51"/>
  <c r="W52"/>
  <c r="AN52"/>
  <c r="W53"/>
  <c r="AN53"/>
  <c r="W54"/>
  <c r="AN54"/>
  <c r="W55"/>
  <c r="AN55"/>
  <c r="W56"/>
  <c r="AN56"/>
  <c r="W57"/>
  <c r="AN57"/>
  <c r="W58"/>
  <c r="AN58"/>
  <c r="W59"/>
  <c r="AN59"/>
  <c r="W60"/>
  <c r="AN60"/>
  <c r="W61"/>
  <c r="AN61"/>
  <c r="W62"/>
  <c r="AN62"/>
  <c r="AL4"/>
  <c r="V5"/>
  <c r="AM5"/>
  <c r="AM63" s="1"/>
  <c r="AS15" s="1"/>
  <c r="W6"/>
  <c r="AN6"/>
  <c r="X7"/>
  <c r="AL8"/>
  <c r="V9"/>
  <c r="AM9"/>
  <c r="W10"/>
  <c r="AN10"/>
  <c r="X11"/>
  <c r="AL12"/>
  <c r="V13"/>
  <c r="AM13"/>
  <c r="W14"/>
  <c r="AN14"/>
  <c r="X15"/>
  <c r="AL16"/>
  <c r="V17"/>
  <c r="AM17"/>
  <c r="W18"/>
  <c r="AN18"/>
  <c r="W19"/>
  <c r="AN19"/>
  <c r="W20"/>
  <c r="AN20"/>
  <c r="W21"/>
  <c r="AN21"/>
  <c r="W22"/>
  <c r="AN22"/>
  <c r="W23"/>
  <c r="AN23"/>
  <c r="W24"/>
  <c r="AN24"/>
  <c r="AL25"/>
  <c r="W26"/>
  <c r="AN26"/>
  <c r="AL27"/>
  <c r="AL28"/>
  <c r="V29"/>
  <c r="AM29"/>
  <c r="V30"/>
  <c r="AM30"/>
  <c r="AL31"/>
  <c r="W32"/>
  <c r="AN32"/>
  <c r="AL33"/>
  <c r="AL34"/>
  <c r="V35"/>
  <c r="AM35"/>
  <c r="V36"/>
  <c r="AM36"/>
  <c r="V37"/>
  <c r="AM37"/>
  <c r="V38"/>
  <c r="AM38"/>
  <c r="V39"/>
  <c r="AM39"/>
  <c r="V40"/>
  <c r="AM40"/>
  <c r="V41"/>
  <c r="AM41"/>
  <c r="V42"/>
  <c r="AM42"/>
  <c r="V43"/>
  <c r="AM43"/>
  <c r="V44"/>
  <c r="AM44"/>
  <c r="V45"/>
  <c r="AM45"/>
  <c r="V46"/>
  <c r="AM46"/>
  <c r="V47"/>
  <c r="AM47"/>
  <c r="V48"/>
  <c r="AM48"/>
  <c r="V49"/>
  <c r="AM49"/>
  <c r="V50"/>
  <c r="AM50"/>
  <c r="V51"/>
  <c r="AM51"/>
  <c r="V52"/>
  <c r="AM52"/>
  <c r="V53"/>
  <c r="AM53"/>
  <c r="V54"/>
  <c r="AM54"/>
  <c r="V55"/>
  <c r="AM55"/>
  <c r="V56"/>
  <c r="AM56"/>
  <c r="V57"/>
  <c r="AM57"/>
  <c r="V58"/>
  <c r="AM58"/>
  <c r="V59"/>
  <c r="AM59"/>
  <c r="V60"/>
  <c r="AM60"/>
  <c r="V61"/>
  <c r="AM61"/>
  <c r="V62"/>
  <c r="AM62"/>
  <c r="H63"/>
  <c r="W3"/>
  <c r="AN3"/>
  <c r="X4"/>
  <c r="X63" s="1"/>
  <c r="AT16" s="1"/>
  <c r="AL5"/>
  <c r="V6"/>
  <c r="AM6"/>
  <c r="W7"/>
  <c r="AN7"/>
  <c r="X8"/>
  <c r="AL9"/>
  <c r="V10"/>
  <c r="AM10"/>
  <c r="W11"/>
  <c r="AN11"/>
  <c r="X12"/>
  <c r="AL13"/>
  <c r="V14"/>
  <c r="AM14"/>
  <c r="X16"/>
  <c r="AL17"/>
  <c r="V18"/>
  <c r="AM18"/>
  <c r="V19"/>
  <c r="AM19"/>
  <c r="V20"/>
  <c r="AM20"/>
  <c r="V21"/>
  <c r="AM21"/>
  <c r="V22"/>
  <c r="AM22"/>
  <c r="V23"/>
  <c r="AM23"/>
  <c r="V24"/>
  <c r="AM24"/>
  <c r="X25"/>
  <c r="V26"/>
  <c r="AM26"/>
  <c r="X27"/>
  <c r="X28"/>
  <c r="AL29"/>
  <c r="AL30"/>
  <c r="X31"/>
  <c r="X33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R2" i="12"/>
  <c r="AR11"/>
  <c r="AR3"/>
  <c r="AR7"/>
  <c r="V3"/>
  <c r="AM3"/>
  <c r="W4"/>
  <c r="AN4"/>
  <c r="X5"/>
  <c r="AL6"/>
  <c r="V7"/>
  <c r="AM7"/>
  <c r="W8"/>
  <c r="AN8"/>
  <c r="X9"/>
  <c r="AL10"/>
  <c r="V11"/>
  <c r="AM11"/>
  <c r="W12"/>
  <c r="AN12"/>
  <c r="X13"/>
  <c r="AL14"/>
  <c r="V15"/>
  <c r="AM15"/>
  <c r="W16"/>
  <c r="AN16"/>
  <c r="X17"/>
  <c r="AL18"/>
  <c r="AL19"/>
  <c r="AL20"/>
  <c r="AL21"/>
  <c r="AL22"/>
  <c r="AL23"/>
  <c r="AL24"/>
  <c r="W25"/>
  <c r="AN25"/>
  <c r="AL26"/>
  <c r="W27"/>
  <c r="AN27"/>
  <c r="W28"/>
  <c r="AN28"/>
  <c r="X29"/>
  <c r="X30"/>
  <c r="W31"/>
  <c r="AN31"/>
  <c r="AL32"/>
  <c r="W33"/>
  <c r="AN33"/>
  <c r="W34"/>
  <c r="AN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AL3"/>
  <c r="V4"/>
  <c r="AM4"/>
  <c r="W5"/>
  <c r="AN5"/>
  <c r="X6"/>
  <c r="AL7"/>
  <c r="V8"/>
  <c r="AM8"/>
  <c r="W9"/>
  <c r="AN9"/>
  <c r="X10"/>
  <c r="AL11"/>
  <c r="V12"/>
  <c r="AM12"/>
  <c r="W13"/>
  <c r="AN13"/>
  <c r="X14"/>
  <c r="AL15"/>
  <c r="V16"/>
  <c r="AM16"/>
  <c r="W17"/>
  <c r="AN17"/>
  <c r="X18"/>
  <c r="X19"/>
  <c r="X20"/>
  <c r="X21"/>
  <c r="X22"/>
  <c r="X23"/>
  <c r="X24"/>
  <c r="V25"/>
  <c r="AM25"/>
  <c r="X26"/>
  <c r="V27"/>
  <c r="AM27"/>
  <c r="V28"/>
  <c r="AM28"/>
  <c r="W29"/>
  <c r="AN29"/>
  <c r="W30"/>
  <c r="AN30"/>
  <c r="V31"/>
  <c r="AM31"/>
  <c r="X32"/>
  <c r="V33"/>
  <c r="AM33"/>
  <c r="V34"/>
  <c r="AM34"/>
  <c r="W35"/>
  <c r="AN35"/>
  <c r="W36"/>
  <c r="AN36"/>
  <c r="W37"/>
  <c r="AN37"/>
  <c r="W38"/>
  <c r="AN38"/>
  <c r="W39"/>
  <c r="AN39"/>
  <c r="W40"/>
  <c r="AN40"/>
  <c r="W41"/>
  <c r="AN41"/>
  <c r="W42"/>
  <c r="AN42"/>
  <c r="W43"/>
  <c r="AN43"/>
  <c r="W44"/>
  <c r="AN44"/>
  <c r="W45"/>
  <c r="AN45"/>
  <c r="W46"/>
  <c r="AN46"/>
  <c r="W47"/>
  <c r="AN47"/>
  <c r="W48"/>
  <c r="AN48"/>
  <c r="W49"/>
  <c r="AN49"/>
  <c r="W50"/>
  <c r="AN50"/>
  <c r="W51"/>
  <c r="AN51"/>
  <c r="W52"/>
  <c r="AN52"/>
  <c r="W53"/>
  <c r="AN53"/>
  <c r="W54"/>
  <c r="AN54"/>
  <c r="W55"/>
  <c r="AN55"/>
  <c r="W56"/>
  <c r="AN56"/>
  <c r="W57"/>
  <c r="AN57"/>
  <c r="W58"/>
  <c r="AN58"/>
  <c r="W59"/>
  <c r="AN59"/>
  <c r="W60"/>
  <c r="AN60"/>
  <c r="W61"/>
  <c r="AN61"/>
  <c r="W62"/>
  <c r="AN62"/>
  <c r="X3"/>
  <c r="AL4"/>
  <c r="V5"/>
  <c r="AM5"/>
  <c r="W6"/>
  <c r="AN6"/>
  <c r="X7"/>
  <c r="AL8"/>
  <c r="V9"/>
  <c r="AM9"/>
  <c r="W10"/>
  <c r="AN10"/>
  <c r="X11"/>
  <c r="AL12"/>
  <c r="V13"/>
  <c r="AM13"/>
  <c r="W14"/>
  <c r="AN14"/>
  <c r="X15"/>
  <c r="AL16"/>
  <c r="V17"/>
  <c r="AM17"/>
  <c r="W18"/>
  <c r="AN18"/>
  <c r="W19"/>
  <c r="AN19"/>
  <c r="W20"/>
  <c r="AN20"/>
  <c r="W21"/>
  <c r="AN21"/>
  <c r="W22"/>
  <c r="AN22"/>
  <c r="W23"/>
  <c r="AN23"/>
  <c r="W24"/>
  <c r="AN24"/>
  <c r="AL25"/>
  <c r="W26"/>
  <c r="AN26"/>
  <c r="AL27"/>
  <c r="AL28"/>
  <c r="V29"/>
  <c r="AM29"/>
  <c r="V30"/>
  <c r="AM30"/>
  <c r="AL31"/>
  <c r="W32"/>
  <c r="AN32"/>
  <c r="AL33"/>
  <c r="AL34"/>
  <c r="V35"/>
  <c r="AM35"/>
  <c r="V36"/>
  <c r="AM36"/>
  <c r="V37"/>
  <c r="AM37"/>
  <c r="V38"/>
  <c r="AM38"/>
  <c r="V39"/>
  <c r="AM39"/>
  <c r="V40"/>
  <c r="AM40"/>
  <c r="V41"/>
  <c r="AM41"/>
  <c r="V42"/>
  <c r="AM42"/>
  <c r="V43"/>
  <c r="AM43"/>
  <c r="V44"/>
  <c r="AM44"/>
  <c r="V45"/>
  <c r="AM45"/>
  <c r="V46"/>
  <c r="AM46"/>
  <c r="V47"/>
  <c r="AM47"/>
  <c r="V48"/>
  <c r="AM48"/>
  <c r="V49"/>
  <c r="AM49"/>
  <c r="V50"/>
  <c r="AM50"/>
  <c r="V51"/>
  <c r="AM51"/>
  <c r="V52"/>
  <c r="AM52"/>
  <c r="V53"/>
  <c r="AM53"/>
  <c r="V54"/>
  <c r="AM54"/>
  <c r="V55"/>
  <c r="AM55"/>
  <c r="V56"/>
  <c r="AM56"/>
  <c r="V57"/>
  <c r="AM57"/>
  <c r="V58"/>
  <c r="AM58"/>
  <c r="V59"/>
  <c r="AM59"/>
  <c r="V60"/>
  <c r="AM60"/>
  <c r="V61"/>
  <c r="AM61"/>
  <c r="V62"/>
  <c r="AM62"/>
  <c r="H63"/>
  <c r="W3"/>
  <c r="AN3"/>
  <c r="X4"/>
  <c r="AL5"/>
  <c r="V6"/>
  <c r="AM6"/>
  <c r="W7"/>
  <c r="AN7"/>
  <c r="X8"/>
  <c r="AL9"/>
  <c r="V10"/>
  <c r="AM10"/>
  <c r="W11"/>
  <c r="AN11"/>
  <c r="X12"/>
  <c r="AL13"/>
  <c r="V14"/>
  <c r="AM14"/>
  <c r="X16"/>
  <c r="AL17"/>
  <c r="V18"/>
  <c r="AM18"/>
  <c r="V19"/>
  <c r="AM19"/>
  <c r="V20"/>
  <c r="AM20"/>
  <c r="V21"/>
  <c r="AM21"/>
  <c r="V22"/>
  <c r="AM22"/>
  <c r="V23"/>
  <c r="AM23"/>
  <c r="V24"/>
  <c r="AM24"/>
  <c r="X25"/>
  <c r="V26"/>
  <c r="AM26"/>
  <c r="X27"/>
  <c r="X28"/>
  <c r="AL29"/>
  <c r="AL30"/>
  <c r="X31"/>
  <c r="X33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R2" i="13"/>
  <c r="AR4"/>
  <c r="AR8"/>
  <c r="AR13"/>
  <c r="V3"/>
  <c r="AI3"/>
  <c r="AI63" s="1"/>
  <c r="AS11" s="1"/>
  <c r="AR11" s="1"/>
  <c r="AM3"/>
  <c r="W4"/>
  <c r="AN4"/>
  <c r="X5"/>
  <c r="AL6"/>
  <c r="V7"/>
  <c r="AM7"/>
  <c r="W8"/>
  <c r="AN8"/>
  <c r="X9"/>
  <c r="AL10"/>
  <c r="V11"/>
  <c r="AM11"/>
  <c r="W12"/>
  <c r="AN12"/>
  <c r="X13"/>
  <c r="AL14"/>
  <c r="V15"/>
  <c r="AM15"/>
  <c r="W16"/>
  <c r="AN16"/>
  <c r="X17"/>
  <c r="AL18"/>
  <c r="AL19"/>
  <c r="AL20"/>
  <c r="AL21"/>
  <c r="AL22"/>
  <c r="AL23"/>
  <c r="AL24"/>
  <c r="W25"/>
  <c r="AN25"/>
  <c r="AL26"/>
  <c r="W27"/>
  <c r="AN27"/>
  <c r="W28"/>
  <c r="AN28"/>
  <c r="X29"/>
  <c r="X30"/>
  <c r="W31"/>
  <c r="AN31"/>
  <c r="AL32"/>
  <c r="W33"/>
  <c r="AN33"/>
  <c r="W34"/>
  <c r="AN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AL3"/>
  <c r="V4"/>
  <c r="AM4"/>
  <c r="W5"/>
  <c r="AN5"/>
  <c r="X6"/>
  <c r="AL7"/>
  <c r="V8"/>
  <c r="AM8"/>
  <c r="W9"/>
  <c r="AN9"/>
  <c r="X10"/>
  <c r="AL11"/>
  <c r="V12"/>
  <c r="AM12"/>
  <c r="W13"/>
  <c r="AN13"/>
  <c r="X14"/>
  <c r="AL15"/>
  <c r="V16"/>
  <c r="AM16"/>
  <c r="W17"/>
  <c r="AN17"/>
  <c r="X18"/>
  <c r="X19"/>
  <c r="X20"/>
  <c r="X21"/>
  <c r="X22"/>
  <c r="X23"/>
  <c r="X24"/>
  <c r="V25"/>
  <c r="AM25"/>
  <c r="X26"/>
  <c r="V27"/>
  <c r="AM27"/>
  <c r="V28"/>
  <c r="AM28"/>
  <c r="W29"/>
  <c r="AN29"/>
  <c r="W30"/>
  <c r="AN30"/>
  <c r="V31"/>
  <c r="AM31"/>
  <c r="X32"/>
  <c r="V33"/>
  <c r="AM33"/>
  <c r="V34"/>
  <c r="AM34"/>
  <c r="W35"/>
  <c r="AN35"/>
  <c r="W36"/>
  <c r="AN36"/>
  <c r="W37"/>
  <c r="AN37"/>
  <c r="W38"/>
  <c r="AN38"/>
  <c r="W39"/>
  <c r="AN39"/>
  <c r="W40"/>
  <c r="AN40"/>
  <c r="W41"/>
  <c r="AN41"/>
  <c r="W42"/>
  <c r="AN42"/>
  <c r="W43"/>
  <c r="AN43"/>
  <c r="W44"/>
  <c r="AN44"/>
  <c r="W45"/>
  <c r="AN45"/>
  <c r="W46"/>
  <c r="AN46"/>
  <c r="W47"/>
  <c r="AN47"/>
  <c r="W48"/>
  <c r="AN48"/>
  <c r="W49"/>
  <c r="AN49"/>
  <c r="W50"/>
  <c r="AN50"/>
  <c r="W51"/>
  <c r="AN51"/>
  <c r="W52"/>
  <c r="AN52"/>
  <c r="W53"/>
  <c r="AN53"/>
  <c r="W54"/>
  <c r="AN54"/>
  <c r="W55"/>
  <c r="AN55"/>
  <c r="W56"/>
  <c r="AN56"/>
  <c r="W57"/>
  <c r="AN57"/>
  <c r="W58"/>
  <c r="AN58"/>
  <c r="W59"/>
  <c r="AN59"/>
  <c r="W60"/>
  <c r="AN60"/>
  <c r="W61"/>
  <c r="AN61"/>
  <c r="W62"/>
  <c r="AN62"/>
  <c r="X3"/>
  <c r="AL4"/>
  <c r="V5"/>
  <c r="AM5"/>
  <c r="W6"/>
  <c r="AN6"/>
  <c r="X7"/>
  <c r="AL8"/>
  <c r="V9"/>
  <c r="AM9"/>
  <c r="W10"/>
  <c r="AN10"/>
  <c r="X11"/>
  <c r="AL12"/>
  <c r="V13"/>
  <c r="AM13"/>
  <c r="W14"/>
  <c r="AN14"/>
  <c r="X15"/>
  <c r="AL16"/>
  <c r="V17"/>
  <c r="AM17"/>
  <c r="W18"/>
  <c r="AN18"/>
  <c r="W19"/>
  <c r="AN19"/>
  <c r="W20"/>
  <c r="AN20"/>
  <c r="W21"/>
  <c r="AN21"/>
  <c r="W22"/>
  <c r="AN22"/>
  <c r="W23"/>
  <c r="AN23"/>
  <c r="W24"/>
  <c r="AN24"/>
  <c r="AL25"/>
  <c r="W26"/>
  <c r="AN26"/>
  <c r="AL27"/>
  <c r="AL28"/>
  <c r="V29"/>
  <c r="AM29"/>
  <c r="V30"/>
  <c r="AM30"/>
  <c r="AL31"/>
  <c r="W32"/>
  <c r="AN32"/>
  <c r="AL33"/>
  <c r="AL34"/>
  <c r="V35"/>
  <c r="AM35"/>
  <c r="V36"/>
  <c r="AM36"/>
  <c r="V37"/>
  <c r="AM37"/>
  <c r="V38"/>
  <c r="AM38"/>
  <c r="V39"/>
  <c r="AM39"/>
  <c r="V40"/>
  <c r="AM40"/>
  <c r="V41"/>
  <c r="AM41"/>
  <c r="V42"/>
  <c r="AM42"/>
  <c r="V43"/>
  <c r="AM43"/>
  <c r="V44"/>
  <c r="AM44"/>
  <c r="V45"/>
  <c r="AM45"/>
  <c r="V46"/>
  <c r="AM46"/>
  <c r="V47"/>
  <c r="AM47"/>
  <c r="V48"/>
  <c r="AM48"/>
  <c r="V49"/>
  <c r="AM49"/>
  <c r="V50"/>
  <c r="AM50"/>
  <c r="V51"/>
  <c r="AM51"/>
  <c r="V52"/>
  <c r="AM52"/>
  <c r="V53"/>
  <c r="AM53"/>
  <c r="V54"/>
  <c r="AM54"/>
  <c r="V55"/>
  <c r="AM55"/>
  <c r="V56"/>
  <c r="AM56"/>
  <c r="V57"/>
  <c r="AM57"/>
  <c r="V58"/>
  <c r="AM58"/>
  <c r="V59"/>
  <c r="AM59"/>
  <c r="V60"/>
  <c r="AM60"/>
  <c r="V61"/>
  <c r="AM61"/>
  <c r="V62"/>
  <c r="AM62"/>
  <c r="H63"/>
  <c r="W3"/>
  <c r="AN3"/>
  <c r="X4"/>
  <c r="AL5"/>
  <c r="V6"/>
  <c r="AM6"/>
  <c r="W7"/>
  <c r="AN7"/>
  <c r="X8"/>
  <c r="AL9"/>
  <c r="V10"/>
  <c r="AM10"/>
  <c r="W11"/>
  <c r="AN11"/>
  <c r="X12"/>
  <c r="AL13"/>
  <c r="V14"/>
  <c r="AM14"/>
  <c r="X16"/>
  <c r="AL17"/>
  <c r="V18"/>
  <c r="AM18"/>
  <c r="V19"/>
  <c r="AM19"/>
  <c r="V20"/>
  <c r="AM20"/>
  <c r="V21"/>
  <c r="AM21"/>
  <c r="V22"/>
  <c r="AM22"/>
  <c r="V23"/>
  <c r="AM23"/>
  <c r="V24"/>
  <c r="AM24"/>
  <c r="X25"/>
  <c r="V26"/>
  <c r="AM26"/>
  <c r="X27"/>
  <c r="X28"/>
  <c r="AL29"/>
  <c r="AL30"/>
  <c r="X31"/>
  <c r="X33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R12" i="2" l="1"/>
  <c r="AR8"/>
  <c r="AS17" i="3"/>
  <c r="AR31" s="1"/>
  <c r="AR16"/>
  <c r="AR17"/>
  <c r="AR24" s="1"/>
  <c r="AR15"/>
  <c r="AR32"/>
  <c r="AZ32"/>
  <c r="AZ30"/>
  <c r="AR14"/>
  <c r="AR11" i="2"/>
  <c r="AR9"/>
  <c r="AR7"/>
  <c r="AR3"/>
  <c r="AR5"/>
  <c r="AR10"/>
  <c r="AR13"/>
  <c r="AN63"/>
  <c r="AS16" s="1"/>
  <c r="X63"/>
  <c r="AT16" s="1"/>
  <c r="AL63"/>
  <c r="AS14" s="1"/>
  <c r="V63"/>
  <c r="AT14" s="1"/>
  <c r="W63"/>
  <c r="AT15" s="1"/>
  <c r="AM63"/>
  <c r="AS15" s="1"/>
  <c r="AN63" i="4"/>
  <c r="AS16" s="1"/>
  <c r="X63"/>
  <c r="AT16" s="1"/>
  <c r="AR16" s="1"/>
  <c r="AL63"/>
  <c r="AS14" s="1"/>
  <c r="AS17" s="1"/>
  <c r="V63"/>
  <c r="AT14" s="1"/>
  <c r="W63"/>
  <c r="AT15" s="1"/>
  <c r="AR15" s="1"/>
  <c r="AM63"/>
  <c r="AS15" s="1"/>
  <c r="AN63" i="23"/>
  <c r="AS16" s="1"/>
  <c r="X63"/>
  <c r="AT16" s="1"/>
  <c r="AL63"/>
  <c r="AS14" s="1"/>
  <c r="AS17" s="1"/>
  <c r="V63"/>
  <c r="AT14" s="1"/>
  <c r="W63"/>
  <c r="AT15" s="1"/>
  <c r="AR15" s="1"/>
  <c r="AM63"/>
  <c r="AS15" s="1"/>
  <c r="W63" i="8"/>
  <c r="AT15" s="1"/>
  <c r="AR11"/>
  <c r="AN63"/>
  <c r="AS16" s="1"/>
  <c r="AR16" s="1"/>
  <c r="AM63"/>
  <c r="AS15" s="1"/>
  <c r="AS17" s="1"/>
  <c r="V63"/>
  <c r="AT14" s="1"/>
  <c r="X63" i="7"/>
  <c r="AT16" s="1"/>
  <c r="AR16" s="1"/>
  <c r="AL63"/>
  <c r="AS14" s="1"/>
  <c r="V63"/>
  <c r="AT14" s="1"/>
  <c r="AM63"/>
  <c r="AS15" s="1"/>
  <c r="AR15" s="1"/>
  <c r="V63" i="9"/>
  <c r="AT14" s="1"/>
  <c r="W63"/>
  <c r="AT15" s="1"/>
  <c r="AM63"/>
  <c r="AS15" s="1"/>
  <c r="AN63"/>
  <c r="AS16" s="1"/>
  <c r="X63"/>
  <c r="AT16" s="1"/>
  <c r="AL63"/>
  <c r="AS14" s="1"/>
  <c r="AS17" s="1"/>
  <c r="V63" i="10"/>
  <c r="AT14" s="1"/>
  <c r="W63"/>
  <c r="AT15" s="1"/>
  <c r="AM63"/>
  <c r="AS15" s="1"/>
  <c r="AN63"/>
  <c r="AS16" s="1"/>
  <c r="X63"/>
  <c r="AT16" s="1"/>
  <c r="AR16" s="1"/>
  <c r="AL63"/>
  <c r="AS14" s="1"/>
  <c r="AS17" s="1"/>
  <c r="W63" i="11"/>
  <c r="AT15" s="1"/>
  <c r="AR15" s="1"/>
  <c r="AN63"/>
  <c r="AS16" s="1"/>
  <c r="AR16" s="1"/>
  <c r="AL63"/>
  <c r="AS14" s="1"/>
  <c r="AR14" s="1"/>
  <c r="W63" i="12"/>
  <c r="AT15" s="1"/>
  <c r="AM63"/>
  <c r="AS15" s="1"/>
  <c r="AN63"/>
  <c r="AS16" s="1"/>
  <c r="X63"/>
  <c r="AT16" s="1"/>
  <c r="AR16" s="1"/>
  <c r="AL63"/>
  <c r="AS14" s="1"/>
  <c r="AS17" s="1"/>
  <c r="V63"/>
  <c r="AT14" s="1"/>
  <c r="V63" i="13"/>
  <c r="AT14" s="1"/>
  <c r="AM63"/>
  <c r="AS15" s="1"/>
  <c r="W63"/>
  <c r="AT15" s="1"/>
  <c r="AR15" s="1"/>
  <c r="AN63"/>
  <c r="AS16" s="1"/>
  <c r="X63"/>
  <c r="AT16" s="1"/>
  <c r="AL63"/>
  <c r="AS14" s="1"/>
  <c r="AZ24" i="3" l="1"/>
  <c r="AZ28" s="1"/>
  <c r="AR34"/>
  <c r="AZ34"/>
  <c r="AT34"/>
  <c r="AR26"/>
  <c r="AR28" s="1"/>
  <c r="AR15" i="2"/>
  <c r="AS17"/>
  <c r="AZ24" s="1"/>
  <c r="AR16"/>
  <c r="AR14"/>
  <c r="AT17"/>
  <c r="AZ30" s="1"/>
  <c r="AR31" i="4"/>
  <c r="AZ24"/>
  <c r="AR14"/>
  <c r="AR17" s="1"/>
  <c r="AR24" s="1"/>
  <c r="AT17"/>
  <c r="AR31" i="23"/>
  <c r="AZ24"/>
  <c r="AR16"/>
  <c r="AR14"/>
  <c r="AR17" s="1"/>
  <c r="AR24" s="1"/>
  <c r="AT17"/>
  <c r="AR31" i="8"/>
  <c r="AZ24"/>
  <c r="AR15"/>
  <c r="AR14"/>
  <c r="AR17" s="1"/>
  <c r="AR24" s="1"/>
  <c r="AT17"/>
  <c r="AS17" i="7"/>
  <c r="AR14"/>
  <c r="AR17" s="1"/>
  <c r="AR24" s="1"/>
  <c r="AT17"/>
  <c r="AR31" i="9"/>
  <c r="AZ24"/>
  <c r="AR14"/>
  <c r="AT17"/>
  <c r="AR16"/>
  <c r="AR15"/>
  <c r="AR31" i="10"/>
  <c r="AZ24"/>
  <c r="AR14"/>
  <c r="AR17" s="1"/>
  <c r="AR24" s="1"/>
  <c r="AT17"/>
  <c r="AR15"/>
  <c r="AR17" i="11"/>
  <c r="AR24" s="1"/>
  <c r="AS17"/>
  <c r="AT17"/>
  <c r="AR31" i="12"/>
  <c r="AZ24"/>
  <c r="AR15"/>
  <c r="AR14"/>
  <c r="AT17"/>
  <c r="AR14" i="13"/>
  <c r="AT17"/>
  <c r="AR16"/>
  <c r="AS17"/>
  <c r="AR31" i="2" l="1"/>
  <c r="AR17"/>
  <c r="AR32"/>
  <c r="AZ32"/>
  <c r="AZ28"/>
  <c r="AZ28" i="4"/>
  <c r="AZ30"/>
  <c r="AT34"/>
  <c r="AR26"/>
  <c r="AR28" s="1"/>
  <c r="AR32"/>
  <c r="AR34" s="1"/>
  <c r="AZ32"/>
  <c r="AR32" i="23"/>
  <c r="AR34" s="1"/>
  <c r="AZ32"/>
  <c r="AZ34" s="1"/>
  <c r="AZ28"/>
  <c r="AZ30"/>
  <c r="AT34"/>
  <c r="AR26"/>
  <c r="AR28" s="1"/>
  <c r="AZ28" i="8"/>
  <c r="AZ30"/>
  <c r="AR32"/>
  <c r="AR34" s="1"/>
  <c r="AZ32"/>
  <c r="AZ34" s="1"/>
  <c r="AT34"/>
  <c r="AR26"/>
  <c r="AR28" s="1"/>
  <c r="AR31" i="7"/>
  <c r="AZ24"/>
  <c r="AT34"/>
  <c r="AR26"/>
  <c r="AR28" s="1"/>
  <c r="AR32"/>
  <c r="AR34" s="1"/>
  <c r="AZ32"/>
  <c r="AZ28" i="9"/>
  <c r="AZ30"/>
  <c r="AR32"/>
  <c r="AR34" s="1"/>
  <c r="AZ32"/>
  <c r="AZ34" s="1"/>
  <c r="AR17"/>
  <c r="AR24" s="1"/>
  <c r="AZ28" i="10"/>
  <c r="AZ30"/>
  <c r="AT34"/>
  <c r="AR26"/>
  <c r="AR28" s="1"/>
  <c r="AR32"/>
  <c r="AR34" s="1"/>
  <c r="AZ32"/>
  <c r="AZ34" s="1"/>
  <c r="AR32" i="11"/>
  <c r="AZ32"/>
  <c r="AT34"/>
  <c r="AR26"/>
  <c r="AR28" s="1"/>
  <c r="AR31"/>
  <c r="AZ24"/>
  <c r="AR32" i="12"/>
  <c r="AR34" s="1"/>
  <c r="AZ32"/>
  <c r="AZ34" s="1"/>
  <c r="AZ28"/>
  <c r="AZ30"/>
  <c r="AR17"/>
  <c r="AR24" s="1"/>
  <c r="AR17" i="13"/>
  <c r="AR24" s="1"/>
  <c r="AR32"/>
  <c r="AR34" s="1"/>
  <c r="AZ32"/>
  <c r="AR31"/>
  <c r="AZ24"/>
  <c r="AR24" i="2" l="1"/>
  <c r="AR26" s="1"/>
  <c r="AR28" s="1"/>
  <c r="AR34"/>
  <c r="AZ34"/>
  <c r="AZ34" i="4"/>
  <c r="AZ28" i="7"/>
  <c r="AZ30"/>
  <c r="AZ34" s="1"/>
  <c r="AT34" i="9"/>
  <c r="AR26"/>
  <c r="AR28" s="1"/>
  <c r="AR34" i="11"/>
  <c r="AZ28"/>
  <c r="AZ30"/>
  <c r="AZ34" s="1"/>
  <c r="AT34" i="12"/>
  <c r="AR26"/>
  <c r="AR28" s="1"/>
  <c r="AZ28" i="13"/>
  <c r="AZ30"/>
  <c r="AT34"/>
  <c r="AR26"/>
  <c r="AR28" s="1"/>
  <c r="AZ34"/>
  <c r="AT34" i="2" l="1"/>
  <c r="L39" i="1"/>
  <c r="M39"/>
  <c r="L43"/>
  <c r="M43"/>
  <c r="M48"/>
  <c r="L70"/>
  <c r="M70"/>
  <c r="M44" l="1"/>
  <c r="M46" s="1"/>
  <c r="M47"/>
  <c r="L47"/>
  <c r="L44"/>
  <c r="L46" s="1"/>
  <c r="L48"/>
  <c r="T134" i="28" l="1"/>
  <c r="R134"/>
  <c r="T133"/>
  <c r="T132"/>
  <c r="S132"/>
  <c r="R132"/>
  <c r="T131"/>
  <c r="T130"/>
  <c r="R130"/>
  <c r="T129"/>
  <c r="T128"/>
  <c r="R128"/>
  <c r="R127"/>
  <c r="T127" s="1"/>
  <c r="AG105"/>
  <c r="D40" s="1"/>
  <c r="AB105"/>
  <c r="W105"/>
  <c r="D38" s="1"/>
  <c r="R105"/>
  <c r="M105"/>
  <c r="D36" s="1"/>
  <c r="AI104"/>
  <c r="AD104"/>
  <c r="Y104"/>
  <c r="T104"/>
  <c r="O104"/>
  <c r="AI103"/>
  <c r="AD103"/>
  <c r="Y103"/>
  <c r="T103"/>
  <c r="O103"/>
  <c r="AI102"/>
  <c r="AD102"/>
  <c r="Y102"/>
  <c r="T102"/>
  <c r="O102"/>
  <c r="AI101"/>
  <c r="AD101"/>
  <c r="Y101"/>
  <c r="T101"/>
  <c r="O101"/>
  <c r="AI100"/>
  <c r="AD100"/>
  <c r="Y100"/>
  <c r="T100"/>
  <c r="O100"/>
  <c r="AI99"/>
  <c r="AD99"/>
  <c r="Y99"/>
  <c r="T99"/>
  <c r="O99"/>
  <c r="AI98"/>
  <c r="AD98"/>
  <c r="Y98"/>
  <c r="T98"/>
  <c r="O98"/>
  <c r="AI97"/>
  <c r="AD97"/>
  <c r="Y97"/>
  <c r="T97"/>
  <c r="O97"/>
  <c r="AI96"/>
  <c r="AD96"/>
  <c r="Y96"/>
  <c r="T96"/>
  <c r="O96"/>
  <c r="AI95"/>
  <c r="AD95"/>
  <c r="Y95"/>
  <c r="T95"/>
  <c r="O95"/>
  <c r="AI94"/>
  <c r="AD94"/>
  <c r="Y94"/>
  <c r="T94"/>
  <c r="O94"/>
  <c r="AI93"/>
  <c r="AD93"/>
  <c r="Y93"/>
  <c r="T93"/>
  <c r="O93"/>
  <c r="O105" s="1"/>
  <c r="Z91"/>
  <c r="U91"/>
  <c r="AG86"/>
  <c r="G8" s="1"/>
  <c r="AD86"/>
  <c r="E34" s="1"/>
  <c r="AB86"/>
  <c r="D34" s="1"/>
  <c r="W86"/>
  <c r="D33" s="1"/>
  <c r="M86"/>
  <c r="D31" s="1"/>
  <c r="AI85"/>
  <c r="AD85"/>
  <c r="Y85"/>
  <c r="T85"/>
  <c r="O85"/>
  <c r="AI84"/>
  <c r="AD84"/>
  <c r="Y84"/>
  <c r="T84"/>
  <c r="O84"/>
  <c r="AI83"/>
  <c r="AD83"/>
  <c r="Y83"/>
  <c r="T83"/>
  <c r="O83"/>
  <c r="AI82"/>
  <c r="AD82"/>
  <c r="Y82"/>
  <c r="T82"/>
  <c r="O82"/>
  <c r="AI81"/>
  <c r="AD81"/>
  <c r="Y81"/>
  <c r="T81"/>
  <c r="O81"/>
  <c r="AI80"/>
  <c r="AD80"/>
  <c r="Y80"/>
  <c r="T80"/>
  <c r="O80"/>
  <c r="C80"/>
  <c r="AI79"/>
  <c r="AD79"/>
  <c r="Y79"/>
  <c r="T79"/>
  <c r="O79"/>
  <c r="C79"/>
  <c r="AI78"/>
  <c r="AD78"/>
  <c r="Y78"/>
  <c r="T78"/>
  <c r="O78"/>
  <c r="AI77"/>
  <c r="AD77"/>
  <c r="Y77"/>
  <c r="T77"/>
  <c r="O77"/>
  <c r="AI76"/>
  <c r="AD76"/>
  <c r="Y76"/>
  <c r="O76"/>
  <c r="AI75"/>
  <c r="AD75"/>
  <c r="Y75"/>
  <c r="T75"/>
  <c r="O75"/>
  <c r="AI74"/>
  <c r="AD74"/>
  <c r="Y74"/>
  <c r="T74"/>
  <c r="O74"/>
  <c r="AL67"/>
  <c r="D46" s="1"/>
  <c r="AG67"/>
  <c r="D45" s="1"/>
  <c r="AB67"/>
  <c r="D44" s="1"/>
  <c r="W67"/>
  <c r="R67"/>
  <c r="D42" s="1"/>
  <c r="M67"/>
  <c r="D41" s="1"/>
  <c r="AN66"/>
  <c r="AI66"/>
  <c r="AD66"/>
  <c r="Y66"/>
  <c r="T66"/>
  <c r="O66"/>
  <c r="AN65"/>
  <c r="AI65"/>
  <c r="AD65"/>
  <c r="Y65"/>
  <c r="T65"/>
  <c r="O65"/>
  <c r="AN64"/>
  <c r="AI64"/>
  <c r="AD64"/>
  <c r="Y64"/>
  <c r="T64"/>
  <c r="O64"/>
  <c r="AN63"/>
  <c r="AI63"/>
  <c r="AD63"/>
  <c r="Y63"/>
  <c r="T63"/>
  <c r="O63"/>
  <c r="AN62"/>
  <c r="AI62"/>
  <c r="AD62"/>
  <c r="Y62"/>
  <c r="T62"/>
  <c r="O62"/>
  <c r="AN61"/>
  <c r="AI61"/>
  <c r="AD61"/>
  <c r="Y61"/>
  <c r="T61"/>
  <c r="O61"/>
  <c r="AN60"/>
  <c r="AI60"/>
  <c r="AD60"/>
  <c r="Y60"/>
  <c r="T60"/>
  <c r="O60"/>
  <c r="AN59"/>
  <c r="AI59"/>
  <c r="AD59"/>
  <c r="Y59"/>
  <c r="T59"/>
  <c r="O59"/>
  <c r="AN58"/>
  <c r="AI58"/>
  <c r="AD58"/>
  <c r="Y58"/>
  <c r="T58"/>
  <c r="O58"/>
  <c r="AN57"/>
  <c r="AI57"/>
  <c r="AD57"/>
  <c r="Y57"/>
  <c r="T57"/>
  <c r="O57"/>
  <c r="AN56"/>
  <c r="AI56"/>
  <c r="AD56"/>
  <c r="Y56"/>
  <c r="T56"/>
  <c r="O56"/>
  <c r="AN55"/>
  <c r="AI55"/>
  <c r="AD55"/>
  <c r="Y55"/>
  <c r="T55"/>
  <c r="O55"/>
  <c r="C52"/>
  <c r="C49"/>
  <c r="CB47"/>
  <c r="CA47"/>
  <c r="BV47"/>
  <c r="BU47"/>
  <c r="BP47"/>
  <c r="BO47"/>
  <c r="BJ47"/>
  <c r="BI47"/>
  <c r="BD47"/>
  <c r="BC47"/>
  <c r="AX47"/>
  <c r="AW47"/>
  <c r="AR47"/>
  <c r="AQ47"/>
  <c r="AL47"/>
  <c r="AK47"/>
  <c r="AF47"/>
  <c r="AE47"/>
  <c r="Z47"/>
  <c r="Y47"/>
  <c r="T47"/>
  <c r="S47"/>
  <c r="N47"/>
  <c r="M47"/>
  <c r="H47"/>
  <c r="B70" s="1"/>
  <c r="CB46"/>
  <c r="CA46"/>
  <c r="BV46"/>
  <c r="BU46"/>
  <c r="BP46"/>
  <c r="BO46"/>
  <c r="BJ46"/>
  <c r="BI46"/>
  <c r="BD46"/>
  <c r="BC46"/>
  <c r="AX46"/>
  <c r="AW46"/>
  <c r="AR46"/>
  <c r="AQ46"/>
  <c r="AL46"/>
  <c r="AK46"/>
  <c r="AF46"/>
  <c r="AE46"/>
  <c r="Z46"/>
  <c r="Y46"/>
  <c r="T46"/>
  <c r="S46"/>
  <c r="N46"/>
  <c r="M46"/>
  <c r="H46"/>
  <c r="B45" s="1"/>
  <c r="CB45"/>
  <c r="CA45"/>
  <c r="BV45"/>
  <c r="BU45"/>
  <c r="BP45"/>
  <c r="BO45"/>
  <c r="BJ45"/>
  <c r="BI45"/>
  <c r="BD45"/>
  <c r="BC45"/>
  <c r="AX45"/>
  <c r="AW45"/>
  <c r="AR45"/>
  <c r="AQ45"/>
  <c r="AL45"/>
  <c r="AK45"/>
  <c r="AF45"/>
  <c r="AE45"/>
  <c r="Z45"/>
  <c r="Y45"/>
  <c r="T45"/>
  <c r="S45"/>
  <c r="N45"/>
  <c r="M45"/>
  <c r="H45"/>
  <c r="CB44"/>
  <c r="CA44"/>
  <c r="BV44"/>
  <c r="BU44"/>
  <c r="BP44"/>
  <c r="BO44"/>
  <c r="BJ44"/>
  <c r="BI44"/>
  <c r="BD44"/>
  <c r="BC44"/>
  <c r="AX44"/>
  <c r="AW44"/>
  <c r="AR44"/>
  <c r="AQ44"/>
  <c r="AL44"/>
  <c r="AK44"/>
  <c r="AF44"/>
  <c r="AE44"/>
  <c r="Z44"/>
  <c r="Y44"/>
  <c r="T44"/>
  <c r="S44"/>
  <c r="N44"/>
  <c r="M44"/>
  <c r="H44"/>
  <c r="B67" s="1"/>
  <c r="CB43"/>
  <c r="CA43"/>
  <c r="BV43"/>
  <c r="BU43"/>
  <c r="BP43"/>
  <c r="BO43"/>
  <c r="BJ43"/>
  <c r="BI43"/>
  <c r="BD43"/>
  <c r="BC43"/>
  <c r="AX43"/>
  <c r="AW43"/>
  <c r="AR43"/>
  <c r="AQ43"/>
  <c r="AL43"/>
  <c r="AK43"/>
  <c r="AF43"/>
  <c r="AE43"/>
  <c r="Z43"/>
  <c r="Y43"/>
  <c r="T43"/>
  <c r="S43"/>
  <c r="N43"/>
  <c r="M43"/>
  <c r="H43"/>
  <c r="B66" s="1"/>
  <c r="D43"/>
  <c r="CB42"/>
  <c r="CA42"/>
  <c r="BV42"/>
  <c r="BU42"/>
  <c r="BP42"/>
  <c r="BO42"/>
  <c r="BJ42"/>
  <c r="BI42"/>
  <c r="BD42"/>
  <c r="BC42"/>
  <c r="AX42"/>
  <c r="AW42"/>
  <c r="AR42"/>
  <c r="AQ42"/>
  <c r="AL42"/>
  <c r="AK42"/>
  <c r="AF42"/>
  <c r="AE42"/>
  <c r="Z42"/>
  <c r="Y42"/>
  <c r="T42"/>
  <c r="S42"/>
  <c r="N42"/>
  <c r="M42"/>
  <c r="B65"/>
  <c r="CB41"/>
  <c r="CA41"/>
  <c r="BV41"/>
  <c r="BU41"/>
  <c r="BP41"/>
  <c r="BO41"/>
  <c r="BJ41"/>
  <c r="BI41"/>
  <c r="BD41"/>
  <c r="BC41"/>
  <c r="AX41"/>
  <c r="AW41"/>
  <c r="AR41"/>
  <c r="AQ41"/>
  <c r="AL41"/>
  <c r="AK41"/>
  <c r="AF41"/>
  <c r="AE41"/>
  <c r="Z41"/>
  <c r="Y41"/>
  <c r="T41"/>
  <c r="S41"/>
  <c r="N41"/>
  <c r="M41"/>
  <c r="CB40"/>
  <c r="CA40"/>
  <c r="BV40"/>
  <c r="BU40"/>
  <c r="BP40"/>
  <c r="BO40"/>
  <c r="BJ40"/>
  <c r="BI40"/>
  <c r="BD40"/>
  <c r="BC40"/>
  <c r="AX40"/>
  <c r="AW40"/>
  <c r="AR40"/>
  <c r="AQ40"/>
  <c r="AL40"/>
  <c r="AK40"/>
  <c r="AF40"/>
  <c r="AE40"/>
  <c r="Z40"/>
  <c r="Y40"/>
  <c r="T40"/>
  <c r="S40"/>
  <c r="N40"/>
  <c r="M40"/>
  <c r="N13" s="1"/>
  <c r="CB39"/>
  <c r="CA39"/>
  <c r="BV39"/>
  <c r="BU39"/>
  <c r="BP39"/>
  <c r="BO39"/>
  <c r="BJ39"/>
  <c r="BI39"/>
  <c r="BD39"/>
  <c r="BC39"/>
  <c r="AX39"/>
  <c r="AW39"/>
  <c r="AR39"/>
  <c r="AQ39"/>
  <c r="AL39"/>
  <c r="AK39"/>
  <c r="AF39"/>
  <c r="AE39"/>
  <c r="Z39"/>
  <c r="Y39"/>
  <c r="T39"/>
  <c r="S39"/>
  <c r="N39"/>
  <c r="M39"/>
  <c r="N12" s="1"/>
  <c r="D39"/>
  <c r="CB38"/>
  <c r="CA38"/>
  <c r="BV38"/>
  <c r="BU38"/>
  <c r="BP38"/>
  <c r="BO38"/>
  <c r="BJ38"/>
  <c r="BI38"/>
  <c r="BD38"/>
  <c r="BC38"/>
  <c r="AX38"/>
  <c r="AW38"/>
  <c r="AR38"/>
  <c r="AQ38"/>
  <c r="AL38"/>
  <c r="AK38"/>
  <c r="AF38"/>
  <c r="AE38"/>
  <c r="Z38"/>
  <c r="Y38"/>
  <c r="T38"/>
  <c r="S38"/>
  <c r="N38"/>
  <c r="M38"/>
  <c r="CB37"/>
  <c r="CA37"/>
  <c r="BV37"/>
  <c r="BU37"/>
  <c r="BP37"/>
  <c r="BO37"/>
  <c r="BJ37"/>
  <c r="BI37"/>
  <c r="BD37"/>
  <c r="BC37"/>
  <c r="AX37"/>
  <c r="AW37"/>
  <c r="AR37"/>
  <c r="AQ37"/>
  <c r="AL37"/>
  <c r="AK37"/>
  <c r="AF37"/>
  <c r="AE37"/>
  <c r="Z37"/>
  <c r="Y37"/>
  <c r="T37"/>
  <c r="S37"/>
  <c r="N37"/>
  <c r="M37"/>
  <c r="CB36"/>
  <c r="CA36"/>
  <c r="BV36"/>
  <c r="BU36"/>
  <c r="BP36"/>
  <c r="BO36"/>
  <c r="BJ36"/>
  <c r="BI36"/>
  <c r="BD36"/>
  <c r="BC36"/>
  <c r="AX36"/>
  <c r="AW36"/>
  <c r="AR36"/>
  <c r="AQ36"/>
  <c r="AL36"/>
  <c r="AK36"/>
  <c r="AF36"/>
  <c r="AE36"/>
  <c r="Z36"/>
  <c r="Y36"/>
  <c r="T36"/>
  <c r="S36"/>
  <c r="N36"/>
  <c r="M36"/>
  <c r="N8" s="1"/>
  <c r="CB35"/>
  <c r="CA35"/>
  <c r="BV35"/>
  <c r="BU35"/>
  <c r="BP35"/>
  <c r="BO35"/>
  <c r="BJ35"/>
  <c r="BI35"/>
  <c r="BD35"/>
  <c r="BC35"/>
  <c r="AX35"/>
  <c r="AW35"/>
  <c r="AR35"/>
  <c r="AQ35"/>
  <c r="AL35"/>
  <c r="AK35"/>
  <c r="AF35"/>
  <c r="AE35"/>
  <c r="Z35"/>
  <c r="Y35"/>
  <c r="T35"/>
  <c r="S35"/>
  <c r="N35"/>
  <c r="M35"/>
  <c r="CB34"/>
  <c r="CA34"/>
  <c r="BV34"/>
  <c r="BU34"/>
  <c r="BP34"/>
  <c r="BO34"/>
  <c r="BJ34"/>
  <c r="BI34"/>
  <c r="BD34"/>
  <c r="BC34"/>
  <c r="AX34"/>
  <c r="AW34"/>
  <c r="AR34"/>
  <c r="AQ34"/>
  <c r="AL34"/>
  <c r="AK34"/>
  <c r="AF34"/>
  <c r="AE34"/>
  <c r="Z34"/>
  <c r="Y34"/>
  <c r="T34"/>
  <c r="S34"/>
  <c r="N34"/>
  <c r="M34"/>
  <c r="CB33"/>
  <c r="CA33"/>
  <c r="BV33"/>
  <c r="BU33"/>
  <c r="BP33"/>
  <c r="BO33"/>
  <c r="BJ33"/>
  <c r="BI33"/>
  <c r="BD33"/>
  <c r="BC33"/>
  <c r="AX33"/>
  <c r="AW33"/>
  <c r="AR33"/>
  <c r="AQ33"/>
  <c r="AL33"/>
  <c r="AK33"/>
  <c r="AF33"/>
  <c r="AE33"/>
  <c r="Z33"/>
  <c r="Y33"/>
  <c r="T33"/>
  <c r="S33"/>
  <c r="N33"/>
  <c r="M33"/>
  <c r="N5" s="1"/>
  <c r="CB32"/>
  <c r="CA32"/>
  <c r="BV32"/>
  <c r="BU32"/>
  <c r="BP32"/>
  <c r="BO32"/>
  <c r="BJ32"/>
  <c r="BI32"/>
  <c r="BD32"/>
  <c r="BC32"/>
  <c r="AX32"/>
  <c r="AW32"/>
  <c r="AR32"/>
  <c r="AQ32"/>
  <c r="AL32"/>
  <c r="AK32"/>
  <c r="AF32"/>
  <c r="AE32"/>
  <c r="Z32"/>
  <c r="Y32"/>
  <c r="T32"/>
  <c r="S32"/>
  <c r="N32"/>
  <c r="M32"/>
  <c r="N4" s="1"/>
  <c r="BB27"/>
  <c r="R27"/>
  <c r="F24"/>
  <c r="E24"/>
  <c r="L23"/>
  <c r="K23"/>
  <c r="I23"/>
  <c r="N22"/>
  <c r="L22"/>
  <c r="H22"/>
  <c r="N21"/>
  <c r="L21"/>
  <c r="H21"/>
  <c r="G21"/>
  <c r="N20"/>
  <c r="L20"/>
  <c r="G20"/>
  <c r="N19"/>
  <c r="L19"/>
  <c r="H19"/>
  <c r="G19"/>
  <c r="N18"/>
  <c r="L18"/>
  <c r="N17"/>
  <c r="L17"/>
  <c r="G17"/>
  <c r="B17"/>
  <c r="K16"/>
  <c r="I16"/>
  <c r="L15"/>
  <c r="N14"/>
  <c r="L14"/>
  <c r="H14"/>
  <c r="H41" s="1"/>
  <c r="G14"/>
  <c r="L13"/>
  <c r="H13"/>
  <c r="H40" s="1"/>
  <c r="G13"/>
  <c r="L12"/>
  <c r="H12"/>
  <c r="H39" s="1"/>
  <c r="N11"/>
  <c r="L11"/>
  <c r="H11"/>
  <c r="H38" s="1"/>
  <c r="B61" s="1"/>
  <c r="N10"/>
  <c r="L10"/>
  <c r="L16" s="1"/>
  <c r="H10"/>
  <c r="H37" s="1"/>
  <c r="B36" s="1"/>
  <c r="G10"/>
  <c r="B10"/>
  <c r="AV27"/>
  <c r="K9"/>
  <c r="I9"/>
  <c r="L8"/>
  <c r="H8"/>
  <c r="H36" s="1"/>
  <c r="N7"/>
  <c r="L7"/>
  <c r="H7"/>
  <c r="H35" s="1"/>
  <c r="B58" s="1"/>
  <c r="G7"/>
  <c r="N6"/>
  <c r="L6"/>
  <c r="H6"/>
  <c r="H34" s="1"/>
  <c r="B33" s="1"/>
  <c r="G6"/>
  <c r="L5"/>
  <c r="H5"/>
  <c r="H33" s="1"/>
  <c r="L4"/>
  <c r="L9" s="1"/>
  <c r="H4"/>
  <c r="H32" s="1"/>
  <c r="B4"/>
  <c r="N24" l="1"/>
  <c r="D35"/>
  <c r="C35" s="1"/>
  <c r="K24"/>
  <c r="L27" s="1"/>
  <c r="I24"/>
  <c r="G4"/>
  <c r="G12"/>
  <c r="AI105"/>
  <c r="E40" s="1"/>
  <c r="Y105"/>
  <c r="E38" s="1"/>
  <c r="B34"/>
  <c r="AI86"/>
  <c r="E35" s="1"/>
  <c r="G22"/>
  <c r="B46"/>
  <c r="B69"/>
  <c r="O67"/>
  <c r="E41" s="1"/>
  <c r="H18"/>
  <c r="B42"/>
  <c r="AP27"/>
  <c r="AJ27"/>
  <c r="BT27"/>
  <c r="M17"/>
  <c r="C41"/>
  <c r="AD27"/>
  <c r="BH27"/>
  <c r="B60"/>
  <c r="B31"/>
  <c r="B55"/>
  <c r="M7"/>
  <c r="B37"/>
  <c r="Y67"/>
  <c r="E43" s="1"/>
  <c r="B57"/>
  <c r="B32"/>
  <c r="B56"/>
  <c r="B68"/>
  <c r="B44"/>
  <c r="H20"/>
  <c r="C34"/>
  <c r="E36"/>
  <c r="B62"/>
  <c r="B38"/>
  <c r="G18"/>
  <c r="C17" s="1"/>
  <c r="H17"/>
  <c r="B41"/>
  <c r="BZ27"/>
  <c r="B40"/>
  <c r="B64"/>
  <c r="T67"/>
  <c r="E42" s="1"/>
  <c r="AN67"/>
  <c r="E46" s="1"/>
  <c r="AI67"/>
  <c r="E45" s="1"/>
  <c r="D37"/>
  <c r="G11"/>
  <c r="T135"/>
  <c r="R86"/>
  <c r="T76"/>
  <c r="T86" s="1"/>
  <c r="E32" s="1"/>
  <c r="T105"/>
  <c r="E37" s="1"/>
  <c r="B63"/>
  <c r="B39"/>
  <c r="Y86"/>
  <c r="E33" s="1"/>
  <c r="B59"/>
  <c r="B35"/>
  <c r="AD67"/>
  <c r="E44" s="1"/>
  <c r="O86"/>
  <c r="E31" s="1"/>
  <c r="AD105"/>
  <c r="E39" s="1"/>
  <c r="B43"/>
  <c r="BY26" l="1"/>
  <c r="CA24" s="1"/>
  <c r="BS26"/>
  <c r="BU24" s="1"/>
  <c r="BM26"/>
  <c r="BO24" s="1"/>
  <c r="BG26"/>
  <c r="BI24" s="1"/>
  <c r="BA26"/>
  <c r="BC24" s="1"/>
  <c r="AU26"/>
  <c r="AW24" s="1"/>
  <c r="AO26"/>
  <c r="AQ24" s="1"/>
  <c r="AI26"/>
  <c r="AK24" s="1"/>
  <c r="AC26"/>
  <c r="AE24" s="1"/>
  <c r="W26"/>
  <c r="Y24" s="1"/>
  <c r="Q26"/>
  <c r="S24" s="1"/>
  <c r="K26"/>
  <c r="M14"/>
  <c r="M12"/>
  <c r="C10"/>
  <c r="M8"/>
  <c r="C40"/>
  <c r="C38"/>
  <c r="M5"/>
  <c r="E47"/>
  <c r="D27" s="1"/>
  <c r="F27" s="1"/>
  <c r="M4"/>
  <c r="C31"/>
  <c r="C46"/>
  <c r="M22"/>
  <c r="C33"/>
  <c r="M6"/>
  <c r="C36"/>
  <c r="M10"/>
  <c r="X27"/>
  <c r="N128"/>
  <c r="N130" s="1"/>
  <c r="M20"/>
  <c r="C44"/>
  <c r="C37"/>
  <c r="M11"/>
  <c r="C42"/>
  <c r="M18"/>
  <c r="C39"/>
  <c r="M13"/>
  <c r="D32"/>
  <c r="C32" s="1"/>
  <c r="G5"/>
  <c r="C4" s="1"/>
  <c r="M21"/>
  <c r="C45"/>
  <c r="C43"/>
  <c r="M19"/>
  <c r="BN27" l="1"/>
  <c r="CC27" s="1"/>
  <c r="D28" s="1"/>
  <c r="C24"/>
  <c r="M24"/>
  <c r="D10" l="1"/>
  <c r="D17"/>
  <c r="D4"/>
  <c r="D24" l="1"/>
  <c r="X21" i="24" l="1"/>
  <c r="X22" s="1"/>
  <c r="O54" i="1" l="1"/>
  <c r="U45" i="25" l="1"/>
  <c r="U54"/>
  <c r="U61"/>
  <c r="N61"/>
  <c r="N51"/>
  <c r="N50"/>
  <c r="N47"/>
  <c r="S45"/>
  <c r="Q44"/>
  <c r="O35"/>
  <c r="O34"/>
  <c r="O33"/>
  <c r="AH16" l="1"/>
  <c r="AE38" l="1"/>
  <c r="AE40" s="1"/>
  <c r="AS33"/>
  <c r="AQ33"/>
  <c r="AP33"/>
  <c r="AO33"/>
  <c r="AO32"/>
  <c r="AH12" l="1"/>
  <c r="AI12"/>
  <c r="AC15" l="1"/>
  <c r="AE36"/>
  <c r="AE37" s="1"/>
  <c r="R51" i="1" l="1"/>
  <c r="R53" s="1"/>
  <c r="AI9" i="25" l="1"/>
  <c r="AI8"/>
  <c r="AH27"/>
  <c r="AH11"/>
  <c r="AH9"/>
  <c r="AH8"/>
  <c r="AO9" l="1"/>
  <c r="AO8"/>
  <c r="AS11"/>
  <c r="AS26"/>
  <c r="AQ9"/>
  <c r="AQ10"/>
  <c r="AQ13"/>
  <c r="AK9"/>
  <c r="AK10"/>
  <c r="AK11"/>
  <c r="AM11" s="1"/>
  <c r="AI11" s="1"/>
  <c r="AI27" s="1"/>
  <c r="AH28" s="1"/>
  <c r="AH29" s="1"/>
  <c r="AK12"/>
  <c r="AK13"/>
  <c r="AK14"/>
  <c r="AM14" s="1"/>
  <c r="AK15"/>
  <c r="AM15" s="1"/>
  <c r="AK17"/>
  <c r="AM17" s="1"/>
  <c r="AK18"/>
  <c r="AM18" s="1"/>
  <c r="AK19"/>
  <c r="AM19" s="1"/>
  <c r="AK20"/>
  <c r="AK21"/>
  <c r="AM21" s="1"/>
  <c r="AK22"/>
  <c r="AM22" s="1"/>
  <c r="AK23"/>
  <c r="AM23" s="1"/>
  <c r="AK24"/>
  <c r="AM24" s="1"/>
  <c r="AK25"/>
  <c r="AM25" s="1"/>
  <c r="AK26"/>
  <c r="AM26" s="1"/>
  <c r="AN9"/>
  <c r="AP9" s="1"/>
  <c r="AN8"/>
  <c r="AP8" s="1"/>
  <c r="AM12"/>
  <c r="AN12" s="1"/>
  <c r="AQ12" s="1"/>
  <c r="AM13"/>
  <c r="AN13" s="1"/>
  <c r="AM16"/>
  <c r="AM20"/>
  <c r="AM8"/>
  <c r="AM9"/>
  <c r="AM10"/>
  <c r="AN10" s="1"/>
  <c r="AR8"/>
  <c r="AR9"/>
  <c r="AR10"/>
  <c r="AS10" s="1"/>
  <c r="AO10" s="1"/>
  <c r="AR11"/>
  <c r="AR12"/>
  <c r="AS12" s="1"/>
  <c r="AR13"/>
  <c r="AS13" s="1"/>
  <c r="AO13" s="1"/>
  <c r="AR14"/>
  <c r="AS14" s="1"/>
  <c r="AR15"/>
  <c r="AS15" s="1"/>
  <c r="AR16"/>
  <c r="AR17"/>
  <c r="AS17" s="1"/>
  <c r="AR18"/>
  <c r="AS18" s="1"/>
  <c r="AR19"/>
  <c r="AS19" s="1"/>
  <c r="AR20"/>
  <c r="AS20" s="1"/>
  <c r="AR21"/>
  <c r="AS21" s="1"/>
  <c r="AR22"/>
  <c r="AS22" s="1"/>
  <c r="AR23"/>
  <c r="AS23" s="1"/>
  <c r="AR24"/>
  <c r="AS24" s="1"/>
  <c r="AR25"/>
  <c r="AS25" s="1"/>
  <c r="AR26"/>
  <c r="AO12" l="1"/>
  <c r="AP12" s="1"/>
  <c r="AP10"/>
  <c r="AN11"/>
  <c r="AP13"/>
  <c r="AQ8"/>
  <c r="AQ11" l="1"/>
  <c r="AO11"/>
  <c r="K6" i="19"/>
  <c r="AL47" l="1"/>
  <c r="AB48"/>
  <c r="AG47" l="1"/>
  <c r="AB47"/>
  <c r="H6" i="14" l="1"/>
  <c r="G5"/>
  <c r="E63"/>
  <c r="AK62"/>
  <c r="AJ62"/>
  <c r="AI62"/>
  <c r="AH62"/>
  <c r="AG62"/>
  <c r="AF62"/>
  <c r="AE62"/>
  <c r="AD62"/>
  <c r="AC62"/>
  <c r="AB62"/>
  <c r="AA62"/>
  <c r="Z62"/>
  <c r="U62"/>
  <c r="T62"/>
  <c r="S62"/>
  <c r="R62"/>
  <c r="Q62"/>
  <c r="P62"/>
  <c r="O62"/>
  <c r="N62"/>
  <c r="M62"/>
  <c r="L62"/>
  <c r="K62"/>
  <c r="J62"/>
  <c r="H62"/>
  <c r="G62"/>
  <c r="AK61"/>
  <c r="AJ61"/>
  <c r="AI61"/>
  <c r="AH61"/>
  <c r="AG61"/>
  <c r="AF61"/>
  <c r="AE61"/>
  <c r="AD61"/>
  <c r="AC61"/>
  <c r="AB61"/>
  <c r="AA61"/>
  <c r="Z61"/>
  <c r="U61"/>
  <c r="T61"/>
  <c r="S61"/>
  <c r="R61"/>
  <c r="Q61"/>
  <c r="P61"/>
  <c r="O61"/>
  <c r="N61"/>
  <c r="M61"/>
  <c r="L61"/>
  <c r="K61"/>
  <c r="J61"/>
  <c r="H61"/>
  <c r="G61"/>
  <c r="AK60"/>
  <c r="AJ60"/>
  <c r="AI60"/>
  <c r="AH60"/>
  <c r="AG60"/>
  <c r="AF60"/>
  <c r="AE60"/>
  <c r="AD60"/>
  <c r="AC60"/>
  <c r="AB60"/>
  <c r="AA60"/>
  <c r="Z60"/>
  <c r="U60"/>
  <c r="T60"/>
  <c r="S60"/>
  <c r="R60"/>
  <c r="Q60"/>
  <c r="P60"/>
  <c r="O60"/>
  <c r="N60"/>
  <c r="M60"/>
  <c r="L60"/>
  <c r="K60"/>
  <c r="J60"/>
  <c r="H60"/>
  <c r="G60"/>
  <c r="AK59"/>
  <c r="AJ59"/>
  <c r="AI59"/>
  <c r="AH59"/>
  <c r="AG59"/>
  <c r="AF59"/>
  <c r="AE59"/>
  <c r="AD59"/>
  <c r="AC59"/>
  <c r="AB59"/>
  <c r="AA59"/>
  <c r="Z59"/>
  <c r="U59"/>
  <c r="T59"/>
  <c r="S59"/>
  <c r="R59"/>
  <c r="Q59"/>
  <c r="P59"/>
  <c r="O59"/>
  <c r="N59"/>
  <c r="M59"/>
  <c r="L59"/>
  <c r="K59"/>
  <c r="J59"/>
  <c r="H59"/>
  <c r="G59"/>
  <c r="AK58"/>
  <c r="AJ58"/>
  <c r="AI58"/>
  <c r="AH58"/>
  <c r="AG58"/>
  <c r="AF58"/>
  <c r="AE58"/>
  <c r="AD58"/>
  <c r="AC58"/>
  <c r="AB58"/>
  <c r="AA58"/>
  <c r="Z58"/>
  <c r="U58"/>
  <c r="T58"/>
  <c r="S58"/>
  <c r="R58"/>
  <c r="Q58"/>
  <c r="P58"/>
  <c r="O58"/>
  <c r="N58"/>
  <c r="M58"/>
  <c r="L58"/>
  <c r="K58"/>
  <c r="J58"/>
  <c r="H58"/>
  <c r="G58"/>
  <c r="AK57"/>
  <c r="AJ57"/>
  <c r="AI57"/>
  <c r="AH57"/>
  <c r="AG57"/>
  <c r="AF57"/>
  <c r="AE57"/>
  <c r="AD57"/>
  <c r="AC57"/>
  <c r="AB57"/>
  <c r="AA57"/>
  <c r="Z57"/>
  <c r="U57"/>
  <c r="T57"/>
  <c r="S57"/>
  <c r="R57"/>
  <c r="Q57"/>
  <c r="P57"/>
  <c r="O57"/>
  <c r="N57"/>
  <c r="M57"/>
  <c r="L57"/>
  <c r="K57"/>
  <c r="J57"/>
  <c r="H57"/>
  <c r="G57"/>
  <c r="AK56"/>
  <c r="AJ56"/>
  <c r="AI56"/>
  <c r="AH56"/>
  <c r="AG56"/>
  <c r="AF56"/>
  <c r="AE56"/>
  <c r="AD56"/>
  <c r="AC56"/>
  <c r="AB56"/>
  <c r="AA56"/>
  <c r="Z56"/>
  <c r="U56"/>
  <c r="T56"/>
  <c r="S56"/>
  <c r="R56"/>
  <c r="Q56"/>
  <c r="P56"/>
  <c r="O56"/>
  <c r="N56"/>
  <c r="M56"/>
  <c r="L56"/>
  <c r="K56"/>
  <c r="J56"/>
  <c r="H56"/>
  <c r="G56"/>
  <c r="AK55"/>
  <c r="AJ55"/>
  <c r="AI55"/>
  <c r="AH55"/>
  <c r="AG55"/>
  <c r="AF55"/>
  <c r="AE55"/>
  <c r="AD55"/>
  <c r="AC55"/>
  <c r="AB55"/>
  <c r="AA55"/>
  <c r="Z55"/>
  <c r="U55"/>
  <c r="T55"/>
  <c r="S55"/>
  <c r="R55"/>
  <c r="Q55"/>
  <c r="P55"/>
  <c r="O55"/>
  <c r="N55"/>
  <c r="M55"/>
  <c r="L55"/>
  <c r="K55"/>
  <c r="J55"/>
  <c r="H55"/>
  <c r="G55"/>
  <c r="AK54"/>
  <c r="AJ54"/>
  <c r="AI54"/>
  <c r="AH54"/>
  <c r="AG54"/>
  <c r="AF54"/>
  <c r="AE54"/>
  <c r="AD54"/>
  <c r="AC54"/>
  <c r="AB54"/>
  <c r="AA54"/>
  <c r="Z54"/>
  <c r="U54"/>
  <c r="T54"/>
  <c r="S54"/>
  <c r="R54"/>
  <c r="Q54"/>
  <c r="P54"/>
  <c r="O54"/>
  <c r="N54"/>
  <c r="M54"/>
  <c r="L54"/>
  <c r="K54"/>
  <c r="J54"/>
  <c r="H54"/>
  <c r="G54"/>
  <c r="AK53"/>
  <c r="AJ53"/>
  <c r="AI53"/>
  <c r="AH53"/>
  <c r="AG53"/>
  <c r="AF53"/>
  <c r="AE53"/>
  <c r="AD53"/>
  <c r="AC53"/>
  <c r="AB53"/>
  <c r="AA53"/>
  <c r="Z53"/>
  <c r="U53"/>
  <c r="T53"/>
  <c r="S53"/>
  <c r="R53"/>
  <c r="Q53"/>
  <c r="P53"/>
  <c r="O53"/>
  <c r="N53"/>
  <c r="M53"/>
  <c r="L53"/>
  <c r="K53"/>
  <c r="J53"/>
  <c r="H53"/>
  <c r="G53"/>
  <c r="AK52"/>
  <c r="AJ52"/>
  <c r="AI52"/>
  <c r="AH52"/>
  <c r="AG52"/>
  <c r="AF52"/>
  <c r="AE52"/>
  <c r="AD52"/>
  <c r="AC52"/>
  <c r="AB52"/>
  <c r="AA52"/>
  <c r="Z52"/>
  <c r="U52"/>
  <c r="T52"/>
  <c r="S52"/>
  <c r="R52"/>
  <c r="Q52"/>
  <c r="P52"/>
  <c r="O52"/>
  <c r="N52"/>
  <c r="M52"/>
  <c r="L52"/>
  <c r="K52"/>
  <c r="J52"/>
  <c r="H52"/>
  <c r="G52"/>
  <c r="AK51"/>
  <c r="AJ51"/>
  <c r="AI51"/>
  <c r="AH51"/>
  <c r="AG51"/>
  <c r="AF51"/>
  <c r="AE51"/>
  <c r="AD51"/>
  <c r="AC51"/>
  <c r="AB51"/>
  <c r="AA51"/>
  <c r="Z51"/>
  <c r="U51"/>
  <c r="T51"/>
  <c r="S51"/>
  <c r="R51"/>
  <c r="Q51"/>
  <c r="P51"/>
  <c r="O51"/>
  <c r="N51"/>
  <c r="M51"/>
  <c r="L51"/>
  <c r="K51"/>
  <c r="J51"/>
  <c r="H51"/>
  <c r="G51"/>
  <c r="AK50"/>
  <c r="AJ50"/>
  <c r="AI50"/>
  <c r="AH50"/>
  <c r="AG50"/>
  <c r="AF50"/>
  <c r="AE50"/>
  <c r="AD50"/>
  <c r="AC50"/>
  <c r="AB50"/>
  <c r="AA50"/>
  <c r="Z50"/>
  <c r="U50"/>
  <c r="T50"/>
  <c r="S50"/>
  <c r="R50"/>
  <c r="Q50"/>
  <c r="P50"/>
  <c r="O50"/>
  <c r="N50"/>
  <c r="M50"/>
  <c r="L50"/>
  <c r="K50"/>
  <c r="J50"/>
  <c r="H50"/>
  <c r="G50"/>
  <c r="AK49"/>
  <c r="AJ49"/>
  <c r="AI49"/>
  <c r="AH49"/>
  <c r="AG49"/>
  <c r="AF49"/>
  <c r="AE49"/>
  <c r="AD49"/>
  <c r="AC49"/>
  <c r="AB49"/>
  <c r="AA49"/>
  <c r="Z49"/>
  <c r="U49"/>
  <c r="T49"/>
  <c r="S49"/>
  <c r="R49"/>
  <c r="Q49"/>
  <c r="P49"/>
  <c r="O49"/>
  <c r="N49"/>
  <c r="M49"/>
  <c r="L49"/>
  <c r="K49"/>
  <c r="J49"/>
  <c r="H49"/>
  <c r="G49"/>
  <c r="AK48"/>
  <c r="AJ48"/>
  <c r="AI48"/>
  <c r="AH48"/>
  <c r="AG48"/>
  <c r="AF48"/>
  <c r="AE48"/>
  <c r="AD48"/>
  <c r="AC48"/>
  <c r="AB48"/>
  <c r="AA48"/>
  <c r="Z48"/>
  <c r="U48"/>
  <c r="T48"/>
  <c r="S48"/>
  <c r="R48"/>
  <c r="Q48"/>
  <c r="P48"/>
  <c r="O48"/>
  <c r="N48"/>
  <c r="M48"/>
  <c r="L48"/>
  <c r="K48"/>
  <c r="J48"/>
  <c r="H48"/>
  <c r="G48"/>
  <c r="AK47"/>
  <c r="AJ47"/>
  <c r="AI47"/>
  <c r="AH47"/>
  <c r="AG47"/>
  <c r="AF47"/>
  <c r="AE47"/>
  <c r="AD47"/>
  <c r="AC47"/>
  <c r="AB47"/>
  <c r="AA47"/>
  <c r="Z47"/>
  <c r="U47"/>
  <c r="T47"/>
  <c r="S47"/>
  <c r="R47"/>
  <c r="Q47"/>
  <c r="P47"/>
  <c r="O47"/>
  <c r="N47"/>
  <c r="M47"/>
  <c r="L47"/>
  <c r="K47"/>
  <c r="J47"/>
  <c r="H47"/>
  <c r="G47"/>
  <c r="AK46"/>
  <c r="AJ46"/>
  <c r="AI46"/>
  <c r="AH46"/>
  <c r="AG46"/>
  <c r="AF46"/>
  <c r="AE46"/>
  <c r="AD46"/>
  <c r="AC46"/>
  <c r="AB46"/>
  <c r="AA46"/>
  <c r="Z46"/>
  <c r="U46"/>
  <c r="T46"/>
  <c r="S46"/>
  <c r="R46"/>
  <c r="Q46"/>
  <c r="P46"/>
  <c r="O46"/>
  <c r="N46"/>
  <c r="M46"/>
  <c r="L46"/>
  <c r="K46"/>
  <c r="J46"/>
  <c r="H46"/>
  <c r="G46"/>
  <c r="AK45"/>
  <c r="AJ45"/>
  <c r="AI45"/>
  <c r="AH45"/>
  <c r="AG45"/>
  <c r="AF45"/>
  <c r="AE45"/>
  <c r="AD45"/>
  <c r="AC45"/>
  <c r="AB45"/>
  <c r="AA45"/>
  <c r="Z45"/>
  <c r="U45"/>
  <c r="T45"/>
  <c r="S45"/>
  <c r="R45"/>
  <c r="Q45"/>
  <c r="P45"/>
  <c r="O45"/>
  <c r="N45"/>
  <c r="M45"/>
  <c r="L45"/>
  <c r="K45"/>
  <c r="J45"/>
  <c r="H45"/>
  <c r="G45"/>
  <c r="AK44"/>
  <c r="AJ44"/>
  <c r="AI44"/>
  <c r="AH44"/>
  <c r="AG44"/>
  <c r="AF44"/>
  <c r="AE44"/>
  <c r="AD44"/>
  <c r="AC44"/>
  <c r="AB44"/>
  <c r="AA44"/>
  <c r="Z44"/>
  <c r="U44"/>
  <c r="T44"/>
  <c r="S44"/>
  <c r="R44"/>
  <c r="Q44"/>
  <c r="P44"/>
  <c r="O44"/>
  <c r="N44"/>
  <c r="M44"/>
  <c r="L44"/>
  <c r="K44"/>
  <c r="J44"/>
  <c r="H44"/>
  <c r="G44"/>
  <c r="AK43"/>
  <c r="AJ43"/>
  <c r="AI43"/>
  <c r="AH43"/>
  <c r="AG43"/>
  <c r="AF43"/>
  <c r="AE43"/>
  <c r="AD43"/>
  <c r="AC43"/>
  <c r="AB43"/>
  <c r="AA43"/>
  <c r="Z43"/>
  <c r="U43"/>
  <c r="T43"/>
  <c r="S43"/>
  <c r="R43"/>
  <c r="Q43"/>
  <c r="P43"/>
  <c r="O43"/>
  <c r="N43"/>
  <c r="M43"/>
  <c r="L43"/>
  <c r="K43"/>
  <c r="J43"/>
  <c r="H43"/>
  <c r="G43"/>
  <c r="AK42"/>
  <c r="AJ42"/>
  <c r="AI42"/>
  <c r="AH42"/>
  <c r="AG42"/>
  <c r="AF42"/>
  <c r="AE42"/>
  <c r="AD42"/>
  <c r="AC42"/>
  <c r="AB42"/>
  <c r="AA42"/>
  <c r="Z42"/>
  <c r="U42"/>
  <c r="T42"/>
  <c r="S42"/>
  <c r="R42"/>
  <c r="Q42"/>
  <c r="P42"/>
  <c r="O42"/>
  <c r="N42"/>
  <c r="M42"/>
  <c r="L42"/>
  <c r="K42"/>
  <c r="J42"/>
  <c r="H42"/>
  <c r="G42"/>
  <c r="AK41"/>
  <c r="AJ41"/>
  <c r="AI41"/>
  <c r="AH41"/>
  <c r="AG41"/>
  <c r="AF41"/>
  <c r="AE41"/>
  <c r="AD41"/>
  <c r="AC41"/>
  <c r="AB41"/>
  <c r="AA41"/>
  <c r="Z41"/>
  <c r="U41"/>
  <c r="T41"/>
  <c r="S41"/>
  <c r="R41"/>
  <c r="Q41"/>
  <c r="P41"/>
  <c r="O41"/>
  <c r="N41"/>
  <c r="M41"/>
  <c r="L41"/>
  <c r="K41"/>
  <c r="J41"/>
  <c r="H41"/>
  <c r="G41"/>
  <c r="AK40"/>
  <c r="AJ40"/>
  <c r="AI40"/>
  <c r="AH40"/>
  <c r="AG40"/>
  <c r="AF40"/>
  <c r="AE40"/>
  <c r="AD40"/>
  <c r="AC40"/>
  <c r="AB40"/>
  <c r="AA40"/>
  <c r="Z40"/>
  <c r="U40"/>
  <c r="T40"/>
  <c r="S40"/>
  <c r="R40"/>
  <c r="Q40"/>
  <c r="P40"/>
  <c r="O40"/>
  <c r="N40"/>
  <c r="M40"/>
  <c r="L40"/>
  <c r="K40"/>
  <c r="J40"/>
  <c r="H40"/>
  <c r="G40"/>
  <c r="AK39"/>
  <c r="AJ39"/>
  <c r="AI39"/>
  <c r="AH39"/>
  <c r="AG39"/>
  <c r="AF39"/>
  <c r="AE39"/>
  <c r="AD39"/>
  <c r="AC39"/>
  <c r="AB39"/>
  <c r="AA39"/>
  <c r="Z39"/>
  <c r="U39"/>
  <c r="T39"/>
  <c r="S39"/>
  <c r="R39"/>
  <c r="Q39"/>
  <c r="P39"/>
  <c r="O39"/>
  <c r="N39"/>
  <c r="M39"/>
  <c r="L39"/>
  <c r="K39"/>
  <c r="J39"/>
  <c r="H39"/>
  <c r="G39"/>
  <c r="AK38"/>
  <c r="AJ38"/>
  <c r="AI38"/>
  <c r="AH38"/>
  <c r="AG38"/>
  <c r="AF38"/>
  <c r="AE38"/>
  <c r="AD38"/>
  <c r="AC38"/>
  <c r="AB38"/>
  <c r="AA38"/>
  <c r="Z38"/>
  <c r="U38"/>
  <c r="T38"/>
  <c r="S38"/>
  <c r="R38"/>
  <c r="Q38"/>
  <c r="P38"/>
  <c r="O38"/>
  <c r="N38"/>
  <c r="M38"/>
  <c r="L38"/>
  <c r="K38"/>
  <c r="J38"/>
  <c r="H38"/>
  <c r="G38"/>
  <c r="AK37"/>
  <c r="AJ37"/>
  <c r="AI37"/>
  <c r="AH37"/>
  <c r="AG37"/>
  <c r="AF37"/>
  <c r="AE37"/>
  <c r="AD37"/>
  <c r="AC37"/>
  <c r="AB37"/>
  <c r="AA37"/>
  <c r="Z37"/>
  <c r="U37"/>
  <c r="T37"/>
  <c r="S37"/>
  <c r="R37"/>
  <c r="Q37"/>
  <c r="P37"/>
  <c r="O37"/>
  <c r="N37"/>
  <c r="M37"/>
  <c r="L37"/>
  <c r="K37"/>
  <c r="J37"/>
  <c r="H37"/>
  <c r="G37"/>
  <c r="AK36"/>
  <c r="AJ36"/>
  <c r="AI36"/>
  <c r="AH36"/>
  <c r="AG36"/>
  <c r="AF36"/>
  <c r="AE36"/>
  <c r="AD36"/>
  <c r="AC36"/>
  <c r="AB36"/>
  <c r="AA36"/>
  <c r="Z36"/>
  <c r="U36"/>
  <c r="T36"/>
  <c r="S36"/>
  <c r="R36"/>
  <c r="Q36"/>
  <c r="P36"/>
  <c r="O36"/>
  <c r="N36"/>
  <c r="M36"/>
  <c r="L36"/>
  <c r="K36"/>
  <c r="J36"/>
  <c r="H36"/>
  <c r="G36"/>
  <c r="AK35"/>
  <c r="AJ35"/>
  <c r="AI35"/>
  <c r="AH35"/>
  <c r="AG35"/>
  <c r="AF35"/>
  <c r="AE35"/>
  <c r="AD35"/>
  <c r="AC35"/>
  <c r="AB35"/>
  <c r="AA35"/>
  <c r="Z35"/>
  <c r="U35"/>
  <c r="T35"/>
  <c r="S35"/>
  <c r="R35"/>
  <c r="Q35"/>
  <c r="P35"/>
  <c r="O35"/>
  <c r="N35"/>
  <c r="M35"/>
  <c r="L35"/>
  <c r="K35"/>
  <c r="J35"/>
  <c r="H35"/>
  <c r="G35"/>
  <c r="AK34"/>
  <c r="AJ34"/>
  <c r="AI34"/>
  <c r="AH34"/>
  <c r="AG34"/>
  <c r="AF34"/>
  <c r="AE34"/>
  <c r="AD34"/>
  <c r="AC34"/>
  <c r="AB34"/>
  <c r="AA34"/>
  <c r="Z34"/>
  <c r="U34"/>
  <c r="T34"/>
  <c r="S34"/>
  <c r="R34"/>
  <c r="Q34"/>
  <c r="P34"/>
  <c r="O34"/>
  <c r="N34"/>
  <c r="M34"/>
  <c r="L34"/>
  <c r="K34"/>
  <c r="J34"/>
  <c r="H34"/>
  <c r="G34"/>
  <c r="AK33"/>
  <c r="AJ33"/>
  <c r="AI33"/>
  <c r="AH33"/>
  <c r="AG33"/>
  <c r="AF33"/>
  <c r="AE33"/>
  <c r="AD33"/>
  <c r="AC33"/>
  <c r="AB33"/>
  <c r="AA33"/>
  <c r="Z33"/>
  <c r="U33"/>
  <c r="T33"/>
  <c r="S33"/>
  <c r="R33"/>
  <c r="Q33"/>
  <c r="P33"/>
  <c r="O33"/>
  <c r="N33"/>
  <c r="M33"/>
  <c r="L33"/>
  <c r="K33"/>
  <c r="J33"/>
  <c r="H33"/>
  <c r="G33"/>
  <c r="AK32"/>
  <c r="AJ32"/>
  <c r="AI32"/>
  <c r="AH32"/>
  <c r="AG32"/>
  <c r="AF32"/>
  <c r="AE32"/>
  <c r="AD32"/>
  <c r="AC32"/>
  <c r="AB32"/>
  <c r="AA32"/>
  <c r="Z32"/>
  <c r="U32"/>
  <c r="T32"/>
  <c r="S32"/>
  <c r="R32"/>
  <c r="Q32"/>
  <c r="P32"/>
  <c r="O32"/>
  <c r="N32"/>
  <c r="M32"/>
  <c r="L32"/>
  <c r="K32"/>
  <c r="J32"/>
  <c r="H32"/>
  <c r="G32"/>
  <c r="AK31"/>
  <c r="AJ31"/>
  <c r="AI31"/>
  <c r="AH31"/>
  <c r="AG31"/>
  <c r="AF31"/>
  <c r="AE31"/>
  <c r="AD31"/>
  <c r="AC31"/>
  <c r="AB31"/>
  <c r="AA31"/>
  <c r="Z31"/>
  <c r="U31"/>
  <c r="T31"/>
  <c r="S31"/>
  <c r="R31"/>
  <c r="Q31"/>
  <c r="P31"/>
  <c r="O31"/>
  <c r="N31"/>
  <c r="M31"/>
  <c r="L31"/>
  <c r="K31"/>
  <c r="J31"/>
  <c r="H31"/>
  <c r="G31"/>
  <c r="AK30"/>
  <c r="AJ30"/>
  <c r="AI30"/>
  <c r="AH30"/>
  <c r="AG30"/>
  <c r="AF30"/>
  <c r="AE30"/>
  <c r="AD30"/>
  <c r="AC30"/>
  <c r="AB30"/>
  <c r="AA30"/>
  <c r="Z30"/>
  <c r="U30"/>
  <c r="T30"/>
  <c r="S30"/>
  <c r="R30"/>
  <c r="Q30"/>
  <c r="P30"/>
  <c r="O30"/>
  <c r="N30"/>
  <c r="M30"/>
  <c r="L30"/>
  <c r="K30"/>
  <c r="J30"/>
  <c r="H30"/>
  <c r="G30"/>
  <c r="AK29"/>
  <c r="AJ29"/>
  <c r="AI29"/>
  <c r="AH29"/>
  <c r="AG29"/>
  <c r="AF29"/>
  <c r="AE29"/>
  <c r="AD29"/>
  <c r="AC29"/>
  <c r="AB29"/>
  <c r="AA29"/>
  <c r="Z29"/>
  <c r="U29"/>
  <c r="T29"/>
  <c r="S29"/>
  <c r="R29"/>
  <c r="Q29"/>
  <c r="P29"/>
  <c r="O29"/>
  <c r="N29"/>
  <c r="M29"/>
  <c r="L29"/>
  <c r="K29"/>
  <c r="J29"/>
  <c r="H29"/>
  <c r="G29"/>
  <c r="AW28"/>
  <c r="AW31" s="1"/>
  <c r="AZ26" s="1"/>
  <c r="AK28"/>
  <c r="AJ28"/>
  <c r="AI28"/>
  <c r="AH28"/>
  <c r="AG28"/>
  <c r="AF28"/>
  <c r="AE28"/>
  <c r="AD28"/>
  <c r="AC28"/>
  <c r="AB28"/>
  <c r="AA28"/>
  <c r="Z28"/>
  <c r="U28"/>
  <c r="T28"/>
  <c r="S28"/>
  <c r="R28"/>
  <c r="Q28"/>
  <c r="P28"/>
  <c r="O28"/>
  <c r="N28"/>
  <c r="M28"/>
  <c r="L28"/>
  <c r="K28"/>
  <c r="J28"/>
  <c r="H28"/>
  <c r="G28"/>
  <c r="AK27"/>
  <c r="AJ27"/>
  <c r="AI27"/>
  <c r="AH27"/>
  <c r="AG27"/>
  <c r="AF27"/>
  <c r="AE27"/>
  <c r="AD27"/>
  <c r="AC27"/>
  <c r="AB27"/>
  <c r="AA27"/>
  <c r="Z27"/>
  <c r="U27"/>
  <c r="T27"/>
  <c r="S27"/>
  <c r="R27"/>
  <c r="Q27"/>
  <c r="P27"/>
  <c r="O27"/>
  <c r="N27"/>
  <c r="M27"/>
  <c r="L27"/>
  <c r="K27"/>
  <c r="J27"/>
  <c r="H27"/>
  <c r="G27"/>
  <c r="AK26"/>
  <c r="AJ26"/>
  <c r="AI26"/>
  <c r="AH26"/>
  <c r="AG26"/>
  <c r="AF26"/>
  <c r="AE26"/>
  <c r="AD26"/>
  <c r="AC26"/>
  <c r="AB26"/>
  <c r="AA26"/>
  <c r="Z26"/>
  <c r="U26"/>
  <c r="T26"/>
  <c r="S26"/>
  <c r="R26"/>
  <c r="Q26"/>
  <c r="P26"/>
  <c r="O26"/>
  <c r="N26"/>
  <c r="M26"/>
  <c r="L26"/>
  <c r="K26"/>
  <c r="J26"/>
  <c r="H26"/>
  <c r="G26"/>
  <c r="AZ25"/>
  <c r="AR25"/>
  <c r="AK25"/>
  <c r="AJ25"/>
  <c r="AI25"/>
  <c r="AH25"/>
  <c r="AG25"/>
  <c r="AF25"/>
  <c r="AE25"/>
  <c r="AD25"/>
  <c r="AC25"/>
  <c r="AB25"/>
  <c r="AA25"/>
  <c r="Z25"/>
  <c r="U25"/>
  <c r="T25"/>
  <c r="S25"/>
  <c r="R25"/>
  <c r="Q25"/>
  <c r="P25"/>
  <c r="O25"/>
  <c r="N25"/>
  <c r="M25"/>
  <c r="L25"/>
  <c r="K25"/>
  <c r="J25"/>
  <c r="H25"/>
  <c r="G25"/>
  <c r="AK24"/>
  <c r="AJ24"/>
  <c r="AI24"/>
  <c r="AH24"/>
  <c r="AG24"/>
  <c r="AF24"/>
  <c r="AE24"/>
  <c r="AD24"/>
  <c r="AC24"/>
  <c r="AB24"/>
  <c r="AA24"/>
  <c r="Z24"/>
  <c r="U24"/>
  <c r="T24"/>
  <c r="S24"/>
  <c r="R24"/>
  <c r="Q24"/>
  <c r="P24"/>
  <c r="O24"/>
  <c r="N24"/>
  <c r="M24"/>
  <c r="L24"/>
  <c r="K24"/>
  <c r="J24"/>
  <c r="H24"/>
  <c r="G24"/>
  <c r="AK23"/>
  <c r="AJ23"/>
  <c r="AI23"/>
  <c r="AH23"/>
  <c r="AG23"/>
  <c r="AF23"/>
  <c r="AE23"/>
  <c r="AD23"/>
  <c r="AC23"/>
  <c r="AB23"/>
  <c r="AA23"/>
  <c r="Z23"/>
  <c r="U23"/>
  <c r="T23"/>
  <c r="S23"/>
  <c r="R23"/>
  <c r="Q23"/>
  <c r="P23"/>
  <c r="O23"/>
  <c r="N23"/>
  <c r="M23"/>
  <c r="L23"/>
  <c r="K23"/>
  <c r="J23"/>
  <c r="H23"/>
  <c r="G23"/>
  <c r="AK22"/>
  <c r="AJ22"/>
  <c r="AI22"/>
  <c r="AH22"/>
  <c r="AG22"/>
  <c r="AF22"/>
  <c r="AE22"/>
  <c r="AD22"/>
  <c r="AC22"/>
  <c r="AB22"/>
  <c r="AA22"/>
  <c r="Z22"/>
  <c r="U22"/>
  <c r="T22"/>
  <c r="S22"/>
  <c r="R22"/>
  <c r="Q22"/>
  <c r="P22"/>
  <c r="O22"/>
  <c r="N22"/>
  <c r="M22"/>
  <c r="L22"/>
  <c r="K22"/>
  <c r="J22"/>
  <c r="H22"/>
  <c r="G22"/>
  <c r="AK21"/>
  <c r="AJ21"/>
  <c r="AI21"/>
  <c r="AH21"/>
  <c r="AG21"/>
  <c r="AF21"/>
  <c r="AE21"/>
  <c r="AD21"/>
  <c r="AC21"/>
  <c r="AB21"/>
  <c r="AA21"/>
  <c r="Z21"/>
  <c r="U21"/>
  <c r="T21"/>
  <c r="S21"/>
  <c r="R21"/>
  <c r="Q21"/>
  <c r="P21"/>
  <c r="O21"/>
  <c r="N21"/>
  <c r="M21"/>
  <c r="L21"/>
  <c r="K21"/>
  <c r="J21"/>
  <c r="H21"/>
  <c r="G21"/>
  <c r="AK20"/>
  <c r="AJ20"/>
  <c r="AI20"/>
  <c r="AH20"/>
  <c r="AG20"/>
  <c r="AF20"/>
  <c r="AE20"/>
  <c r="AD20"/>
  <c r="AC20"/>
  <c r="AB20"/>
  <c r="AA20"/>
  <c r="Z20"/>
  <c r="U20"/>
  <c r="T20"/>
  <c r="S20"/>
  <c r="R20"/>
  <c r="Q20"/>
  <c r="P20"/>
  <c r="O20"/>
  <c r="N20"/>
  <c r="M20"/>
  <c r="L20"/>
  <c r="K20"/>
  <c r="J20"/>
  <c r="H20"/>
  <c r="G20"/>
  <c r="AK19"/>
  <c r="AJ19"/>
  <c r="AI19"/>
  <c r="AH19"/>
  <c r="AG19"/>
  <c r="AF19"/>
  <c r="AE19"/>
  <c r="AD19"/>
  <c r="AC19"/>
  <c r="AB19"/>
  <c r="AA19"/>
  <c r="Z19"/>
  <c r="U19"/>
  <c r="T19"/>
  <c r="S19"/>
  <c r="R19"/>
  <c r="Q19"/>
  <c r="P19"/>
  <c r="O19"/>
  <c r="N19"/>
  <c r="M19"/>
  <c r="L19"/>
  <c r="K19"/>
  <c r="J19"/>
  <c r="H19"/>
  <c r="G19"/>
  <c r="AK18"/>
  <c r="AJ18"/>
  <c r="AI18"/>
  <c r="AH18"/>
  <c r="AG18"/>
  <c r="AF18"/>
  <c r="AE18"/>
  <c r="AD18"/>
  <c r="AC18"/>
  <c r="AB18"/>
  <c r="AA18"/>
  <c r="Z18"/>
  <c r="U18"/>
  <c r="T18"/>
  <c r="S18"/>
  <c r="R18"/>
  <c r="Q18"/>
  <c r="P18"/>
  <c r="O18"/>
  <c r="N18"/>
  <c r="M18"/>
  <c r="L18"/>
  <c r="K18"/>
  <c r="J18"/>
  <c r="H18"/>
  <c r="G18"/>
  <c r="AK17"/>
  <c r="AJ17"/>
  <c r="AI17"/>
  <c r="AH17"/>
  <c r="AG17"/>
  <c r="AF17"/>
  <c r="AE17"/>
  <c r="AD17"/>
  <c r="AC17"/>
  <c r="AB17"/>
  <c r="AA17"/>
  <c r="Z17"/>
  <c r="U17"/>
  <c r="T17"/>
  <c r="S17"/>
  <c r="R17"/>
  <c r="Q17"/>
  <c r="P17"/>
  <c r="O17"/>
  <c r="N17"/>
  <c r="M17"/>
  <c r="L17"/>
  <c r="K17"/>
  <c r="J17"/>
  <c r="H17"/>
  <c r="G17"/>
  <c r="AK16"/>
  <c r="AJ16"/>
  <c r="AI16"/>
  <c r="AH16"/>
  <c r="AG16"/>
  <c r="AF16"/>
  <c r="AE16"/>
  <c r="AD16"/>
  <c r="AC16"/>
  <c r="AB16"/>
  <c r="AA16"/>
  <c r="Z16"/>
  <c r="U16"/>
  <c r="T16"/>
  <c r="S16"/>
  <c r="R16"/>
  <c r="Q16"/>
  <c r="P16"/>
  <c r="O16"/>
  <c r="N16"/>
  <c r="M16"/>
  <c r="L16"/>
  <c r="K16"/>
  <c r="J16"/>
  <c r="H16"/>
  <c r="G16"/>
  <c r="AK15"/>
  <c r="AJ15"/>
  <c r="AI15"/>
  <c r="AH15"/>
  <c r="AG15"/>
  <c r="AF15"/>
  <c r="AE15"/>
  <c r="AD15"/>
  <c r="AC15"/>
  <c r="AB15"/>
  <c r="AA15"/>
  <c r="Z15"/>
  <c r="U15"/>
  <c r="T15"/>
  <c r="S15"/>
  <c r="R15"/>
  <c r="Q15"/>
  <c r="P15"/>
  <c r="O15"/>
  <c r="N15"/>
  <c r="M15"/>
  <c r="L15"/>
  <c r="K15"/>
  <c r="J15"/>
  <c r="H15"/>
  <c r="G15"/>
  <c r="AK14"/>
  <c r="AJ14"/>
  <c r="AI14"/>
  <c r="AH14"/>
  <c r="AG14"/>
  <c r="AF14"/>
  <c r="AE14"/>
  <c r="AD14"/>
  <c r="AC14"/>
  <c r="AB14"/>
  <c r="AA14"/>
  <c r="Z14"/>
  <c r="U14"/>
  <c r="T14"/>
  <c r="S14"/>
  <c r="R14"/>
  <c r="Q14"/>
  <c r="P14"/>
  <c r="O14"/>
  <c r="N14"/>
  <c r="M14"/>
  <c r="L14"/>
  <c r="K14"/>
  <c r="J14"/>
  <c r="H14"/>
  <c r="X14" s="1"/>
  <c r="G14"/>
  <c r="AK13"/>
  <c r="AJ13"/>
  <c r="AI13"/>
  <c r="AH13"/>
  <c r="AG13"/>
  <c r="AF13"/>
  <c r="AE13"/>
  <c r="AD13"/>
  <c r="AC13"/>
  <c r="AB13"/>
  <c r="AA13"/>
  <c r="Z13"/>
  <c r="X13"/>
  <c r="U13"/>
  <c r="T13"/>
  <c r="S13"/>
  <c r="R13"/>
  <c r="Q13"/>
  <c r="P13"/>
  <c r="O13"/>
  <c r="N13"/>
  <c r="M13"/>
  <c r="L13"/>
  <c r="K13"/>
  <c r="J13"/>
  <c r="H13"/>
  <c r="G13"/>
  <c r="AK12"/>
  <c r="AJ12"/>
  <c r="AI12"/>
  <c r="AH12"/>
  <c r="AG12"/>
  <c r="AF12"/>
  <c r="AE12"/>
  <c r="AD12"/>
  <c r="AC12"/>
  <c r="AB12"/>
  <c r="AA12"/>
  <c r="Z12"/>
  <c r="U12"/>
  <c r="T12"/>
  <c r="S12"/>
  <c r="R12"/>
  <c r="Q12"/>
  <c r="P12"/>
  <c r="O12"/>
  <c r="N12"/>
  <c r="M12"/>
  <c r="L12"/>
  <c r="K12"/>
  <c r="J12"/>
  <c r="H12"/>
  <c r="G12"/>
  <c r="AK11"/>
  <c r="AJ11"/>
  <c r="AI11"/>
  <c r="AH11"/>
  <c r="AG11"/>
  <c r="AF11"/>
  <c r="AE11"/>
  <c r="AD11"/>
  <c r="AC11"/>
  <c r="AB11"/>
  <c r="AA11"/>
  <c r="Z11"/>
  <c r="U11"/>
  <c r="T11"/>
  <c r="S11"/>
  <c r="R11"/>
  <c r="Q11"/>
  <c r="P11"/>
  <c r="O11"/>
  <c r="N11"/>
  <c r="M11"/>
  <c r="L11"/>
  <c r="K11"/>
  <c r="J11"/>
  <c r="H11"/>
  <c r="G11"/>
  <c r="AK10"/>
  <c r="AJ10"/>
  <c r="AI10"/>
  <c r="AH10"/>
  <c r="AG10"/>
  <c r="AF10"/>
  <c r="AE10"/>
  <c r="AD10"/>
  <c r="AC10"/>
  <c r="AB10"/>
  <c r="AA10"/>
  <c r="Z10"/>
  <c r="U10"/>
  <c r="T10"/>
  <c r="S10"/>
  <c r="R10"/>
  <c r="Q10"/>
  <c r="P10"/>
  <c r="O10"/>
  <c r="N10"/>
  <c r="M10"/>
  <c r="L10"/>
  <c r="K10"/>
  <c r="J10"/>
  <c r="H10"/>
  <c r="G10"/>
  <c r="AK9"/>
  <c r="AJ9"/>
  <c r="AI9"/>
  <c r="AH9"/>
  <c r="AG9"/>
  <c r="AF9"/>
  <c r="AE9"/>
  <c r="AD9"/>
  <c r="AC9"/>
  <c r="AB9"/>
  <c r="AA9"/>
  <c r="Z9"/>
  <c r="U9"/>
  <c r="T9"/>
  <c r="S9"/>
  <c r="R9"/>
  <c r="Q9"/>
  <c r="P9"/>
  <c r="O9"/>
  <c r="N9"/>
  <c r="M9"/>
  <c r="L9"/>
  <c r="K9"/>
  <c r="J9"/>
  <c r="H9"/>
  <c r="G9"/>
  <c r="AK8"/>
  <c r="AJ8"/>
  <c r="AI8"/>
  <c r="AH8"/>
  <c r="AG8"/>
  <c r="AF8"/>
  <c r="AE8"/>
  <c r="AD8"/>
  <c r="AC8"/>
  <c r="AB8"/>
  <c r="AA8"/>
  <c r="Z8"/>
  <c r="U8"/>
  <c r="T8"/>
  <c r="S8"/>
  <c r="R8"/>
  <c r="Q8"/>
  <c r="P8"/>
  <c r="O8"/>
  <c r="N8"/>
  <c r="M8"/>
  <c r="L8"/>
  <c r="K8"/>
  <c r="J8"/>
  <c r="H8"/>
  <c r="G8"/>
  <c r="AK7"/>
  <c r="AJ7"/>
  <c r="AI7"/>
  <c r="AH7"/>
  <c r="AG7"/>
  <c r="AF7"/>
  <c r="AE7"/>
  <c r="AD7"/>
  <c r="AC7"/>
  <c r="AB7"/>
  <c r="AA7"/>
  <c r="Z7"/>
  <c r="U7"/>
  <c r="T7"/>
  <c r="S7"/>
  <c r="R7"/>
  <c r="Q7"/>
  <c r="P7"/>
  <c r="O7"/>
  <c r="N7"/>
  <c r="M7"/>
  <c r="L7"/>
  <c r="K7"/>
  <c r="J7"/>
  <c r="H7"/>
  <c r="G7"/>
  <c r="AK6"/>
  <c r="AJ6"/>
  <c r="AI6"/>
  <c r="AG6"/>
  <c r="AF6"/>
  <c r="AE6"/>
  <c r="AD6"/>
  <c r="AC6"/>
  <c r="AB6"/>
  <c r="AA6"/>
  <c r="Z6"/>
  <c r="U6"/>
  <c r="T6"/>
  <c r="S6"/>
  <c r="R6"/>
  <c r="Q6"/>
  <c r="P6"/>
  <c r="O6"/>
  <c r="N6"/>
  <c r="M6"/>
  <c r="L6"/>
  <c r="K6"/>
  <c r="J6"/>
  <c r="G6"/>
  <c r="AH6" s="1"/>
  <c r="AK5"/>
  <c r="AJ5"/>
  <c r="AI5"/>
  <c r="AH5"/>
  <c r="AG5"/>
  <c r="AF5"/>
  <c r="AE5"/>
  <c r="AD5"/>
  <c r="AC5"/>
  <c r="AB5"/>
  <c r="AA5"/>
  <c r="Z5"/>
  <c r="U5"/>
  <c r="T5"/>
  <c r="S5"/>
  <c r="R5"/>
  <c r="Q5"/>
  <c r="P5"/>
  <c r="O5"/>
  <c r="N5"/>
  <c r="M5"/>
  <c r="K5"/>
  <c r="H5"/>
  <c r="L5" s="1"/>
  <c r="AK4"/>
  <c r="AJ4"/>
  <c r="AH4"/>
  <c r="AG4"/>
  <c r="AF4"/>
  <c r="AE4"/>
  <c r="AC4"/>
  <c r="AB4"/>
  <c r="AA4"/>
  <c r="Z4"/>
  <c r="U4"/>
  <c r="T4"/>
  <c r="R4"/>
  <c r="Q4"/>
  <c r="P4"/>
  <c r="O4"/>
  <c r="M4"/>
  <c r="L4"/>
  <c r="K4"/>
  <c r="J4"/>
  <c r="H4"/>
  <c r="N4" s="1"/>
  <c r="G4"/>
  <c r="AD4" s="1"/>
  <c r="AK3"/>
  <c r="AJ3"/>
  <c r="AH3"/>
  <c r="AG3"/>
  <c r="AF3"/>
  <c r="AE3"/>
  <c r="AD3"/>
  <c r="AC3"/>
  <c r="AB3"/>
  <c r="AA3"/>
  <c r="Z3"/>
  <c r="X3"/>
  <c r="U3"/>
  <c r="T3"/>
  <c r="S3"/>
  <c r="R3"/>
  <c r="Q3"/>
  <c r="P3"/>
  <c r="O3"/>
  <c r="N3"/>
  <c r="M3"/>
  <c r="L3"/>
  <c r="K3"/>
  <c r="J3"/>
  <c r="H3"/>
  <c r="G3"/>
  <c r="AN2"/>
  <c r="AN15" s="1"/>
  <c r="AM2"/>
  <c r="AM32" s="1"/>
  <c r="AL2"/>
  <c r="AL62" s="1"/>
  <c r="X2"/>
  <c r="W2"/>
  <c r="W15" s="1"/>
  <c r="V2"/>
  <c r="V32" s="1"/>
  <c r="AP25" i="19"/>
  <c r="AF26"/>
  <c r="AF25"/>
  <c r="AE25"/>
  <c r="AF23"/>
  <c r="E25"/>
  <c r="J5"/>
  <c r="O6"/>
  <c r="Z63" i="14" l="1"/>
  <c r="AS2" s="1"/>
  <c r="J5"/>
  <c r="J63" s="1"/>
  <c r="AT2" s="1"/>
  <c r="AD63"/>
  <c r="AS6" s="1"/>
  <c r="AI4"/>
  <c r="S4"/>
  <c r="S63" s="1"/>
  <c r="AT11" s="1"/>
  <c r="AL7"/>
  <c r="AL10"/>
  <c r="X34"/>
  <c r="G63"/>
  <c r="AA63"/>
  <c r="AS3" s="1"/>
  <c r="AE63"/>
  <c r="AS7" s="1"/>
  <c r="X6"/>
  <c r="AL6"/>
  <c r="X9"/>
  <c r="H63"/>
  <c r="M63"/>
  <c r="AT5" s="1"/>
  <c r="Q63"/>
  <c r="AT9" s="1"/>
  <c r="U63"/>
  <c r="AT13" s="1"/>
  <c r="AB63"/>
  <c r="AS4" s="1"/>
  <c r="AF63"/>
  <c r="AS8" s="1"/>
  <c r="AK63"/>
  <c r="AS13" s="1"/>
  <c r="N63"/>
  <c r="AT6" s="1"/>
  <c r="R63"/>
  <c r="AT10" s="1"/>
  <c r="AC63"/>
  <c r="AS5" s="1"/>
  <c r="AG63"/>
  <c r="AS9" s="1"/>
  <c r="AL4"/>
  <c r="X10"/>
  <c r="AL11"/>
  <c r="AL14"/>
  <c r="K63"/>
  <c r="AT3" s="1"/>
  <c r="O63"/>
  <c r="AT7" s="1"/>
  <c r="L63"/>
  <c r="AT4" s="1"/>
  <c r="P63"/>
  <c r="AT8" s="1"/>
  <c r="AR8" s="1"/>
  <c r="T63"/>
  <c r="AT12" s="1"/>
  <c r="AJ63"/>
  <c r="AS12" s="1"/>
  <c r="X4"/>
  <c r="AH63"/>
  <c r="AS10" s="1"/>
  <c r="W5"/>
  <c r="AN5"/>
  <c r="V7"/>
  <c r="AM7"/>
  <c r="W8"/>
  <c r="AN8"/>
  <c r="V11"/>
  <c r="AM11"/>
  <c r="W12"/>
  <c r="AN12"/>
  <c r="V15"/>
  <c r="AM15"/>
  <c r="W16"/>
  <c r="AN16"/>
  <c r="X17"/>
  <c r="AL18"/>
  <c r="AL19"/>
  <c r="AL20"/>
  <c r="AL21"/>
  <c r="AL22"/>
  <c r="AL23"/>
  <c r="AL24"/>
  <c r="W25"/>
  <c r="AN25"/>
  <c r="AL26"/>
  <c r="W27"/>
  <c r="AN27"/>
  <c r="W28"/>
  <c r="AN28"/>
  <c r="X29"/>
  <c r="X30"/>
  <c r="W31"/>
  <c r="AN31"/>
  <c r="AL32"/>
  <c r="W33"/>
  <c r="AN33"/>
  <c r="W34"/>
  <c r="AN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W3"/>
  <c r="AN3"/>
  <c r="V5"/>
  <c r="AM5"/>
  <c r="V8"/>
  <c r="AM8"/>
  <c r="W9"/>
  <c r="AN9"/>
  <c r="V12"/>
  <c r="AM12"/>
  <c r="W13"/>
  <c r="AN13"/>
  <c r="AL15"/>
  <c r="V16"/>
  <c r="AM16"/>
  <c r="W17"/>
  <c r="AN17"/>
  <c r="X18"/>
  <c r="X19"/>
  <c r="X20"/>
  <c r="X21"/>
  <c r="X22"/>
  <c r="X23"/>
  <c r="X24"/>
  <c r="V25"/>
  <c r="AM25"/>
  <c r="X26"/>
  <c r="V27"/>
  <c r="AM27"/>
  <c r="V28"/>
  <c r="AM28"/>
  <c r="W29"/>
  <c r="AN29"/>
  <c r="W30"/>
  <c r="AN30"/>
  <c r="V31"/>
  <c r="AM31"/>
  <c r="X32"/>
  <c r="V33"/>
  <c r="AM33"/>
  <c r="V34"/>
  <c r="AM34"/>
  <c r="W35"/>
  <c r="AN35"/>
  <c r="W36"/>
  <c r="AN36"/>
  <c r="W37"/>
  <c r="AN37"/>
  <c r="W38"/>
  <c r="AN38"/>
  <c r="W39"/>
  <c r="AN39"/>
  <c r="W40"/>
  <c r="AN40"/>
  <c r="W41"/>
  <c r="AN41"/>
  <c r="W42"/>
  <c r="AN42"/>
  <c r="W43"/>
  <c r="AN43"/>
  <c r="W44"/>
  <c r="AN44"/>
  <c r="W45"/>
  <c r="AN45"/>
  <c r="W46"/>
  <c r="AN46"/>
  <c r="W47"/>
  <c r="AN47"/>
  <c r="W48"/>
  <c r="AN48"/>
  <c r="W49"/>
  <c r="AN49"/>
  <c r="W50"/>
  <c r="AN50"/>
  <c r="W51"/>
  <c r="AN51"/>
  <c r="W52"/>
  <c r="AN52"/>
  <c r="W53"/>
  <c r="AN53"/>
  <c r="W54"/>
  <c r="AN54"/>
  <c r="W55"/>
  <c r="AN55"/>
  <c r="W56"/>
  <c r="AN56"/>
  <c r="W57"/>
  <c r="AN57"/>
  <c r="W58"/>
  <c r="AN58"/>
  <c r="W59"/>
  <c r="AN59"/>
  <c r="W60"/>
  <c r="AN60"/>
  <c r="W61"/>
  <c r="AN61"/>
  <c r="W62"/>
  <c r="AN62"/>
  <c r="V3"/>
  <c r="AI3"/>
  <c r="AI63" s="1"/>
  <c r="AS11" s="1"/>
  <c r="AM3"/>
  <c r="W4"/>
  <c r="AN4"/>
  <c r="AL5"/>
  <c r="W6"/>
  <c r="AN6"/>
  <c r="X7"/>
  <c r="AL8"/>
  <c r="V9"/>
  <c r="AM9"/>
  <c r="W10"/>
  <c r="AN10"/>
  <c r="X11"/>
  <c r="AL12"/>
  <c r="V13"/>
  <c r="AM13"/>
  <c r="W14"/>
  <c r="AN14"/>
  <c r="X15"/>
  <c r="AL16"/>
  <c r="V17"/>
  <c r="AM17"/>
  <c r="W18"/>
  <c r="AN18"/>
  <c r="W19"/>
  <c r="AN19"/>
  <c r="W20"/>
  <c r="AN20"/>
  <c r="W21"/>
  <c r="AN21"/>
  <c r="W22"/>
  <c r="AN22"/>
  <c r="W23"/>
  <c r="AN23"/>
  <c r="W24"/>
  <c r="AN24"/>
  <c r="AL25"/>
  <c r="W26"/>
  <c r="AN26"/>
  <c r="AL27"/>
  <c r="AL28"/>
  <c r="V29"/>
  <c r="AM29"/>
  <c r="V30"/>
  <c r="AM30"/>
  <c r="AL31"/>
  <c r="W32"/>
  <c r="AN32"/>
  <c r="AL33"/>
  <c r="AL34"/>
  <c r="V35"/>
  <c r="AM35"/>
  <c r="V36"/>
  <c r="AM36"/>
  <c r="V37"/>
  <c r="AM37"/>
  <c r="V38"/>
  <c r="AM38"/>
  <c r="V39"/>
  <c r="AM39"/>
  <c r="V40"/>
  <c r="AM40"/>
  <c r="V41"/>
  <c r="AM41"/>
  <c r="V42"/>
  <c r="AM42"/>
  <c r="V43"/>
  <c r="AM43"/>
  <c r="V44"/>
  <c r="AM44"/>
  <c r="V45"/>
  <c r="AM45"/>
  <c r="V46"/>
  <c r="AM46"/>
  <c r="V47"/>
  <c r="AM47"/>
  <c r="V48"/>
  <c r="AM48"/>
  <c r="V49"/>
  <c r="AM49"/>
  <c r="V50"/>
  <c r="AM50"/>
  <c r="V51"/>
  <c r="AM51"/>
  <c r="V52"/>
  <c r="AM52"/>
  <c r="V53"/>
  <c r="AM53"/>
  <c r="V54"/>
  <c r="AM54"/>
  <c r="V55"/>
  <c r="AM55"/>
  <c r="V56"/>
  <c r="AM56"/>
  <c r="V57"/>
  <c r="AM57"/>
  <c r="V58"/>
  <c r="AM58"/>
  <c r="V59"/>
  <c r="AM59"/>
  <c r="V60"/>
  <c r="AM60"/>
  <c r="V61"/>
  <c r="AM61"/>
  <c r="V62"/>
  <c r="AM62"/>
  <c r="AL3"/>
  <c r="V4"/>
  <c r="AM4"/>
  <c r="X5"/>
  <c r="V6"/>
  <c r="AM6"/>
  <c r="W7"/>
  <c r="AN7"/>
  <c r="X8"/>
  <c r="AL9"/>
  <c r="V10"/>
  <c r="AM10"/>
  <c r="W11"/>
  <c r="AN11"/>
  <c r="X12"/>
  <c r="AL13"/>
  <c r="V14"/>
  <c r="AM14"/>
  <c r="X16"/>
  <c r="AL17"/>
  <c r="V18"/>
  <c r="AM18"/>
  <c r="V19"/>
  <c r="AM19"/>
  <c r="V20"/>
  <c r="AM20"/>
  <c r="V21"/>
  <c r="AM21"/>
  <c r="V22"/>
  <c r="AM22"/>
  <c r="V23"/>
  <c r="AM23"/>
  <c r="V24"/>
  <c r="AM24"/>
  <c r="X25"/>
  <c r="V26"/>
  <c r="AM26"/>
  <c r="X27"/>
  <c r="X28"/>
  <c r="AL29"/>
  <c r="AL30"/>
  <c r="X31"/>
  <c r="X33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E25" i="17"/>
  <c r="E24" s="1"/>
  <c r="E23" s="1"/>
  <c r="B20"/>
  <c r="D19"/>
  <c r="D20" s="1"/>
  <c r="C23"/>
  <c r="AK8" i="25"/>
  <c r="AE10"/>
  <c r="AG10" s="1"/>
  <c r="AE11"/>
  <c r="AE12"/>
  <c r="AG12" s="1"/>
  <c r="AE9"/>
  <c r="AG9" s="1"/>
  <c r="AE13"/>
  <c r="AG13" s="1"/>
  <c r="AE14"/>
  <c r="AE15"/>
  <c r="AE16"/>
  <c r="AE17"/>
  <c r="AE18"/>
  <c r="AE19"/>
  <c r="AE20"/>
  <c r="AP32" s="1"/>
  <c r="AQ32" s="1"/>
  <c r="AE21"/>
  <c r="AE22"/>
  <c r="AE23"/>
  <c r="AE24"/>
  <c r="AE25"/>
  <c r="AE26"/>
  <c r="AE8"/>
  <c r="AG8" s="1"/>
  <c r="E8"/>
  <c r="E12" s="1"/>
  <c r="F8"/>
  <c r="F12" s="1"/>
  <c r="G8"/>
  <c r="G12" s="1"/>
  <c r="H8"/>
  <c r="H12" s="1"/>
  <c r="I8"/>
  <c r="I12" s="1"/>
  <c r="J8"/>
  <c r="J12" s="1"/>
  <c r="K8"/>
  <c r="K12" s="1"/>
  <c r="L8"/>
  <c r="L12" s="1"/>
  <c r="M8"/>
  <c r="M12" s="1"/>
  <c r="N8"/>
  <c r="N12" s="1"/>
  <c r="O8"/>
  <c r="O12" s="1"/>
  <c r="P8"/>
  <c r="P12" s="1"/>
  <c r="Q8"/>
  <c r="Q12" s="1"/>
  <c r="R8"/>
  <c r="R12" s="1"/>
  <c r="S8"/>
  <c r="S12" s="1"/>
  <c r="T8"/>
  <c r="T12" s="1"/>
  <c r="U8"/>
  <c r="U12" s="1"/>
  <c r="V8"/>
  <c r="V12" s="1"/>
  <c r="D8"/>
  <c r="C8"/>
  <c r="D21"/>
  <c r="D25" s="1"/>
  <c r="E21"/>
  <c r="E25" s="1"/>
  <c r="F21"/>
  <c r="F25" s="1"/>
  <c r="G21"/>
  <c r="G25" s="1"/>
  <c r="H21"/>
  <c r="H25" s="1"/>
  <c r="I21"/>
  <c r="I25" s="1"/>
  <c r="J21"/>
  <c r="J25" s="1"/>
  <c r="K21"/>
  <c r="K25" s="1"/>
  <c r="L21"/>
  <c r="L25" s="1"/>
  <c r="M21"/>
  <c r="M25" s="1"/>
  <c r="N21"/>
  <c r="N25" s="1"/>
  <c r="O21"/>
  <c r="O25" s="1"/>
  <c r="P21"/>
  <c r="P25" s="1"/>
  <c r="Q21"/>
  <c r="Q25" s="1"/>
  <c r="R21"/>
  <c r="R25" s="1"/>
  <c r="S21"/>
  <c r="S25" s="1"/>
  <c r="T21"/>
  <c r="T25" s="1"/>
  <c r="U21"/>
  <c r="U25" s="1"/>
  <c r="V21"/>
  <c r="V25" s="1"/>
  <c r="C21"/>
  <c r="C25" s="1"/>
  <c r="W26"/>
  <c r="W22"/>
  <c r="B16"/>
  <c r="AR2" i="14" l="1"/>
  <c r="AR7"/>
  <c r="AR6"/>
  <c r="AR3"/>
  <c r="AR4"/>
  <c r="AR9"/>
  <c r="AG26" i="25"/>
  <c r="AN26"/>
  <c r="AG25"/>
  <c r="AN25"/>
  <c r="AG24"/>
  <c r="AN24"/>
  <c r="AG23"/>
  <c r="AN23"/>
  <c r="AG22"/>
  <c r="AN22"/>
  <c r="AG21"/>
  <c r="AN21"/>
  <c r="AG20"/>
  <c r="AN20"/>
  <c r="AG19"/>
  <c r="AN19"/>
  <c r="AG18"/>
  <c r="AN18"/>
  <c r="AG17"/>
  <c r="AN17"/>
  <c r="AG16"/>
  <c r="AN16"/>
  <c r="AG15"/>
  <c r="AN15"/>
  <c r="AG14"/>
  <c r="AN14"/>
  <c r="AG11"/>
  <c r="X63" i="14"/>
  <c r="AT16" s="1"/>
  <c r="AR13"/>
  <c r="AR5"/>
  <c r="AR11"/>
  <c r="AR12"/>
  <c r="AN63"/>
  <c r="AS16" s="1"/>
  <c r="AL63"/>
  <c r="AS14" s="1"/>
  <c r="V63"/>
  <c r="AT14" s="1"/>
  <c r="AM63"/>
  <c r="AS15" s="1"/>
  <c r="W63"/>
  <c r="AT15" s="1"/>
  <c r="AR10"/>
  <c r="B18" i="17"/>
  <c r="D18"/>
  <c r="D17" s="1"/>
  <c r="AK27" i="25"/>
  <c r="AE27"/>
  <c r="W25"/>
  <c r="C16"/>
  <c r="W9"/>
  <c r="W13"/>
  <c r="D12"/>
  <c r="B3"/>
  <c r="C12"/>
  <c r="AP41" i="22"/>
  <c r="AL41"/>
  <c r="AH41"/>
  <c r="AD41"/>
  <c r="Z41"/>
  <c r="V41"/>
  <c r="R41"/>
  <c r="N41"/>
  <c r="J41"/>
  <c r="F41"/>
  <c r="P15" i="24"/>
  <c r="L10"/>
  <c r="O10"/>
  <c r="Q10" s="1"/>
  <c r="R10" s="1"/>
  <c r="L11"/>
  <c r="O11"/>
  <c r="Q11" s="1"/>
  <c r="R11" s="1"/>
  <c r="L12"/>
  <c r="O12"/>
  <c r="Q12" s="1"/>
  <c r="R12" s="1"/>
  <c r="L13"/>
  <c r="O13"/>
  <c r="Q13" s="1"/>
  <c r="L14"/>
  <c r="O14"/>
  <c r="Q14" s="1"/>
  <c r="R14" s="1"/>
  <c r="L9"/>
  <c r="O9"/>
  <c r="Q9" s="1"/>
  <c r="O7"/>
  <c r="Q7" s="1"/>
  <c r="R7" s="1"/>
  <c r="L8"/>
  <c r="O8"/>
  <c r="Q8" s="1"/>
  <c r="R8" s="1"/>
  <c r="O6"/>
  <c r="Q6" s="1"/>
  <c r="H7" i="17"/>
  <c r="O5" i="24"/>
  <c r="L5" s="1"/>
  <c r="G13" i="6"/>
  <c r="H13"/>
  <c r="G14"/>
  <c r="H14"/>
  <c r="G15"/>
  <c r="H15"/>
  <c r="G16"/>
  <c r="H16"/>
  <c r="V56"/>
  <c r="V60"/>
  <c r="X2"/>
  <c r="W2"/>
  <c r="W15" s="1"/>
  <c r="V2"/>
  <c r="AL9"/>
  <c r="AL17"/>
  <c r="AL25"/>
  <c r="AL33"/>
  <c r="AL41"/>
  <c r="AL49"/>
  <c r="AL57"/>
  <c r="AN2"/>
  <c r="AM2"/>
  <c r="AL2"/>
  <c r="R41" i="1"/>
  <c r="Q5" i="24" l="1"/>
  <c r="AQ26" i="25"/>
  <c r="AO26"/>
  <c r="AP26" s="1"/>
  <c r="AQ25"/>
  <c r="AO25"/>
  <c r="AP25" s="1"/>
  <c r="AQ24"/>
  <c r="AO24"/>
  <c r="AP24" s="1"/>
  <c r="AO23"/>
  <c r="AP23" s="1"/>
  <c r="AQ23"/>
  <c r="AQ22"/>
  <c r="AO22"/>
  <c r="AP22" s="1"/>
  <c r="AN27"/>
  <c r="AQ21"/>
  <c r="AO21"/>
  <c r="AP21" s="1"/>
  <c r="AQ20"/>
  <c r="AO20"/>
  <c r="AP20" s="1"/>
  <c r="AQ19"/>
  <c r="AO19"/>
  <c r="AP19" s="1"/>
  <c r="AQ18"/>
  <c r="AO18"/>
  <c r="AP18" s="1"/>
  <c r="AQ17"/>
  <c r="AO17"/>
  <c r="AP17" s="1"/>
  <c r="AG27"/>
  <c r="AQ16"/>
  <c r="AO16"/>
  <c r="AP16" s="1"/>
  <c r="AQ15"/>
  <c r="AO15"/>
  <c r="AP15" s="1"/>
  <c r="AQ14"/>
  <c r="AO14"/>
  <c r="AP14" s="1"/>
  <c r="AP11"/>
  <c r="AL8" i="6"/>
  <c r="AL12"/>
  <c r="AL16"/>
  <c r="AL20"/>
  <c r="AL24"/>
  <c r="AL28"/>
  <c r="AL32"/>
  <c r="AL36"/>
  <c r="AL40"/>
  <c r="AL44"/>
  <c r="AL48"/>
  <c r="AL52"/>
  <c r="AL56"/>
  <c r="AL61"/>
  <c r="AL3"/>
  <c r="AL6"/>
  <c r="AL10"/>
  <c r="AL14"/>
  <c r="AL18"/>
  <c r="AL22"/>
  <c r="AL26"/>
  <c r="AL30"/>
  <c r="AL34"/>
  <c r="AL38"/>
  <c r="AL42"/>
  <c r="AL46"/>
  <c r="AL50"/>
  <c r="AL54"/>
  <c r="AL59"/>
  <c r="AL4"/>
  <c r="AL62"/>
  <c r="AL53"/>
  <c r="AL45"/>
  <c r="AL37"/>
  <c r="AL29"/>
  <c r="AL21"/>
  <c r="AL13"/>
  <c r="V4"/>
  <c r="V10"/>
  <c r="V12"/>
  <c r="V16"/>
  <c r="V19"/>
  <c r="V21"/>
  <c r="V26"/>
  <c r="V28"/>
  <c r="V32"/>
  <c r="V35"/>
  <c r="V37"/>
  <c r="V43"/>
  <c r="V45"/>
  <c r="V51"/>
  <c r="V53"/>
  <c r="V59"/>
  <c r="V61"/>
  <c r="V5"/>
  <c r="V8"/>
  <c r="V15"/>
  <c r="V17"/>
  <c r="V24"/>
  <c r="V31"/>
  <c r="V33"/>
  <c r="V6"/>
  <c r="V11"/>
  <c r="V13"/>
  <c r="V22"/>
  <c r="V27"/>
  <c r="V29"/>
  <c r="V38"/>
  <c r="V42"/>
  <c r="V46"/>
  <c r="V50"/>
  <c r="V54"/>
  <c r="V58"/>
  <c r="V62"/>
  <c r="V3"/>
  <c r="V7"/>
  <c r="V9"/>
  <c r="V14"/>
  <c r="V18"/>
  <c r="V20"/>
  <c r="V23"/>
  <c r="V25"/>
  <c r="V30"/>
  <c r="V34"/>
  <c r="V36"/>
  <c r="V40"/>
  <c r="V44"/>
  <c r="V48"/>
  <c r="V52"/>
  <c r="V47"/>
  <c r="V39"/>
  <c r="AL60"/>
  <c r="AL51"/>
  <c r="AL43"/>
  <c r="AL35"/>
  <c r="AL27"/>
  <c r="AL19"/>
  <c r="AL11"/>
  <c r="V57"/>
  <c r="X14"/>
  <c r="X15"/>
  <c r="AL5"/>
  <c r="AL55"/>
  <c r="AL47"/>
  <c r="AL39"/>
  <c r="AL31"/>
  <c r="AL23"/>
  <c r="AL15"/>
  <c r="AL7"/>
  <c r="V55"/>
  <c r="V49"/>
  <c r="V41"/>
  <c r="AR15" i="14"/>
  <c r="AR16"/>
  <c r="AS17"/>
  <c r="AZ24" s="1"/>
  <c r="AR14"/>
  <c r="AT17"/>
  <c r="S11" i="24"/>
  <c r="Q15"/>
  <c r="W12" i="25"/>
  <c r="C3"/>
  <c r="T11" i="24"/>
  <c r="U11" s="1"/>
  <c r="S12"/>
  <c r="T12" s="1"/>
  <c r="U12" s="1"/>
  <c r="L7"/>
  <c r="S7" s="1"/>
  <c r="T7" s="1"/>
  <c r="U7" s="1"/>
  <c r="L6"/>
  <c r="S6" s="1"/>
  <c r="S13"/>
  <c r="R13"/>
  <c r="S14"/>
  <c r="T14" s="1"/>
  <c r="U14" s="1"/>
  <c r="S10"/>
  <c r="S8"/>
  <c r="T8" s="1"/>
  <c r="U8" s="1"/>
  <c r="R9"/>
  <c r="S9"/>
  <c r="R6"/>
  <c r="R5"/>
  <c r="AN13" i="6"/>
  <c r="X16"/>
  <c r="X13"/>
  <c r="W13"/>
  <c r="W16"/>
  <c r="W14"/>
  <c r="AN15"/>
  <c r="AN16"/>
  <c r="AN14"/>
  <c r="AM13"/>
  <c r="AM16"/>
  <c r="AM14"/>
  <c r="AM15"/>
  <c r="W12" i="1"/>
  <c r="AR17" i="14" l="1"/>
  <c r="AR24" s="1"/>
  <c r="AR26" s="1"/>
  <c r="AR28" s="1"/>
  <c r="R15" i="24"/>
  <c r="R24" s="1"/>
  <c r="V63" i="6"/>
  <c r="AR31" i="14"/>
  <c r="AT34"/>
  <c r="AR32"/>
  <c r="AZ32"/>
  <c r="AZ28"/>
  <c r="AZ30"/>
  <c r="T10" i="24"/>
  <c r="U10" s="1"/>
  <c r="T13"/>
  <c r="U13" s="1"/>
  <c r="T9"/>
  <c r="T6"/>
  <c r="U6" s="1"/>
  <c r="S5"/>
  <c r="T5" s="1"/>
  <c r="U5" s="1"/>
  <c r="S15" l="1"/>
  <c r="AR34" i="14"/>
  <c r="AZ34"/>
  <c r="U9" i="24"/>
  <c r="U15" s="1"/>
  <c r="T15"/>
  <c r="R17" s="1"/>
  <c r="AC3" i="19"/>
  <c r="AH3"/>
  <c r="AM3"/>
  <c r="F5"/>
  <c r="F17" s="1"/>
  <c r="K5"/>
  <c r="P5"/>
  <c r="U5"/>
  <c r="AB5"/>
  <c r="AG5"/>
  <c r="AL5"/>
  <c r="AQ5"/>
  <c r="F6"/>
  <c r="P6"/>
  <c r="U6"/>
  <c r="AB6"/>
  <c r="AG6"/>
  <c r="AL6"/>
  <c r="AQ6"/>
  <c r="F7"/>
  <c r="K7"/>
  <c r="P7"/>
  <c r="U7"/>
  <c r="AB7"/>
  <c r="AG7"/>
  <c r="AL7"/>
  <c r="AQ7"/>
  <c r="F8"/>
  <c r="K8"/>
  <c r="P8"/>
  <c r="U8"/>
  <c r="AB8"/>
  <c r="AG8"/>
  <c r="AL8"/>
  <c r="AQ8"/>
  <c r="F9"/>
  <c r="K9"/>
  <c r="P9"/>
  <c r="U9"/>
  <c r="AB9"/>
  <c r="AG9"/>
  <c r="AL9"/>
  <c r="AQ9"/>
  <c r="F10"/>
  <c r="K10"/>
  <c r="P10"/>
  <c r="U10"/>
  <c r="AB10"/>
  <c r="AG10"/>
  <c r="AL10"/>
  <c r="AQ10"/>
  <c r="F11"/>
  <c r="K11"/>
  <c r="P11"/>
  <c r="U11"/>
  <c r="AB11"/>
  <c r="AG11"/>
  <c r="AL11"/>
  <c r="AQ11"/>
  <c r="F12"/>
  <c r="K12"/>
  <c r="P12"/>
  <c r="U12"/>
  <c r="AB12"/>
  <c r="AG12"/>
  <c r="AL12"/>
  <c r="AQ12"/>
  <c r="F13"/>
  <c r="K13"/>
  <c r="P13"/>
  <c r="U13"/>
  <c r="AB13"/>
  <c r="AG13"/>
  <c r="AL13"/>
  <c r="AQ13"/>
  <c r="F14"/>
  <c r="K14"/>
  <c r="P14"/>
  <c r="U14"/>
  <c r="AB14"/>
  <c r="AG14"/>
  <c r="AL14"/>
  <c r="AQ14"/>
  <c r="F15"/>
  <c r="K15"/>
  <c r="P15"/>
  <c r="U15"/>
  <c r="AB15"/>
  <c r="AG15"/>
  <c r="AL15"/>
  <c r="AQ15"/>
  <c r="F16"/>
  <c r="K16"/>
  <c r="P16"/>
  <c r="U16"/>
  <c r="AB16"/>
  <c r="AG16"/>
  <c r="AL16"/>
  <c r="AQ16"/>
  <c r="D17"/>
  <c r="I17"/>
  <c r="N17"/>
  <c r="S17"/>
  <c r="U17"/>
  <c r="Z17"/>
  <c r="AE17"/>
  <c r="AJ17"/>
  <c r="AO17"/>
  <c r="AQ17"/>
  <c r="L21"/>
  <c r="Q21"/>
  <c r="F23"/>
  <c r="K23"/>
  <c r="P23"/>
  <c r="U23"/>
  <c r="AB23"/>
  <c r="AG23"/>
  <c r="AL23"/>
  <c r="AQ23"/>
  <c r="F24"/>
  <c r="K24"/>
  <c r="P24"/>
  <c r="U24"/>
  <c r="AB24"/>
  <c r="AG24"/>
  <c r="AL24"/>
  <c r="AQ24"/>
  <c r="F25"/>
  <c r="K25"/>
  <c r="P25"/>
  <c r="U25"/>
  <c r="AB25"/>
  <c r="AG25"/>
  <c r="AL25"/>
  <c r="AQ25"/>
  <c r="F26"/>
  <c r="K26"/>
  <c r="P26"/>
  <c r="U26"/>
  <c r="AB26"/>
  <c r="AG26"/>
  <c r="AL26"/>
  <c r="AQ26"/>
  <c r="F27"/>
  <c r="K27"/>
  <c r="P27"/>
  <c r="U27"/>
  <c r="AB27"/>
  <c r="AG27"/>
  <c r="AL27"/>
  <c r="AQ27"/>
  <c r="F28"/>
  <c r="K28"/>
  <c r="P28"/>
  <c r="U28"/>
  <c r="AB28"/>
  <c r="AG28"/>
  <c r="AL28"/>
  <c r="AQ28"/>
  <c r="F29"/>
  <c r="K29"/>
  <c r="P29"/>
  <c r="U29"/>
  <c r="AB29"/>
  <c r="AG29"/>
  <c r="AL29"/>
  <c r="AQ29"/>
  <c r="F30"/>
  <c r="K30"/>
  <c r="P30"/>
  <c r="U30"/>
  <c r="AB30"/>
  <c r="AG30"/>
  <c r="AL30"/>
  <c r="AQ30"/>
  <c r="F31"/>
  <c r="K31"/>
  <c r="P31"/>
  <c r="U31"/>
  <c r="AB31"/>
  <c r="AG31"/>
  <c r="AL31"/>
  <c r="AQ31"/>
  <c r="F32"/>
  <c r="K32"/>
  <c r="P32"/>
  <c r="U32"/>
  <c r="AB32"/>
  <c r="AG32"/>
  <c r="AL32"/>
  <c r="AQ32"/>
  <c r="F33"/>
  <c r="K33"/>
  <c r="P33"/>
  <c r="U33"/>
  <c r="AB33"/>
  <c r="AG33"/>
  <c r="AL33"/>
  <c r="AQ33"/>
  <c r="F34"/>
  <c r="K34"/>
  <c r="P34"/>
  <c r="U34"/>
  <c r="AB34"/>
  <c r="AG34"/>
  <c r="AL34"/>
  <c r="AQ34"/>
  <c r="D35"/>
  <c r="I35"/>
  <c r="N35"/>
  <c r="S35"/>
  <c r="Z35"/>
  <c r="AE35"/>
  <c r="AJ35"/>
  <c r="AO35"/>
  <c r="K35" l="1"/>
  <c r="AG35"/>
  <c r="U35"/>
  <c r="AQ35"/>
  <c r="W16" i="1"/>
  <c r="W13"/>
  <c r="W11"/>
  <c r="W15"/>
  <c r="W19"/>
  <c r="W10"/>
  <c r="W14"/>
  <c r="W18"/>
  <c r="W9"/>
  <c r="W17"/>
  <c r="W8"/>
  <c r="W7"/>
  <c r="AL17" i="19"/>
  <c r="P17"/>
  <c r="AL35"/>
  <c r="P35"/>
  <c r="AG17"/>
  <c r="K17"/>
  <c r="AB35"/>
  <c r="F35"/>
  <c r="W21" i="1" l="1"/>
  <c r="E40" i="19"/>
  <c r="E42" s="1"/>
  <c r="I24" i="17" l="1"/>
  <c r="I25" s="1"/>
  <c r="H17"/>
  <c r="H18" s="1"/>
  <c r="L13"/>
  <c r="L16" s="1"/>
  <c r="G13"/>
  <c r="C24"/>
  <c r="C25" s="1"/>
  <c r="D23"/>
  <c r="D24" s="1"/>
  <c r="D25" s="1"/>
  <c r="D26" s="1"/>
  <c r="B24" s="1"/>
  <c r="E20"/>
  <c r="C20"/>
  <c r="E18"/>
  <c r="E17" s="1"/>
  <c r="C18"/>
  <c r="C17" s="1"/>
  <c r="E14"/>
  <c r="E13"/>
  <c r="C13"/>
  <c r="D12"/>
  <c r="E11"/>
  <c r="C11"/>
  <c r="D11" s="1"/>
  <c r="B11"/>
  <c r="E6"/>
  <c r="E7" s="1"/>
  <c r="C6"/>
  <c r="C7" s="1"/>
  <c r="C8" s="1"/>
  <c r="B6"/>
  <c r="D5"/>
  <c r="D6" s="1"/>
  <c r="D7" s="1"/>
  <c r="D8" s="1"/>
  <c r="O55" i="1"/>
  <c r="P22" s="1"/>
  <c r="O56"/>
  <c r="P23" s="1"/>
  <c r="O57"/>
  <c r="P24" s="1"/>
  <c r="O58"/>
  <c r="R4"/>
  <c r="E48"/>
  <c r="F48"/>
  <c r="H48"/>
  <c r="I48"/>
  <c r="J48"/>
  <c r="K48"/>
  <c r="N48"/>
  <c r="D48"/>
  <c r="C14" i="17" l="1"/>
  <c r="D14" s="1"/>
  <c r="D13"/>
  <c r="B7"/>
  <c r="B8" s="1"/>
  <c r="B13"/>
  <c r="B14" s="1"/>
  <c r="B17"/>
  <c r="E8"/>
  <c r="B23"/>
  <c r="B25" s="1"/>
  <c r="L17"/>
  <c r="L18" s="1"/>
  <c r="L19" s="1"/>
  <c r="E63" i="6" l="1"/>
  <c r="AK62"/>
  <c r="AJ62"/>
  <c r="AI62"/>
  <c r="AH62"/>
  <c r="AG62"/>
  <c r="AF62"/>
  <c r="AE62"/>
  <c r="AD62"/>
  <c r="AC62"/>
  <c r="AB62"/>
  <c r="AA62"/>
  <c r="Z62"/>
  <c r="U62"/>
  <c r="T62"/>
  <c r="S62"/>
  <c r="R62"/>
  <c r="Q62"/>
  <c r="P62"/>
  <c r="O62"/>
  <c r="N62"/>
  <c r="M62"/>
  <c r="L62"/>
  <c r="K62"/>
  <c r="J62"/>
  <c r="H62"/>
  <c r="G62"/>
  <c r="AK61"/>
  <c r="AJ61"/>
  <c r="AI61"/>
  <c r="AH61"/>
  <c r="AG61"/>
  <c r="AF61"/>
  <c r="AE61"/>
  <c r="AD61"/>
  <c r="AC61"/>
  <c r="AB61"/>
  <c r="AA61"/>
  <c r="Z61"/>
  <c r="U61"/>
  <c r="T61"/>
  <c r="S61"/>
  <c r="R61"/>
  <c r="Q61"/>
  <c r="P61"/>
  <c r="O61"/>
  <c r="N61"/>
  <c r="M61"/>
  <c r="L61"/>
  <c r="K61"/>
  <c r="J61"/>
  <c r="H61"/>
  <c r="G61"/>
  <c r="AK60"/>
  <c r="AJ60"/>
  <c r="AI60"/>
  <c r="AH60"/>
  <c r="AG60"/>
  <c r="AF60"/>
  <c r="AE60"/>
  <c r="AD60"/>
  <c r="AC60"/>
  <c r="AB60"/>
  <c r="AA60"/>
  <c r="Z60"/>
  <c r="U60"/>
  <c r="T60"/>
  <c r="S60"/>
  <c r="R60"/>
  <c r="Q60"/>
  <c r="P60"/>
  <c r="O60"/>
  <c r="N60"/>
  <c r="M60"/>
  <c r="L60"/>
  <c r="K60"/>
  <c r="J60"/>
  <c r="H60"/>
  <c r="G60"/>
  <c r="AK59"/>
  <c r="AJ59"/>
  <c r="AI59"/>
  <c r="AH59"/>
  <c r="AG59"/>
  <c r="AF59"/>
  <c r="AE59"/>
  <c r="AD59"/>
  <c r="AC59"/>
  <c r="AB59"/>
  <c r="AA59"/>
  <c r="Z59"/>
  <c r="U59"/>
  <c r="T59"/>
  <c r="S59"/>
  <c r="R59"/>
  <c r="Q59"/>
  <c r="P59"/>
  <c r="O59"/>
  <c r="N59"/>
  <c r="M59"/>
  <c r="L59"/>
  <c r="K59"/>
  <c r="J59"/>
  <c r="H59"/>
  <c r="G59"/>
  <c r="AK58"/>
  <c r="AJ58"/>
  <c r="AI58"/>
  <c r="AH58"/>
  <c r="AG58"/>
  <c r="AF58"/>
  <c r="AE58"/>
  <c r="AD58"/>
  <c r="AC58"/>
  <c r="AB58"/>
  <c r="AA58"/>
  <c r="Z58"/>
  <c r="U58"/>
  <c r="T58"/>
  <c r="S58"/>
  <c r="R58"/>
  <c r="Q58"/>
  <c r="P58"/>
  <c r="O58"/>
  <c r="N58"/>
  <c r="M58"/>
  <c r="L58"/>
  <c r="K58"/>
  <c r="J58"/>
  <c r="H58"/>
  <c r="G58"/>
  <c r="AK57"/>
  <c r="AJ57"/>
  <c r="AI57"/>
  <c r="AH57"/>
  <c r="AG57"/>
  <c r="AF57"/>
  <c r="AE57"/>
  <c r="AD57"/>
  <c r="AC57"/>
  <c r="AB57"/>
  <c r="AA57"/>
  <c r="Z57"/>
  <c r="U57"/>
  <c r="T57"/>
  <c r="S57"/>
  <c r="R57"/>
  <c r="Q57"/>
  <c r="P57"/>
  <c r="O57"/>
  <c r="N57"/>
  <c r="M57"/>
  <c r="L57"/>
  <c r="K57"/>
  <c r="J57"/>
  <c r="H57"/>
  <c r="G57"/>
  <c r="AK56"/>
  <c r="AJ56"/>
  <c r="AI56"/>
  <c r="AH56"/>
  <c r="AG56"/>
  <c r="AF56"/>
  <c r="AE56"/>
  <c r="AD56"/>
  <c r="AC56"/>
  <c r="AB56"/>
  <c r="AA56"/>
  <c r="Z56"/>
  <c r="U56"/>
  <c r="T56"/>
  <c r="S56"/>
  <c r="R56"/>
  <c r="Q56"/>
  <c r="P56"/>
  <c r="O56"/>
  <c r="N56"/>
  <c r="M56"/>
  <c r="L56"/>
  <c r="K56"/>
  <c r="J56"/>
  <c r="H56"/>
  <c r="G56"/>
  <c r="AK55"/>
  <c r="AJ55"/>
  <c r="AI55"/>
  <c r="AH55"/>
  <c r="AG55"/>
  <c r="AF55"/>
  <c r="AE55"/>
  <c r="AD55"/>
  <c r="AC55"/>
  <c r="AB55"/>
  <c r="AA55"/>
  <c r="Z55"/>
  <c r="U55"/>
  <c r="T55"/>
  <c r="S55"/>
  <c r="R55"/>
  <c r="Q55"/>
  <c r="P55"/>
  <c r="O55"/>
  <c r="N55"/>
  <c r="M55"/>
  <c r="L55"/>
  <c r="K55"/>
  <c r="J55"/>
  <c r="H55"/>
  <c r="G55"/>
  <c r="AK54"/>
  <c r="AJ54"/>
  <c r="AI54"/>
  <c r="AH54"/>
  <c r="AG54"/>
  <c r="AF54"/>
  <c r="AE54"/>
  <c r="AD54"/>
  <c r="AC54"/>
  <c r="AB54"/>
  <c r="AA54"/>
  <c r="Z54"/>
  <c r="U54"/>
  <c r="T54"/>
  <c r="S54"/>
  <c r="R54"/>
  <c r="Q54"/>
  <c r="P54"/>
  <c r="O54"/>
  <c r="N54"/>
  <c r="M54"/>
  <c r="L54"/>
  <c r="K54"/>
  <c r="J54"/>
  <c r="H54"/>
  <c r="G54"/>
  <c r="AK53"/>
  <c r="AJ53"/>
  <c r="AI53"/>
  <c r="AH53"/>
  <c r="AG53"/>
  <c r="AF53"/>
  <c r="AE53"/>
  <c r="AD53"/>
  <c r="AC53"/>
  <c r="AB53"/>
  <c r="AA53"/>
  <c r="Z53"/>
  <c r="U53"/>
  <c r="T53"/>
  <c r="S53"/>
  <c r="R53"/>
  <c r="Q53"/>
  <c r="P53"/>
  <c r="O53"/>
  <c r="N53"/>
  <c r="M53"/>
  <c r="L53"/>
  <c r="K53"/>
  <c r="J53"/>
  <c r="H53"/>
  <c r="G53"/>
  <c r="AK52"/>
  <c r="AJ52"/>
  <c r="AI52"/>
  <c r="AH52"/>
  <c r="AG52"/>
  <c r="AF52"/>
  <c r="AE52"/>
  <c r="AD52"/>
  <c r="AC52"/>
  <c r="AB52"/>
  <c r="AA52"/>
  <c r="Z52"/>
  <c r="U52"/>
  <c r="T52"/>
  <c r="S52"/>
  <c r="R52"/>
  <c r="Q52"/>
  <c r="P52"/>
  <c r="O52"/>
  <c r="N52"/>
  <c r="M52"/>
  <c r="L52"/>
  <c r="K52"/>
  <c r="J52"/>
  <c r="H52"/>
  <c r="G52"/>
  <c r="AK51"/>
  <c r="AJ51"/>
  <c r="AI51"/>
  <c r="AH51"/>
  <c r="AG51"/>
  <c r="AF51"/>
  <c r="AE51"/>
  <c r="AD51"/>
  <c r="AC51"/>
  <c r="AB51"/>
  <c r="AA51"/>
  <c r="Z51"/>
  <c r="U51"/>
  <c r="T51"/>
  <c r="S51"/>
  <c r="R51"/>
  <c r="Q51"/>
  <c r="P51"/>
  <c r="O51"/>
  <c r="N51"/>
  <c r="M51"/>
  <c r="L51"/>
  <c r="K51"/>
  <c r="J51"/>
  <c r="H51"/>
  <c r="G51"/>
  <c r="AK50"/>
  <c r="AJ50"/>
  <c r="AI50"/>
  <c r="AH50"/>
  <c r="AG50"/>
  <c r="AF50"/>
  <c r="AE50"/>
  <c r="AD50"/>
  <c r="AC50"/>
  <c r="AB50"/>
  <c r="AA50"/>
  <c r="Z50"/>
  <c r="U50"/>
  <c r="T50"/>
  <c r="S50"/>
  <c r="R50"/>
  <c r="Q50"/>
  <c r="P50"/>
  <c r="O50"/>
  <c r="N50"/>
  <c r="M50"/>
  <c r="L50"/>
  <c r="K50"/>
  <c r="J50"/>
  <c r="H50"/>
  <c r="G50"/>
  <c r="AK49"/>
  <c r="AJ49"/>
  <c r="AI49"/>
  <c r="AH49"/>
  <c r="AG49"/>
  <c r="AF49"/>
  <c r="AE49"/>
  <c r="AD49"/>
  <c r="AC49"/>
  <c r="AB49"/>
  <c r="AA49"/>
  <c r="Z49"/>
  <c r="U49"/>
  <c r="T49"/>
  <c r="S49"/>
  <c r="R49"/>
  <c r="Q49"/>
  <c r="P49"/>
  <c r="O49"/>
  <c r="N49"/>
  <c r="M49"/>
  <c r="L49"/>
  <c r="K49"/>
  <c r="J49"/>
  <c r="H49"/>
  <c r="G49"/>
  <c r="AK48"/>
  <c r="AJ48"/>
  <c r="AI48"/>
  <c r="AH48"/>
  <c r="AG48"/>
  <c r="AF48"/>
  <c r="AE48"/>
  <c r="AD48"/>
  <c r="AC48"/>
  <c r="AB48"/>
  <c r="AA48"/>
  <c r="Z48"/>
  <c r="U48"/>
  <c r="T48"/>
  <c r="S48"/>
  <c r="R48"/>
  <c r="Q48"/>
  <c r="P48"/>
  <c r="O48"/>
  <c r="N48"/>
  <c r="M48"/>
  <c r="L48"/>
  <c r="K48"/>
  <c r="J48"/>
  <c r="H48"/>
  <c r="G48"/>
  <c r="AK47"/>
  <c r="AJ47"/>
  <c r="AI47"/>
  <c r="AH47"/>
  <c r="AG47"/>
  <c r="AF47"/>
  <c r="AE47"/>
  <c r="AD47"/>
  <c r="AC47"/>
  <c r="AB47"/>
  <c r="AA47"/>
  <c r="Z47"/>
  <c r="U47"/>
  <c r="T47"/>
  <c r="S47"/>
  <c r="R47"/>
  <c r="Q47"/>
  <c r="P47"/>
  <c r="O47"/>
  <c r="N47"/>
  <c r="M47"/>
  <c r="L47"/>
  <c r="K47"/>
  <c r="J47"/>
  <c r="H47"/>
  <c r="G47"/>
  <c r="AK46"/>
  <c r="AJ46"/>
  <c r="AI46"/>
  <c r="AH46"/>
  <c r="AG46"/>
  <c r="AF46"/>
  <c r="AE46"/>
  <c r="AD46"/>
  <c r="AC46"/>
  <c r="AB46"/>
  <c r="AA46"/>
  <c r="Z46"/>
  <c r="U46"/>
  <c r="T46"/>
  <c r="S46"/>
  <c r="R46"/>
  <c r="Q46"/>
  <c r="P46"/>
  <c r="O46"/>
  <c r="N46"/>
  <c r="M46"/>
  <c r="L46"/>
  <c r="K46"/>
  <c r="J46"/>
  <c r="H46"/>
  <c r="G46"/>
  <c r="AK45"/>
  <c r="AJ45"/>
  <c r="AI45"/>
  <c r="AH45"/>
  <c r="AG45"/>
  <c r="AF45"/>
  <c r="AE45"/>
  <c r="AD45"/>
  <c r="AC45"/>
  <c r="AB45"/>
  <c r="AA45"/>
  <c r="Z45"/>
  <c r="U45"/>
  <c r="T45"/>
  <c r="S45"/>
  <c r="R45"/>
  <c r="Q45"/>
  <c r="P45"/>
  <c r="O45"/>
  <c r="N45"/>
  <c r="M45"/>
  <c r="L45"/>
  <c r="K45"/>
  <c r="J45"/>
  <c r="H45"/>
  <c r="G45"/>
  <c r="AK44"/>
  <c r="AJ44"/>
  <c r="AI44"/>
  <c r="AH44"/>
  <c r="AG44"/>
  <c r="AF44"/>
  <c r="AE44"/>
  <c r="AD44"/>
  <c r="AC44"/>
  <c r="AB44"/>
  <c r="AA44"/>
  <c r="Z44"/>
  <c r="U44"/>
  <c r="T44"/>
  <c r="S44"/>
  <c r="R44"/>
  <c r="Q44"/>
  <c r="P44"/>
  <c r="O44"/>
  <c r="N44"/>
  <c r="M44"/>
  <c r="L44"/>
  <c r="K44"/>
  <c r="J44"/>
  <c r="H44"/>
  <c r="G44"/>
  <c r="AK43"/>
  <c r="AJ43"/>
  <c r="AI43"/>
  <c r="AH43"/>
  <c r="AG43"/>
  <c r="AF43"/>
  <c r="AE43"/>
  <c r="AD43"/>
  <c r="AC43"/>
  <c r="AB43"/>
  <c r="AA43"/>
  <c r="Z43"/>
  <c r="U43"/>
  <c r="T43"/>
  <c r="S43"/>
  <c r="R43"/>
  <c r="Q43"/>
  <c r="P43"/>
  <c r="O43"/>
  <c r="N43"/>
  <c r="M43"/>
  <c r="L43"/>
  <c r="K43"/>
  <c r="J43"/>
  <c r="H43"/>
  <c r="G43"/>
  <c r="AK42"/>
  <c r="AJ42"/>
  <c r="AI42"/>
  <c r="AH42"/>
  <c r="AG42"/>
  <c r="AF42"/>
  <c r="AE42"/>
  <c r="AD42"/>
  <c r="AC42"/>
  <c r="AB42"/>
  <c r="AA42"/>
  <c r="Z42"/>
  <c r="U42"/>
  <c r="T42"/>
  <c r="S42"/>
  <c r="R42"/>
  <c r="Q42"/>
  <c r="P42"/>
  <c r="O42"/>
  <c r="N42"/>
  <c r="M42"/>
  <c r="L42"/>
  <c r="K42"/>
  <c r="J42"/>
  <c r="H42"/>
  <c r="G42"/>
  <c r="AK41"/>
  <c r="AJ41"/>
  <c r="AI41"/>
  <c r="AH41"/>
  <c r="AG41"/>
  <c r="AF41"/>
  <c r="AE41"/>
  <c r="AD41"/>
  <c r="AC41"/>
  <c r="AB41"/>
  <c r="AA41"/>
  <c r="Z41"/>
  <c r="U41"/>
  <c r="T41"/>
  <c r="S41"/>
  <c r="R41"/>
  <c r="Q41"/>
  <c r="P41"/>
  <c r="O41"/>
  <c r="N41"/>
  <c r="M41"/>
  <c r="L41"/>
  <c r="K41"/>
  <c r="J41"/>
  <c r="H41"/>
  <c r="G41"/>
  <c r="AK40"/>
  <c r="AJ40"/>
  <c r="AI40"/>
  <c r="AH40"/>
  <c r="AG40"/>
  <c r="AF40"/>
  <c r="AE40"/>
  <c r="AD40"/>
  <c r="AC40"/>
  <c r="AB40"/>
  <c r="AA40"/>
  <c r="Z40"/>
  <c r="U40"/>
  <c r="T40"/>
  <c r="S40"/>
  <c r="R40"/>
  <c r="Q40"/>
  <c r="P40"/>
  <c r="O40"/>
  <c r="N40"/>
  <c r="M40"/>
  <c r="L40"/>
  <c r="K40"/>
  <c r="J40"/>
  <c r="H40"/>
  <c r="G40"/>
  <c r="AK39"/>
  <c r="AJ39"/>
  <c r="AI39"/>
  <c r="AH39"/>
  <c r="AG39"/>
  <c r="AF39"/>
  <c r="AE39"/>
  <c r="AD39"/>
  <c r="AC39"/>
  <c r="AB39"/>
  <c r="AA39"/>
  <c r="Z39"/>
  <c r="U39"/>
  <c r="T39"/>
  <c r="S39"/>
  <c r="R39"/>
  <c r="Q39"/>
  <c r="P39"/>
  <c r="O39"/>
  <c r="N39"/>
  <c r="M39"/>
  <c r="L39"/>
  <c r="K39"/>
  <c r="J39"/>
  <c r="H39"/>
  <c r="G39"/>
  <c r="AK38"/>
  <c r="AJ38"/>
  <c r="AI38"/>
  <c r="AH38"/>
  <c r="AG38"/>
  <c r="AF38"/>
  <c r="AE38"/>
  <c r="AD38"/>
  <c r="AC38"/>
  <c r="AB38"/>
  <c r="AA38"/>
  <c r="Z38"/>
  <c r="U38"/>
  <c r="T38"/>
  <c r="S38"/>
  <c r="R38"/>
  <c r="Q38"/>
  <c r="P38"/>
  <c r="O38"/>
  <c r="N38"/>
  <c r="M38"/>
  <c r="L38"/>
  <c r="K38"/>
  <c r="J38"/>
  <c r="H38"/>
  <c r="G38"/>
  <c r="AK37"/>
  <c r="AJ37"/>
  <c r="AI37"/>
  <c r="AH37"/>
  <c r="AG37"/>
  <c r="AF37"/>
  <c r="AE37"/>
  <c r="AD37"/>
  <c r="AC37"/>
  <c r="AB37"/>
  <c r="AA37"/>
  <c r="Z37"/>
  <c r="U37"/>
  <c r="T37"/>
  <c r="S37"/>
  <c r="R37"/>
  <c r="Q37"/>
  <c r="P37"/>
  <c r="O37"/>
  <c r="N37"/>
  <c r="M37"/>
  <c r="L37"/>
  <c r="K37"/>
  <c r="J37"/>
  <c r="H37"/>
  <c r="G37"/>
  <c r="AK36"/>
  <c r="AJ36"/>
  <c r="AI36"/>
  <c r="AH36"/>
  <c r="AG36"/>
  <c r="AF36"/>
  <c r="AE36"/>
  <c r="AD36"/>
  <c r="AC36"/>
  <c r="AB36"/>
  <c r="AA36"/>
  <c r="Z36"/>
  <c r="U36"/>
  <c r="T36"/>
  <c r="S36"/>
  <c r="R36"/>
  <c r="Q36"/>
  <c r="P36"/>
  <c r="O36"/>
  <c r="N36"/>
  <c r="M36"/>
  <c r="L36"/>
  <c r="K36"/>
  <c r="J36"/>
  <c r="H36"/>
  <c r="G36"/>
  <c r="AK35"/>
  <c r="AJ35"/>
  <c r="AI35"/>
  <c r="AH35"/>
  <c r="AG35"/>
  <c r="AF35"/>
  <c r="AE35"/>
  <c r="AD35"/>
  <c r="AC35"/>
  <c r="AB35"/>
  <c r="AA35"/>
  <c r="Z35"/>
  <c r="U35"/>
  <c r="T35"/>
  <c r="S35"/>
  <c r="R35"/>
  <c r="Q35"/>
  <c r="P35"/>
  <c r="O35"/>
  <c r="N35"/>
  <c r="M35"/>
  <c r="L35"/>
  <c r="K35"/>
  <c r="J35"/>
  <c r="H35"/>
  <c r="G35"/>
  <c r="AK34"/>
  <c r="AJ34"/>
  <c r="AI34"/>
  <c r="AH34"/>
  <c r="AG34"/>
  <c r="AF34"/>
  <c r="AE34"/>
  <c r="AD34"/>
  <c r="AC34"/>
  <c r="AB34"/>
  <c r="AA34"/>
  <c r="Z34"/>
  <c r="U34"/>
  <c r="T34"/>
  <c r="S34"/>
  <c r="R34"/>
  <c r="Q34"/>
  <c r="P34"/>
  <c r="O34"/>
  <c r="N34"/>
  <c r="M34"/>
  <c r="L34"/>
  <c r="K34"/>
  <c r="J34"/>
  <c r="H34"/>
  <c r="G34"/>
  <c r="AK33"/>
  <c r="AJ33"/>
  <c r="AI33"/>
  <c r="AH33"/>
  <c r="AG33"/>
  <c r="AF33"/>
  <c r="AE33"/>
  <c r="AD33"/>
  <c r="AC33"/>
  <c r="AB33"/>
  <c r="AA33"/>
  <c r="Z33"/>
  <c r="U33"/>
  <c r="T33"/>
  <c r="S33"/>
  <c r="R33"/>
  <c r="Q33"/>
  <c r="P33"/>
  <c r="O33"/>
  <c r="N33"/>
  <c r="M33"/>
  <c r="L33"/>
  <c r="K33"/>
  <c r="J33"/>
  <c r="H33"/>
  <c r="G33"/>
  <c r="AK32"/>
  <c r="AJ32"/>
  <c r="AI32"/>
  <c r="AH32"/>
  <c r="AG32"/>
  <c r="AF32"/>
  <c r="AE32"/>
  <c r="AD32"/>
  <c r="AC32"/>
  <c r="AB32"/>
  <c r="AA32"/>
  <c r="Z32"/>
  <c r="U32"/>
  <c r="T32"/>
  <c r="S32"/>
  <c r="R32"/>
  <c r="Q32"/>
  <c r="P32"/>
  <c r="O32"/>
  <c r="N32"/>
  <c r="M32"/>
  <c r="L32"/>
  <c r="K32"/>
  <c r="J32"/>
  <c r="H32"/>
  <c r="G32"/>
  <c r="AK31"/>
  <c r="AJ31"/>
  <c r="AI31"/>
  <c r="AH31"/>
  <c r="AG31"/>
  <c r="AF31"/>
  <c r="AE31"/>
  <c r="AD31"/>
  <c r="AC31"/>
  <c r="AB31"/>
  <c r="AA31"/>
  <c r="Z31"/>
  <c r="U31"/>
  <c r="T31"/>
  <c r="S31"/>
  <c r="R31"/>
  <c r="Q31"/>
  <c r="P31"/>
  <c r="O31"/>
  <c r="N31"/>
  <c r="M31"/>
  <c r="L31"/>
  <c r="K31"/>
  <c r="J31"/>
  <c r="H31"/>
  <c r="G31"/>
  <c r="AK30"/>
  <c r="AJ30"/>
  <c r="AI30"/>
  <c r="AH30"/>
  <c r="AG30"/>
  <c r="AF30"/>
  <c r="AE30"/>
  <c r="AD30"/>
  <c r="AC30"/>
  <c r="AB30"/>
  <c r="AA30"/>
  <c r="Z30"/>
  <c r="U30"/>
  <c r="T30"/>
  <c r="S30"/>
  <c r="R30"/>
  <c r="Q30"/>
  <c r="P30"/>
  <c r="O30"/>
  <c r="N30"/>
  <c r="M30"/>
  <c r="L30"/>
  <c r="K30"/>
  <c r="J30"/>
  <c r="H30"/>
  <c r="G30"/>
  <c r="AK29"/>
  <c r="AJ29"/>
  <c r="AI29"/>
  <c r="AH29"/>
  <c r="AG29"/>
  <c r="AF29"/>
  <c r="AE29"/>
  <c r="AD29"/>
  <c r="AC29"/>
  <c r="AB29"/>
  <c r="AA29"/>
  <c r="Z29"/>
  <c r="U29"/>
  <c r="T29"/>
  <c r="S29"/>
  <c r="R29"/>
  <c r="Q29"/>
  <c r="P29"/>
  <c r="O29"/>
  <c r="N29"/>
  <c r="M29"/>
  <c r="L29"/>
  <c r="K29"/>
  <c r="J29"/>
  <c r="H29"/>
  <c r="G29"/>
  <c r="AW28"/>
  <c r="AW31" s="1"/>
  <c r="AK28"/>
  <c r="AJ28"/>
  <c r="AI28"/>
  <c r="AH28"/>
  <c r="AG28"/>
  <c r="AF28"/>
  <c r="AE28"/>
  <c r="AD28"/>
  <c r="AC28"/>
  <c r="AB28"/>
  <c r="AA28"/>
  <c r="Z28"/>
  <c r="U28"/>
  <c r="T28"/>
  <c r="S28"/>
  <c r="R28"/>
  <c r="Q28"/>
  <c r="P28"/>
  <c r="O28"/>
  <c r="N28"/>
  <c r="M28"/>
  <c r="L28"/>
  <c r="K28"/>
  <c r="J28"/>
  <c r="H28"/>
  <c r="G28"/>
  <c r="AR27"/>
  <c r="AK27"/>
  <c r="AJ27"/>
  <c r="AI27"/>
  <c r="AH27"/>
  <c r="AG27"/>
  <c r="AF27"/>
  <c r="AE27"/>
  <c r="AD27"/>
  <c r="AC27"/>
  <c r="AB27"/>
  <c r="AA27"/>
  <c r="Z27"/>
  <c r="U27"/>
  <c r="T27"/>
  <c r="S27"/>
  <c r="R27"/>
  <c r="Q27"/>
  <c r="P27"/>
  <c r="O27"/>
  <c r="N27"/>
  <c r="M27"/>
  <c r="L27"/>
  <c r="K27"/>
  <c r="J27"/>
  <c r="H27"/>
  <c r="G27"/>
  <c r="AZ27"/>
  <c r="AR26"/>
  <c r="AK26"/>
  <c r="AJ26"/>
  <c r="AI26"/>
  <c r="AH26"/>
  <c r="AG26"/>
  <c r="AF26"/>
  <c r="AE26"/>
  <c r="AD26"/>
  <c r="AC26"/>
  <c r="AB26"/>
  <c r="AA26"/>
  <c r="Z26"/>
  <c r="U26"/>
  <c r="T26"/>
  <c r="S26"/>
  <c r="R26"/>
  <c r="Q26"/>
  <c r="P26"/>
  <c r="O26"/>
  <c r="N26"/>
  <c r="M26"/>
  <c r="L26"/>
  <c r="K26"/>
  <c r="J26"/>
  <c r="H26"/>
  <c r="G26"/>
  <c r="AR25"/>
  <c r="AK25"/>
  <c r="AJ25"/>
  <c r="AI25"/>
  <c r="AH25"/>
  <c r="AG25"/>
  <c r="AF25"/>
  <c r="AE25"/>
  <c r="AD25"/>
  <c r="AC25"/>
  <c r="AB25"/>
  <c r="AA25"/>
  <c r="Z25"/>
  <c r="U25"/>
  <c r="T25"/>
  <c r="S25"/>
  <c r="R25"/>
  <c r="Q25"/>
  <c r="P25"/>
  <c r="O25"/>
  <c r="N25"/>
  <c r="M25"/>
  <c r="L25"/>
  <c r="K25"/>
  <c r="J25"/>
  <c r="H25"/>
  <c r="G25"/>
  <c r="AK24"/>
  <c r="AJ24"/>
  <c r="AI24"/>
  <c r="AH24"/>
  <c r="AG24"/>
  <c r="AF24"/>
  <c r="AE24"/>
  <c r="AD24"/>
  <c r="AC24"/>
  <c r="AB24"/>
  <c r="AA24"/>
  <c r="Z24"/>
  <c r="U24"/>
  <c r="T24"/>
  <c r="S24"/>
  <c r="R24"/>
  <c r="Q24"/>
  <c r="P24"/>
  <c r="O24"/>
  <c r="N24"/>
  <c r="M24"/>
  <c r="L24"/>
  <c r="K24"/>
  <c r="J24"/>
  <c r="H24"/>
  <c r="G24"/>
  <c r="AK23"/>
  <c r="AJ23"/>
  <c r="AI23"/>
  <c r="AH23"/>
  <c r="AG23"/>
  <c r="AF23"/>
  <c r="AE23"/>
  <c r="AD23"/>
  <c r="AC23"/>
  <c r="AB23"/>
  <c r="AA23"/>
  <c r="Z23"/>
  <c r="U23"/>
  <c r="T23"/>
  <c r="S23"/>
  <c r="R23"/>
  <c r="Q23"/>
  <c r="P23"/>
  <c r="O23"/>
  <c r="N23"/>
  <c r="M23"/>
  <c r="L23"/>
  <c r="K23"/>
  <c r="J23"/>
  <c r="H23"/>
  <c r="G23"/>
  <c r="AK22"/>
  <c r="AJ22"/>
  <c r="AI22"/>
  <c r="AH22"/>
  <c r="AG22"/>
  <c r="AF22"/>
  <c r="AE22"/>
  <c r="AD22"/>
  <c r="AC22"/>
  <c r="AB22"/>
  <c r="AA22"/>
  <c r="Z22"/>
  <c r="U22"/>
  <c r="T22"/>
  <c r="S22"/>
  <c r="R22"/>
  <c r="Q22"/>
  <c r="P22"/>
  <c r="O22"/>
  <c r="N22"/>
  <c r="M22"/>
  <c r="L22"/>
  <c r="K22"/>
  <c r="J22"/>
  <c r="H22"/>
  <c r="G22"/>
  <c r="AK21"/>
  <c r="AJ21"/>
  <c r="AI21"/>
  <c r="AH21"/>
  <c r="AG21"/>
  <c r="AF21"/>
  <c r="AE21"/>
  <c r="AD21"/>
  <c r="AC21"/>
  <c r="AB21"/>
  <c r="AA21"/>
  <c r="Z21"/>
  <c r="U21"/>
  <c r="T21"/>
  <c r="S21"/>
  <c r="R21"/>
  <c r="Q21"/>
  <c r="P21"/>
  <c r="O21"/>
  <c r="N21"/>
  <c r="M21"/>
  <c r="L21"/>
  <c r="K21"/>
  <c r="J21"/>
  <c r="H21"/>
  <c r="G21"/>
  <c r="AK20"/>
  <c r="AJ20"/>
  <c r="AI20"/>
  <c r="AH20"/>
  <c r="AG20"/>
  <c r="AF20"/>
  <c r="AE20"/>
  <c r="AD20"/>
  <c r="AC20"/>
  <c r="AB20"/>
  <c r="AA20"/>
  <c r="Z20"/>
  <c r="U20"/>
  <c r="T20"/>
  <c r="S20"/>
  <c r="R20"/>
  <c r="Q20"/>
  <c r="P20"/>
  <c r="O20"/>
  <c r="N20"/>
  <c r="M20"/>
  <c r="L20"/>
  <c r="K20"/>
  <c r="J20"/>
  <c r="H20"/>
  <c r="G20"/>
  <c r="AK19"/>
  <c r="AJ19"/>
  <c r="AI19"/>
  <c r="AH19"/>
  <c r="AG19"/>
  <c r="AF19"/>
  <c r="AE19"/>
  <c r="AD19"/>
  <c r="AC19"/>
  <c r="AB19"/>
  <c r="AA19"/>
  <c r="Z19"/>
  <c r="U19"/>
  <c r="T19"/>
  <c r="S19"/>
  <c r="R19"/>
  <c r="Q19"/>
  <c r="P19"/>
  <c r="O19"/>
  <c r="N19"/>
  <c r="M19"/>
  <c r="L19"/>
  <c r="K19"/>
  <c r="J19"/>
  <c r="H19"/>
  <c r="G19"/>
  <c r="AK18"/>
  <c r="AJ18"/>
  <c r="AI18"/>
  <c r="AH18"/>
  <c r="AG18"/>
  <c r="AF18"/>
  <c r="AE18"/>
  <c r="AD18"/>
  <c r="AC18"/>
  <c r="AB18"/>
  <c r="AA18"/>
  <c r="Z18"/>
  <c r="U18"/>
  <c r="T18"/>
  <c r="S18"/>
  <c r="R18"/>
  <c r="Q18"/>
  <c r="P18"/>
  <c r="O18"/>
  <c r="N18"/>
  <c r="M18"/>
  <c r="L18"/>
  <c r="K18"/>
  <c r="J18"/>
  <c r="H18"/>
  <c r="G18"/>
  <c r="AK17"/>
  <c r="AJ17"/>
  <c r="AI17"/>
  <c r="AH17"/>
  <c r="AG17"/>
  <c r="AF17"/>
  <c r="AE17"/>
  <c r="AD17"/>
  <c r="AC17"/>
  <c r="AB17"/>
  <c r="AA17"/>
  <c r="Z17"/>
  <c r="U17"/>
  <c r="T17"/>
  <c r="S17"/>
  <c r="R17"/>
  <c r="Q17"/>
  <c r="P17"/>
  <c r="O17"/>
  <c r="N17"/>
  <c r="M17"/>
  <c r="L17"/>
  <c r="K17"/>
  <c r="J17"/>
  <c r="H17"/>
  <c r="G17"/>
  <c r="AK16"/>
  <c r="AJ16"/>
  <c r="AI16"/>
  <c r="AH16"/>
  <c r="AG16"/>
  <c r="AF16"/>
  <c r="AE16"/>
  <c r="AC16"/>
  <c r="AB16"/>
  <c r="AA16"/>
  <c r="Z16"/>
  <c r="U16"/>
  <c r="T16"/>
  <c r="S16"/>
  <c r="R16"/>
  <c r="Q16"/>
  <c r="P16"/>
  <c r="O16"/>
  <c r="M16"/>
  <c r="L16"/>
  <c r="K16"/>
  <c r="J16"/>
  <c r="N16"/>
  <c r="AD16"/>
  <c r="AK15"/>
  <c r="AJ15"/>
  <c r="AI15"/>
  <c r="AH15"/>
  <c r="AG15"/>
  <c r="AF15"/>
  <c r="AE15"/>
  <c r="AC15"/>
  <c r="AB15"/>
  <c r="AA15"/>
  <c r="Z15"/>
  <c r="U15"/>
  <c r="T15"/>
  <c r="S15"/>
  <c r="R15"/>
  <c r="Q15"/>
  <c r="P15"/>
  <c r="O15"/>
  <c r="N15"/>
  <c r="M15"/>
  <c r="L15"/>
  <c r="K15"/>
  <c r="J15"/>
  <c r="AD15"/>
  <c r="AT14"/>
  <c r="AK14"/>
  <c r="AJ14"/>
  <c r="AI14"/>
  <c r="AH14"/>
  <c r="AG14"/>
  <c r="AF14"/>
  <c r="AE14"/>
  <c r="AC14"/>
  <c r="AB14"/>
  <c r="AA14"/>
  <c r="Z14"/>
  <c r="U14"/>
  <c r="T14"/>
  <c r="S14"/>
  <c r="R14"/>
  <c r="Q14"/>
  <c r="P14"/>
  <c r="O14"/>
  <c r="M14"/>
  <c r="L14"/>
  <c r="K14"/>
  <c r="J14"/>
  <c r="N14"/>
  <c r="AD14"/>
  <c r="AK13"/>
  <c r="AJ13"/>
  <c r="AI13"/>
  <c r="AH13"/>
  <c r="AG13"/>
  <c r="AF13"/>
  <c r="AE13"/>
  <c r="AC13"/>
  <c r="AB13"/>
  <c r="AA13"/>
  <c r="Z13"/>
  <c r="U13"/>
  <c r="T13"/>
  <c r="S13"/>
  <c r="R13"/>
  <c r="Q13"/>
  <c r="P13"/>
  <c r="O13"/>
  <c r="N13"/>
  <c r="M13"/>
  <c r="L13"/>
  <c r="K13"/>
  <c r="J13"/>
  <c r="AD13"/>
  <c r="AK12"/>
  <c r="AJ12"/>
  <c r="AI12"/>
  <c r="AH12"/>
  <c r="AG12"/>
  <c r="AE12"/>
  <c r="AD12"/>
  <c r="AC12"/>
  <c r="AB12"/>
  <c r="AA12"/>
  <c r="Z12"/>
  <c r="U12"/>
  <c r="T12"/>
  <c r="S12"/>
  <c r="R12"/>
  <c r="Q12"/>
  <c r="O12"/>
  <c r="N12"/>
  <c r="M12"/>
  <c r="L12"/>
  <c r="K12"/>
  <c r="J12"/>
  <c r="H12"/>
  <c r="G12"/>
  <c r="AK11"/>
  <c r="AJ11"/>
  <c r="AI11"/>
  <c r="AH11"/>
  <c r="AG11"/>
  <c r="AE11"/>
  <c r="AD11"/>
  <c r="AC11"/>
  <c r="AB11"/>
  <c r="AA11"/>
  <c r="Z11"/>
  <c r="U11"/>
  <c r="T11"/>
  <c r="S11"/>
  <c r="R11"/>
  <c r="Q11"/>
  <c r="O11"/>
  <c r="N11"/>
  <c r="M11"/>
  <c r="L11"/>
  <c r="K11"/>
  <c r="J11"/>
  <c r="H11"/>
  <c r="G11"/>
  <c r="AK10"/>
  <c r="AJ10"/>
  <c r="AI10"/>
  <c r="AG10"/>
  <c r="AF10"/>
  <c r="AE10"/>
  <c r="AD10"/>
  <c r="AC10"/>
  <c r="AB10"/>
  <c r="AA10"/>
  <c r="Z10"/>
  <c r="U10"/>
  <c r="T10"/>
  <c r="S10"/>
  <c r="Q10"/>
  <c r="P10"/>
  <c r="O10"/>
  <c r="N10"/>
  <c r="M10"/>
  <c r="L10"/>
  <c r="K10"/>
  <c r="J10"/>
  <c r="H10"/>
  <c r="G10"/>
  <c r="AK9"/>
  <c r="AJ9"/>
  <c r="AI9"/>
  <c r="AG9"/>
  <c r="AF9"/>
  <c r="AE9"/>
  <c r="AD9"/>
  <c r="AC9"/>
  <c r="AB9"/>
  <c r="AA9"/>
  <c r="Z9"/>
  <c r="U9"/>
  <c r="T9"/>
  <c r="S9"/>
  <c r="Q9"/>
  <c r="P9"/>
  <c r="O9"/>
  <c r="N9"/>
  <c r="M9"/>
  <c r="L9"/>
  <c r="K9"/>
  <c r="J9"/>
  <c r="H9"/>
  <c r="G9"/>
  <c r="AK8"/>
  <c r="AJ8"/>
  <c r="AI8"/>
  <c r="AG8"/>
  <c r="AF8"/>
  <c r="AE8"/>
  <c r="AD8"/>
  <c r="AC8"/>
  <c r="AB8"/>
  <c r="AA8"/>
  <c r="Z8"/>
  <c r="U8"/>
  <c r="T8"/>
  <c r="S8"/>
  <c r="Q8"/>
  <c r="P8"/>
  <c r="O8"/>
  <c r="N8"/>
  <c r="M8"/>
  <c r="L8"/>
  <c r="K8"/>
  <c r="J8"/>
  <c r="H8"/>
  <c r="G8"/>
  <c r="AK7"/>
  <c r="AJ7"/>
  <c r="AI7"/>
  <c r="AG7"/>
  <c r="AF7"/>
  <c r="AE7"/>
  <c r="AD7"/>
  <c r="AC7"/>
  <c r="AB7"/>
  <c r="AA7"/>
  <c r="Z7"/>
  <c r="U7"/>
  <c r="T7"/>
  <c r="S7"/>
  <c r="Q7"/>
  <c r="P7"/>
  <c r="O7"/>
  <c r="N7"/>
  <c r="M7"/>
  <c r="L7"/>
  <c r="K7"/>
  <c r="J7"/>
  <c r="H7"/>
  <c r="G7"/>
  <c r="AK6"/>
  <c r="AJ6"/>
  <c r="AI6"/>
  <c r="AG6"/>
  <c r="AF6"/>
  <c r="AE6"/>
  <c r="AD6"/>
  <c r="AC6"/>
  <c r="AB6"/>
  <c r="AA6"/>
  <c r="Z6"/>
  <c r="U6"/>
  <c r="T6"/>
  <c r="S6"/>
  <c r="Q6"/>
  <c r="P6"/>
  <c r="O6"/>
  <c r="N6"/>
  <c r="M6"/>
  <c r="L6"/>
  <c r="K6"/>
  <c r="J6"/>
  <c r="H6"/>
  <c r="G6"/>
  <c r="AK5"/>
  <c r="AI5"/>
  <c r="AH5"/>
  <c r="AG5"/>
  <c r="AF5"/>
  <c r="AE5"/>
  <c r="AD5"/>
  <c r="AC5"/>
  <c r="AB5"/>
  <c r="AA5"/>
  <c r="Z5"/>
  <c r="U5"/>
  <c r="S5"/>
  <c r="R5"/>
  <c r="Q5"/>
  <c r="P5"/>
  <c r="O5"/>
  <c r="N5"/>
  <c r="M5"/>
  <c r="L5"/>
  <c r="K5"/>
  <c r="J5"/>
  <c r="H5"/>
  <c r="G5"/>
  <c r="AK4"/>
  <c r="AJ4"/>
  <c r="AI4"/>
  <c r="AH4"/>
  <c r="AF4"/>
  <c r="AE4"/>
  <c r="AD4"/>
  <c r="AC4"/>
  <c r="AB4"/>
  <c r="AA4"/>
  <c r="Z4"/>
  <c r="U4"/>
  <c r="T4"/>
  <c r="S4"/>
  <c r="R4"/>
  <c r="P4"/>
  <c r="O4"/>
  <c r="N4"/>
  <c r="M4"/>
  <c r="L4"/>
  <c r="K4"/>
  <c r="J4"/>
  <c r="H4"/>
  <c r="G4"/>
  <c r="AK3"/>
  <c r="AJ3"/>
  <c r="AI3"/>
  <c r="AG3"/>
  <c r="AF3"/>
  <c r="AE3"/>
  <c r="AD3"/>
  <c r="AC3"/>
  <c r="AB3"/>
  <c r="AA3"/>
  <c r="Z3"/>
  <c r="U3"/>
  <c r="T3"/>
  <c r="S3"/>
  <c r="Q3"/>
  <c r="P3"/>
  <c r="O3"/>
  <c r="N3"/>
  <c r="M3"/>
  <c r="L3"/>
  <c r="K3"/>
  <c r="J3"/>
  <c r="H3"/>
  <c r="G3"/>
  <c r="X3" l="1"/>
  <c r="W3"/>
  <c r="P11"/>
  <c r="W11"/>
  <c r="X11"/>
  <c r="P12"/>
  <c r="W12"/>
  <c r="X12"/>
  <c r="AN18"/>
  <c r="AM18"/>
  <c r="AM20"/>
  <c r="AN20"/>
  <c r="AN24"/>
  <c r="AM24"/>
  <c r="X29"/>
  <c r="W29"/>
  <c r="W35"/>
  <c r="X35"/>
  <c r="X37"/>
  <c r="W37"/>
  <c r="X39"/>
  <c r="W39"/>
  <c r="W41"/>
  <c r="X41"/>
  <c r="W43"/>
  <c r="X43"/>
  <c r="W45"/>
  <c r="X45"/>
  <c r="W47"/>
  <c r="X47"/>
  <c r="W49"/>
  <c r="X49"/>
  <c r="W51"/>
  <c r="X51"/>
  <c r="X53"/>
  <c r="W53"/>
  <c r="X55"/>
  <c r="W55"/>
  <c r="W57"/>
  <c r="X57"/>
  <c r="W59"/>
  <c r="X59"/>
  <c r="W61"/>
  <c r="X61"/>
  <c r="W18"/>
  <c r="X18"/>
  <c r="W20"/>
  <c r="X20"/>
  <c r="X22"/>
  <c r="W22"/>
  <c r="X24"/>
  <c r="W24"/>
  <c r="AN26"/>
  <c r="AM26"/>
  <c r="AM27"/>
  <c r="AN27"/>
  <c r="W28"/>
  <c r="X28"/>
  <c r="AM30"/>
  <c r="AN30"/>
  <c r="AN32"/>
  <c r="AM32"/>
  <c r="AM34"/>
  <c r="AN34"/>
  <c r="AM36"/>
  <c r="AN36"/>
  <c r="AM38"/>
  <c r="AN38"/>
  <c r="AN40"/>
  <c r="AM40"/>
  <c r="AN42"/>
  <c r="AM42"/>
  <c r="AN44"/>
  <c r="AM44"/>
  <c r="AM46"/>
  <c r="AN46"/>
  <c r="AN48"/>
  <c r="AM48"/>
  <c r="AN50"/>
  <c r="AM50"/>
  <c r="AM52"/>
  <c r="AN52"/>
  <c r="AM54"/>
  <c r="AN54"/>
  <c r="AN56"/>
  <c r="AM56"/>
  <c r="AL58"/>
  <c r="AL63" s="1"/>
  <c r="AS14" s="1"/>
  <c r="AN58"/>
  <c r="AM58"/>
  <c r="AN60"/>
  <c r="AM60"/>
  <c r="AM62"/>
  <c r="AN62"/>
  <c r="Q4"/>
  <c r="Q63" s="1"/>
  <c r="AT9" s="1"/>
  <c r="X4"/>
  <c r="W4"/>
  <c r="T5"/>
  <c r="X5"/>
  <c r="W5"/>
  <c r="R6"/>
  <c r="X6"/>
  <c r="W6"/>
  <c r="R7"/>
  <c r="X7"/>
  <c r="W7"/>
  <c r="R8"/>
  <c r="W8"/>
  <c r="X8"/>
  <c r="R9"/>
  <c r="W9"/>
  <c r="X9"/>
  <c r="R10"/>
  <c r="X10"/>
  <c r="W10"/>
  <c r="AM22"/>
  <c r="AN22"/>
  <c r="AN28"/>
  <c r="AM28"/>
  <c r="W31"/>
  <c r="X31"/>
  <c r="W33"/>
  <c r="X33"/>
  <c r="AM17"/>
  <c r="AN17"/>
  <c r="AN19"/>
  <c r="AM19"/>
  <c r="AN21"/>
  <c r="AM21"/>
  <c r="AM23"/>
  <c r="AN23"/>
  <c r="AN25"/>
  <c r="AM25"/>
  <c r="X26"/>
  <c r="W26"/>
  <c r="W27"/>
  <c r="X27"/>
  <c r="W30"/>
  <c r="X30"/>
  <c r="W32"/>
  <c r="X32"/>
  <c r="W34"/>
  <c r="X34"/>
  <c r="W36"/>
  <c r="X36"/>
  <c r="W38"/>
  <c r="X38"/>
  <c r="X40"/>
  <c r="W40"/>
  <c r="W42"/>
  <c r="X42"/>
  <c r="X44"/>
  <c r="W44"/>
  <c r="W46"/>
  <c r="X46"/>
  <c r="W48"/>
  <c r="X48"/>
  <c r="W50"/>
  <c r="X50"/>
  <c r="X52"/>
  <c r="W52"/>
  <c r="W54"/>
  <c r="X54"/>
  <c r="X56"/>
  <c r="W56"/>
  <c r="W58"/>
  <c r="X58"/>
  <c r="W60"/>
  <c r="X60"/>
  <c r="W62"/>
  <c r="X62"/>
  <c r="AM3"/>
  <c r="AN3"/>
  <c r="AG4"/>
  <c r="AN4"/>
  <c r="AM4"/>
  <c r="AJ5"/>
  <c r="AJ63" s="1"/>
  <c r="AS12" s="1"/>
  <c r="AN5"/>
  <c r="AM5"/>
  <c r="AH6"/>
  <c r="AM6"/>
  <c r="AN6"/>
  <c r="AH7"/>
  <c r="AM7"/>
  <c r="AN7"/>
  <c r="AH8"/>
  <c r="AN8"/>
  <c r="AM8"/>
  <c r="AH9"/>
  <c r="AM9"/>
  <c r="AN9"/>
  <c r="AH10"/>
  <c r="AN10"/>
  <c r="AM10"/>
  <c r="AF11"/>
  <c r="AF63" s="1"/>
  <c r="AS8" s="1"/>
  <c r="AM11"/>
  <c r="AN11"/>
  <c r="AF12"/>
  <c r="AN12"/>
  <c r="AM12"/>
  <c r="X17"/>
  <c r="W17"/>
  <c r="W19"/>
  <c r="X19"/>
  <c r="X21"/>
  <c r="W21"/>
  <c r="W23"/>
  <c r="X23"/>
  <c r="W25"/>
  <c r="X25"/>
  <c r="AN29"/>
  <c r="AM29"/>
  <c r="AM31"/>
  <c r="AN31"/>
  <c r="AN33"/>
  <c r="AM33"/>
  <c r="AN35"/>
  <c r="AM35"/>
  <c r="AM37"/>
  <c r="AN37"/>
  <c r="AM39"/>
  <c r="AN39"/>
  <c r="AM41"/>
  <c r="AN41"/>
  <c r="AN43"/>
  <c r="AM43"/>
  <c r="AN45"/>
  <c r="AM45"/>
  <c r="AM47"/>
  <c r="AN47"/>
  <c r="AN49"/>
  <c r="AM49"/>
  <c r="AN51"/>
  <c r="AM51"/>
  <c r="AM53"/>
  <c r="AN53"/>
  <c r="AM55"/>
  <c r="AN55"/>
  <c r="AN57"/>
  <c r="AM57"/>
  <c r="AN61"/>
  <c r="AM61"/>
  <c r="AN59"/>
  <c r="AM59"/>
  <c r="AM63" s="1"/>
  <c r="AS15" s="1"/>
  <c r="AR14"/>
  <c r="Z63"/>
  <c r="AS2" s="1"/>
  <c r="H63"/>
  <c r="M63"/>
  <c r="AT5" s="1"/>
  <c r="G63"/>
  <c r="L63"/>
  <c r="AT4" s="1"/>
  <c r="P63"/>
  <c r="AT8" s="1"/>
  <c r="U63"/>
  <c r="AT13" s="1"/>
  <c r="AC63"/>
  <c r="AS5" s="1"/>
  <c r="AD63"/>
  <c r="AS6" s="1"/>
  <c r="T63"/>
  <c r="AT12" s="1"/>
  <c r="AK63"/>
  <c r="AS13" s="1"/>
  <c r="O63"/>
  <c r="AT7" s="1"/>
  <c r="AI63"/>
  <c r="AS11" s="1"/>
  <c r="AB63"/>
  <c r="AS4" s="1"/>
  <c r="K63"/>
  <c r="AT3" s="1"/>
  <c r="J63"/>
  <c r="AT2" s="1"/>
  <c r="S63"/>
  <c r="AT11" s="1"/>
  <c r="AR11" s="1"/>
  <c r="AA63"/>
  <c r="AS3" s="1"/>
  <c r="AE63"/>
  <c r="AS7" s="1"/>
  <c r="AG63"/>
  <c r="AS9" s="1"/>
  <c r="N63"/>
  <c r="AT6" s="1"/>
  <c r="R3"/>
  <c r="R63" s="1"/>
  <c r="AT10" s="1"/>
  <c r="AH3"/>
  <c r="AH63" l="1"/>
  <c r="AS10" s="1"/>
  <c r="AR10" s="1"/>
  <c r="AN63"/>
  <c r="AS16" s="1"/>
  <c r="W63"/>
  <c r="AT15" s="1"/>
  <c r="AR15" s="1"/>
  <c r="X63"/>
  <c r="AT16" s="1"/>
  <c r="AR5"/>
  <c r="AR2"/>
  <c r="AR6"/>
  <c r="AR4"/>
  <c r="AR12"/>
  <c r="AR9"/>
  <c r="AR7"/>
  <c r="AS17"/>
  <c r="AR3"/>
  <c r="AR13"/>
  <c r="AT17"/>
  <c r="AR8"/>
  <c r="AR16" l="1"/>
  <c r="AR17"/>
  <c r="E39" i="1" l="1"/>
  <c r="F39"/>
  <c r="H39"/>
  <c r="I39"/>
  <c r="J39"/>
  <c r="K39"/>
  <c r="N39"/>
  <c r="D39"/>
  <c r="C48" l="1"/>
  <c r="C39"/>
  <c r="O31"/>
  <c r="O32"/>
  <c r="O33"/>
  <c r="O34"/>
  <c r="O21"/>
  <c r="P21" s="1"/>
  <c r="O22"/>
  <c r="O23"/>
  <c r="O24"/>
  <c r="O25"/>
  <c r="P25" s="1"/>
  <c r="O26"/>
  <c r="O27"/>
  <c r="O28"/>
  <c r="O29"/>
  <c r="O30"/>
  <c r="O12"/>
  <c r="O13"/>
  <c r="O14"/>
  <c r="E13" i="16" l="1"/>
  <c r="O42" i="1" l="1"/>
  <c r="O40"/>
  <c r="O41"/>
  <c r="O64" l="1"/>
  <c r="O65"/>
  <c r="O66"/>
  <c r="O59"/>
  <c r="P26" s="1"/>
  <c r="O60"/>
  <c r="P27" s="1"/>
  <c r="O61"/>
  <c r="P28" s="1"/>
  <c r="O62"/>
  <c r="P29" s="1"/>
  <c r="O63"/>
  <c r="O67"/>
  <c r="O68"/>
  <c r="O69"/>
  <c r="D70"/>
  <c r="E70"/>
  <c r="F70"/>
  <c r="G70"/>
  <c r="H70"/>
  <c r="I70"/>
  <c r="J70"/>
  <c r="K70"/>
  <c r="N70"/>
  <c r="C70" l="1"/>
  <c r="O71"/>
  <c r="O38" l="1"/>
  <c r="O19"/>
  <c r="O20"/>
  <c r="O36"/>
  <c r="O37"/>
  <c r="O15"/>
  <c r="O18"/>
  <c r="O17"/>
  <c r="O8"/>
  <c r="P8" s="1"/>
  <c r="O9"/>
  <c r="O10"/>
  <c r="O11"/>
  <c r="O7"/>
  <c r="O6"/>
  <c r="D43"/>
  <c r="E43"/>
  <c r="F43"/>
  <c r="G43"/>
  <c r="H43"/>
  <c r="H47" s="1"/>
  <c r="I43"/>
  <c r="J43"/>
  <c r="J44" s="1"/>
  <c r="J46" s="1"/>
  <c r="K43"/>
  <c r="N43"/>
  <c r="O43"/>
  <c r="C43"/>
  <c r="R43" l="1"/>
  <c r="C44"/>
  <c r="C46" s="1"/>
  <c r="C45"/>
  <c r="D45" s="1"/>
  <c r="E45" s="1"/>
  <c r="F45" s="1"/>
  <c r="N44"/>
  <c r="N46" s="1"/>
  <c r="K47"/>
  <c r="I44"/>
  <c r="I46" s="1"/>
  <c r="F44"/>
  <c r="F46" s="1"/>
  <c r="E47"/>
  <c r="D44"/>
  <c r="D46" s="1"/>
  <c r="N47"/>
  <c r="I47"/>
  <c r="K44"/>
  <c r="K46" s="1"/>
  <c r="J47"/>
  <c r="H44"/>
  <c r="H46" s="1"/>
  <c r="F47"/>
  <c r="E44"/>
  <c r="E46" s="1"/>
  <c r="D47"/>
  <c r="C47"/>
  <c r="O35" l="1"/>
  <c r="G48"/>
  <c r="G45" s="1"/>
  <c r="G39"/>
  <c r="G44" s="1"/>
  <c r="G46" s="1"/>
  <c r="H45" l="1"/>
  <c r="O39"/>
  <c r="G47"/>
  <c r="I45" l="1"/>
  <c r="O44"/>
  <c r="O46" s="1"/>
  <c r="O47"/>
  <c r="J45" l="1"/>
  <c r="K45" l="1"/>
  <c r="L45" l="1"/>
  <c r="M45" s="1"/>
  <c r="N45" s="1"/>
  <c r="R45" s="1"/>
</calcChain>
</file>

<file path=xl/comments1.xml><?xml version="1.0" encoding="utf-8"?>
<comments xmlns="http://schemas.openxmlformats.org/spreadsheetml/2006/main">
  <authors>
    <author>luciano dutra</author>
    <author>luciano.escobar_ext</author>
  </authors>
  <commentList>
    <comment ref="C11" authorId="0">
      <text>
        <r>
          <rPr>
            <b/>
            <sz val="9"/>
            <color indexed="81"/>
            <rFont val="Tahoma"/>
            <charset val="1"/>
          </rPr>
          <t>luciano dutra:</t>
        </r>
        <r>
          <rPr>
            <sz val="9"/>
            <color indexed="81"/>
            <rFont val="Tahoma"/>
            <charset val="1"/>
          </rPr>
          <t xml:space="preserve">
3/3 Seguro moto - 175,18
3/3 Seguro carro - 339,54
</t>
        </r>
      </text>
    </comment>
    <comment ref="U12" authorId="0">
      <text>
        <r>
          <rPr>
            <b/>
            <sz val="9"/>
            <color indexed="81"/>
            <rFont val="Tahoma"/>
            <family val="2"/>
          </rPr>
          <t>luciano dutra:</t>
        </r>
        <r>
          <rPr>
            <sz val="9"/>
            <color indexed="81"/>
            <rFont val="Tahoma"/>
            <family val="2"/>
          </rPr>
          <t xml:space="preserve">
Planos - 56,11
Animais - 87,33
Filho - 237,58
</t>
        </r>
      </text>
    </comment>
    <comment ref="C20" authorId="0">
      <text>
        <r>
          <rPr>
            <b/>
            <sz val="9"/>
            <color indexed="81"/>
            <rFont val="Tahoma"/>
            <charset val="1"/>
          </rPr>
          <t>luciano dutra:</t>
        </r>
        <r>
          <rPr>
            <sz val="9"/>
            <color indexed="81"/>
            <rFont val="Tahoma"/>
            <charset val="1"/>
          </rPr>
          <t xml:space="preserve">
carro: (1330,52)
IPVA - 1505,76
5% B.M - 75,28
1% NFG - 15,05
6% Bom.Fase - 84,91
CRLV - 99,65
moto: (461,56)
IPVA - 522,34
5% B.M - 26,12
1% NFG - 5,22
6% Bom.Fase - 29,46
CRLV - 99,65
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luciano dutra:</t>
        </r>
        <r>
          <rPr>
            <sz val="9"/>
            <color indexed="81"/>
            <rFont val="Tahoma"/>
            <family val="2"/>
          </rPr>
          <t xml:space="preserve">
Óleo moto: 215,70
</t>
        </r>
      </text>
    </comment>
    <comment ref="C40" authorId="0">
      <text>
        <r>
          <rPr>
            <b/>
            <sz val="9"/>
            <color indexed="81"/>
            <rFont val="Tahoma"/>
            <charset val="1"/>
          </rPr>
          <t>luciano dutra:</t>
        </r>
        <r>
          <rPr>
            <sz val="9"/>
            <color indexed="81"/>
            <rFont val="Tahoma"/>
            <charset val="1"/>
          </rPr>
          <t xml:space="preserve">
R$ 2314,00 - Seguro Parcela 1</t>
        </r>
      </text>
    </comment>
    <comment ref="R45" authorId="1">
      <text>
        <r>
          <rPr>
            <b/>
            <sz val="9"/>
            <color indexed="81"/>
            <rFont val="Tahoma"/>
            <family val="2"/>
          </rPr>
          <t>luciano.escobar_ext:</t>
        </r>
        <r>
          <rPr>
            <sz val="9"/>
            <color indexed="81"/>
            <rFont val="Tahoma"/>
            <family val="2"/>
          </rPr>
          <t xml:space="preserve">
DINHEIRO NO MERCADO PAGO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luciano dutra:</t>
        </r>
        <r>
          <rPr>
            <sz val="9"/>
            <color indexed="81"/>
            <rFont val="Tahoma"/>
            <family val="2"/>
          </rPr>
          <t xml:space="preserve">
Depositado Marcia 2023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Q2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Quanto de renda para viver?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Quanto de aporte mensal?
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Valor atual na carteira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Rendimento atual em percentual
</t>
        </r>
      </text>
    </comment>
  </commentList>
</comments>
</file>

<file path=xl/comments3.xml><?xml version="1.0" encoding="utf-8"?>
<comments xmlns="http://schemas.openxmlformats.org/spreadsheetml/2006/main">
  <authors>
    <author>Luciano Escobar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Luciano Escobar:</t>
        </r>
        <r>
          <rPr>
            <sz val="9"/>
            <color indexed="81"/>
            <rFont val="Tahoma"/>
            <family val="2"/>
          </rPr>
          <t xml:space="preserve">
Diferença entre 
vINVESTIDO e vATUAL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Luciano Escobar:</t>
        </r>
        <r>
          <rPr>
            <sz val="9"/>
            <color indexed="81"/>
            <rFont val="Tahoma"/>
            <charset val="1"/>
          </rPr>
          <t xml:space="preserve">
MAXI RENCI</t>
        </r>
      </text>
    </comment>
    <comment ref="H33" authorId="0">
      <text>
        <r>
          <rPr>
            <b/>
            <sz val="9"/>
            <color indexed="81"/>
            <rFont val="Tahoma"/>
            <charset val="1"/>
          </rPr>
          <t>Luciano Escobar:</t>
        </r>
        <r>
          <rPr>
            <sz val="9"/>
            <color indexed="81"/>
            <rFont val="Tahoma"/>
            <charset val="1"/>
          </rPr>
          <t xml:space="preserve">
BRIO ME CI ER</t>
        </r>
      </text>
    </comment>
    <comment ref="H34" authorId="0">
      <text>
        <r>
          <rPr>
            <b/>
            <sz val="9"/>
            <color indexed="81"/>
            <rFont val="Tahoma"/>
            <charset val="1"/>
          </rPr>
          <t>Luciano Escobar:</t>
        </r>
        <r>
          <rPr>
            <sz val="9"/>
            <color indexed="81"/>
            <rFont val="Tahoma"/>
            <charset val="1"/>
          </rPr>
          <t xml:space="preserve">
TG ATIVOCI</t>
        </r>
      </text>
    </comment>
    <comment ref="H38" authorId="0">
      <text>
        <r>
          <rPr>
            <b/>
            <sz val="9"/>
            <color indexed="81"/>
            <rFont val="Tahoma"/>
            <charset val="1"/>
          </rPr>
          <t>Luciano Escobar:</t>
        </r>
        <r>
          <rPr>
            <sz val="9"/>
            <color indexed="81"/>
            <rFont val="Tahoma"/>
            <charset val="1"/>
          </rPr>
          <t xml:space="preserve">
VALOR HECI ER - VGHF11
VALOR HEREC - VGHF13</t>
        </r>
      </text>
    </comment>
    <comment ref="H39" authorId="0">
      <text>
        <r>
          <rPr>
            <b/>
            <sz val="9"/>
            <color indexed="81"/>
            <rFont val="Tahoma"/>
            <charset val="1"/>
          </rPr>
          <t>Luciano Escobar:</t>
        </r>
        <r>
          <rPr>
            <sz val="9"/>
            <color indexed="81"/>
            <rFont val="Tahoma"/>
            <charset val="1"/>
          </rPr>
          <t xml:space="preserve">
URCA RENCI</t>
        </r>
      </text>
    </comment>
    <comment ref="H40" authorId="0">
      <text>
        <r>
          <rPr>
            <b/>
            <sz val="9"/>
            <color indexed="81"/>
            <rFont val="Tahoma"/>
            <charset val="1"/>
          </rPr>
          <t>Luciano Escobar:</t>
        </r>
        <r>
          <rPr>
            <sz val="9"/>
            <color indexed="81"/>
            <rFont val="Tahoma"/>
            <charset val="1"/>
          </rPr>
          <t xml:space="preserve">
XP CACI</t>
        </r>
      </text>
    </comment>
    <comment ref="H41" authorId="0">
      <text>
        <r>
          <rPr>
            <b/>
            <sz val="9"/>
            <color indexed="81"/>
            <rFont val="Tahoma"/>
            <charset val="1"/>
          </rPr>
          <t>Luciano Escobar:</t>
        </r>
        <r>
          <rPr>
            <sz val="9"/>
            <color indexed="81"/>
            <rFont val="Tahoma"/>
            <charset val="1"/>
          </rPr>
          <t xml:space="preserve">
FIAGRO VGIA CI ER</t>
        </r>
      </text>
    </comment>
    <comment ref="S133" authorId="0">
      <text>
        <r>
          <rPr>
            <b/>
            <sz val="9"/>
            <color indexed="81"/>
            <rFont val="Tahoma"/>
            <family val="2"/>
          </rPr>
          <t>Luciano Escobar:</t>
        </r>
        <r>
          <rPr>
            <sz val="9"/>
            <color indexed="81"/>
            <rFont val="Tahoma"/>
            <family val="2"/>
          </rPr>
          <t xml:space="preserve">
AINDA NÃO FOI VENDIDO</t>
        </r>
      </text>
    </comment>
  </commentList>
</comments>
</file>

<file path=xl/comments4.xml><?xml version="1.0" encoding="utf-8"?>
<comments xmlns="http://schemas.openxmlformats.org/spreadsheetml/2006/main">
  <authors>
    <author>luciano.escobar_ext</author>
    <author>Luciano Escobar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luciano.escobar_ext:</t>
        </r>
        <r>
          <rPr>
            <sz val="9"/>
            <color indexed="81"/>
            <rFont val="Tahoma"/>
            <family val="2"/>
          </rPr>
          <t xml:space="preserve">
Total Comprado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luciano.escobar_ext:</t>
        </r>
        <r>
          <rPr>
            <sz val="9"/>
            <color indexed="81"/>
            <rFont val="Tahoma"/>
            <family val="2"/>
          </rPr>
          <t xml:space="preserve">
Total investido
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luciano.escobar_ext:</t>
        </r>
        <r>
          <rPr>
            <sz val="9"/>
            <color indexed="81"/>
            <rFont val="Tahoma"/>
            <family val="2"/>
          </rPr>
          <t xml:space="preserve">
Diferença entre valor que a instituição financeira ou casa de câmbiopaga pela compra da moeda estrangeira e o valor que recebe por essa mesma moeda no momento da venda ou empréstimo dessa quantia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luciano.escobar_ext:</t>
        </r>
        <r>
          <rPr>
            <sz val="9"/>
            <color indexed="81"/>
            <rFont val="Tahoma"/>
            <family val="2"/>
          </rPr>
          <t xml:space="preserve">
Imposto sobre operações financeiras, cobrado pela receita federal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luciano.escobar_ext:</t>
        </r>
        <r>
          <rPr>
            <sz val="9"/>
            <color indexed="81"/>
            <rFont val="Tahoma"/>
            <family val="2"/>
          </rPr>
          <t xml:space="preserve">
Valor referente a repasse do custo de uma transação internacional. Esses custos são referentes ao SWIFT e ao banco intermediário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luciano.escobar_ext:</t>
        </r>
        <r>
          <rPr>
            <sz val="9"/>
            <color indexed="81"/>
            <rFont val="Tahoma"/>
            <family val="2"/>
          </rPr>
          <t xml:space="preserve">
Valor Efetivo Total (VET)
Representa o custo de uma operação de câmbio em reais por moeda estrangeira, incluindo a taxa de câmbio, as tarifas e tributos incidentes sobre essa operação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luciano.escobar_ext:</t>
        </r>
        <r>
          <rPr>
            <sz val="9"/>
            <color indexed="81"/>
            <rFont val="Tahoma"/>
            <family val="2"/>
          </rPr>
          <t xml:space="preserve">
Total Vendido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luciano.escobar_ext:</t>
        </r>
        <r>
          <rPr>
            <sz val="9"/>
            <color indexed="81"/>
            <rFont val="Tahoma"/>
            <family val="2"/>
          </rPr>
          <t xml:space="preserve">
Total recebido
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luciano.escobar_ext:</t>
        </r>
        <r>
          <rPr>
            <sz val="9"/>
            <color indexed="81"/>
            <rFont val="Tahoma"/>
            <family val="2"/>
          </rPr>
          <t xml:space="preserve">
Diferença entre valor que a instituição financeira ou casa de câmbiopaga pela compra da moeda estrangeira e o valor que recebe por essa mesma moeda no momento da venda ou empréstimo dessa quantia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luciano.escobar_ext:</t>
        </r>
        <r>
          <rPr>
            <sz val="9"/>
            <color indexed="81"/>
            <rFont val="Tahoma"/>
            <family val="2"/>
          </rPr>
          <t xml:space="preserve">
Imposto sobre operações financeiras, cobrado pela receita federal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luciano.escobar_ext:</t>
        </r>
        <r>
          <rPr>
            <sz val="9"/>
            <color indexed="81"/>
            <rFont val="Tahoma"/>
            <family val="2"/>
          </rPr>
          <t xml:space="preserve">
Valor referente a repasse do custo de uma transação internacional. Esses custos são referentes ao SWIFT e ao banco intermediário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luciano.escobar_ext:</t>
        </r>
        <r>
          <rPr>
            <sz val="9"/>
            <color indexed="81"/>
            <rFont val="Tahoma"/>
            <family val="2"/>
          </rPr>
          <t xml:space="preserve">
Valor Efetivo Total (VET)
Representa o custo de uma operação de câmbio em reais por moeda estrangeira, incluindo a taxa de câmbio, as tarifas e tributos incidentes sobre essa operação</t>
        </r>
      </text>
    </comment>
    <comment ref="AE31" authorId="1">
      <text>
        <r>
          <rPr>
            <b/>
            <sz val="9"/>
            <color indexed="81"/>
            <rFont val="Tahoma"/>
            <family val="2"/>
          </rPr>
          <t xml:space="preserve">Luciano Escobar:
</t>
        </r>
        <r>
          <rPr>
            <sz val="9"/>
            <color indexed="81"/>
            <rFont val="Tahoma"/>
            <family val="2"/>
          </rPr>
          <t>Valor do Dollar</t>
        </r>
      </text>
    </comment>
    <comment ref="AD33" authorId="1">
      <text>
        <r>
          <rPr>
            <b/>
            <sz val="9"/>
            <color indexed="81"/>
            <rFont val="Tahoma"/>
            <family val="2"/>
          </rPr>
          <t>Luciano Escobar:</t>
        </r>
        <r>
          <rPr>
            <sz val="9"/>
            <color indexed="81"/>
            <rFont val="Tahoma"/>
            <family val="2"/>
          </rPr>
          <t xml:space="preserve">
Quantidade de cotas</t>
        </r>
      </text>
    </comment>
    <comment ref="AD34" authorId="1">
      <text>
        <r>
          <rPr>
            <b/>
            <sz val="9"/>
            <color indexed="81"/>
            <rFont val="Tahoma"/>
            <family val="2"/>
          </rPr>
          <t>Luciano Escobar:</t>
        </r>
        <r>
          <rPr>
            <sz val="9"/>
            <color indexed="81"/>
            <rFont val="Tahoma"/>
            <family val="2"/>
          </rPr>
          <t xml:space="preserve">
Valor de compra</t>
        </r>
      </text>
    </comment>
    <comment ref="AF34" authorId="1">
      <text>
        <r>
          <rPr>
            <b/>
            <sz val="9"/>
            <color indexed="81"/>
            <rFont val="Tahoma"/>
            <family val="2"/>
          </rPr>
          <t>Luciano Escobar:</t>
        </r>
        <r>
          <rPr>
            <sz val="9"/>
            <color indexed="81"/>
            <rFont val="Tahoma"/>
            <family val="2"/>
          </rPr>
          <t xml:space="preserve">
Valor de venda</t>
        </r>
      </text>
    </comment>
    <comment ref="AE37" authorId="1">
      <text>
        <r>
          <rPr>
            <b/>
            <sz val="9"/>
            <color indexed="81"/>
            <rFont val="Tahoma"/>
            <family val="2"/>
          </rPr>
          <t>Luciano Escobar:</t>
        </r>
        <r>
          <rPr>
            <sz val="9"/>
            <color indexed="81"/>
            <rFont val="Tahoma"/>
            <family val="2"/>
          </rPr>
          <t xml:space="preserve">
Percentual lucro obtido</t>
        </r>
      </text>
    </comment>
  </commentList>
</comments>
</file>

<file path=xl/sharedStrings.xml><?xml version="1.0" encoding="utf-8"?>
<sst xmlns="http://schemas.openxmlformats.org/spreadsheetml/2006/main" count="2269" uniqueCount="458">
  <si>
    <t>Descrição</t>
  </si>
  <si>
    <t>Data</t>
  </si>
  <si>
    <t>Total</t>
  </si>
  <si>
    <t>Marcia</t>
  </si>
  <si>
    <t>Luciano</t>
  </si>
  <si>
    <t>CONTAS A PAGAR</t>
  </si>
  <si>
    <t>TOTAL ANUAL</t>
  </si>
  <si>
    <t>VENCIMENTOS</t>
  </si>
  <si>
    <t>Descricão</t>
  </si>
  <si>
    <t>FIXAS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</si>
  <si>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</si>
  <si>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</si>
  <si>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</si>
  <si>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</si>
  <si>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</si>
  <si>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</si>
  <si>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</si>
  <si>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</si>
  <si>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</si>
  <si>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</si>
  <si>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</si>
  <si>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</si>
  <si>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MOTO</t>
  </si>
  <si>
    <t>ALUGUEL</t>
  </si>
  <si>
    <t>ÁGUA</t>
  </si>
  <si>
    <t>DIA 10</t>
  </si>
  <si>
    <t>FACULDADE</t>
  </si>
  <si>
    <t>ESCOLA FILHO</t>
  </si>
  <si>
    <t>Faculdade JAN/22</t>
  </si>
  <si>
    <t>DIA 20</t>
  </si>
  <si>
    <t>CELULAR</t>
  </si>
  <si>
    <t>CARTÃO CRÉDITO</t>
  </si>
  <si>
    <t>LUZ</t>
  </si>
  <si>
    <t>DIA 28</t>
  </si>
  <si>
    <t>VARIÁVEIS</t>
  </si>
  <si>
    <t>GASOLINA</t>
  </si>
  <si>
    <t>DESPESA MENSAL</t>
  </si>
  <si>
    <t>SALÁRIO</t>
  </si>
  <si>
    <t>OUTROS</t>
  </si>
  <si>
    <t>RECEITA MENSAL</t>
  </si>
  <si>
    <t>LUCRO MENSAL</t>
  </si>
  <si>
    <t>LUCRO</t>
  </si>
  <si>
    <t>GASTOS</t>
  </si>
  <si>
    <t>TOTAL</t>
  </si>
  <si>
    <t>INTERNET</t>
  </si>
  <si>
    <t>DIA 3</t>
  </si>
  <si>
    <t>Ceee JAN/22</t>
  </si>
  <si>
    <t>Aluguel + Água JAN/22</t>
  </si>
  <si>
    <t>Internet JAN/22</t>
  </si>
  <si>
    <t>ANIMAIS</t>
  </si>
  <si>
    <t>TRANSPORTE</t>
  </si>
  <si>
    <t>MANUT. IMÓVEL</t>
  </si>
  <si>
    <t>MANUT. VEICULAR</t>
  </si>
  <si>
    <t>PLANOS</t>
  </si>
  <si>
    <t>LAZER</t>
  </si>
  <si>
    <t>ALIMENTAÇÃO</t>
  </si>
  <si>
    <t>SAÚDE</t>
  </si>
  <si>
    <t>MÓVEIS</t>
  </si>
  <si>
    <t>IMPOSTOS</t>
  </si>
  <si>
    <t>Tipo</t>
  </si>
  <si>
    <t>Pagamento</t>
  </si>
  <si>
    <t>LUCIANO</t>
  </si>
  <si>
    <t>AMBOS</t>
  </si>
  <si>
    <t>MARCIA</t>
  </si>
  <si>
    <t>Internet</t>
  </si>
  <si>
    <t>Luz</t>
  </si>
  <si>
    <t>Aluguel</t>
  </si>
  <si>
    <t>Água</t>
  </si>
  <si>
    <t>POR 2</t>
  </si>
  <si>
    <t>SEGUROS</t>
  </si>
  <si>
    <t>CARRO</t>
  </si>
  <si>
    <t>SEGURADORA</t>
  </si>
  <si>
    <t>DATA INÍCIO</t>
  </si>
  <si>
    <t>DATA FINAL</t>
  </si>
  <si>
    <t>CONDIÇÕES</t>
  </si>
  <si>
    <t>DESCRIÇÃO</t>
  </si>
  <si>
    <t>MITSUI</t>
  </si>
  <si>
    <t>N° APOLICE</t>
  </si>
  <si>
    <t>COBERTURA</t>
  </si>
  <si>
    <t>INDENIZAÇÃO</t>
  </si>
  <si>
    <t>100% FIPE</t>
  </si>
  <si>
    <t>FRANQUIA</t>
  </si>
  <si>
    <t>CORRETORA</t>
  </si>
  <si>
    <t>1+5</t>
  </si>
  <si>
    <t>VALOR PROPOSTA</t>
  </si>
  <si>
    <t>CRISTINA</t>
  </si>
  <si>
    <t>SUHAI</t>
  </si>
  <si>
    <t>ROUBO/FURTO</t>
  </si>
  <si>
    <t>3x</t>
  </si>
  <si>
    <t>2021/2022</t>
  </si>
  <si>
    <t>2022/2023</t>
  </si>
  <si>
    <t>FILHO</t>
  </si>
  <si>
    <t>RENDA FIXA</t>
  </si>
  <si>
    <t>RENDA VARIÁVEL</t>
  </si>
  <si>
    <t>MANUT. IMÓVEIS</t>
  </si>
  <si>
    <t>DIA 19</t>
  </si>
  <si>
    <t>MANUT. MÓVEL</t>
  </si>
  <si>
    <t>CRÉDITO BTG</t>
  </si>
  <si>
    <t>CRÉDITO INTER</t>
  </si>
  <si>
    <t>CARTÃO LUCIANO</t>
  </si>
  <si>
    <t>CARTÃO MARCIA</t>
  </si>
  <si>
    <t>CARTÃO DE TODOS</t>
  </si>
  <si>
    <t>CARTÕES DE CRÉDITO</t>
  </si>
  <si>
    <t>CONTAS</t>
  </si>
  <si>
    <t>ESTUDOS</t>
  </si>
  <si>
    <t>1 DE 10</t>
  </si>
  <si>
    <t>CARTEIRA</t>
  </si>
  <si>
    <t>TAXA A.A</t>
  </si>
  <si>
    <t>PERÍODO</t>
  </si>
  <si>
    <t>IR</t>
  </si>
  <si>
    <t>CDI</t>
  </si>
  <si>
    <t>CDB PRÉ</t>
  </si>
  <si>
    <t>CDB PÓS</t>
  </si>
  <si>
    <t>LCI PRÉ</t>
  </si>
  <si>
    <t>LCI PÓS</t>
  </si>
  <si>
    <t xml:space="preserve">Percentual </t>
  </si>
  <si>
    <t>Tx a.a</t>
  </si>
  <si>
    <t>181-360</t>
  </si>
  <si>
    <t>Tx a.m</t>
  </si>
  <si>
    <t>361-720</t>
  </si>
  <si>
    <t>Rendimento Real</t>
  </si>
  <si>
    <t>Valor Presente</t>
  </si>
  <si>
    <t>Rentabilidade</t>
  </si>
  <si>
    <t>Inflação</t>
  </si>
  <si>
    <t>CDB</t>
  </si>
  <si>
    <t>Tempo anos</t>
  </si>
  <si>
    <t>IR no período</t>
  </si>
  <si>
    <t>Valor Futuro</t>
  </si>
  <si>
    <t>Valor de IR</t>
  </si>
  <si>
    <t>Valor Real</t>
  </si>
  <si>
    <t>Rend. No Períod.</t>
  </si>
  <si>
    <t>Tx bruta</t>
  </si>
  <si>
    <t>Imposto Renda</t>
  </si>
  <si>
    <t>Mês</t>
  </si>
  <si>
    <t>FUNDO DE TIJOLO</t>
  </si>
  <si>
    <t>FUNDO DE PAPEL</t>
  </si>
  <si>
    <t>Rend. Tot</t>
  </si>
  <si>
    <t>Rend/cota</t>
  </si>
  <si>
    <t>Cotas</t>
  </si>
  <si>
    <t>Ticker</t>
  </si>
  <si>
    <t>QT</t>
  </si>
  <si>
    <t>REND.</t>
  </si>
  <si>
    <t>COTAS</t>
  </si>
  <si>
    <t>Segmento</t>
  </si>
  <si>
    <t>Dezembro</t>
  </si>
  <si>
    <t>Novembro</t>
  </si>
  <si>
    <t>Outubro</t>
  </si>
  <si>
    <t>Setembro</t>
  </si>
  <si>
    <t>Agosto</t>
  </si>
  <si>
    <t>Julho</t>
  </si>
  <si>
    <t>Junho</t>
  </si>
  <si>
    <t>Maio</t>
  </si>
  <si>
    <t>Abril</t>
  </si>
  <si>
    <t>Março</t>
  </si>
  <si>
    <t>Fevereiro</t>
  </si>
  <si>
    <t>Janeiro</t>
  </si>
  <si>
    <t>Fundos imobiliarios</t>
  </si>
  <si>
    <t>VENDA</t>
  </si>
  <si>
    <t>total</t>
  </si>
  <si>
    <t>V. Total</t>
  </si>
  <si>
    <t>V. Cota</t>
  </si>
  <si>
    <t>Qtd COTA</t>
  </si>
  <si>
    <t>Valor</t>
  </si>
  <si>
    <t>URPR11</t>
  </si>
  <si>
    <t>CPTS11</t>
  </si>
  <si>
    <t>BIME11</t>
  </si>
  <si>
    <t>IRDM11</t>
  </si>
  <si>
    <t>BBPO11</t>
  </si>
  <si>
    <t>XPLG11</t>
  </si>
  <si>
    <t>VGHF11</t>
  </si>
  <si>
    <t>RZAK11</t>
  </si>
  <si>
    <t>KISU11</t>
  </si>
  <si>
    <t>MXRF11</t>
  </si>
  <si>
    <t>CIELO</t>
  </si>
  <si>
    <t>TV e ASSINATURAS</t>
  </si>
  <si>
    <t>DIA 07</t>
  </si>
  <si>
    <t>MALU</t>
  </si>
  <si>
    <t>OBJETIVO</t>
  </si>
  <si>
    <t>RESTAM</t>
  </si>
  <si>
    <t>AÇÃO</t>
  </si>
  <si>
    <t>COTA</t>
  </si>
  <si>
    <t>P/VP</t>
  </si>
  <si>
    <t>DY</t>
  </si>
  <si>
    <t>FII</t>
  </si>
  <si>
    <t>AIEC</t>
  </si>
  <si>
    <t>LIQ.</t>
  </si>
  <si>
    <t>TGAR11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</si>
  <si>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</si>
  <si>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</si>
  <si>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</si>
  <si>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</si>
  <si>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</si>
  <si>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</si>
  <si>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</si>
  <si>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</si>
  <si>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</si>
  <si>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</si>
  <si>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DIA 25</t>
  </si>
  <si>
    <t>PRÉ</t>
  </si>
  <si>
    <t>LCI</t>
  </si>
  <si>
    <t>CRI</t>
  </si>
  <si>
    <t>CRA</t>
  </si>
  <si>
    <t>PÓS</t>
  </si>
  <si>
    <t>TIPO</t>
  </si>
  <si>
    <t>MODALIDADE</t>
  </si>
  <si>
    <t>LOCAL</t>
  </si>
  <si>
    <t>INICIAL</t>
  </si>
  <si>
    <t>VENCIMENTO</t>
  </si>
  <si>
    <t>ADBANK</t>
  </si>
  <si>
    <t>PRAZO</t>
  </si>
  <si>
    <t>TAXA IR</t>
  </si>
  <si>
    <t>IMPOSTO</t>
  </si>
  <si>
    <t>BRUTO</t>
  </si>
  <si>
    <t>INVESTIMENTO</t>
  </si>
  <si>
    <t>LÍQUIDO</t>
  </si>
  <si>
    <t>REAL</t>
  </si>
  <si>
    <t>PREVISÃO</t>
  </si>
  <si>
    <t>DADOS CORRETORA</t>
  </si>
  <si>
    <t>DATAS</t>
  </si>
  <si>
    <t>VALORES</t>
  </si>
  <si>
    <t>TX JUROS</t>
  </si>
  <si>
    <t>JUROS C/ IR</t>
  </si>
  <si>
    <t>JUROS S/ IR</t>
  </si>
  <si>
    <t>Rentabilidade Líquida a.a</t>
  </si>
  <si>
    <t>Rentabilidade Líquida a.m.</t>
  </si>
  <si>
    <t>TX. JUROS</t>
  </si>
  <si>
    <t>PINE</t>
  </si>
  <si>
    <t>AIEC11</t>
  </si>
  <si>
    <t>-</t>
  </si>
  <si>
    <t>BONSUCESSO S/A</t>
  </si>
  <si>
    <t>XPCA11</t>
  </si>
  <si>
    <t>TOTAL FATURA INTER</t>
  </si>
  <si>
    <t>TOTAL FATURAS</t>
  </si>
  <si>
    <t>CARTÃO 5848</t>
  </si>
  <si>
    <t>BTG BRUTO</t>
  </si>
  <si>
    <t>BTG CALCULADO</t>
  </si>
  <si>
    <t>=</t>
  </si>
  <si>
    <t>APOIO DO CARTÃO</t>
  </si>
  <si>
    <t>CONFERIR NO APP INTER</t>
  </si>
  <si>
    <t>CONFERIR NO APP BTG</t>
  </si>
  <si>
    <t>Concórdia JAN/22</t>
  </si>
  <si>
    <t>Mandar para o BTG (MARCIA)</t>
  </si>
  <si>
    <t>Mandar para o BTG (LUCIANO)</t>
  </si>
  <si>
    <t>SARE11</t>
  </si>
  <si>
    <t>GGRC11</t>
  </si>
  <si>
    <t>Cotação comercial</t>
  </si>
  <si>
    <t>Spread</t>
  </si>
  <si>
    <t>Valor Operação</t>
  </si>
  <si>
    <t>IOF</t>
  </si>
  <si>
    <t>Taxa</t>
  </si>
  <si>
    <t>VET</t>
  </si>
  <si>
    <t>Valor R$</t>
  </si>
  <si>
    <t>Valor USD</t>
  </si>
  <si>
    <t>BTG JAN/22</t>
  </si>
  <si>
    <t>INTER JAN/22</t>
  </si>
  <si>
    <t>Claro JAN/22</t>
  </si>
  <si>
    <t>COMPRA</t>
  </si>
  <si>
    <t>Dolares</t>
  </si>
  <si>
    <t>ibrx</t>
  </si>
  <si>
    <t>TAG</t>
  </si>
  <si>
    <t>Qtd.</t>
  </si>
  <si>
    <t>VL M.</t>
  </si>
  <si>
    <t>Total USD</t>
  </si>
  <si>
    <t>PRA</t>
  </si>
  <si>
    <t>IBRX</t>
  </si>
  <si>
    <t>CTKB</t>
  </si>
  <si>
    <t>ImmunitBio Inc</t>
  </si>
  <si>
    <t>ProAssurance Corp</t>
  </si>
  <si>
    <t>Cytek Biosciences Inc</t>
  </si>
  <si>
    <t>PRCT</t>
  </si>
  <si>
    <t>GANHO</t>
  </si>
  <si>
    <t>VL. VENDA</t>
  </si>
  <si>
    <t>VL. REND.</t>
  </si>
  <si>
    <t>Periodo</t>
  </si>
  <si>
    <t>EXPECTATIVA</t>
  </si>
  <si>
    <t>VENDA REAL E LUCROS</t>
  </si>
  <si>
    <t>ProceptBioRobotics Corp</t>
  </si>
  <si>
    <t>WE</t>
  </si>
  <si>
    <t>Wework Inc</t>
  </si>
  <si>
    <t>LCI PRE 360D</t>
  </si>
  <si>
    <t>LCA ABC</t>
  </si>
  <si>
    <t>NetFlix</t>
  </si>
  <si>
    <t>CartãoTodos</t>
  </si>
  <si>
    <t>1 DE SEMP</t>
  </si>
  <si>
    <t>TurboGas</t>
  </si>
  <si>
    <t>VALOR</t>
  </si>
  <si>
    <t>Qtd</t>
  </si>
  <si>
    <t>VGIA</t>
  </si>
  <si>
    <t>OURE11</t>
  </si>
  <si>
    <t>Custo</t>
  </si>
  <si>
    <t>VGIA11</t>
  </si>
  <si>
    <t>VCRI11</t>
  </si>
  <si>
    <t>Razão social</t>
  </si>
  <si>
    <t>Data constituição</t>
  </si>
  <si>
    <t>Administrador</t>
  </si>
  <si>
    <t>Data COM</t>
  </si>
  <si>
    <t>Data Div.</t>
  </si>
  <si>
    <t>PAPÉIS</t>
  </si>
  <si>
    <t>BTG PACTUAL</t>
  </si>
  <si>
    <t>14 A 17</t>
  </si>
  <si>
    <t>28 A 31</t>
  </si>
  <si>
    <t>21 A 25</t>
  </si>
  <si>
    <t>RIZA AKIN</t>
  </si>
  <si>
    <t>Ativos</t>
  </si>
  <si>
    <t>BRL TRUST</t>
  </si>
  <si>
    <t>URCA PRIME</t>
  </si>
  <si>
    <t>VORTX DIST.</t>
  </si>
  <si>
    <t>08 a 11</t>
  </si>
  <si>
    <t>AUTONOMY ED.</t>
  </si>
  <si>
    <t>TIJOLO</t>
  </si>
  <si>
    <t>MAF DISTRIB.</t>
  </si>
  <si>
    <t>TG ATIVO REAL</t>
  </si>
  <si>
    <t>FIAGRO XP</t>
  </si>
  <si>
    <t>XP INVEST.</t>
  </si>
  <si>
    <t>10 A 13</t>
  </si>
  <si>
    <t>17 A 20</t>
  </si>
  <si>
    <t>VALORA CRA</t>
  </si>
  <si>
    <t>OUR. CYRELA</t>
  </si>
  <si>
    <t>B. OURINVEST</t>
  </si>
  <si>
    <t>DY Ticker</t>
  </si>
  <si>
    <t>DY Carteira</t>
  </si>
  <si>
    <t>FGAA11</t>
  </si>
  <si>
    <t>vl REND.</t>
  </si>
  <si>
    <t>DY MÊS</t>
  </si>
  <si>
    <t>DY ANO</t>
  </si>
  <si>
    <t>v PATRIM.</t>
  </si>
  <si>
    <t>SUB TOTAL</t>
  </si>
  <si>
    <t>ESPERA FUTURA</t>
  </si>
  <si>
    <t>DYs TOTAIS</t>
  </si>
  <si>
    <t>IRDM</t>
  </si>
  <si>
    <t>PATRIMÔNIO</t>
  </si>
  <si>
    <t>Ganho/Mês</t>
  </si>
  <si>
    <t>Rend./Mes</t>
  </si>
  <si>
    <t>Rend./Tot.</t>
  </si>
  <si>
    <t>Tot. Vend.</t>
  </si>
  <si>
    <t>MARGEM DE LUCRO</t>
  </si>
  <si>
    <t>NEGOCIAÇÃO</t>
  </si>
  <si>
    <t>FFIE</t>
  </si>
  <si>
    <t>OTLY</t>
  </si>
  <si>
    <t>TTOO</t>
  </si>
  <si>
    <t>LIMITADO</t>
  </si>
  <si>
    <t>LUMN</t>
  </si>
  <si>
    <t>RENDIMENTOS GANHOS ATÉ AGORA</t>
  </si>
  <si>
    <t>we</t>
  </si>
  <si>
    <t>https://br.investing.com/equities/oatly-group-ab-adr</t>
  </si>
  <si>
    <t>OATLY</t>
  </si>
  <si>
    <t>https://br.investing.com/equities/wework</t>
  </si>
  <si>
    <t>https://br.investing.com/equities/t2-biosystms-inc</t>
  </si>
  <si>
    <t>https://br.investing.com/equities/nantkwest</t>
  </si>
  <si>
    <t>https://br.investing.com/equities/centurylink</t>
  </si>
  <si>
    <t>https://br.investing.com/equities/property-solutions</t>
  </si>
  <si>
    <t>D+2</t>
  </si>
  <si>
    <r>
      <t xml:space="preserve">Respeitar liquidação para não cometer </t>
    </r>
    <r>
      <rPr>
        <b/>
        <sz val="11"/>
        <color theme="1"/>
        <rFont val="Calibri"/>
        <family val="2"/>
        <scheme val="minor"/>
      </rPr>
      <t>violação de boa fé</t>
    </r>
  </si>
  <si>
    <t>dep</t>
  </si>
  <si>
    <t>comp</t>
  </si>
  <si>
    <t>venda</t>
  </si>
  <si>
    <t>prct</t>
  </si>
  <si>
    <t>resgate</t>
  </si>
  <si>
    <t>ctkb</t>
  </si>
  <si>
    <t>pra</t>
  </si>
  <si>
    <t>otly</t>
  </si>
  <si>
    <t>ttoo</t>
  </si>
  <si>
    <t>ffie</t>
  </si>
  <si>
    <t>lumn</t>
  </si>
  <si>
    <t>Saldo</t>
  </si>
  <si>
    <t>We</t>
  </si>
  <si>
    <t>Otly</t>
  </si>
  <si>
    <t>Lumn</t>
  </si>
  <si>
    <t>ACADEMIA</t>
  </si>
  <si>
    <t>HÍBRIDO</t>
  </si>
  <si>
    <t>Sheila</t>
  </si>
  <si>
    <t>SULSERVICE</t>
  </si>
  <si>
    <t>Alimentação</t>
  </si>
  <si>
    <t>Outros Consumo</t>
  </si>
  <si>
    <t>Aposentadoria</t>
  </si>
  <si>
    <t>Manut. Carro</t>
  </si>
  <si>
    <t>Seguros + IPVA</t>
  </si>
  <si>
    <t>AgroAlvorada</t>
  </si>
  <si>
    <t>Ferramentas</t>
  </si>
  <si>
    <t>PlanetBall</t>
  </si>
  <si>
    <t>2023/2024</t>
  </si>
  <si>
    <t>FGAA</t>
  </si>
  <si>
    <t>FG AGRO</t>
  </si>
  <si>
    <t>06 A 08</t>
  </si>
  <si>
    <t>14 A 16</t>
  </si>
  <si>
    <t>RZAK</t>
  </si>
  <si>
    <t>URPR</t>
  </si>
  <si>
    <t>TGAR</t>
  </si>
  <si>
    <t>XPCA</t>
  </si>
  <si>
    <t>OURE</t>
  </si>
  <si>
    <t>6 A 8</t>
  </si>
  <si>
    <t>%</t>
  </si>
  <si>
    <t>https://www.fundsexplorer.com.br/funds/AIEC11</t>
  </si>
  <si>
    <t>https://www.fundsexplorer.com.br/funds/TGAR11</t>
  </si>
  <si>
    <t>https://www.fundsexplorer.com.br/funds/OURE11</t>
  </si>
  <si>
    <t>https://www.fundsexplorer.com.br/funds/RZAK11</t>
  </si>
  <si>
    <t>https://www.fundsexplorer.com.br/funds/VGIA11</t>
  </si>
  <si>
    <t>https://www.fundsexplorer.com.br/funds/URPR11</t>
  </si>
  <si>
    <t>https://www.fundsexplorer.com.br/funds/XPCA11</t>
  </si>
  <si>
    <t>https://www.fundsexplorer.com.br/funds/FGAA11</t>
  </si>
  <si>
    <t>EstornoCompra</t>
  </si>
  <si>
    <t>INTER MÁRCIA</t>
  </si>
  <si>
    <t>INTER LUCIANO</t>
  </si>
  <si>
    <t>CARTÃO INTER</t>
  </si>
  <si>
    <t>LUCIANO PAGOU</t>
  </si>
  <si>
    <t>MARCIA PAGOU</t>
  </si>
  <si>
    <t>MERCADO PAGO</t>
  </si>
  <si>
    <t>FLUXO DE CAIXA</t>
  </si>
  <si>
    <t>99PAY</t>
  </si>
  <si>
    <t>BTG</t>
  </si>
  <si>
    <t>INTER</t>
  </si>
  <si>
    <t>Gasolina, alimentação e outros</t>
  </si>
  <si>
    <t>Contas a pagar + MAN. VEICULOS + SEGUROS</t>
  </si>
  <si>
    <t>EMERGÊNCIA C/ LIQUIDEZ DIÁRIA + Por 6 meses</t>
  </si>
  <si>
    <t>TOTAL INVESTIDO</t>
  </si>
  <si>
    <t>DINHEIRO MÁRICA</t>
  </si>
  <si>
    <t>CercaEletrica</t>
  </si>
  <si>
    <t>1 DE 2</t>
  </si>
  <si>
    <t>Valor a ser reembolsado da cerca elétrica</t>
  </si>
  <si>
    <t>Gasolina</t>
  </si>
  <si>
    <t>Almoço</t>
  </si>
  <si>
    <t>Mailson</t>
  </si>
  <si>
    <t>Orçamento</t>
  </si>
  <si>
    <t>Total custo</t>
  </si>
  <si>
    <t>Lucro</t>
  </si>
  <si>
    <t>Custo outros materiais</t>
  </si>
  <si>
    <t>VIVA3</t>
  </si>
  <si>
    <t>PETR4</t>
  </si>
  <si>
    <t>WEGE3</t>
  </si>
  <si>
    <t>GMAT3</t>
  </si>
  <si>
    <t>VER QUAL É</t>
  </si>
  <si>
    <t>MESES DE 2024</t>
  </si>
  <si>
    <t>130+186</t>
  </si>
  <si>
    <t>6 MESES</t>
  </si>
  <si>
    <t>12 MESES</t>
  </si>
  <si>
    <t>POR MÊS</t>
  </si>
  <si>
    <t>4k é o básico</t>
  </si>
  <si>
    <t>"Guardar o dinheiro da aposentadoria em rendas variáveis e manter como reserva de emergência o dinheiro da 99PAY"</t>
  </si>
  <si>
    <t>PLANEJAMENTO FUTURO COM FUNDOS IMOBILIÁRIOS</t>
  </si>
  <si>
    <t>Valor Total</t>
  </si>
  <si>
    <t>Rendimento</t>
  </si>
  <si>
    <t>Anos</t>
  </si>
  <si>
    <t>Aposentadoria FII</t>
  </si>
  <si>
    <t>MÉDIA</t>
  </si>
  <si>
    <t>Data Atual</t>
  </si>
  <si>
    <t>MÊS</t>
  </si>
  <si>
    <t>Meses Rest.</t>
  </si>
  <si>
    <t>Anos Rest.</t>
  </si>
  <si>
    <t>RENDIMENTO ANUAL</t>
  </si>
  <si>
    <t>Idade Aprox.</t>
  </si>
  <si>
    <t>Ano Aprox.</t>
  </si>
  <si>
    <t>Renda</t>
  </si>
  <si>
    <t>Aportes</t>
  </si>
  <si>
    <t>Montante</t>
  </si>
  <si>
    <t>Atual Carteira</t>
  </si>
  <si>
    <t>Juros</t>
  </si>
  <si>
    <t>Previsão mercado</t>
  </si>
  <si>
    <t>PLANO ESTRATÉGICO</t>
  </si>
</sst>
</file>

<file path=xl/styles.xml><?xml version="1.0" encoding="utf-8"?>
<styleSheet xmlns="http://schemas.openxmlformats.org/spreadsheetml/2006/main">
  <numFmts count="1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.0%"/>
    <numFmt numFmtId="166" formatCode="[$-416]d\-mmm\-yy;@"/>
    <numFmt numFmtId="167" formatCode="0.000%"/>
    <numFmt numFmtId="168" formatCode="[$-416]d\-mmm;@"/>
    <numFmt numFmtId="169" formatCode="_-&quot;R$&quot;\ * #,##0.0000_-;\-&quot;R$&quot;\ * #,##0.0000_-;_-&quot;R$&quot;\ * &quot;-&quot;??_-;_-@_-"/>
    <numFmt numFmtId="170" formatCode="_-[$$-409]* #,##0.00_ ;_-[$$-409]* \-#,##0.00\ ;_-[$$-409]* &quot;-&quot;??_ ;_-@_ "/>
    <numFmt numFmtId="171" formatCode="0.00000"/>
    <numFmt numFmtId="172" formatCode="_-[$$-409]* #,##0.00000_ ;_-[$$-409]* \-#,##0.00000\ ;_-[$$-409]* &quot;-&quot;?????_ ;_-@_ "/>
    <numFmt numFmtId="173" formatCode="0.000000"/>
    <numFmt numFmtId="174" formatCode="&quot;R$&quot;\ #,##0.00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0" tint="-4.9989318521683403E-2"/>
      <name val="Calibri"/>
      <family val="2"/>
      <scheme val="minor"/>
    </font>
    <font>
      <b/>
      <sz val="11"/>
      <color theme="0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  <font>
      <sz val="11"/>
      <color theme="0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i/>
      <sz val="11"/>
      <color theme="3" tint="0.79998168889431442"/>
      <name val="Arial Narrow"/>
      <family val="2"/>
    </font>
    <font>
      <sz val="11"/>
      <color rgb="FFFF0000"/>
      <name val="Calibri"/>
      <family val="2"/>
      <scheme val="minor"/>
    </font>
    <font>
      <sz val="12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u/>
      <sz val="12"/>
      <color theme="1"/>
      <name val="Arial Narrow"/>
      <family val="2"/>
    </font>
    <font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Arial Narrow"/>
      <family val="2"/>
    </font>
    <font>
      <sz val="2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Arial Narrow"/>
      <family val="2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i/>
      <u val="singleAccounting"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2"/>
      <name val="Arial Narrow"/>
      <family val="2"/>
    </font>
    <font>
      <u val="singleAccounting"/>
      <sz val="12"/>
      <name val="Arial Narrow"/>
      <family val="2"/>
    </font>
    <font>
      <u val="singleAccounting"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22"/>
      <color theme="0" tint="-0.499984740745262"/>
      <name val="Calibri"/>
      <family val="2"/>
      <scheme val="minor"/>
    </font>
    <font>
      <b/>
      <i/>
      <sz val="22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i/>
      <u val="singleAccounting"/>
      <sz val="12"/>
      <color theme="0"/>
      <name val="Arial Narrow"/>
      <family val="2"/>
    </font>
    <font>
      <b/>
      <i/>
      <u/>
      <sz val="11"/>
      <color theme="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rgb="FFFFFF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rgb="FF00B050"/>
      <name val="Calibri"/>
      <family val="2"/>
      <scheme val="minor"/>
    </font>
    <font>
      <sz val="12"/>
      <color theme="0"/>
      <name val="Arial Narrow"/>
      <family val="2"/>
    </font>
    <font>
      <sz val="12"/>
      <color rgb="FF7030A0"/>
      <name val="Arial Narrow"/>
      <family val="2"/>
    </font>
    <font>
      <b/>
      <sz val="12"/>
      <color theme="0"/>
      <name val="Arial Narrow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rgb="FFFFFF00"/>
      </right>
      <top/>
      <bottom/>
      <diagonal/>
    </border>
    <border>
      <left/>
      <right style="thin">
        <color rgb="FF00B050"/>
      </right>
      <top/>
      <bottom/>
      <diagonal/>
    </border>
    <border>
      <left style="thin">
        <color rgb="FFFF0000"/>
      </left>
      <right/>
      <top/>
      <bottom/>
      <diagonal/>
    </border>
    <border>
      <left style="thin">
        <color rgb="FF00B050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</cellStyleXfs>
  <cellXfs count="867">
    <xf numFmtId="0" fontId="0" fillId="0" borderId="0" xfId="0"/>
    <xf numFmtId="0" fontId="0" fillId="2" borderId="0" xfId="0" applyFill="1"/>
    <xf numFmtId="44" fontId="0" fillId="2" borderId="0" xfId="0" applyNumberFormat="1" applyFill="1"/>
    <xf numFmtId="0" fontId="0" fillId="5" borderId="3" xfId="0" applyFill="1" applyBorder="1"/>
    <xf numFmtId="0" fontId="4" fillId="4" borderId="8" xfId="0" applyFont="1" applyFill="1" applyBorder="1"/>
    <xf numFmtId="44" fontId="4" fillId="7" borderId="10" xfId="1" applyFont="1" applyFill="1" applyBorder="1"/>
    <xf numFmtId="44" fontId="4" fillId="5" borderId="18" xfId="1" applyFont="1" applyFill="1" applyBorder="1"/>
    <xf numFmtId="0" fontId="4" fillId="7" borderId="24" xfId="0" applyFont="1" applyFill="1" applyBorder="1"/>
    <xf numFmtId="44" fontId="4" fillId="7" borderId="3" xfId="1" applyFont="1" applyFill="1" applyBorder="1"/>
    <xf numFmtId="44" fontId="4" fillId="7" borderId="1" xfId="1" applyFont="1" applyFill="1" applyBorder="1"/>
    <xf numFmtId="0" fontId="4" fillId="7" borderId="12" xfId="0" applyFont="1" applyFill="1" applyBorder="1"/>
    <xf numFmtId="44" fontId="4" fillId="7" borderId="5" xfId="1" applyFont="1" applyFill="1" applyBorder="1"/>
    <xf numFmtId="44" fontId="4" fillId="7" borderId="6" xfId="1" applyFont="1" applyFill="1" applyBorder="1"/>
    <xf numFmtId="0" fontId="4" fillId="7" borderId="2" xfId="0" applyFont="1" applyFill="1" applyBorder="1"/>
    <xf numFmtId="0" fontId="4" fillId="10" borderId="20" xfId="0" applyFont="1" applyFill="1" applyBorder="1"/>
    <xf numFmtId="44" fontId="4" fillId="10" borderId="25" xfId="1" applyFont="1" applyFill="1" applyBorder="1"/>
    <xf numFmtId="44" fontId="4" fillId="5" borderId="19" xfId="1" applyFont="1" applyFill="1" applyBorder="1"/>
    <xf numFmtId="0" fontId="4" fillId="4" borderId="31" xfId="0" applyFont="1" applyFill="1" applyBorder="1"/>
    <xf numFmtId="10" fontId="4" fillId="4" borderId="32" xfId="0" applyNumberFormat="1" applyFont="1" applyFill="1" applyBorder="1" applyAlignment="1">
      <alignment horizontal="center"/>
    </xf>
    <xf numFmtId="0" fontId="3" fillId="8" borderId="22" xfId="0" applyFont="1" applyFill="1" applyBorder="1" applyAlignment="1">
      <alignment horizontal="center"/>
    </xf>
    <xf numFmtId="44" fontId="3" fillId="8" borderId="23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8" borderId="23" xfId="0" applyFont="1" applyFill="1" applyBorder="1"/>
    <xf numFmtId="44" fontId="3" fillId="2" borderId="1" xfId="1" applyFont="1" applyFill="1" applyBorder="1"/>
    <xf numFmtId="44" fontId="3" fillId="2" borderId="34" xfId="1" applyFont="1" applyFill="1" applyBorder="1"/>
    <xf numFmtId="0" fontId="3" fillId="8" borderId="19" xfId="0" applyFont="1" applyFill="1" applyBorder="1"/>
    <xf numFmtId="44" fontId="3" fillId="2" borderId="25" xfId="1" applyFont="1" applyFill="1" applyBorder="1"/>
    <xf numFmtId="44" fontId="3" fillId="2" borderId="35" xfId="1" applyFont="1" applyFill="1" applyBorder="1"/>
    <xf numFmtId="44" fontId="3" fillId="2" borderId="38" xfId="1" applyFont="1" applyFill="1" applyBorder="1"/>
    <xf numFmtId="44" fontId="4" fillId="5" borderId="21" xfId="1" applyFont="1" applyFill="1" applyBorder="1"/>
    <xf numFmtId="44" fontId="4" fillId="5" borderId="9" xfId="1" applyFont="1" applyFill="1" applyBorder="1" applyAlignment="1"/>
    <xf numFmtId="0" fontId="3" fillId="9" borderId="17" xfId="0" applyFont="1" applyFill="1" applyBorder="1" applyAlignment="1">
      <alignment horizontal="center"/>
    </xf>
    <xf numFmtId="0" fontId="3" fillId="9" borderId="18" xfId="0" applyFont="1" applyFill="1" applyBorder="1"/>
    <xf numFmtId="0" fontId="3" fillId="9" borderId="21" xfId="0" applyFont="1" applyFill="1" applyBorder="1"/>
    <xf numFmtId="0" fontId="4" fillId="7" borderId="39" xfId="0" applyFont="1" applyFill="1" applyBorder="1"/>
    <xf numFmtId="44" fontId="4" fillId="7" borderId="13" xfId="1" applyFont="1" applyFill="1" applyBorder="1"/>
    <xf numFmtId="44" fontId="4" fillId="7" borderId="14" xfId="1" applyFont="1" applyFill="1" applyBorder="1"/>
    <xf numFmtId="44" fontId="4" fillId="4" borderId="32" xfId="1" applyFont="1" applyFill="1" applyBorder="1"/>
    <xf numFmtId="44" fontId="4" fillId="5" borderId="17" xfId="1" applyFont="1" applyFill="1" applyBorder="1"/>
    <xf numFmtId="44" fontId="4" fillId="4" borderId="33" xfId="1" applyFont="1" applyFill="1" applyBorder="1"/>
    <xf numFmtId="44" fontId="4" fillId="7" borderId="40" xfId="1" applyFont="1" applyFill="1" applyBorder="1"/>
    <xf numFmtId="44" fontId="4" fillId="7" borderId="41" xfId="1" applyFont="1" applyFill="1" applyBorder="1"/>
    <xf numFmtId="44" fontId="4" fillId="7" borderId="42" xfId="1" applyFont="1" applyFill="1" applyBorder="1"/>
    <xf numFmtId="44" fontId="4" fillId="10" borderId="43" xfId="1" applyFont="1" applyFill="1" applyBorder="1"/>
    <xf numFmtId="10" fontId="4" fillId="4" borderId="9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44" fontId="6" fillId="2" borderId="0" xfId="1" applyFont="1" applyFill="1"/>
    <xf numFmtId="0" fontId="0" fillId="2" borderId="44" xfId="0" applyFill="1" applyBorder="1"/>
    <xf numFmtId="0" fontId="3" fillId="2" borderId="0" xfId="0" applyFont="1" applyFill="1"/>
    <xf numFmtId="44" fontId="3" fillId="2" borderId="1" xfId="1" applyNumberFormat="1" applyFont="1" applyFill="1" applyBorder="1" applyAlignment="1">
      <alignment horizontal="right" vertical="center"/>
    </xf>
    <xf numFmtId="16" fontId="3" fillId="2" borderId="1" xfId="0" applyNumberFormat="1" applyFont="1" applyFill="1" applyBorder="1"/>
    <xf numFmtId="44" fontId="3" fillId="2" borderId="1" xfId="1" applyFont="1" applyFill="1" applyBorder="1" applyAlignment="1">
      <alignment horizontal="center" vertical="center"/>
    </xf>
    <xf numFmtId="44" fontId="3" fillId="2" borderId="0" xfId="0" applyNumberFormat="1" applyFont="1" applyFill="1"/>
    <xf numFmtId="16" fontId="3" fillId="2" borderId="3" xfId="0" applyNumberFormat="1" applyFont="1" applyFill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0" fontId="3" fillId="2" borderId="1" xfId="0" applyFont="1" applyFill="1" applyBorder="1"/>
    <xf numFmtId="44" fontId="5" fillId="6" borderId="45" xfId="0" applyNumberFormat="1" applyFont="1" applyFill="1" applyBorder="1"/>
    <xf numFmtId="44" fontId="9" fillId="6" borderId="45" xfId="0" applyNumberFormat="1" applyFont="1" applyFill="1" applyBorder="1"/>
    <xf numFmtId="44" fontId="9" fillId="6" borderId="46" xfId="0" applyNumberFormat="1" applyFont="1" applyFill="1" applyBorder="1"/>
    <xf numFmtId="0" fontId="7" fillId="3" borderId="32" xfId="0" applyFon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31" xfId="0" applyFont="1" applyFill="1" applyBorder="1" applyAlignment="1">
      <alignment horizontal="center"/>
    </xf>
    <xf numFmtId="44" fontId="5" fillId="6" borderId="45" xfId="0" applyNumberFormat="1" applyFont="1" applyFill="1" applyBorder="1" applyAlignment="1">
      <alignment horizontal="center"/>
    </xf>
    <xf numFmtId="44" fontId="3" fillId="2" borderId="0" xfId="0" applyNumberFormat="1" applyFont="1" applyFill="1" applyAlignment="1">
      <alignment horizontal="center"/>
    </xf>
    <xf numFmtId="0" fontId="3" fillId="5" borderId="34" xfId="0" applyFont="1" applyFill="1" applyBorder="1" applyAlignment="1">
      <alignment horizontal="right" vertical="center"/>
    </xf>
    <xf numFmtId="44" fontId="3" fillId="2" borderId="0" xfId="1" applyFont="1" applyFill="1" applyBorder="1" applyAlignment="1">
      <alignment horizontal="right"/>
    </xf>
    <xf numFmtId="44" fontId="9" fillId="2" borderId="0" xfId="0" applyNumberFormat="1" applyFont="1" applyFill="1" applyBorder="1"/>
    <xf numFmtId="0" fontId="8" fillId="2" borderId="0" xfId="0" applyFont="1" applyFill="1" applyBorder="1" applyAlignment="1">
      <alignment horizontal="center"/>
    </xf>
    <xf numFmtId="49" fontId="8" fillId="2" borderId="0" xfId="0" applyNumberFormat="1" applyFont="1" applyFill="1" applyBorder="1" applyAlignment="1">
      <alignment horizontal="center"/>
    </xf>
    <xf numFmtId="44" fontId="10" fillId="3" borderId="14" xfId="1" applyNumberFormat="1" applyFont="1" applyFill="1" applyBorder="1" applyAlignment="1">
      <alignment horizontal="center" vertical="center"/>
    </xf>
    <xf numFmtId="44" fontId="10" fillId="3" borderId="14" xfId="1" applyFont="1" applyFill="1" applyBorder="1" applyAlignment="1">
      <alignment horizontal="right"/>
    </xf>
    <xf numFmtId="44" fontId="10" fillId="3" borderId="15" xfId="1" applyFont="1" applyFill="1" applyBorder="1" applyAlignment="1">
      <alignment horizontal="right"/>
    </xf>
    <xf numFmtId="16" fontId="10" fillId="3" borderId="14" xfId="0" applyNumberFormat="1" applyFont="1" applyFill="1" applyBorder="1" applyAlignment="1">
      <alignment horizontal="center"/>
    </xf>
    <xf numFmtId="0" fontId="10" fillId="2" borderId="0" xfId="0" applyFont="1" applyFill="1"/>
    <xf numFmtId="0" fontId="3" fillId="2" borderId="0" xfId="0" applyFont="1" applyFill="1" applyBorder="1" applyAlignment="1">
      <alignment horizontal="center" vertical="center"/>
    </xf>
    <xf numFmtId="16" fontId="8" fillId="2" borderId="3" xfId="0" applyNumberFormat="1" applyFont="1" applyFill="1" applyBorder="1" applyAlignment="1">
      <alignment horizontal="center"/>
    </xf>
    <xf numFmtId="16" fontId="8" fillId="2" borderId="1" xfId="0" applyNumberFormat="1" applyFont="1" applyFill="1" applyBorder="1" applyAlignment="1">
      <alignment horizontal="left"/>
    </xf>
    <xf numFmtId="0" fontId="3" fillId="2" borderId="6" xfId="0" applyFont="1" applyFill="1" applyBorder="1"/>
    <xf numFmtId="44" fontId="8" fillId="2" borderId="1" xfId="1" applyFont="1" applyFill="1" applyBorder="1" applyAlignment="1">
      <alignment horizontal="center"/>
    </xf>
    <xf numFmtId="44" fontId="3" fillId="2" borderId="6" xfId="1" applyNumberFormat="1" applyFont="1" applyFill="1" applyBorder="1" applyAlignment="1">
      <alignment horizontal="right" vertical="center"/>
    </xf>
    <xf numFmtId="0" fontId="10" fillId="2" borderId="0" xfId="0" applyFont="1" applyFill="1" applyAlignment="1">
      <alignment horizontal="right"/>
    </xf>
    <xf numFmtId="44" fontId="5" fillId="2" borderId="2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left"/>
    </xf>
    <xf numFmtId="44" fontId="3" fillId="2" borderId="0" xfId="1" applyFont="1" applyFill="1" applyBorder="1" applyAlignment="1">
      <alignment horizontal="left"/>
    </xf>
    <xf numFmtId="44" fontId="8" fillId="2" borderId="0" xfId="1" applyFont="1" applyFill="1" applyBorder="1" applyAlignment="1">
      <alignment horizontal="left"/>
    </xf>
    <xf numFmtId="44" fontId="9" fillId="2" borderId="0" xfId="0" applyNumberFormat="1" applyFont="1" applyFill="1" applyBorder="1" applyAlignment="1">
      <alignment horizontal="left"/>
    </xf>
    <xf numFmtId="44" fontId="3" fillId="2" borderId="0" xfId="0" applyNumberFormat="1" applyFont="1" applyFill="1" applyAlignment="1">
      <alignment horizontal="left"/>
    </xf>
    <xf numFmtId="44" fontId="3" fillId="2" borderId="25" xfId="1" applyFont="1" applyFill="1" applyBorder="1" applyAlignment="1">
      <alignment horizontal="center" vertical="center"/>
    </xf>
    <xf numFmtId="44" fontId="5" fillId="2" borderId="35" xfId="0" applyNumberFormat="1" applyFont="1" applyFill="1" applyBorder="1" applyAlignment="1">
      <alignment horizontal="center"/>
    </xf>
    <xf numFmtId="44" fontId="3" fillId="2" borderId="1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5" fillId="2" borderId="0" xfId="0" applyFont="1" applyFill="1" applyBorder="1" applyAlignment="1"/>
    <xf numFmtId="16" fontId="3" fillId="2" borderId="5" xfId="0" applyNumberFormat="1" applyFont="1" applyFill="1" applyBorder="1" applyAlignment="1">
      <alignment horizontal="center"/>
    </xf>
    <xf numFmtId="44" fontId="3" fillId="2" borderId="3" xfId="1" applyFont="1" applyFill="1" applyBorder="1"/>
    <xf numFmtId="44" fontId="11" fillId="2" borderId="1" xfId="1" applyFont="1" applyFill="1" applyBorder="1" applyAlignment="1">
      <alignment horizontal="center" vertical="center"/>
    </xf>
    <xf numFmtId="44" fontId="11" fillId="2" borderId="25" xfId="1" applyFont="1" applyFill="1" applyBorder="1" applyAlignment="1">
      <alignment horizontal="center" vertical="center"/>
    </xf>
    <xf numFmtId="44" fontId="11" fillId="5" borderId="1" xfId="1" applyFont="1" applyFill="1" applyBorder="1" applyAlignment="1">
      <alignment horizontal="center" vertical="center"/>
    </xf>
    <xf numFmtId="44" fontId="11" fillId="5" borderId="14" xfId="1" applyFont="1" applyFill="1" applyBorder="1" applyAlignment="1">
      <alignment horizontal="center" vertical="center"/>
    </xf>
    <xf numFmtId="44" fontId="11" fillId="5" borderId="34" xfId="1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44" fontId="12" fillId="4" borderId="14" xfId="1" applyFont="1" applyFill="1" applyBorder="1" applyAlignment="1">
      <alignment horizontal="center" vertical="center"/>
    </xf>
    <xf numFmtId="0" fontId="0" fillId="5" borderId="1" xfId="0" applyFill="1" applyBorder="1"/>
    <xf numFmtId="0" fontId="0" fillId="2" borderId="34" xfId="0" applyFill="1" applyBorder="1" applyAlignment="1">
      <alignment horizontal="center"/>
    </xf>
    <xf numFmtId="0" fontId="0" fillId="2" borderId="0" xfId="0" applyFill="1" applyAlignment="1">
      <alignment horizontal="right"/>
    </xf>
    <xf numFmtId="44" fontId="2" fillId="7" borderId="47" xfId="1" applyFont="1" applyFill="1" applyBorder="1" applyAlignment="1">
      <alignment horizontal="center"/>
    </xf>
    <xf numFmtId="0" fontId="0" fillId="9" borderId="0" xfId="0" applyFill="1"/>
    <xf numFmtId="0" fontId="0" fillId="2" borderId="22" xfId="0" applyFill="1" applyBorder="1"/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3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2" borderId="12" xfId="0" applyFill="1" applyBorder="1"/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1" fontId="0" fillId="2" borderId="34" xfId="0" applyNumberFormat="1" applyFill="1" applyBorder="1" applyAlignment="1">
      <alignment horizontal="center"/>
    </xf>
    <xf numFmtId="14" fontId="0" fillId="2" borderId="34" xfId="0" applyNumberFormat="1" applyFill="1" applyBorder="1" applyAlignment="1">
      <alignment horizontal="center"/>
    </xf>
    <xf numFmtId="164" fontId="0" fillId="2" borderId="34" xfId="0" applyNumberFormat="1" applyFill="1" applyBorder="1" applyAlignment="1">
      <alignment horizontal="center"/>
    </xf>
    <xf numFmtId="164" fontId="0" fillId="2" borderId="0" xfId="0" applyNumberFormat="1" applyFill="1"/>
    <xf numFmtId="0" fontId="3" fillId="2" borderId="0" xfId="0" applyFont="1" applyFill="1" applyAlignment="1">
      <alignment horizontal="center"/>
    </xf>
    <xf numFmtId="0" fontId="3" fillId="8" borderId="24" xfId="0" applyFont="1" applyFill="1" applyBorder="1"/>
    <xf numFmtId="44" fontId="3" fillId="2" borderId="37" xfId="1" applyFont="1" applyFill="1" applyBorder="1"/>
    <xf numFmtId="44" fontId="3" fillId="2" borderId="27" xfId="1" applyFont="1" applyFill="1" applyBorder="1"/>
    <xf numFmtId="44" fontId="3" fillId="2" borderId="14" xfId="1" applyFont="1" applyFill="1" applyBorder="1"/>
    <xf numFmtId="44" fontId="3" fillId="2" borderId="28" xfId="1" applyFont="1" applyFill="1" applyBorder="1"/>
    <xf numFmtId="44" fontId="3" fillId="2" borderId="26" xfId="1" applyFont="1" applyFill="1" applyBorder="1"/>
    <xf numFmtId="0" fontId="3" fillId="11" borderId="21" xfId="0" applyFont="1" applyFill="1" applyBorder="1"/>
    <xf numFmtId="0" fontId="0" fillId="2" borderId="0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2" borderId="4" xfId="0" applyFill="1" applyBorder="1"/>
    <xf numFmtId="0" fontId="0" fillId="3" borderId="33" xfId="0" applyFill="1" applyBorder="1"/>
    <xf numFmtId="44" fontId="10" fillId="3" borderId="10" xfId="1" applyFont="1" applyFill="1" applyBorder="1" applyAlignment="1">
      <alignment horizontal="right"/>
    </xf>
    <xf numFmtId="44" fontId="10" fillId="3" borderId="11" xfId="1" applyFont="1" applyFill="1" applyBorder="1" applyAlignment="1">
      <alignment horizontal="right"/>
    </xf>
    <xf numFmtId="44" fontId="10" fillId="3" borderId="45" xfId="1" applyFont="1" applyFill="1" applyBorder="1" applyAlignment="1">
      <alignment horizontal="right"/>
    </xf>
    <xf numFmtId="44" fontId="10" fillId="3" borderId="46" xfId="1" applyFont="1" applyFill="1" applyBorder="1" applyAlignment="1">
      <alignment horizontal="right"/>
    </xf>
    <xf numFmtId="44" fontId="10" fillId="3" borderId="6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3" fillId="2" borderId="44" xfId="0" applyFont="1" applyFill="1" applyBorder="1"/>
    <xf numFmtId="44" fontId="5" fillId="7" borderId="0" xfId="1" applyFont="1" applyFill="1"/>
    <xf numFmtId="44" fontId="2" fillId="2" borderId="0" xfId="1" applyFont="1" applyFill="1"/>
    <xf numFmtId="44" fontId="0" fillId="2" borderId="0" xfId="1" applyFont="1" applyFill="1"/>
    <xf numFmtId="44" fontId="0" fillId="2" borderId="0" xfId="0" applyNumberFormat="1" applyFill="1" applyBorder="1"/>
    <xf numFmtId="16" fontId="10" fillId="3" borderId="6" xfId="0" applyNumberFormat="1" applyFont="1" applyFill="1" applyBorder="1" applyAlignment="1">
      <alignment horizontal="center"/>
    </xf>
    <xf numFmtId="0" fontId="4" fillId="10" borderId="55" xfId="0" applyFont="1" applyFill="1" applyBorder="1"/>
    <xf numFmtId="10" fontId="4" fillId="10" borderId="45" xfId="2" applyNumberFormat="1" applyFont="1" applyFill="1" applyBorder="1" applyAlignment="1">
      <alignment horizontal="center"/>
    </xf>
    <xf numFmtId="10" fontId="4" fillId="10" borderId="56" xfId="2" applyNumberFormat="1" applyFont="1" applyFill="1" applyBorder="1" applyAlignment="1">
      <alignment horizontal="center"/>
    </xf>
    <xf numFmtId="44" fontId="4" fillId="10" borderId="1" xfId="1" applyFont="1" applyFill="1" applyBorder="1"/>
    <xf numFmtId="0" fontId="4" fillId="4" borderId="0" xfId="0" applyFont="1" applyFill="1" applyBorder="1"/>
    <xf numFmtId="10" fontId="4" fillId="4" borderId="0" xfId="0" applyNumberFormat="1" applyFont="1" applyFill="1" applyBorder="1" applyAlignment="1">
      <alignment horizontal="center"/>
    </xf>
    <xf numFmtId="44" fontId="4" fillId="4" borderId="0" xfId="0" applyNumberFormat="1" applyFont="1" applyFill="1" applyBorder="1" applyAlignment="1">
      <alignment horizontal="center"/>
    </xf>
    <xf numFmtId="0" fontId="4" fillId="13" borderId="1" xfId="0" applyFont="1" applyFill="1" applyBorder="1"/>
    <xf numFmtId="44" fontId="4" fillId="13" borderId="1" xfId="1" applyFont="1" applyFill="1" applyBorder="1"/>
    <xf numFmtId="14" fontId="4" fillId="4" borderId="0" xfId="0" applyNumberFormat="1" applyFont="1" applyFill="1" applyBorder="1" applyAlignment="1">
      <alignment horizontal="center"/>
    </xf>
    <xf numFmtId="44" fontId="13" fillId="13" borderId="1" xfId="1" applyFont="1" applyFill="1" applyBorder="1"/>
    <xf numFmtId="0" fontId="0" fillId="3" borderId="1" xfId="0" applyFill="1" applyBorder="1" applyAlignment="1">
      <alignment horizontal="center" vertical="center"/>
    </xf>
    <xf numFmtId="10" fontId="0" fillId="2" borderId="1" xfId="2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14" borderId="1" xfId="2" applyNumberFormat="1" applyFont="1" applyFill="1" applyBorder="1" applyAlignment="1">
      <alignment horizontal="center" vertical="center"/>
    </xf>
    <xf numFmtId="10" fontId="0" fillId="14" borderId="1" xfId="2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0" fontId="0" fillId="14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11" borderId="1" xfId="0" applyFill="1" applyBorder="1"/>
    <xf numFmtId="165" fontId="0" fillId="11" borderId="1" xfId="2" applyNumberFormat="1" applyFont="1" applyFill="1" applyBorder="1"/>
    <xf numFmtId="0" fontId="0" fillId="10" borderId="1" xfId="0" applyFill="1" applyBorder="1" applyAlignment="1">
      <alignment horizontal="center"/>
    </xf>
    <xf numFmtId="10" fontId="0" fillId="2" borderId="1" xfId="2" applyNumberFormat="1" applyFont="1" applyFill="1" applyBorder="1"/>
    <xf numFmtId="10" fontId="0" fillId="10" borderId="1" xfId="2" applyNumberFormat="1" applyFont="1" applyFill="1" applyBorder="1"/>
    <xf numFmtId="44" fontId="0" fillId="2" borderId="1" xfId="1" applyFont="1" applyFill="1" applyBorder="1"/>
    <xf numFmtId="0" fontId="0" fillId="8" borderId="1" xfId="0" applyFill="1" applyBorder="1" applyAlignment="1">
      <alignment horizontal="center"/>
    </xf>
    <xf numFmtId="165" fontId="0" fillId="2" borderId="1" xfId="2" applyNumberFormat="1" applyFont="1" applyFill="1" applyBorder="1"/>
    <xf numFmtId="10" fontId="0" fillId="13" borderId="1" xfId="2" applyNumberFormat="1" applyFont="1" applyFill="1" applyBorder="1"/>
    <xf numFmtId="0" fontId="0" fillId="2" borderId="1" xfId="0" applyNumberFormat="1" applyFill="1" applyBorder="1"/>
    <xf numFmtId="10" fontId="0" fillId="7" borderId="1" xfId="2" applyNumberFormat="1" applyFont="1" applyFill="1" applyBorder="1"/>
    <xf numFmtId="0" fontId="0" fillId="7" borderId="1" xfId="0" applyFill="1" applyBorder="1"/>
    <xf numFmtId="44" fontId="0" fillId="13" borderId="1" xfId="1" applyFont="1" applyFill="1" applyBorder="1"/>
    <xf numFmtId="10" fontId="0" fillId="7" borderId="1" xfId="0" applyNumberFormat="1" applyFill="1" applyBorder="1"/>
    <xf numFmtId="44" fontId="0" fillId="13" borderId="1" xfId="0" applyNumberFormat="1" applyFill="1" applyBorder="1"/>
    <xf numFmtId="10" fontId="0" fillId="15" borderId="1" xfId="2" applyNumberFormat="1" applyFont="1" applyFill="1" applyBorder="1"/>
    <xf numFmtId="0" fontId="0" fillId="12" borderId="0" xfId="0" applyFill="1"/>
    <xf numFmtId="44" fontId="0" fillId="12" borderId="0" xfId="1" applyFont="1" applyFill="1"/>
    <xf numFmtId="2" fontId="0" fillId="12" borderId="0" xfId="1" applyNumberFormat="1" applyFont="1" applyFill="1"/>
    <xf numFmtId="16" fontId="0" fillId="12" borderId="0" xfId="0" applyNumberFormat="1" applyFill="1"/>
    <xf numFmtId="44" fontId="0" fillId="12" borderId="0" xfId="0" applyNumberFormat="1" applyFill="1"/>
    <xf numFmtId="0" fontId="0" fillId="7" borderId="27" xfId="0" applyFill="1" applyBorder="1"/>
    <xf numFmtId="44" fontId="0" fillId="7" borderId="44" xfId="1" applyFont="1" applyFill="1" applyBorder="1"/>
    <xf numFmtId="0" fontId="18" fillId="7" borderId="44" xfId="0" applyFont="1" applyFill="1" applyBorder="1"/>
    <xf numFmtId="44" fontId="18" fillId="7" borderId="44" xfId="1" applyFont="1" applyFill="1" applyBorder="1"/>
    <xf numFmtId="0" fontId="0" fillId="7" borderId="44" xfId="0" applyFill="1" applyBorder="1"/>
    <xf numFmtId="0" fontId="0" fillId="7" borderId="38" xfId="0" applyFill="1" applyBorder="1"/>
    <xf numFmtId="0" fontId="0" fillId="10" borderId="27" xfId="0" applyFill="1" applyBorder="1"/>
    <xf numFmtId="44" fontId="0" fillId="10" borderId="44" xfId="1" applyFont="1" applyFill="1" applyBorder="1"/>
    <xf numFmtId="0" fontId="19" fillId="10" borderId="44" xfId="0" applyFont="1" applyFill="1" applyBorder="1"/>
    <xf numFmtId="44" fontId="19" fillId="10" borderId="44" xfId="1" applyFont="1" applyFill="1" applyBorder="1"/>
    <xf numFmtId="0" fontId="0" fillId="10" borderId="44" xfId="0" applyFill="1" applyBorder="1"/>
    <xf numFmtId="0" fontId="0" fillId="10" borderId="38" xfId="0" applyFill="1" applyBorder="1"/>
    <xf numFmtId="0" fontId="0" fillId="7" borderId="63" xfId="0" applyFill="1" applyBorder="1"/>
    <xf numFmtId="44" fontId="0" fillId="3" borderId="1" xfId="1" applyFont="1" applyFill="1" applyBorder="1" applyAlignment="1">
      <alignment horizontal="center" vertical="center"/>
    </xf>
    <xf numFmtId="0" fontId="0" fillId="7" borderId="64" xfId="0" applyFill="1" applyBorder="1"/>
    <xf numFmtId="0" fontId="0" fillId="10" borderId="63" xfId="0" applyFill="1" applyBorder="1"/>
    <xf numFmtId="0" fontId="0" fillId="10" borderId="64" xfId="0" applyFill="1" applyBorder="1"/>
    <xf numFmtId="44" fontId="0" fillId="2" borderId="1" xfId="1" applyFont="1" applyFill="1" applyBorder="1" applyAlignment="1">
      <alignment horizontal="center" vertical="center"/>
    </xf>
    <xf numFmtId="168" fontId="0" fillId="2" borderId="1" xfId="0" applyNumberFormat="1" applyFill="1" applyBorder="1" applyAlignment="1">
      <alignment horizontal="center" vertical="center"/>
    </xf>
    <xf numFmtId="0" fontId="0" fillId="7" borderId="0" xfId="0" applyFill="1" applyBorder="1"/>
    <xf numFmtId="0" fontId="0" fillId="10" borderId="0" xfId="0" applyFill="1" applyBorder="1"/>
    <xf numFmtId="0" fontId="19" fillId="10" borderId="0" xfId="0" applyFont="1" applyFill="1" applyBorder="1"/>
    <xf numFmtId="0" fontId="0" fillId="7" borderId="26" xfId="0" applyFill="1" applyBorder="1"/>
    <xf numFmtId="0" fontId="0" fillId="7" borderId="35" xfId="0" applyFill="1" applyBorder="1"/>
    <xf numFmtId="0" fontId="0" fillId="10" borderId="26" xfId="0" applyFill="1" applyBorder="1"/>
    <xf numFmtId="0" fontId="0" fillId="10" borderId="35" xfId="0" applyFill="1" applyBorder="1"/>
    <xf numFmtId="44" fontId="0" fillId="12" borderId="0" xfId="1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8" borderId="27" xfId="0" applyFill="1" applyBorder="1"/>
    <xf numFmtId="44" fontId="0" fillId="8" borderId="44" xfId="1" applyFont="1" applyFill="1" applyBorder="1" applyAlignment="1">
      <alignment horizontal="center" vertical="center"/>
    </xf>
    <xf numFmtId="0" fontId="21" fillId="8" borderId="44" xfId="0" applyFont="1" applyFill="1" applyBorder="1" applyAlignment="1">
      <alignment horizontal="center" vertical="center"/>
    </xf>
    <xf numFmtId="0" fontId="21" fillId="8" borderId="44" xfId="0" applyFont="1" applyFill="1" applyBorder="1"/>
    <xf numFmtId="44" fontId="21" fillId="8" borderId="44" xfId="1" applyFont="1" applyFill="1" applyBorder="1" applyAlignment="1">
      <alignment horizontal="center" vertical="center"/>
    </xf>
    <xf numFmtId="0" fontId="0" fillId="8" borderId="38" xfId="0" applyFill="1" applyBorder="1"/>
    <xf numFmtId="0" fontId="0" fillId="4" borderId="27" xfId="0" applyFill="1" applyBorder="1"/>
    <xf numFmtId="44" fontId="0" fillId="4" borderId="44" xfId="1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0" fontId="14" fillId="4" borderId="44" xfId="0" applyFont="1" applyFill="1" applyBorder="1"/>
    <xf numFmtId="44" fontId="14" fillId="4" borderId="44" xfId="1" applyFont="1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38" xfId="0" applyFill="1" applyBorder="1"/>
    <xf numFmtId="0" fontId="0" fillId="8" borderId="63" xfId="0" applyFill="1" applyBorder="1"/>
    <xf numFmtId="0" fontId="0" fillId="8" borderId="44" xfId="0" applyFill="1" applyBorder="1"/>
    <xf numFmtId="0" fontId="0" fillId="8" borderId="64" xfId="0" applyFill="1" applyBorder="1"/>
    <xf numFmtId="0" fontId="0" fillId="4" borderId="63" xfId="0" applyFill="1" applyBorder="1"/>
    <xf numFmtId="0" fontId="0" fillId="4" borderId="44" xfId="0" applyFill="1" applyBorder="1"/>
    <xf numFmtId="0" fontId="0" fillId="4" borderId="64" xfId="0" applyFill="1" applyBorder="1"/>
    <xf numFmtId="0" fontId="0" fillId="8" borderId="0" xfId="0" applyFill="1" applyBorder="1"/>
    <xf numFmtId="0" fontId="0" fillId="4" borderId="0" xfId="0" applyFill="1" applyBorder="1"/>
    <xf numFmtId="0" fontId="21" fillId="8" borderId="64" xfId="0" applyFont="1" applyFill="1" applyBorder="1"/>
    <xf numFmtId="0" fontId="0" fillId="8" borderId="26" xfId="0" applyFill="1" applyBorder="1"/>
    <xf numFmtId="0" fontId="0" fillId="8" borderId="35" xfId="0" applyFill="1" applyBorder="1"/>
    <xf numFmtId="0" fontId="0" fillId="4" borderId="26" xfId="0" applyFill="1" applyBorder="1"/>
    <xf numFmtId="0" fontId="0" fillId="4" borderId="35" xfId="0" applyFill="1" applyBorder="1"/>
    <xf numFmtId="0" fontId="0" fillId="5" borderId="2" xfId="0" applyFill="1" applyBorder="1"/>
    <xf numFmtId="0" fontId="0" fillId="5" borderId="10" xfId="0" applyFill="1" applyBorder="1"/>
    <xf numFmtId="0" fontId="0" fillId="5" borderId="11" xfId="0" applyFill="1" applyBorder="1"/>
    <xf numFmtId="0" fontId="0" fillId="12" borderId="13" xfId="0" applyFill="1" applyBorder="1"/>
    <xf numFmtId="0" fontId="0" fillId="12" borderId="14" xfId="0" applyFill="1" applyBorder="1"/>
    <xf numFmtId="0" fontId="0" fillId="12" borderId="15" xfId="0" applyFill="1" applyBorder="1"/>
    <xf numFmtId="0" fontId="22" fillId="11" borderId="44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44" fontId="0" fillId="7" borderId="65" xfId="1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3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44" fontId="0" fillId="2" borderId="3" xfId="1" applyFont="1" applyFill="1" applyBorder="1" applyAlignment="1">
      <alignment horizontal="center"/>
    </xf>
    <xf numFmtId="10" fontId="0" fillId="2" borderId="4" xfId="0" applyNumberFormat="1" applyFill="1" applyBorder="1" applyAlignment="1">
      <alignment horizontal="right"/>
    </xf>
    <xf numFmtId="44" fontId="0" fillId="2" borderId="5" xfId="1" applyFont="1" applyFill="1" applyBorder="1" applyAlignment="1">
      <alignment horizontal="center"/>
    </xf>
    <xf numFmtId="10" fontId="0" fillId="2" borderId="7" xfId="0" applyNumberFormat="1" applyFill="1" applyBorder="1" applyAlignment="1">
      <alignment horizontal="right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2" borderId="6" xfId="2" applyNumberFormat="1" applyFont="1" applyFill="1" applyBorder="1" applyAlignment="1">
      <alignment horizontal="center"/>
    </xf>
    <xf numFmtId="10" fontId="0" fillId="2" borderId="28" xfId="2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 applyBorder="1" applyAlignment="1">
      <alignment horizontal="center"/>
    </xf>
    <xf numFmtId="165" fontId="0" fillId="2" borderId="0" xfId="2" applyNumberFormat="1" applyFont="1" applyFill="1" applyBorder="1" applyAlignment="1">
      <alignment horizontal="center"/>
    </xf>
    <xf numFmtId="10" fontId="0" fillId="2" borderId="0" xfId="2" applyNumberFormat="1" applyFont="1" applyFill="1"/>
    <xf numFmtId="0" fontId="0" fillId="15" borderId="1" xfId="0" applyFill="1" applyBorder="1"/>
    <xf numFmtId="0" fontId="0" fillId="15" borderId="14" xfId="0" applyFill="1" applyBorder="1"/>
    <xf numFmtId="0" fontId="0" fillId="0" borderId="1" xfId="0" applyBorder="1"/>
    <xf numFmtId="10" fontId="0" fillId="0" borderId="1" xfId="2" applyNumberFormat="1" applyFont="1" applyBorder="1"/>
    <xf numFmtId="166" fontId="0" fillId="0" borderId="1" xfId="0" applyNumberFormat="1" applyBorder="1"/>
    <xf numFmtId="44" fontId="0" fillId="0" borderId="1" xfId="1" applyFont="1" applyBorder="1"/>
    <xf numFmtId="44" fontId="0" fillId="15" borderId="1" xfId="1" applyFont="1" applyFill="1" applyBorder="1"/>
    <xf numFmtId="0" fontId="0" fillId="2" borderId="0" xfId="0" applyFill="1" applyAlignment="1">
      <alignment horizontal="center"/>
    </xf>
    <xf numFmtId="2" fontId="0" fillId="2" borderId="1" xfId="2" applyNumberFormat="1" applyFont="1" applyFill="1" applyBorder="1" applyAlignment="1">
      <alignment horizontal="center"/>
    </xf>
    <xf numFmtId="44" fontId="0" fillId="2" borderId="28" xfId="1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0" fontId="0" fillId="2" borderId="14" xfId="2" applyNumberFormat="1" applyFont="1" applyFill="1" applyBorder="1" applyAlignment="1">
      <alignment horizontal="center"/>
    </xf>
    <xf numFmtId="44" fontId="0" fillId="2" borderId="59" xfId="1" applyFont="1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167" fontId="0" fillId="2" borderId="0" xfId="2" applyNumberFormat="1" applyFont="1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3" fillId="2" borderId="0" xfId="0" applyNumberFormat="1" applyFont="1" applyFill="1" applyAlignment="1">
      <alignment horizontal="left"/>
    </xf>
    <xf numFmtId="0" fontId="7" fillId="2" borderId="0" xfId="0" applyNumberFormat="1" applyFont="1" applyFill="1" applyBorder="1" applyAlignment="1">
      <alignment horizontal="left"/>
    </xf>
    <xf numFmtId="0" fontId="3" fillId="2" borderId="0" xfId="1" applyNumberFormat="1" applyFont="1" applyFill="1" applyBorder="1" applyAlignment="1">
      <alignment horizontal="left"/>
    </xf>
    <xf numFmtId="0" fontId="8" fillId="2" borderId="0" xfId="1" applyNumberFormat="1" applyFont="1" applyFill="1" applyBorder="1" applyAlignment="1">
      <alignment horizontal="left"/>
    </xf>
    <xf numFmtId="0" fontId="9" fillId="2" borderId="0" xfId="0" applyNumberFormat="1" applyFont="1" applyFill="1" applyBorder="1" applyAlignment="1">
      <alignment horizontal="left"/>
    </xf>
    <xf numFmtId="0" fontId="24" fillId="2" borderId="0" xfId="0" applyFont="1" applyFill="1" applyAlignment="1">
      <alignment horizontal="right"/>
    </xf>
    <xf numFmtId="0" fontId="3" fillId="2" borderId="4" xfId="0" applyFont="1" applyFill="1" applyBorder="1"/>
    <xf numFmtId="0" fontId="3" fillId="3" borderId="61" xfId="0" applyFont="1" applyFill="1" applyBorder="1" applyAlignment="1">
      <alignment horizontal="right"/>
    </xf>
    <xf numFmtId="0" fontId="3" fillId="3" borderId="28" xfId="0" applyFont="1" applyFill="1" applyBorder="1" applyAlignment="1">
      <alignment horizontal="right"/>
    </xf>
    <xf numFmtId="0" fontId="3" fillId="3" borderId="28" xfId="0" applyFont="1" applyFill="1" applyBorder="1" applyAlignment="1">
      <alignment horizontal="right" shrinkToFit="1"/>
    </xf>
    <xf numFmtId="0" fontId="3" fillId="3" borderId="59" xfId="0" applyFont="1" applyFill="1" applyBorder="1" applyAlignment="1">
      <alignment horizontal="right" shrinkToFit="1"/>
    </xf>
    <xf numFmtId="0" fontId="3" fillId="3" borderId="22" xfId="0" applyFont="1" applyFill="1" applyBorder="1"/>
    <xf numFmtId="0" fontId="3" fillId="3" borderId="23" xfId="0" applyFont="1" applyFill="1" applyBorder="1"/>
    <xf numFmtId="0" fontId="3" fillId="3" borderId="12" xfId="0" applyFont="1" applyFill="1" applyBorder="1"/>
    <xf numFmtId="44" fontId="3" fillId="3" borderId="11" xfId="0" applyNumberFormat="1" applyFont="1" applyFill="1" applyBorder="1"/>
    <xf numFmtId="44" fontId="3" fillId="3" borderId="4" xfId="0" applyNumberFormat="1" applyFont="1" applyFill="1" applyBorder="1"/>
    <xf numFmtId="44" fontId="3" fillId="3" borderId="1" xfId="0" applyNumberFormat="1" applyFont="1" applyFill="1" applyBorder="1"/>
    <xf numFmtId="44" fontId="5" fillId="4" borderId="8" xfId="0" applyNumberFormat="1" applyFont="1" applyFill="1" applyBorder="1"/>
    <xf numFmtId="0" fontId="5" fillId="8" borderId="30" xfId="0" applyFont="1" applyFill="1" applyBorder="1" applyAlignment="1">
      <alignment horizontal="center"/>
    </xf>
    <xf numFmtId="44" fontId="5" fillId="4" borderId="9" xfId="0" applyNumberFormat="1" applyFont="1" applyFill="1" applyBorder="1"/>
    <xf numFmtId="44" fontId="7" fillId="9" borderId="7" xfId="0" applyNumberFormat="1" applyFont="1" applyFill="1" applyBorder="1"/>
    <xf numFmtId="44" fontId="5" fillId="11" borderId="4" xfId="0" applyNumberFormat="1" applyFont="1" applyFill="1" applyBorder="1"/>
    <xf numFmtId="0" fontId="3" fillId="5" borderId="0" xfId="0" applyFont="1" applyFill="1" applyAlignment="1">
      <alignment horizontal="right"/>
    </xf>
    <xf numFmtId="2" fontId="3" fillId="5" borderId="0" xfId="0" applyNumberFormat="1" applyFont="1" applyFill="1"/>
    <xf numFmtId="0" fontId="3" fillId="5" borderId="0" xfId="0" applyFont="1" applyFill="1" applyBorder="1"/>
    <xf numFmtId="0" fontId="3" fillId="5" borderId="0" xfId="1" applyNumberFormat="1" applyFont="1" applyFill="1"/>
    <xf numFmtId="44" fontId="0" fillId="2" borderId="0" xfId="1" applyFont="1" applyFill="1" applyBorder="1" applyAlignment="1">
      <alignment horizontal="center"/>
    </xf>
    <xf numFmtId="44" fontId="0" fillId="2" borderId="0" xfId="1" applyFont="1" applyFill="1" applyBorder="1"/>
    <xf numFmtId="2" fontId="5" fillId="4" borderId="0" xfId="0" applyNumberFormat="1" applyFont="1" applyFill="1"/>
    <xf numFmtId="44" fontId="7" fillId="9" borderId="47" xfId="1" applyFont="1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2" fontId="0" fillId="2" borderId="34" xfId="2" applyNumberFormat="1" applyFont="1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170" fontId="0" fillId="0" borderId="1" xfId="0" applyNumberFormat="1" applyBorder="1"/>
    <xf numFmtId="14" fontId="0" fillId="0" borderId="1" xfId="0" applyNumberFormat="1" applyBorder="1"/>
    <xf numFmtId="169" fontId="0" fillId="0" borderId="1" xfId="1" applyNumberFormat="1" applyFont="1" applyBorder="1"/>
    <xf numFmtId="170" fontId="0" fillId="0" borderId="1" xfId="1" applyNumberFormat="1" applyFont="1" applyBorder="1"/>
    <xf numFmtId="0" fontId="23" fillId="0" borderId="1" xfId="0" applyFont="1" applyBorder="1"/>
    <xf numFmtId="44" fontId="0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12" borderId="24" xfId="0" applyFill="1" applyBorder="1" applyAlignment="1">
      <alignment horizontal="center"/>
    </xf>
    <xf numFmtId="44" fontId="0" fillId="2" borderId="37" xfId="1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10" fontId="0" fillId="2" borderId="51" xfId="0" applyNumberFormat="1" applyFill="1" applyBorder="1" applyAlignment="1">
      <alignment horizontal="right"/>
    </xf>
    <xf numFmtId="0" fontId="0" fillId="12" borderId="20" xfId="0" applyFill="1" applyBorder="1" applyAlignment="1">
      <alignment horizontal="center"/>
    </xf>
    <xf numFmtId="44" fontId="0" fillId="2" borderId="58" xfId="1" applyFont="1" applyFill="1" applyBorder="1" applyAlignment="1">
      <alignment horizontal="center"/>
    </xf>
    <xf numFmtId="0" fontId="0" fillId="2" borderId="60" xfId="0" applyFill="1" applyBorder="1" applyAlignment="1">
      <alignment horizontal="center"/>
    </xf>
    <xf numFmtId="10" fontId="0" fillId="2" borderId="69" xfId="0" applyNumberFormat="1" applyFill="1" applyBorder="1" applyAlignment="1">
      <alignment horizontal="right"/>
    </xf>
    <xf numFmtId="170" fontId="0" fillId="2" borderId="0" xfId="0" applyNumberFormat="1" applyFill="1"/>
    <xf numFmtId="44" fontId="0" fillId="12" borderId="0" xfId="1" applyFont="1" applyFill="1" applyBorder="1" applyAlignment="1">
      <alignment vertical="center" wrapText="1"/>
    </xf>
    <xf numFmtId="44" fontId="0" fillId="5" borderId="1" xfId="1" applyFont="1" applyFill="1" applyBorder="1"/>
    <xf numFmtId="44" fontId="0" fillId="3" borderId="1" xfId="1" applyFont="1" applyFill="1" applyBorder="1"/>
    <xf numFmtId="44" fontId="0" fillId="2" borderId="28" xfId="1" applyNumberFormat="1" applyFont="1" applyFill="1" applyBorder="1" applyAlignment="1">
      <alignment horizontal="center"/>
    </xf>
    <xf numFmtId="44" fontId="0" fillId="2" borderId="27" xfId="1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70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 vertical="center"/>
    </xf>
    <xf numFmtId="171" fontId="0" fillId="2" borderId="1" xfId="0" applyNumberFormat="1" applyFill="1" applyBorder="1" applyAlignment="1">
      <alignment horizontal="center" vertical="center"/>
    </xf>
    <xf numFmtId="170" fontId="0" fillId="2" borderId="1" xfId="0" applyNumberFormat="1" applyFill="1" applyBorder="1" applyAlignment="1">
      <alignment horizontal="center" vertical="center"/>
    </xf>
    <xf numFmtId="170" fontId="0" fillId="7" borderId="1" xfId="0" applyNumberFormat="1" applyFill="1" applyBorder="1" applyAlignment="1">
      <alignment horizontal="center" vertical="center"/>
    </xf>
    <xf numFmtId="170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72" fontId="0" fillId="7" borderId="1" xfId="0" applyNumberFormat="1" applyFill="1" applyBorder="1" applyAlignment="1">
      <alignment horizontal="center" vertical="center"/>
    </xf>
    <xf numFmtId="170" fontId="29" fillId="2" borderId="65" xfId="0" applyNumberFormat="1" applyFont="1" applyFill="1" applyBorder="1" applyAlignment="1">
      <alignment vertical="center"/>
    </xf>
    <xf numFmtId="0" fontId="29" fillId="2" borderId="65" xfId="0" applyFont="1" applyFill="1" applyBorder="1" applyAlignment="1">
      <alignment vertical="center"/>
    </xf>
    <xf numFmtId="0" fontId="29" fillId="2" borderId="44" xfId="0" applyFont="1" applyFill="1" applyBorder="1" applyAlignment="1">
      <alignment vertical="center"/>
    </xf>
    <xf numFmtId="0" fontId="0" fillId="2" borderId="0" xfId="0" applyFill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32" fillId="17" borderId="0" xfId="0" applyNumberFormat="1" applyFont="1" applyFill="1"/>
    <xf numFmtId="0" fontId="0" fillId="7" borderId="0" xfId="0" applyFill="1"/>
    <xf numFmtId="44" fontId="0" fillId="3" borderId="28" xfId="1" applyNumberFormat="1" applyFont="1" applyFill="1" applyBorder="1" applyAlignment="1">
      <alignment horizontal="center"/>
    </xf>
    <xf numFmtId="2" fontId="0" fillId="3" borderId="1" xfId="2" applyNumberFormat="1" applyFont="1" applyFill="1" applyBorder="1" applyAlignment="1">
      <alignment horizontal="center"/>
    </xf>
    <xf numFmtId="10" fontId="0" fillId="3" borderId="1" xfId="2" applyNumberFormat="1" applyFont="1" applyFill="1" applyBorder="1" applyAlignment="1">
      <alignment horizontal="center"/>
    </xf>
    <xf numFmtId="2" fontId="0" fillId="3" borderId="34" xfId="2" applyNumberFormat="1" applyFont="1" applyFill="1" applyBorder="1" applyAlignment="1">
      <alignment horizontal="center"/>
    </xf>
    <xf numFmtId="44" fontId="0" fillId="3" borderId="3" xfId="1" applyFont="1" applyFill="1" applyBorder="1" applyAlignment="1">
      <alignment horizontal="center"/>
    </xf>
    <xf numFmtId="44" fontId="0" fillId="3" borderId="28" xfId="1" applyFont="1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44" fontId="14" fillId="4" borderId="0" xfId="1" applyFont="1" applyFill="1" applyBorder="1" applyAlignment="1">
      <alignment horizontal="center" vertical="center"/>
    </xf>
    <xf numFmtId="0" fontId="14" fillId="4" borderId="0" xfId="0" applyFont="1" applyFill="1" applyBorder="1"/>
    <xf numFmtId="44" fontId="0" fillId="4" borderId="0" xfId="1" applyFont="1" applyFill="1" applyBorder="1" applyAlignment="1">
      <alignment horizontal="center" vertical="center"/>
    </xf>
    <xf numFmtId="44" fontId="19" fillId="10" borderId="0" xfId="1" applyFont="1" applyFill="1" applyBorder="1"/>
    <xf numFmtId="44" fontId="0" fillId="10" borderId="0" xfId="1" applyFont="1" applyFill="1" applyBorder="1"/>
    <xf numFmtId="16" fontId="0" fillId="2" borderId="1" xfId="0" applyNumberFormat="1" applyFill="1" applyBorder="1" applyAlignment="1">
      <alignment horizontal="center"/>
    </xf>
    <xf numFmtId="0" fontId="21" fillId="4" borderId="44" xfId="0" applyFont="1" applyFill="1" applyBorder="1" applyAlignment="1">
      <alignment horizontal="center" vertical="center"/>
    </xf>
    <xf numFmtId="44" fontId="21" fillId="4" borderId="44" xfId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4" fontId="21" fillId="4" borderId="0" xfId="1" applyFont="1" applyFill="1" applyBorder="1" applyAlignment="1">
      <alignment horizontal="center" vertical="center"/>
    </xf>
    <xf numFmtId="0" fontId="19" fillId="10" borderId="63" xfId="0" applyFont="1" applyFill="1" applyBorder="1"/>
    <xf numFmtId="0" fontId="19" fillId="10" borderId="27" xfId="0" applyFont="1" applyFill="1" applyBorder="1"/>
    <xf numFmtId="0" fontId="19" fillId="10" borderId="26" xfId="0" applyFont="1" applyFill="1" applyBorder="1"/>
    <xf numFmtId="44" fontId="33" fillId="10" borderId="44" xfId="1" applyFont="1" applyFill="1" applyBorder="1"/>
    <xf numFmtId="0" fontId="34" fillId="12" borderId="0" xfId="0" applyFont="1" applyFill="1"/>
    <xf numFmtId="0" fontId="15" fillId="12" borderId="0" xfId="0" applyFont="1" applyFill="1" applyBorder="1" applyAlignment="1">
      <alignment horizontal="center" vertical="center"/>
    </xf>
    <xf numFmtId="0" fontId="21" fillId="4" borderId="44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44" fontId="21" fillId="8" borderId="0" xfId="1" applyFont="1" applyFill="1" applyBorder="1" applyAlignment="1">
      <alignment horizontal="center" vertical="center"/>
    </xf>
    <xf numFmtId="0" fontId="34" fillId="8" borderId="63" xfId="0" applyFont="1" applyFill="1" applyBorder="1"/>
    <xf numFmtId="0" fontId="0" fillId="8" borderId="67" xfId="0" applyFill="1" applyBorder="1"/>
    <xf numFmtId="0" fontId="0" fillId="8" borderId="20" xfId="0" applyFill="1" applyBorder="1"/>
    <xf numFmtId="0" fontId="34" fillId="8" borderId="66" xfId="0" applyFont="1" applyFill="1" applyBorder="1"/>
    <xf numFmtId="0" fontId="0" fillId="8" borderId="66" xfId="0" applyFill="1" applyBorder="1"/>
    <xf numFmtId="0" fontId="0" fillId="8" borderId="52" xfId="0" applyFill="1" applyBorder="1"/>
    <xf numFmtId="0" fontId="0" fillId="8" borderId="54" xfId="0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44" fontId="14" fillId="8" borderId="54" xfId="1" applyFont="1" applyFill="1" applyBorder="1" applyAlignment="1">
      <alignment horizontal="center" vertical="center"/>
    </xf>
    <xf numFmtId="0" fontId="14" fillId="8" borderId="54" xfId="0" applyFont="1" applyFill="1" applyBorder="1"/>
    <xf numFmtId="44" fontId="0" fillId="8" borderId="54" xfId="1" applyFont="1" applyFill="1" applyBorder="1" applyAlignment="1">
      <alignment horizontal="center" vertical="center"/>
    </xf>
    <xf numFmtId="0" fontId="0" fillId="8" borderId="54" xfId="0" applyFill="1" applyBorder="1"/>
    <xf numFmtId="0" fontId="21" fillId="8" borderId="54" xfId="0" applyFont="1" applyFill="1" applyBorder="1" applyAlignment="1">
      <alignment horizontal="center" vertical="center"/>
    </xf>
    <xf numFmtId="0" fontId="21" fillId="8" borderId="54" xfId="1" applyNumberFormat="1" applyFont="1" applyFill="1" applyBorder="1" applyAlignment="1">
      <alignment horizontal="center" vertical="center"/>
    </xf>
    <xf numFmtId="44" fontId="21" fillId="8" borderId="54" xfId="1" applyFont="1" applyFill="1" applyBorder="1" applyAlignment="1">
      <alignment horizontal="center" vertical="center"/>
    </xf>
    <xf numFmtId="0" fontId="0" fillId="8" borderId="56" xfId="0" applyFill="1" applyBorder="1"/>
    <xf numFmtId="0" fontId="21" fillId="8" borderId="0" xfId="0" applyFont="1" applyFill="1" applyBorder="1"/>
    <xf numFmtId="0" fontId="15" fillId="5" borderId="1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61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44" fontId="15" fillId="3" borderId="11" xfId="0" applyNumberFormat="1" applyFont="1" applyFill="1" applyBorder="1" applyAlignment="1">
      <alignment horizontal="center" vertical="center"/>
    </xf>
    <xf numFmtId="44" fontId="15" fillId="3" borderId="4" xfId="0" applyNumberFormat="1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27" xfId="0" applyFont="1" applyFill="1" applyBorder="1" applyAlignment="1">
      <alignment horizontal="center" vertical="center"/>
    </xf>
    <xf numFmtId="0" fontId="15" fillId="5" borderId="44" xfId="0" applyFont="1" applyFill="1" applyBorder="1" applyAlignment="1">
      <alignment horizontal="center" vertical="center"/>
    </xf>
    <xf numFmtId="44" fontId="15" fillId="5" borderId="34" xfId="1" applyFont="1" applyFill="1" applyBorder="1" applyAlignment="1">
      <alignment horizontal="center" vertical="center"/>
    </xf>
    <xf numFmtId="10" fontId="15" fillId="5" borderId="1" xfId="2" applyNumberFormat="1" applyFont="1" applyFill="1" applyBorder="1" applyAlignment="1">
      <alignment horizontal="center" vertical="center"/>
    </xf>
    <xf numFmtId="10" fontId="15" fillId="5" borderId="4" xfId="2" applyNumberFormat="1" applyFont="1" applyFill="1" applyBorder="1" applyAlignment="1">
      <alignment horizontal="center" vertical="center"/>
    </xf>
    <xf numFmtId="44" fontId="15" fillId="5" borderId="45" xfId="1" applyNumberFormat="1" applyFont="1" applyFill="1" applyBorder="1" applyAlignment="1">
      <alignment horizontal="center" vertical="center"/>
    </xf>
    <xf numFmtId="44" fontId="15" fillId="5" borderId="29" xfId="1" applyFont="1" applyFill="1" applyBorder="1" applyAlignment="1">
      <alignment horizontal="center" vertical="center"/>
    </xf>
    <xf numFmtId="10" fontId="15" fillId="5" borderId="11" xfId="2" applyNumberFormat="1" applyFont="1" applyFill="1" applyBorder="1" applyAlignment="1">
      <alignment horizontal="center" vertical="center"/>
    </xf>
    <xf numFmtId="44" fontId="15" fillId="5" borderId="25" xfId="1" applyNumberFormat="1" applyFont="1" applyFill="1" applyBorder="1" applyAlignment="1">
      <alignment horizontal="center" vertical="center"/>
    </xf>
    <xf numFmtId="44" fontId="15" fillId="5" borderId="35" xfId="1" applyFont="1" applyFill="1" applyBorder="1" applyAlignment="1">
      <alignment horizontal="center" vertical="center"/>
    </xf>
    <xf numFmtId="44" fontId="15" fillId="5" borderId="6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28" xfId="0" applyNumberFormat="1" applyFont="1" applyFill="1" applyBorder="1" applyAlignment="1">
      <alignment horizontal="center" vertical="center"/>
    </xf>
    <xf numFmtId="44" fontId="15" fillId="2" borderId="1" xfId="1" applyNumberFormat="1" applyFont="1" applyFill="1" applyBorder="1" applyAlignment="1">
      <alignment horizontal="center" vertical="center"/>
    </xf>
    <xf numFmtId="1" fontId="15" fillId="2" borderId="61" xfId="0" applyNumberFormat="1" applyFont="1" applyFill="1" applyBorder="1" applyAlignment="1">
      <alignment horizontal="center" vertical="center"/>
    </xf>
    <xf numFmtId="44" fontId="15" fillId="2" borderId="10" xfId="1" applyNumberFormat="1" applyFont="1" applyFill="1" applyBorder="1" applyAlignment="1">
      <alignment horizontal="center" vertical="center"/>
    </xf>
    <xf numFmtId="1" fontId="15" fillId="2" borderId="26" xfId="0" applyNumberFormat="1" applyFont="1" applyFill="1" applyBorder="1" applyAlignment="1">
      <alignment horizontal="center" vertical="center"/>
    </xf>
    <xf numFmtId="44" fontId="15" fillId="2" borderId="25" xfId="1" applyNumberFormat="1" applyFont="1" applyFill="1" applyBorder="1" applyAlignment="1">
      <alignment horizontal="center" vertical="center"/>
    </xf>
    <xf numFmtId="9" fontId="34" fillId="7" borderId="14" xfId="0" applyNumberFormat="1" applyFont="1" applyFill="1" applyBorder="1" applyAlignment="1">
      <alignment horizontal="center"/>
    </xf>
    <xf numFmtId="44" fontId="34" fillId="7" borderId="14" xfId="0" applyNumberFormat="1" applyFont="1" applyFill="1" applyBorder="1" applyAlignment="1">
      <alignment horizontal="center"/>
    </xf>
    <xf numFmtId="0" fontId="15" fillId="7" borderId="0" xfId="0" applyFont="1" applyFill="1" applyAlignment="1">
      <alignment horizontal="center" vertical="center"/>
    </xf>
    <xf numFmtId="44" fontId="34" fillId="2" borderId="32" xfId="1" applyFont="1" applyFill="1" applyBorder="1"/>
    <xf numFmtId="0" fontId="34" fillId="7" borderId="31" xfId="0" applyFont="1" applyFill="1" applyBorder="1"/>
    <xf numFmtId="10" fontId="34" fillId="7" borderId="9" xfId="2" applyNumberFormat="1" applyFont="1" applyFill="1" applyBorder="1"/>
    <xf numFmtId="0" fontId="34" fillId="7" borderId="1" xfId="0" applyFont="1" applyFill="1" applyBorder="1" applyAlignment="1">
      <alignment horizontal="center" vertical="center"/>
    </xf>
    <xf numFmtId="44" fontId="34" fillId="7" borderId="1" xfId="1" applyFont="1" applyFill="1" applyBorder="1" applyAlignment="1">
      <alignment horizontal="center"/>
    </xf>
    <xf numFmtId="44" fontId="34" fillId="7" borderId="1" xfId="0" applyNumberFormat="1" applyFont="1" applyFill="1" applyBorder="1" applyAlignment="1">
      <alignment horizontal="center"/>
    </xf>
    <xf numFmtId="44" fontId="34" fillId="7" borderId="1" xfId="0" applyNumberFormat="1" applyFont="1" applyFill="1" applyBorder="1"/>
    <xf numFmtId="10" fontId="34" fillId="3" borderId="1" xfId="2" applyNumberFormat="1" applyFont="1" applyFill="1" applyBorder="1" applyAlignment="1">
      <alignment horizontal="center"/>
    </xf>
    <xf numFmtId="0" fontId="3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0" fontId="34" fillId="18" borderId="1" xfId="2" applyNumberFormat="1" applyFont="1" applyFill="1" applyBorder="1" applyAlignment="1">
      <alignment horizontal="center"/>
    </xf>
    <xf numFmtId="0" fontId="0" fillId="19" borderId="0" xfId="0" applyFill="1"/>
    <xf numFmtId="0" fontId="34" fillId="19" borderId="0" xfId="0" applyFont="1" applyFill="1"/>
    <xf numFmtId="44" fontId="0" fillId="19" borderId="0" xfId="1" applyFont="1" applyFill="1"/>
    <xf numFmtId="0" fontId="15" fillId="19" borderId="0" xfId="0" applyFont="1" applyFill="1" applyBorder="1" applyAlignment="1">
      <alignment vertical="center" wrapText="1"/>
    </xf>
    <xf numFmtId="0" fontId="34" fillId="19" borderId="0" xfId="0" applyFont="1" applyFill="1" applyBorder="1"/>
    <xf numFmtId="0" fontId="15" fillId="19" borderId="0" xfId="0" applyFont="1" applyFill="1" applyBorder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44" fontId="0" fillId="19" borderId="0" xfId="1" applyFont="1" applyFill="1" applyAlignment="1">
      <alignment horizontal="center" vertical="center"/>
    </xf>
    <xf numFmtId="2" fontId="0" fillId="19" borderId="0" xfId="1" applyNumberFormat="1" applyFont="1" applyFill="1"/>
    <xf numFmtId="0" fontId="40" fillId="19" borderId="0" xfId="0" applyFont="1" applyFill="1" applyAlignment="1">
      <alignment horizontal="right"/>
    </xf>
    <xf numFmtId="44" fontId="39" fillId="19" borderId="0" xfId="1" applyFont="1" applyFill="1" applyBorder="1" applyAlignment="1">
      <alignment vertical="center" wrapText="1"/>
    </xf>
    <xf numFmtId="0" fontId="39" fillId="19" borderId="0" xfId="0" applyFont="1" applyFill="1"/>
    <xf numFmtId="44" fontId="39" fillId="19" borderId="0" xfId="1" applyFont="1" applyFill="1"/>
    <xf numFmtId="0" fontId="39" fillId="19" borderId="0" xfId="0" applyFont="1" applyFill="1" applyAlignment="1">
      <alignment horizontal="right"/>
    </xf>
    <xf numFmtId="44" fontId="39" fillId="19" borderId="0" xfId="0" applyNumberFormat="1" applyFont="1" applyFill="1" applyAlignment="1">
      <alignment horizontal="right"/>
    </xf>
    <xf numFmtId="2" fontId="39" fillId="19" borderId="0" xfId="1" applyNumberFormat="1" applyFont="1" applyFill="1"/>
    <xf numFmtId="16" fontId="39" fillId="19" borderId="0" xfId="0" applyNumberFormat="1" applyFont="1" applyFill="1"/>
    <xf numFmtId="0" fontId="39" fillId="19" borderId="14" xfId="0" applyFont="1" applyFill="1" applyBorder="1" applyAlignment="1">
      <alignment horizontal="center"/>
    </xf>
    <xf numFmtId="44" fontId="39" fillId="19" borderId="1" xfId="1" applyFont="1" applyFill="1" applyBorder="1" applyAlignment="1">
      <alignment horizontal="center"/>
    </xf>
    <xf numFmtId="0" fontId="39" fillId="19" borderId="1" xfId="0" applyFont="1" applyFill="1" applyBorder="1" applyAlignment="1">
      <alignment horizontal="center" vertical="center"/>
    </xf>
    <xf numFmtId="44" fontId="39" fillId="19" borderId="1" xfId="1" applyFont="1" applyFill="1" applyBorder="1"/>
    <xf numFmtId="172" fontId="0" fillId="11" borderId="1" xfId="0" applyNumberFormat="1" applyFill="1" applyBorder="1" applyAlignment="1">
      <alignment horizontal="center" vertical="center"/>
    </xf>
    <xf numFmtId="172" fontId="0" fillId="2" borderId="0" xfId="0" applyNumberFormat="1" applyFill="1"/>
    <xf numFmtId="167" fontId="0" fillId="7" borderId="1" xfId="2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0" fontId="0" fillId="8" borderId="1" xfId="0" applyNumberFormat="1" applyFill="1" applyBorder="1" applyAlignment="1">
      <alignment horizontal="center" vertical="center"/>
    </xf>
    <xf numFmtId="172" fontId="0" fillId="14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7" fontId="0" fillId="11" borderId="1" xfId="2" applyNumberFormat="1" applyFont="1" applyFill="1" applyBorder="1" applyAlignment="1">
      <alignment horizontal="center" vertical="center"/>
    </xf>
    <xf numFmtId="171" fontId="0" fillId="7" borderId="1" xfId="0" applyNumberFormat="1" applyFill="1" applyBorder="1" applyAlignment="1">
      <alignment horizontal="center" vertical="center"/>
    </xf>
    <xf numFmtId="173" fontId="0" fillId="2" borderId="0" xfId="0" applyNumberFormat="1" applyFill="1"/>
    <xf numFmtId="0" fontId="0" fillId="4" borderId="1" xfId="0" applyFill="1" applyBorder="1" applyAlignment="1">
      <alignment horizontal="center" vertical="center"/>
    </xf>
    <xf numFmtId="172" fontId="0" fillId="4" borderId="1" xfId="0" applyNumberFormat="1" applyFill="1" applyBorder="1" applyAlignment="1">
      <alignment horizontal="center" vertical="center"/>
    </xf>
    <xf numFmtId="170" fontId="0" fillId="4" borderId="1" xfId="0" applyNumberFormat="1" applyFill="1" applyBorder="1" applyAlignment="1">
      <alignment horizontal="center" vertical="center"/>
    </xf>
    <xf numFmtId="170" fontId="0" fillId="14" borderId="1" xfId="0" applyNumberFormat="1" applyFill="1" applyBorder="1" applyAlignment="1">
      <alignment horizontal="center" vertical="center"/>
    </xf>
    <xf numFmtId="174" fontId="34" fillId="2" borderId="0" xfId="1" applyNumberFormat="1" applyFont="1" applyFill="1"/>
    <xf numFmtId="174" fontId="34" fillId="2" borderId="0" xfId="0" applyNumberFormat="1" applyFont="1" applyFill="1"/>
    <xf numFmtId="2" fontId="0" fillId="2" borderId="0" xfId="0" applyNumberFormat="1" applyFill="1"/>
    <xf numFmtId="9" fontId="0" fillId="2" borderId="44" xfId="2" applyFont="1" applyFill="1" applyBorder="1"/>
    <xf numFmtId="0" fontId="33" fillId="2" borderId="0" xfId="0" applyFont="1" applyFill="1"/>
    <xf numFmtId="0" fontId="0" fillId="2" borderId="34" xfId="0" applyFill="1" applyBorder="1" applyAlignment="1">
      <alignment horizontal="right"/>
    </xf>
    <xf numFmtId="170" fontId="0" fillId="2" borderId="28" xfId="0" applyNumberFormat="1" applyFill="1" applyBorder="1"/>
    <xf numFmtId="0" fontId="0" fillId="2" borderId="38" xfId="0" applyFill="1" applyBorder="1" applyAlignment="1">
      <alignment horizontal="right"/>
    </xf>
    <xf numFmtId="170" fontId="0" fillId="2" borderId="27" xfId="0" applyNumberFormat="1" applyFill="1" applyBorder="1"/>
    <xf numFmtId="0" fontId="0" fillId="2" borderId="1" xfId="0" applyFill="1" applyBorder="1" applyAlignment="1">
      <alignment horizontal="center" vertical="center"/>
    </xf>
    <xf numFmtId="0" fontId="30" fillId="19" borderId="0" xfId="3" applyFill="1" applyAlignment="1" applyProtection="1"/>
    <xf numFmtId="44" fontId="34" fillId="19" borderId="0" xfId="0" applyNumberFormat="1" applyFont="1" applyFill="1"/>
    <xf numFmtId="44" fontId="44" fillId="19" borderId="0" xfId="0" applyNumberFormat="1" applyFont="1" applyFill="1" applyAlignment="1">
      <alignment horizontal="center" vertical="center"/>
    </xf>
    <xf numFmtId="10" fontId="34" fillId="2" borderId="1" xfId="2" applyNumberFormat="1" applyFont="1" applyFill="1" applyBorder="1" applyAlignment="1">
      <alignment horizontal="center"/>
    </xf>
    <xf numFmtId="44" fontId="34" fillId="2" borderId="1" xfId="1" applyFont="1" applyFill="1" applyBorder="1" applyAlignment="1">
      <alignment horizontal="center"/>
    </xf>
    <xf numFmtId="2" fontId="34" fillId="18" borderId="1" xfId="0" applyNumberFormat="1" applyFont="1" applyFill="1" applyBorder="1" applyAlignment="1">
      <alignment horizontal="center"/>
    </xf>
    <xf numFmtId="171" fontId="0" fillId="2" borderId="0" xfId="0" applyNumberFormat="1" applyFill="1"/>
    <xf numFmtId="172" fontId="0" fillId="2" borderId="44" xfId="0" applyNumberFormat="1" applyFill="1" applyBorder="1"/>
    <xf numFmtId="10" fontId="0" fillId="2" borderId="0" xfId="2" applyNumberFormat="1" applyFont="1" applyFill="1" applyAlignment="1">
      <alignment horizontal="right"/>
    </xf>
    <xf numFmtId="0" fontId="30" fillId="2" borderId="0" xfId="3" applyFill="1" applyAlignment="1" applyProtection="1"/>
    <xf numFmtId="2" fontId="0" fillId="2" borderId="44" xfId="0" applyNumberFormat="1" applyFill="1" applyBorder="1"/>
    <xf numFmtId="0" fontId="2" fillId="7" borderId="44" xfId="0" applyFont="1" applyFill="1" applyBorder="1"/>
    <xf numFmtId="2" fontId="34" fillId="3" borderId="1" xfId="0" applyNumberFormat="1" applyFont="1" applyFill="1" applyBorder="1" applyAlignment="1">
      <alignment horizontal="center"/>
    </xf>
    <xf numFmtId="0" fontId="0" fillId="19" borderId="0" xfId="0" applyFill="1" applyBorder="1"/>
    <xf numFmtId="0" fontId="48" fillId="19" borderId="0" xfId="0" applyFont="1" applyFill="1" applyAlignment="1">
      <alignment horizontal="right"/>
    </xf>
    <xf numFmtId="16" fontId="0" fillId="2" borderId="0" xfId="0" applyNumberFormat="1" applyFill="1"/>
    <xf numFmtId="0" fontId="0" fillId="4" borderId="0" xfId="0" applyFill="1"/>
    <xf numFmtId="44" fontId="0" fillId="7" borderId="71" xfId="1" applyFont="1" applyFill="1" applyBorder="1" applyAlignment="1">
      <alignment vertical="center"/>
    </xf>
    <xf numFmtId="44" fontId="0" fillId="2" borderId="1" xfId="1" applyFont="1" applyFill="1" applyBorder="1" applyAlignment="1">
      <alignment horizontal="center"/>
    </xf>
    <xf numFmtId="0" fontId="34" fillId="7" borderId="27" xfId="0" applyFont="1" applyFill="1" applyBorder="1" applyAlignment="1">
      <alignment horizontal="center"/>
    </xf>
    <xf numFmtId="0" fontId="34" fillId="18" borderId="1" xfId="0" applyFont="1" applyFill="1" applyBorder="1" applyAlignment="1">
      <alignment horizontal="center"/>
    </xf>
    <xf numFmtId="0" fontId="34" fillId="7" borderId="1" xfId="0" applyFont="1" applyFill="1" applyBorder="1" applyAlignment="1">
      <alignment horizontal="center"/>
    </xf>
    <xf numFmtId="0" fontId="34" fillId="3" borderId="1" xfId="0" applyFont="1" applyFill="1" applyBorder="1" applyAlignment="1">
      <alignment horizontal="center"/>
    </xf>
    <xf numFmtId="0" fontId="15" fillId="3" borderId="34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0" xfId="0" applyFont="1" applyFill="1" applyBorder="1"/>
    <xf numFmtId="44" fontId="0" fillId="2" borderId="0" xfId="0" applyNumberFormat="1" applyFill="1" applyBorder="1" applyAlignment="1"/>
    <xf numFmtId="0" fontId="0" fillId="2" borderId="5" xfId="0" applyFill="1" applyBorder="1" applyAlignment="1">
      <alignment horizontal="center"/>
    </xf>
    <xf numFmtId="44" fontId="33" fillId="2" borderId="0" xfId="0" applyNumberFormat="1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4" fillId="7" borderId="1" xfId="0" applyFont="1" applyFill="1" applyBorder="1" applyAlignment="1">
      <alignment horizontal="center"/>
    </xf>
    <xf numFmtId="1" fontId="15" fillId="5" borderId="28" xfId="0" applyNumberFormat="1" applyFont="1" applyFill="1" applyBorder="1" applyAlignment="1">
      <alignment horizontal="center" vertical="center"/>
    </xf>
    <xf numFmtId="0" fontId="0" fillId="12" borderId="55" xfId="0" applyFill="1" applyBorder="1"/>
    <xf numFmtId="0" fontId="0" fillId="12" borderId="45" xfId="0" applyFill="1" applyBorder="1"/>
    <xf numFmtId="0" fontId="0" fillId="12" borderId="46" xfId="0" applyFill="1" applyBorder="1"/>
    <xf numFmtId="0" fontId="0" fillId="2" borderId="0" xfId="0" applyFill="1" applyBorder="1" applyAlignment="1"/>
    <xf numFmtId="44" fontId="0" fillId="2" borderId="0" xfId="1" applyFont="1" applyFill="1" applyBorder="1" applyAlignment="1"/>
    <xf numFmtId="0" fontId="14" fillId="19" borderId="78" xfId="0" applyFont="1" applyFill="1" applyBorder="1" applyAlignment="1">
      <alignment vertical="center"/>
    </xf>
    <xf numFmtId="0" fontId="18" fillId="19" borderId="0" xfId="0" applyFont="1" applyFill="1"/>
    <xf numFmtId="0" fontId="47" fillId="19" borderId="0" xfId="0" applyFont="1" applyFill="1" applyBorder="1" applyAlignment="1">
      <alignment vertical="center"/>
    </xf>
    <xf numFmtId="0" fontId="40" fillId="19" borderId="63" xfId="0" applyFont="1" applyFill="1" applyBorder="1" applyAlignment="1">
      <alignment horizontal="right"/>
    </xf>
    <xf numFmtId="0" fontId="33" fillId="19" borderId="64" xfId="0" applyFont="1" applyFill="1" applyBorder="1"/>
    <xf numFmtId="1" fontId="15" fillId="5" borderId="2" xfId="0" applyNumberFormat="1" applyFont="1" applyFill="1" applyBorder="1" applyAlignment="1">
      <alignment horizontal="center" vertical="center"/>
    </xf>
    <xf numFmtId="1" fontId="15" fillId="5" borderId="61" xfId="0" applyNumberFormat="1" applyFont="1" applyFill="1" applyBorder="1" applyAlignment="1">
      <alignment horizontal="center" vertical="center"/>
    </xf>
    <xf numFmtId="44" fontId="15" fillId="5" borderId="10" xfId="1" applyNumberFormat="1" applyFont="1" applyFill="1" applyBorder="1" applyAlignment="1">
      <alignment horizontal="center" vertical="center"/>
    </xf>
    <xf numFmtId="1" fontId="15" fillId="5" borderId="3" xfId="0" applyNumberFormat="1" applyFont="1" applyFill="1" applyBorder="1" applyAlignment="1">
      <alignment horizontal="center" vertical="center"/>
    </xf>
    <xf numFmtId="44" fontId="15" fillId="5" borderId="1" xfId="1" applyNumberFormat="1" applyFont="1" applyFill="1" applyBorder="1" applyAlignment="1">
      <alignment horizontal="center" vertical="center"/>
    </xf>
    <xf numFmtId="9" fontId="34" fillId="7" borderId="1" xfId="2" applyFont="1" applyFill="1" applyBorder="1"/>
    <xf numFmtId="10" fontId="0" fillId="2" borderId="0" xfId="2" applyNumberFormat="1" applyFont="1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167" fontId="0" fillId="2" borderId="0" xfId="2" applyNumberFormat="1" applyFont="1" applyFill="1" applyBorder="1" applyAlignment="1">
      <alignment horizontal="center"/>
    </xf>
    <xf numFmtId="0" fontId="30" fillId="2" borderId="0" xfId="3" applyFill="1" applyBorder="1" applyAlignment="1" applyProtection="1">
      <alignment horizontal="left"/>
    </xf>
    <xf numFmtId="0" fontId="30" fillId="2" borderId="0" xfId="3" applyFill="1" applyBorder="1" applyAlignment="1" applyProtection="1">
      <alignment horizontal="center"/>
    </xf>
    <xf numFmtId="0" fontId="31" fillId="2" borderId="0" xfId="3" applyFont="1" applyFill="1" applyBorder="1" applyAlignment="1" applyProtection="1">
      <alignment horizontal="left"/>
    </xf>
    <xf numFmtId="44" fontId="0" fillId="2" borderId="0" xfId="0" applyNumberFormat="1" applyFill="1" applyBorder="1" applyAlignment="1">
      <alignment horizontal="center"/>
    </xf>
    <xf numFmtId="0" fontId="11" fillId="2" borderId="0" xfId="0" applyFont="1" applyFill="1"/>
    <xf numFmtId="44" fontId="11" fillId="2" borderId="0" xfId="0" applyNumberFormat="1" applyFont="1" applyFill="1"/>
    <xf numFmtId="44" fontId="11" fillId="9" borderId="1" xfId="0" applyNumberFormat="1" applyFont="1" applyFill="1" applyBorder="1" applyAlignment="1">
      <alignment vertical="center"/>
    </xf>
    <xf numFmtId="0" fontId="11" fillId="9" borderId="1" xfId="0" applyFont="1" applyFill="1" applyBorder="1" applyAlignment="1">
      <alignment horizontal="center" vertical="center"/>
    </xf>
    <xf numFmtId="44" fontId="11" fillId="11" borderId="1" xfId="0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center" vertical="center"/>
    </xf>
    <xf numFmtId="44" fontId="11" fillId="8" borderId="1" xfId="1" applyFont="1" applyFill="1" applyBorder="1"/>
    <xf numFmtId="0" fontId="11" fillId="8" borderId="1" xfId="0" applyFont="1" applyFill="1" applyBorder="1"/>
    <xf numFmtId="14" fontId="1" fillId="2" borderId="0" xfId="1" applyNumberFormat="1" applyFont="1" applyFill="1"/>
    <xf numFmtId="0" fontId="0" fillId="2" borderId="0" xfId="0" applyFill="1" applyAlignment="1">
      <alignment horizontal="center"/>
    </xf>
    <xf numFmtId="44" fontId="3" fillId="2" borderId="0" xfId="1" applyFont="1" applyFill="1"/>
    <xf numFmtId="44" fontId="5" fillId="2" borderId="0" xfId="0" applyNumberFormat="1" applyFont="1" applyFill="1" applyBorder="1" applyAlignment="1"/>
    <xf numFmtId="44" fontId="3" fillId="2" borderId="0" xfId="0" applyNumberFormat="1" applyFont="1" applyFill="1" applyBorder="1"/>
    <xf numFmtId="0" fontId="11" fillId="7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2" fillId="2" borderId="0" xfId="0" applyFont="1" applyFill="1"/>
    <xf numFmtId="9" fontId="0" fillId="2" borderId="0" xfId="2" applyFont="1" applyFill="1"/>
    <xf numFmtId="0" fontId="11" fillId="21" borderId="0" xfId="0" applyFont="1" applyFill="1" applyAlignment="1">
      <alignment horizontal="center" vertical="center"/>
    </xf>
    <xf numFmtId="44" fontId="11" fillId="21" borderId="0" xfId="1" applyFont="1" applyFill="1" applyAlignment="1">
      <alignment horizontal="center" vertical="center"/>
    </xf>
    <xf numFmtId="44" fontId="11" fillId="8" borderId="1" xfId="1" applyFont="1" applyFill="1" applyBorder="1" applyAlignment="1">
      <alignment horizontal="center" vertical="center"/>
    </xf>
    <xf numFmtId="44" fontId="11" fillId="11" borderId="1" xfId="1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4" fontId="11" fillId="7" borderId="23" xfId="1" applyFont="1" applyFill="1" applyBorder="1" applyAlignment="1">
      <alignment horizontal="center" vertical="center"/>
    </xf>
    <xf numFmtId="14" fontId="11" fillId="7" borderId="41" xfId="0" applyNumberFormat="1" applyFont="1" applyFill="1" applyBorder="1" applyAlignment="1">
      <alignment horizontal="center" vertical="center"/>
    </xf>
    <xf numFmtId="0" fontId="52" fillId="21" borderId="0" xfId="0" applyFont="1" applyFill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1" fontId="11" fillId="11" borderId="41" xfId="1" applyNumberFormat="1" applyFont="1" applyFill="1" applyBorder="1" applyAlignment="1">
      <alignment horizontal="center" vertical="center"/>
    </xf>
    <xf numFmtId="44" fontId="11" fillId="4" borderId="0" xfId="0" applyNumberFormat="1" applyFont="1" applyFill="1" applyAlignment="1">
      <alignment horizontal="center" vertical="center"/>
    </xf>
    <xf numFmtId="1" fontId="11" fillId="7" borderId="41" xfId="0" applyNumberFormat="1" applyFont="1" applyFill="1" applyBorder="1" applyAlignment="1">
      <alignment horizontal="center" vertical="center"/>
    </xf>
    <xf numFmtId="167" fontId="52" fillId="21" borderId="0" xfId="0" applyNumberFormat="1" applyFont="1" applyFill="1" applyAlignment="1">
      <alignment horizontal="center" vertical="center"/>
    </xf>
    <xf numFmtId="10" fontId="52" fillId="21" borderId="0" xfId="2" applyNumberFormat="1" applyFont="1" applyFill="1" applyAlignment="1">
      <alignment horizontal="center" vertical="center"/>
    </xf>
    <xf numFmtId="10" fontId="52" fillId="21" borderId="0" xfId="0" applyNumberFormat="1" applyFont="1" applyFill="1" applyAlignment="1">
      <alignment horizontal="center" vertical="center"/>
    </xf>
    <xf numFmtId="1" fontId="11" fillId="7" borderId="41" xfId="0" applyNumberFormat="1" applyFont="1" applyFill="1" applyBorder="1" applyAlignment="1">
      <alignment horizontal="left" vertical="center" indent="3"/>
    </xf>
    <xf numFmtId="44" fontId="12" fillId="2" borderId="41" xfId="1" applyFont="1" applyFill="1" applyBorder="1" applyAlignment="1">
      <alignment horizontal="center" vertical="center"/>
    </xf>
    <xf numFmtId="44" fontId="11" fillId="2" borderId="41" xfId="1" applyFont="1" applyFill="1" applyBorder="1" applyAlignment="1">
      <alignment horizontal="center" vertical="center"/>
    </xf>
    <xf numFmtId="0" fontId="52" fillId="21" borderId="0" xfId="2" applyNumberFormat="1" applyFont="1" applyFill="1" applyAlignment="1">
      <alignment horizontal="center" vertical="center"/>
    </xf>
    <xf numFmtId="44" fontId="52" fillId="21" borderId="0" xfId="1" applyFont="1" applyFill="1" applyAlignment="1">
      <alignment horizontal="center" vertical="center"/>
    </xf>
    <xf numFmtId="44" fontId="11" fillId="11" borderId="41" xfId="1" applyFont="1" applyFill="1" applyBorder="1" applyAlignment="1">
      <alignment horizontal="center" vertical="center"/>
    </xf>
    <xf numFmtId="44" fontId="11" fillId="7" borderId="12" xfId="1" applyFont="1" applyFill="1" applyBorder="1" applyAlignment="1">
      <alignment horizontal="center" vertical="center"/>
    </xf>
    <xf numFmtId="167" fontId="11" fillId="7" borderId="42" xfId="0" applyNumberFormat="1" applyFont="1" applyFill="1" applyBorder="1" applyAlignment="1">
      <alignment horizontal="center" vertical="center"/>
    </xf>
    <xf numFmtId="0" fontId="53" fillId="21" borderId="0" xfId="0" applyFont="1" applyFill="1" applyAlignment="1">
      <alignment horizontal="center" vertical="center"/>
    </xf>
    <xf numFmtId="44" fontId="11" fillId="2" borderId="0" xfId="1" applyFont="1" applyFill="1" applyAlignment="1">
      <alignment horizontal="center" vertical="center"/>
    </xf>
    <xf numFmtId="167" fontId="11" fillId="2" borderId="0" xfId="2" applyNumberFormat="1" applyFont="1" applyFill="1" applyAlignment="1">
      <alignment horizontal="center" vertical="center"/>
    </xf>
    <xf numFmtId="0" fontId="11" fillId="21" borderId="0" xfId="2" applyNumberFormat="1" applyFont="1" applyFill="1" applyAlignment="1">
      <alignment horizontal="center" vertical="center"/>
    </xf>
    <xf numFmtId="0" fontId="53" fillId="21" borderId="0" xfId="2" applyNumberFormat="1" applyFont="1" applyFill="1" applyAlignment="1">
      <alignment horizontal="center" vertical="center"/>
    </xf>
    <xf numFmtId="166" fontId="53" fillId="21" borderId="0" xfId="0" applyNumberFormat="1" applyFont="1" applyFill="1" applyAlignment="1">
      <alignment horizontal="center" vertical="center"/>
    </xf>
    <xf numFmtId="1" fontId="53" fillId="21" borderId="0" xfId="0" applyNumberFormat="1" applyFont="1" applyFill="1" applyAlignment="1">
      <alignment horizontal="center" vertical="center"/>
    </xf>
    <xf numFmtId="44" fontId="52" fillId="21" borderId="0" xfId="2" applyNumberFormat="1" applyFont="1" applyFill="1" applyAlignment="1">
      <alignment horizontal="center" vertical="center"/>
    </xf>
    <xf numFmtId="10" fontId="11" fillId="21" borderId="0" xfId="0" applyNumberFormat="1" applyFont="1" applyFill="1" applyAlignment="1">
      <alignment horizontal="center" vertical="center"/>
    </xf>
    <xf numFmtId="0" fontId="52" fillId="21" borderId="0" xfId="2" applyNumberFormat="1" applyFont="1" applyFill="1" applyBorder="1" applyAlignment="1">
      <alignment horizontal="center" vertical="center"/>
    </xf>
    <xf numFmtId="0" fontId="52" fillId="21" borderId="0" xfId="0" applyFont="1" applyFill="1" applyBorder="1" applyAlignment="1">
      <alignment horizontal="center" vertical="center"/>
    </xf>
    <xf numFmtId="44" fontId="52" fillId="21" borderId="0" xfId="1" applyFont="1" applyFill="1" applyBorder="1" applyAlignment="1">
      <alignment horizontal="center" vertical="center"/>
    </xf>
    <xf numFmtId="10" fontId="52" fillId="21" borderId="0" xfId="2" applyNumberFormat="1" applyFont="1" applyFill="1" applyBorder="1" applyAlignment="1">
      <alignment horizontal="center" vertical="center"/>
    </xf>
    <xf numFmtId="44" fontId="52" fillId="21" borderId="0" xfId="0" applyNumberFormat="1" applyFont="1" applyFill="1" applyBorder="1" applyAlignment="1">
      <alignment horizontal="center" vertical="center"/>
    </xf>
    <xf numFmtId="44" fontId="54" fillId="21" borderId="0" xfId="1" applyFont="1" applyFill="1" applyBorder="1" applyAlignment="1">
      <alignment horizontal="center" vertical="center"/>
    </xf>
    <xf numFmtId="10" fontId="54" fillId="21" borderId="0" xfId="2" applyNumberFormat="1" applyFont="1" applyFill="1" applyBorder="1" applyAlignment="1">
      <alignment horizontal="center" vertical="center"/>
    </xf>
    <xf numFmtId="167" fontId="11" fillId="7" borderId="43" xfId="0" applyNumberFormat="1" applyFont="1" applyFill="1" applyBorder="1" applyAlignment="1">
      <alignment horizontal="center" vertical="center"/>
    </xf>
    <xf numFmtId="44" fontId="11" fillId="7" borderId="24" xfId="1" applyFont="1" applyFill="1" applyBorder="1" applyAlignment="1">
      <alignment horizontal="center" vertical="center"/>
    </xf>
    <xf numFmtId="0" fontId="11" fillId="11" borderId="24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44" fontId="12" fillId="11" borderId="41" xfId="1" applyFont="1" applyFill="1" applyBorder="1" applyAlignment="1">
      <alignment horizontal="center" vertical="center"/>
    </xf>
    <xf numFmtId="44" fontId="12" fillId="7" borderId="41" xfId="1" applyFont="1" applyFill="1" applyBorder="1" applyAlignment="1">
      <alignment horizontal="center" vertical="center"/>
    </xf>
    <xf numFmtId="44" fontId="12" fillId="11" borderId="43" xfId="1" applyFont="1" applyFill="1" applyBorder="1" applyAlignment="1">
      <alignment horizontal="center" vertical="center"/>
    </xf>
    <xf numFmtId="167" fontId="12" fillId="7" borderId="42" xfId="2" applyNumberFormat="1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/>
    </xf>
    <xf numFmtId="0" fontId="5" fillId="2" borderId="44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right"/>
    </xf>
    <xf numFmtId="0" fontId="5" fillId="6" borderId="53" xfId="0" applyFont="1" applyFill="1" applyBorder="1" applyAlignment="1">
      <alignment horizontal="right"/>
    </xf>
    <xf numFmtId="0" fontId="3" fillId="2" borderId="54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24" fillId="2" borderId="20" xfId="0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4" fillId="2" borderId="20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44" fontId="3" fillId="11" borderId="1" xfId="1" applyFont="1" applyFill="1" applyBorder="1" applyAlignment="1">
      <alignment horizontal="center" vertical="center"/>
    </xf>
    <xf numFmtId="164" fontId="3" fillId="11" borderId="1" xfId="1" applyNumberFormat="1" applyFont="1" applyFill="1" applyBorder="1" applyAlignment="1">
      <alignment horizontal="center" vertical="center"/>
    </xf>
    <xf numFmtId="0" fontId="3" fillId="11" borderId="35" xfId="0" applyFont="1" applyFill="1" applyBorder="1" applyAlignment="1">
      <alignment horizontal="right" vertical="center"/>
    </xf>
    <xf numFmtId="0" fontId="3" fillId="11" borderId="26" xfId="0" applyFont="1" applyFill="1" applyBorder="1" applyAlignment="1">
      <alignment horizontal="right" vertical="center"/>
    </xf>
    <xf numFmtId="0" fontId="3" fillId="11" borderId="38" xfId="0" applyFont="1" applyFill="1" applyBorder="1" applyAlignment="1">
      <alignment horizontal="right" vertical="center"/>
    </xf>
    <xf numFmtId="0" fontId="3" fillId="11" borderId="27" xfId="0" applyFont="1" applyFill="1" applyBorder="1" applyAlignment="1">
      <alignment horizontal="right" vertical="center"/>
    </xf>
    <xf numFmtId="0" fontId="3" fillId="11" borderId="1" xfId="0" applyFont="1" applyFill="1" applyBorder="1" applyAlignment="1">
      <alignment horizontal="center"/>
    </xf>
    <xf numFmtId="44" fontId="3" fillId="2" borderId="30" xfId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23" fillId="2" borderId="0" xfId="0" applyFont="1" applyFill="1" applyBorder="1" applyAlignment="1">
      <alignment horizontal="center" vertical="center" wrapText="1"/>
    </xf>
    <xf numFmtId="0" fontId="0" fillId="5" borderId="51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4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left"/>
    </xf>
    <xf numFmtId="0" fontId="11" fillId="8" borderId="71" xfId="0" applyFont="1" applyFill="1" applyBorder="1" applyAlignment="1">
      <alignment horizontal="left"/>
    </xf>
    <xf numFmtId="0" fontId="11" fillId="8" borderId="28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11" fillId="7" borderId="1" xfId="0" applyFont="1" applyFill="1" applyBorder="1" applyAlignment="1">
      <alignment horizontal="left" wrapText="1"/>
    </xf>
    <xf numFmtId="0" fontId="11" fillId="11" borderId="1" xfId="0" applyFont="1" applyFill="1" applyBorder="1" applyAlignment="1">
      <alignment horizontal="left"/>
    </xf>
    <xf numFmtId="0" fontId="11" fillId="9" borderId="1" xfId="0" applyFont="1" applyFill="1" applyBorder="1" applyAlignment="1">
      <alignment horizontal="left"/>
    </xf>
    <xf numFmtId="44" fontId="12" fillId="3" borderId="22" xfId="1" applyFont="1" applyFill="1" applyBorder="1" applyAlignment="1">
      <alignment horizontal="center" vertical="center"/>
    </xf>
    <xf numFmtId="44" fontId="12" fillId="3" borderId="40" xfId="1" applyFont="1" applyFill="1" applyBorder="1" applyAlignment="1">
      <alignment horizontal="center" vertical="center"/>
    </xf>
    <xf numFmtId="0" fontId="12" fillId="4" borderId="67" xfId="0" applyFont="1" applyFill="1" applyBorder="1" applyAlignment="1">
      <alignment horizontal="center" vertical="center"/>
    </xf>
    <xf numFmtId="0" fontId="12" fillId="4" borderId="68" xfId="0" applyFont="1" applyFill="1" applyBorder="1" applyAlignment="1">
      <alignment horizontal="center" vertical="center"/>
    </xf>
    <xf numFmtId="0" fontId="12" fillId="4" borderId="52" xfId="0" applyFont="1" applyFill="1" applyBorder="1" applyAlignment="1">
      <alignment horizontal="center" vertical="center"/>
    </xf>
    <xf numFmtId="0" fontId="12" fillId="4" borderId="5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52" fillId="21" borderId="0" xfId="0" applyFont="1" applyFill="1" applyBorder="1" applyAlignment="1">
      <alignment horizontal="center" vertical="center"/>
    </xf>
    <xf numFmtId="0" fontId="52" fillId="21" borderId="0" xfId="0" applyNumberFormat="1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8" borderId="34" xfId="2" applyNumberFormat="1" applyFont="1" applyFill="1" applyBorder="1" applyAlignment="1">
      <alignment horizontal="center"/>
    </xf>
    <xf numFmtId="10" fontId="0" fillId="8" borderId="28" xfId="2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0" fontId="20" fillId="4" borderId="65" xfId="0" applyFont="1" applyFill="1" applyBorder="1" applyAlignment="1">
      <alignment horizontal="center"/>
    </xf>
    <xf numFmtId="0" fontId="20" fillId="8" borderId="28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8" borderId="25" xfId="0" applyFont="1" applyFill="1" applyBorder="1" applyAlignment="1">
      <alignment horizontal="center"/>
    </xf>
    <xf numFmtId="0" fontId="20" fillId="8" borderId="34" xfId="0" applyFont="1" applyFill="1" applyBorder="1" applyAlignment="1">
      <alignment horizontal="center"/>
    </xf>
    <xf numFmtId="0" fontId="20" fillId="7" borderId="28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0" fillId="7" borderId="25" xfId="0" applyFont="1" applyFill="1" applyBorder="1" applyAlignment="1">
      <alignment horizontal="center"/>
    </xf>
    <xf numFmtId="0" fontId="20" fillId="7" borderId="34" xfId="0" applyFont="1" applyFill="1" applyBorder="1" applyAlignment="1">
      <alignment horizontal="center"/>
    </xf>
    <xf numFmtId="0" fontId="20" fillId="10" borderId="28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0" fontId="20" fillId="10" borderId="25" xfId="0" applyFont="1" applyFill="1" applyBorder="1" applyAlignment="1">
      <alignment horizontal="center"/>
    </xf>
    <xf numFmtId="0" fontId="20" fillId="10" borderId="34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25" fillId="5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6" fillId="16" borderId="1" xfId="0" applyFont="1" applyFill="1" applyBorder="1" applyAlignment="1">
      <alignment horizontal="center" vertical="center"/>
    </xf>
    <xf numFmtId="44" fontId="27" fillId="16" borderId="1" xfId="1" applyFont="1" applyFill="1" applyBorder="1" applyAlignment="1">
      <alignment horizontal="center" vertical="center" wrapText="1"/>
    </xf>
    <xf numFmtId="44" fontId="0" fillId="3" borderId="1" xfId="1" applyFont="1" applyFill="1" applyBorder="1" applyAlignment="1">
      <alignment horizontal="center" vertical="center" wrapText="1"/>
    </xf>
    <xf numFmtId="44" fontId="0" fillId="5" borderId="1" xfId="1" applyFont="1" applyFill="1" applyBorder="1" applyAlignment="1">
      <alignment horizontal="center" vertical="center" wrapText="1"/>
    </xf>
    <xf numFmtId="0" fontId="34" fillId="7" borderId="34" xfId="0" applyFont="1" applyFill="1" applyBorder="1" applyAlignment="1">
      <alignment horizontal="center"/>
    </xf>
    <xf numFmtId="0" fontId="34" fillId="7" borderId="71" xfId="0" applyFont="1" applyFill="1" applyBorder="1" applyAlignment="1">
      <alignment horizontal="center"/>
    </xf>
    <xf numFmtId="0" fontId="34" fillId="7" borderId="28" xfId="0" applyFont="1" applyFill="1" applyBorder="1" applyAlignment="1">
      <alignment horizontal="center"/>
    </xf>
    <xf numFmtId="0" fontId="15" fillId="5" borderId="22" xfId="0" applyFont="1" applyFill="1" applyBorder="1" applyAlignment="1">
      <alignment horizontal="center" vertical="center"/>
    </xf>
    <xf numFmtId="0" fontId="15" fillId="5" borderId="62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10" fontId="15" fillId="5" borderId="48" xfId="2" applyNumberFormat="1" applyFont="1" applyFill="1" applyBorder="1" applyAlignment="1">
      <alignment horizontal="center" vertical="center"/>
    </xf>
    <xf numFmtId="10" fontId="15" fillId="5" borderId="42" xfId="2" applyNumberFormat="1" applyFont="1" applyFill="1" applyBorder="1" applyAlignment="1">
      <alignment horizontal="center" vertical="center"/>
    </xf>
    <xf numFmtId="1" fontId="15" fillId="5" borderId="12" xfId="0" applyNumberFormat="1" applyFont="1" applyFill="1" applyBorder="1" applyAlignment="1">
      <alignment horizontal="center" vertical="center"/>
    </xf>
    <xf numFmtId="1" fontId="15" fillId="5" borderId="59" xfId="0" applyNumberFormat="1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 wrapText="1"/>
    </xf>
    <xf numFmtId="0" fontId="15" fillId="3" borderId="58" xfId="0" applyFont="1" applyFill="1" applyBorder="1" applyAlignment="1">
      <alignment horizontal="center" vertical="center" wrapText="1"/>
    </xf>
    <xf numFmtId="0" fontId="15" fillId="3" borderId="55" xfId="0" applyFont="1" applyFill="1" applyBorder="1" applyAlignment="1">
      <alignment horizontal="center" vertical="center" wrapText="1"/>
    </xf>
    <xf numFmtId="0" fontId="15" fillId="3" borderId="25" xfId="2" applyNumberFormat="1" applyFont="1" applyFill="1" applyBorder="1" applyAlignment="1">
      <alignment horizontal="center" vertical="center" wrapText="1"/>
    </xf>
    <xf numFmtId="0" fontId="15" fillId="3" borderId="60" xfId="2" applyNumberFormat="1" applyFont="1" applyFill="1" applyBorder="1" applyAlignment="1">
      <alignment horizontal="center" vertical="center" wrapText="1"/>
    </xf>
    <xf numFmtId="0" fontId="15" fillId="3" borderId="45" xfId="2" applyNumberFormat="1" applyFont="1" applyFill="1" applyBorder="1" applyAlignment="1">
      <alignment horizontal="center" vertical="center" wrapText="1"/>
    </xf>
    <xf numFmtId="9" fontId="15" fillId="3" borderId="25" xfId="2" applyFont="1" applyFill="1" applyBorder="1" applyAlignment="1">
      <alignment horizontal="center" vertical="center" wrapText="1"/>
    </xf>
    <xf numFmtId="9" fontId="15" fillId="3" borderId="60" xfId="2" applyFont="1" applyFill="1" applyBorder="1" applyAlignment="1">
      <alignment horizontal="center" vertical="center" wrapText="1"/>
    </xf>
    <xf numFmtId="9" fontId="15" fillId="3" borderId="45" xfId="2" applyFont="1" applyFill="1" applyBorder="1" applyAlignment="1">
      <alignment horizontal="center" vertical="center" wrapText="1"/>
    </xf>
    <xf numFmtId="44" fontId="15" fillId="3" borderId="25" xfId="2" applyNumberFormat="1" applyFont="1" applyFill="1" applyBorder="1" applyAlignment="1">
      <alignment horizontal="center" vertical="center" wrapText="1"/>
    </xf>
    <xf numFmtId="44" fontId="15" fillId="3" borderId="60" xfId="2" applyNumberFormat="1" applyFont="1" applyFill="1" applyBorder="1" applyAlignment="1">
      <alignment horizontal="center" vertical="center" wrapText="1"/>
    </xf>
    <xf numFmtId="44" fontId="15" fillId="3" borderId="45" xfId="2" applyNumberFormat="1" applyFont="1" applyFill="1" applyBorder="1" applyAlignment="1">
      <alignment horizontal="center" vertical="center" wrapText="1"/>
    </xf>
    <xf numFmtId="0" fontId="15" fillId="3" borderId="48" xfId="0" applyFont="1" applyFill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center" vertical="center"/>
    </xf>
    <xf numFmtId="0" fontId="28" fillId="3" borderId="62" xfId="0" applyFont="1" applyFill="1" applyBorder="1" applyAlignment="1">
      <alignment horizontal="center" vertical="center"/>
    </xf>
    <xf numFmtId="0" fontId="28" fillId="3" borderId="40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10" xfId="2" applyNumberFormat="1" applyFont="1" applyFill="1" applyBorder="1" applyAlignment="1">
      <alignment horizontal="center" vertical="center" wrapText="1"/>
    </xf>
    <xf numFmtId="0" fontId="15" fillId="3" borderId="1" xfId="2" applyNumberFormat="1" applyFont="1" applyFill="1" applyBorder="1" applyAlignment="1">
      <alignment horizontal="center" vertical="center" wrapText="1"/>
    </xf>
    <xf numFmtId="0" fontId="15" fillId="3" borderId="6" xfId="2" applyNumberFormat="1" applyFont="1" applyFill="1" applyBorder="1" applyAlignment="1">
      <alignment horizontal="center" vertical="center" wrapText="1"/>
    </xf>
    <xf numFmtId="9" fontId="15" fillId="3" borderId="10" xfId="2" applyFont="1" applyFill="1" applyBorder="1" applyAlignment="1">
      <alignment horizontal="center" vertical="center" wrapText="1"/>
    </xf>
    <xf numFmtId="9" fontId="15" fillId="3" borderId="1" xfId="2" applyFont="1" applyFill="1" applyBorder="1" applyAlignment="1">
      <alignment horizontal="center" vertical="center" wrapText="1"/>
    </xf>
    <xf numFmtId="9" fontId="15" fillId="3" borderId="6" xfId="2" applyFont="1" applyFill="1" applyBorder="1" applyAlignment="1">
      <alignment horizontal="center" vertical="center" wrapText="1"/>
    </xf>
    <xf numFmtId="44" fontId="15" fillId="3" borderId="10" xfId="2" applyNumberFormat="1" applyFont="1" applyFill="1" applyBorder="1" applyAlignment="1">
      <alignment horizontal="center" vertical="center" wrapText="1"/>
    </xf>
    <xf numFmtId="44" fontId="15" fillId="3" borderId="1" xfId="2" applyNumberFormat="1" applyFont="1" applyFill="1" applyBorder="1" applyAlignment="1">
      <alignment horizontal="center" vertical="center" wrapText="1"/>
    </xf>
    <xf numFmtId="44" fontId="15" fillId="3" borderId="6" xfId="2" applyNumberFormat="1" applyFont="1" applyFill="1" applyBorder="1" applyAlignment="1">
      <alignment horizontal="center" vertical="center" wrapText="1"/>
    </xf>
    <xf numFmtId="1" fontId="15" fillId="5" borderId="26" xfId="0" applyNumberFormat="1" applyFont="1" applyFill="1" applyBorder="1" applyAlignment="1">
      <alignment horizontal="center" vertical="center"/>
    </xf>
    <xf numFmtId="1" fontId="15" fillId="5" borderId="25" xfId="0" applyNumberFormat="1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horizontal="center" vertical="center" wrapText="1"/>
    </xf>
    <xf numFmtId="0" fontId="15" fillId="3" borderId="50" xfId="2" applyNumberFormat="1" applyFont="1" applyFill="1" applyBorder="1" applyAlignment="1">
      <alignment horizontal="center" vertical="center" wrapText="1"/>
    </xf>
    <xf numFmtId="9" fontId="15" fillId="3" borderId="50" xfId="2" applyFont="1" applyFill="1" applyBorder="1" applyAlignment="1">
      <alignment horizontal="center" vertical="center" wrapText="1"/>
    </xf>
    <xf numFmtId="44" fontId="15" fillId="3" borderId="50" xfId="2" applyNumberFormat="1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1" fontId="15" fillId="5" borderId="5" xfId="0" applyNumberFormat="1" applyFont="1" applyFill="1" applyBorder="1" applyAlignment="1">
      <alignment horizontal="center" vertical="center"/>
    </xf>
    <xf numFmtId="1" fontId="15" fillId="5" borderId="6" xfId="0" applyNumberFormat="1" applyFont="1" applyFill="1" applyBorder="1" applyAlignment="1">
      <alignment horizontal="center" vertical="center"/>
    </xf>
    <xf numFmtId="10" fontId="15" fillId="5" borderId="35" xfId="2" applyNumberFormat="1" applyFont="1" applyFill="1" applyBorder="1" applyAlignment="1">
      <alignment horizontal="center" vertical="center"/>
    </xf>
    <xf numFmtId="10" fontId="15" fillId="5" borderId="43" xfId="2" applyNumberFormat="1" applyFont="1" applyFill="1" applyBorder="1" applyAlignment="1">
      <alignment horizontal="center" vertical="center"/>
    </xf>
    <xf numFmtId="10" fontId="36" fillId="7" borderId="35" xfId="0" applyNumberFormat="1" applyFont="1" applyFill="1" applyBorder="1" applyAlignment="1">
      <alignment horizontal="center" vertical="center"/>
    </xf>
    <xf numFmtId="10" fontId="36" fillId="7" borderId="64" xfId="0" applyNumberFormat="1" applyFont="1" applyFill="1" applyBorder="1" applyAlignment="1">
      <alignment horizontal="center" vertical="center"/>
    </xf>
    <xf numFmtId="10" fontId="36" fillId="7" borderId="26" xfId="0" applyNumberFormat="1" applyFont="1" applyFill="1" applyBorder="1" applyAlignment="1">
      <alignment horizontal="center" vertical="center"/>
    </xf>
    <xf numFmtId="44" fontId="36" fillId="7" borderId="63" xfId="0" applyNumberFormat="1" applyFont="1" applyFill="1" applyBorder="1" applyAlignment="1">
      <alignment horizontal="center" vertical="center"/>
    </xf>
    <xf numFmtId="1" fontId="15" fillId="7" borderId="14" xfId="0" applyNumberFormat="1" applyFont="1" applyFill="1" applyBorder="1" applyAlignment="1">
      <alignment horizontal="center"/>
    </xf>
    <xf numFmtId="0" fontId="15" fillId="7" borderId="14" xfId="0" applyFont="1" applyFill="1" applyBorder="1" applyAlignment="1">
      <alignment horizontal="center"/>
    </xf>
    <xf numFmtId="44" fontId="37" fillId="7" borderId="72" xfId="0" applyNumberFormat="1" applyFont="1" applyFill="1" applyBorder="1" applyAlignment="1">
      <alignment horizontal="center"/>
    </xf>
    <xf numFmtId="44" fontId="37" fillId="7" borderId="57" xfId="0" applyNumberFormat="1" applyFont="1" applyFill="1" applyBorder="1" applyAlignment="1">
      <alignment horizontal="center"/>
    </xf>
    <xf numFmtId="0" fontId="34" fillId="7" borderId="0" xfId="0" applyFont="1" applyFill="1" applyAlignment="1">
      <alignment horizontal="center"/>
    </xf>
    <xf numFmtId="0" fontId="38" fillId="7" borderId="0" xfId="1" applyNumberFormat="1" applyFont="1" applyFill="1" applyBorder="1" applyAlignment="1">
      <alignment horizontal="center"/>
    </xf>
    <xf numFmtId="44" fontId="38" fillId="7" borderId="0" xfId="1" applyFont="1" applyFill="1" applyBorder="1" applyAlignment="1">
      <alignment horizontal="center"/>
    </xf>
    <xf numFmtId="0" fontId="34" fillId="7" borderId="38" xfId="0" applyFont="1" applyFill="1" applyBorder="1" applyAlignment="1">
      <alignment horizontal="center"/>
    </xf>
    <xf numFmtId="0" fontId="34" fillId="7" borderId="27" xfId="0" applyFont="1" applyFill="1" applyBorder="1" applyAlignment="1">
      <alignment horizontal="center"/>
    </xf>
    <xf numFmtId="0" fontId="34" fillId="7" borderId="1" xfId="0" applyFont="1" applyFill="1" applyBorder="1" applyAlignment="1">
      <alignment horizontal="center"/>
    </xf>
    <xf numFmtId="44" fontId="34" fillId="7" borderId="73" xfId="0" applyNumberFormat="1" applyFont="1" applyFill="1" applyBorder="1" applyAlignment="1">
      <alignment horizontal="center"/>
    </xf>
    <xf numFmtId="0" fontId="34" fillId="7" borderId="74" xfId="0" applyFont="1" applyFill="1" applyBorder="1" applyAlignment="1">
      <alignment horizontal="center"/>
    </xf>
    <xf numFmtId="0" fontId="45" fillId="19" borderId="62" xfId="0" applyFont="1" applyFill="1" applyBorder="1" applyAlignment="1">
      <alignment horizontal="center" vertical="top"/>
    </xf>
    <xf numFmtId="44" fontId="45" fillId="19" borderId="62" xfId="1" applyFont="1" applyFill="1" applyBorder="1" applyAlignment="1">
      <alignment horizontal="center" vertical="top"/>
    </xf>
    <xf numFmtId="0" fontId="34" fillId="3" borderId="1" xfId="0" applyFont="1" applyFill="1" applyBorder="1" applyAlignment="1">
      <alignment horizontal="center"/>
    </xf>
    <xf numFmtId="0" fontId="34" fillId="18" borderId="1" xfId="0" applyFont="1" applyFill="1" applyBorder="1" applyAlignment="1">
      <alignment horizontal="center"/>
    </xf>
    <xf numFmtId="0" fontId="35" fillId="19" borderId="65" xfId="0" applyFont="1" applyFill="1" applyBorder="1" applyAlignment="1">
      <alignment horizontal="right"/>
    </xf>
    <xf numFmtId="167" fontId="15" fillId="19" borderId="0" xfId="2" applyNumberFormat="1" applyFont="1" applyFill="1" applyAlignment="1">
      <alignment horizontal="center" vertical="center"/>
    </xf>
    <xf numFmtId="0" fontId="20" fillId="4" borderId="65" xfId="0" applyFont="1" applyFill="1" applyBorder="1" applyAlignment="1">
      <alignment horizontal="center" vertical="center"/>
    </xf>
    <xf numFmtId="0" fontId="20" fillId="8" borderId="57" xfId="0" applyFont="1" applyFill="1" applyBorder="1" applyAlignment="1">
      <alignment horizontal="center" vertical="center"/>
    </xf>
    <xf numFmtId="0" fontId="20" fillId="8" borderId="68" xfId="0" applyFont="1" applyFill="1" applyBorder="1" applyAlignment="1">
      <alignment horizontal="center" vertical="center"/>
    </xf>
    <xf numFmtId="0" fontId="39" fillId="19" borderId="34" xfId="0" applyFont="1" applyFill="1" applyBorder="1" applyAlignment="1">
      <alignment horizontal="center"/>
    </xf>
    <xf numFmtId="0" fontId="39" fillId="19" borderId="28" xfId="0" applyFont="1" applyFill="1" applyBorder="1" applyAlignment="1">
      <alignment horizontal="center"/>
    </xf>
    <xf numFmtId="0" fontId="51" fillId="19" borderId="77" xfId="0" applyFont="1" applyFill="1" applyBorder="1" applyAlignment="1">
      <alignment horizontal="right" vertical="center"/>
    </xf>
    <xf numFmtId="0" fontId="46" fillId="19" borderId="75" xfId="0" applyFont="1" applyFill="1" applyBorder="1" applyAlignment="1">
      <alignment horizontal="right" vertical="center"/>
    </xf>
    <xf numFmtId="0" fontId="20" fillId="10" borderId="65" xfId="0" applyFont="1" applyFill="1" applyBorder="1" applyAlignment="1">
      <alignment horizontal="center" vertical="center"/>
    </xf>
    <xf numFmtId="0" fontId="19" fillId="19" borderId="79" xfId="0" applyFont="1" applyFill="1" applyBorder="1" applyAlignment="1">
      <alignment horizontal="left" vertical="center"/>
    </xf>
    <xf numFmtId="0" fontId="47" fillId="19" borderId="76" xfId="0" applyFont="1" applyFill="1" applyBorder="1" applyAlignment="1">
      <alignment horizontal="right" vertical="center"/>
    </xf>
    <xf numFmtId="0" fontId="33" fillId="20" borderId="1" xfId="0" applyFont="1" applyFill="1" applyBorder="1" applyAlignment="1">
      <alignment horizontal="center"/>
    </xf>
    <xf numFmtId="0" fontId="33" fillId="20" borderId="34" xfId="0" applyFont="1" applyFill="1" applyBorder="1" applyAlignment="1">
      <alignment horizontal="center" shrinkToFit="1"/>
    </xf>
    <xf numFmtId="0" fontId="33" fillId="20" borderId="28" xfId="0" applyFont="1" applyFill="1" applyBorder="1" applyAlignment="1">
      <alignment horizontal="center" shrinkToFit="1"/>
    </xf>
    <xf numFmtId="0" fontId="33" fillId="20" borderId="1" xfId="0" applyFont="1" applyFill="1" applyBorder="1" applyAlignment="1">
      <alignment horizontal="center" shrinkToFit="1"/>
    </xf>
    <xf numFmtId="0" fontId="0" fillId="19" borderId="0" xfId="0" applyFill="1" applyAlignment="1">
      <alignment horizontal="center" shrinkToFit="1"/>
    </xf>
    <xf numFmtId="14" fontId="0" fillId="19" borderId="0" xfId="0" applyNumberFormat="1" applyFill="1" applyAlignment="1">
      <alignment horizontal="center" shrinkToFit="1"/>
    </xf>
    <xf numFmtId="14" fontId="33" fillId="20" borderId="34" xfId="0" applyNumberFormat="1" applyFont="1" applyFill="1" applyBorder="1" applyAlignment="1">
      <alignment horizontal="center" shrinkToFit="1"/>
    </xf>
    <xf numFmtId="14" fontId="33" fillId="20" borderId="28" xfId="0" applyNumberFormat="1" applyFont="1" applyFill="1" applyBorder="1" applyAlignment="1">
      <alignment horizontal="center" shrinkToFit="1"/>
    </xf>
    <xf numFmtId="14" fontId="33" fillId="20" borderId="1" xfId="0" applyNumberFormat="1" applyFont="1" applyFill="1" applyBorder="1" applyAlignment="1">
      <alignment horizontal="center" shrinkToFit="1"/>
    </xf>
    <xf numFmtId="0" fontId="0" fillId="19" borderId="0" xfId="0" applyFill="1" applyAlignment="1">
      <alignment horizontal="center"/>
    </xf>
    <xf numFmtId="0" fontId="33" fillId="20" borderId="34" xfId="0" applyFont="1" applyFill="1" applyBorder="1" applyAlignment="1">
      <alignment horizontal="center"/>
    </xf>
    <xf numFmtId="0" fontId="33" fillId="20" borderId="28" xfId="0" applyFont="1" applyFill="1" applyBorder="1" applyAlignment="1">
      <alignment horizontal="center"/>
    </xf>
    <xf numFmtId="0" fontId="41" fillId="19" borderId="1" xfId="0" applyFont="1" applyFill="1" applyBorder="1" applyAlignment="1">
      <alignment horizontal="center" vertical="center"/>
    </xf>
    <xf numFmtId="44" fontId="39" fillId="19" borderId="1" xfId="1" applyFont="1" applyFill="1" applyBorder="1" applyAlignment="1">
      <alignment horizontal="center" vertical="center" wrapText="1"/>
    </xf>
    <xf numFmtId="0" fontId="42" fillId="19" borderId="1" xfId="0" applyFont="1" applyFill="1" applyBorder="1" applyAlignment="1">
      <alignment horizontal="center" vertical="center"/>
    </xf>
    <xf numFmtId="44" fontId="43" fillId="19" borderId="1" xfId="1" applyFont="1" applyFill="1" applyBorder="1" applyAlignment="1">
      <alignment horizontal="center" vertical="center" wrapText="1"/>
    </xf>
    <xf numFmtId="0" fontId="0" fillId="3" borderId="6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61" xfId="0" applyFill="1" applyBorder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12" borderId="22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" fontId="0" fillId="2" borderId="54" xfId="0" applyNumberFormat="1" applyFill="1" applyBorder="1" applyAlignment="1">
      <alignment horizontal="center"/>
    </xf>
    <xf numFmtId="16" fontId="0" fillId="2" borderId="30" xfId="0" applyNumberFormat="1" applyFill="1" applyBorder="1" applyAlignment="1">
      <alignment horizontal="center"/>
    </xf>
    <xf numFmtId="0" fontId="0" fillId="15" borderId="25" xfId="0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0" fillId="15" borderId="34" xfId="0" applyFill="1" applyBorder="1" applyAlignment="1">
      <alignment horizontal="center" vertical="center"/>
    </xf>
    <xf numFmtId="170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7" fontId="0" fillId="2" borderId="1" xfId="2" applyNumberFormat="1" applyFont="1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7" borderId="0" xfId="0" applyFill="1" applyAlignment="1">
      <alignment horizontal="center"/>
    </xf>
    <xf numFmtId="44" fontId="0" fillId="0" borderId="34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34" xfId="0" applyBorder="1" applyAlignment="1">
      <alignment horizontal="center"/>
    </xf>
    <xf numFmtId="0" fontId="0" fillId="0" borderId="71" xfId="0" applyBorder="1" applyAlignment="1">
      <alignment horizontal="center"/>
    </xf>
    <xf numFmtId="170" fontId="29" fillId="2" borderId="65" xfId="0" applyNumberFormat="1" applyFont="1" applyFill="1" applyBorder="1" applyAlignment="1">
      <alignment horizontal="center" vertical="center"/>
    </xf>
    <xf numFmtId="170" fontId="29" fillId="2" borderId="44" xfId="0" applyNumberFormat="1" applyFont="1" applyFill="1" applyBorder="1" applyAlignment="1">
      <alignment horizontal="center" vertical="center"/>
    </xf>
  </cellXfs>
  <cellStyles count="4">
    <cellStyle name="Hyperlink" xfId="3" builtinId="8"/>
    <cellStyle name="Moeda" xfId="1" builtinId="4"/>
    <cellStyle name="Normal" xfId="0" builtinId="0"/>
    <cellStyle name="Porcentagem" xfId="2" builtinId="5"/>
  </cellStyles>
  <dxfs count="62">
    <dxf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</dxf>
    <dxf>
      <font>
        <color theme="6" tint="0.59996337778862885"/>
      </font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</dxf>
    <dxf>
      <font>
        <color theme="6" tint="0.59996337778862885"/>
      </font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</dxf>
    <dxf>
      <font>
        <color theme="6" tint="0.59996337778862885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theme="1"/>
      </font>
    </dxf>
    <dxf>
      <font>
        <color theme="1"/>
      </font>
    </dxf>
    <dxf>
      <font>
        <color theme="3" tint="0.79998168889431442"/>
      </font>
    </dxf>
    <dxf>
      <font>
        <color theme="3" tint="0.79998168889431442"/>
      </font>
    </dxf>
    <dxf>
      <font>
        <color theme="1"/>
      </font>
    </dxf>
    <dxf>
      <font>
        <color theme="1"/>
      </font>
    </dxf>
    <dxf>
      <font>
        <color theme="3" tint="0.7999816888943144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" name="Conector reto 1"/>
        <xdr:cNvCxnSpPr/>
      </xdr:nvCxnSpPr>
      <xdr:spPr>
        <a:xfrm>
          <a:off x="14335125" y="5362575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" name="Conector reto 2"/>
        <xdr:cNvCxnSpPr/>
      </xdr:nvCxnSpPr>
      <xdr:spPr>
        <a:xfrm>
          <a:off x="14355350" y="5113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" name="Conector reto 3"/>
        <xdr:cNvCxnSpPr/>
      </xdr:nvCxnSpPr>
      <xdr:spPr>
        <a:xfrm flipH="1">
          <a:off x="14319633" y="515540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18</xdr:row>
      <xdr:rowOff>104775</xdr:rowOff>
    </xdr:from>
    <xdr:to>
      <xdr:col>38</xdr:col>
      <xdr:colOff>123825</xdr:colOff>
      <xdr:row>18</xdr:row>
      <xdr:rowOff>104775</xdr:rowOff>
    </xdr:to>
    <xdr:cxnSp macro="">
      <xdr:nvCxnSpPr>
        <xdr:cNvPr id="5" name="Conector reto 4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17</xdr:row>
      <xdr:rowOff>65484</xdr:rowOff>
    </xdr:from>
    <xdr:to>
      <xdr:col>38</xdr:col>
      <xdr:colOff>77375</xdr:colOff>
      <xdr:row>17</xdr:row>
      <xdr:rowOff>148828</xdr:rowOff>
    </xdr:to>
    <xdr:cxnSp macro="">
      <xdr:nvCxnSpPr>
        <xdr:cNvPr id="6" name="Conector reto 5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17</xdr:row>
      <xdr:rowOff>107156</xdr:rowOff>
    </xdr:from>
    <xdr:to>
      <xdr:col>38</xdr:col>
      <xdr:colOff>119047</xdr:colOff>
      <xdr:row>17</xdr:row>
      <xdr:rowOff>107156</xdr:rowOff>
    </xdr:to>
    <xdr:cxnSp macro="">
      <xdr:nvCxnSpPr>
        <xdr:cNvPr id="7" name="Conector reto 6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" name="Conector reto 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" name="Conector reto 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" name="Conector reto 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" name="Conector reto 1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" name="Conector reto 1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" name="Conector reto 1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4" name="Conector reto 13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5" name="Conector reto 14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6" name="Conector reto 15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" name="Conector reto 1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" name="Conector reto 1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" name="Conector reto 1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" name="Conector reto 1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" name="Conector reto 2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" name="Conector reto 2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23" name="Conector reto 22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24" name="Conector reto 23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25" name="Conector reto 24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" name="Conector reto 2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" name="Conector reto 2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" name="Conector reto 2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" name="Conector reto 2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" name="Conector reto 2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" name="Conector reto 3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32" name="Conector reto 31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3" name="Conector reto 32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34" name="Conector reto 33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" name="Conector reto 3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" name="Conector reto 3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" name="Conector reto 3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" name="Conector reto 3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" name="Conector reto 3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" name="Conector reto 3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41" name="Conector reto 40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42" name="Conector reto 41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3" name="Conector reto 42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" name="Conector reto 4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" name="Conector reto 4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" name="Conector reto 4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" name="Conector reto 4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" name="Conector reto 4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" name="Conector reto 4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50" name="Conector reto 49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51" name="Conector reto 50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52" name="Conector reto 51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" name="Conector reto 5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" name="Conector reto 5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" name="Conector reto 5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" name="Conector reto 5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" name="Conector reto 5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" name="Conector reto 5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59" name="Conector reto 58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60" name="Conector reto 59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61" name="Conector reto 60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2" name="Conector reto 6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" name="Conector reto 6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4" name="Conector reto 6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5" name="Conector reto 6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" name="Conector reto 6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" name="Conector reto 6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8" name="Conector reto 6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9" name="Conector reto 6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0" name="Conector reto 6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1" name="Conector reto 7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" name="Conector reto 7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" name="Conector reto 7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" name="Conector reto 7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" name="Conector reto 7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" name="Conector reto 7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7" name="Conector reto 7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8" name="Conector reto 7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9" name="Conector reto 7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80" name="Conector reto 79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81" name="Conector reto 80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82" name="Conector reto 81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" name="Conector reto 8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" name="Conector reto 8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" name="Conector reto 8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6" name="Conector reto 8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7" name="Conector reto 8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8" name="Conector reto 8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89" name="Conector reto 88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90" name="Conector reto 89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91" name="Conector reto 90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2" name="Conector reto 9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3" name="Conector reto 9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4" name="Conector reto 9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5" name="Conector reto 9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6" name="Conector reto 9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7" name="Conector reto 9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98" name="Conector reto 97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99" name="Conector reto 98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00" name="Conector reto 99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1" name="Conector reto 10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2" name="Conector reto 10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3" name="Conector reto 10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4" name="Conector reto 10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5" name="Conector reto 10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6" name="Conector reto 10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07" name="Conector reto 106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08" name="Conector reto 107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09" name="Conector reto 108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0" name="Conector reto 10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1" name="Conector reto 11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2" name="Conector reto 11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3" name="Conector reto 11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4" name="Conector reto 11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5" name="Conector reto 11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16" name="Conector reto 115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17" name="Conector reto 116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18" name="Conector reto 117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9" name="Conector reto 11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0" name="Conector reto 11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1" name="Conector reto 12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2" name="Conector reto 12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3" name="Conector reto 12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4" name="Conector reto 12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25" name="Conector reto 124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26" name="Conector reto 125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27" name="Conector reto 126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8" name="Conector reto 12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9" name="Conector reto 12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0" name="Conector reto 12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1" name="Conector reto 13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2" name="Conector reto 13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3" name="Conector reto 13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4" name="Conector reto 13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5" name="Conector reto 13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6" name="Conector reto 13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7" name="Conector reto 13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8" name="Conector reto 13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9" name="Conector reto 13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0" name="Conector reto 13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1" name="Conector reto 14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2" name="Conector reto 14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3" name="Conector reto 14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4" name="Conector reto 14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5" name="Conector reto 14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146" name="Conector reto 145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147" name="Conector reto 146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148" name="Conector reto 147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9" name="Conector reto 14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0" name="Conector reto 14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1" name="Conector reto 15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2" name="Conector reto 15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3" name="Conector reto 15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4" name="Conector reto 15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55" name="Conector reto 154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56" name="Conector reto 155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57" name="Conector reto 156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8" name="Conector reto 15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9" name="Conector reto 15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0" name="Conector reto 15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1" name="Conector reto 16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2" name="Conector reto 16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3" name="Conector reto 16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64" name="Conector reto 163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65" name="Conector reto 164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66" name="Conector reto 165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7" name="Conector reto 16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8" name="Conector reto 16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9" name="Conector reto 16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0" name="Conector reto 16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1" name="Conector reto 17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2" name="Conector reto 17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73" name="Conector reto 172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74" name="Conector reto 173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75" name="Conector reto 174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6" name="Conector reto 17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7" name="Conector reto 17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8" name="Conector reto 17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9" name="Conector reto 17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0" name="Conector reto 17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1" name="Conector reto 18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82" name="Conector reto 181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83" name="Conector reto 182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84" name="Conector reto 183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5" name="Conector reto 18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6" name="Conector reto 18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7" name="Conector reto 18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8" name="Conector reto 18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9" name="Conector reto 18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0" name="Conector reto 18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1" name="Conector reto 19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2" name="Conector reto 19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3" name="Conector reto 19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4" name="Conector reto 19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5" name="Conector reto 19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6" name="Conector reto 19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7" name="Conector reto 19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8" name="Conector reto 19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9" name="Conector reto 19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0" name="Conector reto 19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1" name="Conector reto 20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2" name="Conector reto 20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03" name="Conector reto 202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04" name="Conector reto 203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05" name="Conector reto 204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6" name="Conector reto 20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7" name="Conector reto 20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8" name="Conector reto 20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9" name="Conector reto 20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0" name="Conector reto 20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1" name="Conector reto 21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12" name="Conector reto 211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13" name="Conector reto 212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14" name="Conector reto 213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5" name="Conector reto 21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6" name="Conector reto 21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7" name="Conector reto 21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8" name="Conector reto 21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9" name="Conector reto 21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0" name="Conector reto 21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21" name="Conector reto 220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222" name="Conector reto 221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223" name="Conector reto 222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4" name="Conector reto 22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5" name="Conector reto 22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6" name="Conector reto 22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7" name="Conector reto 22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8" name="Conector reto 22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9" name="Conector reto 22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30" name="Conector reto 229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31" name="Conector reto 230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32" name="Conector reto 231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3" name="Conector reto 23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4" name="Conector reto 23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5" name="Conector reto 23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6" name="Conector reto 23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7" name="Conector reto 23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8" name="Conector reto 23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9" name="Conector reto 23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0" name="Conector reto 23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1" name="Conector reto 24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2" name="Conector reto 24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3" name="Conector reto 24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4" name="Conector reto 24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5" name="Conector reto 24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6" name="Conector reto 24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7" name="Conector reto 24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8" name="Conector reto 24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9" name="Conector reto 24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0" name="Conector reto 24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51" name="Conector reto 250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52" name="Conector reto 251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53" name="Conector reto 252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4" name="Conector reto 25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5" name="Conector reto 25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6" name="Conector reto 25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7" name="Conector reto 25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8" name="Conector reto 25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9" name="Conector reto 25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60" name="Conector reto 259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261" name="Conector reto 260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262" name="Conector reto 261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3" name="Conector reto 26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4" name="Conector reto 26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5" name="Conector reto 26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6" name="Conector reto 26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7" name="Conector reto 26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8" name="Conector reto 26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69" name="Conector reto 268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70" name="Conector reto 269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71" name="Conector reto 270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2" name="Conector reto 27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3" name="Conector reto 27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4" name="Conector reto 27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5" name="Conector reto 27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6" name="Conector reto 27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7" name="Conector reto 27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8" name="Conector reto 27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9" name="Conector reto 27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0" name="Conector reto 27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1" name="Conector reto 28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2" name="Conector reto 28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3" name="Conector reto 28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4" name="Conector reto 28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5" name="Conector reto 28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6" name="Conector reto 28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7" name="Conector reto 28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8" name="Conector reto 28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9" name="Conector reto 28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90" name="Conector reto 289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91" name="Conector reto 290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92" name="Conector reto 291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3" name="Conector reto 29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4" name="Conector reto 29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5" name="Conector reto 29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6" name="Conector reto 29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7" name="Conector reto 29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8" name="Conector reto 29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9" name="Conector reto 29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0" name="Conector reto 29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1" name="Conector reto 30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2" name="Conector reto 30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3" name="Conector reto 30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4" name="Conector reto 30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5" name="Conector reto 30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6" name="Conector reto 30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7" name="Conector reto 30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8" name="Conector reto 30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9" name="Conector reto 30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0" name="Conector reto 30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1" name="Conector reto 31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2" name="Conector reto 31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3" name="Conector reto 31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4" name="Conector reto 31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5" name="Conector reto 31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6" name="Conector reto 31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7" name="Conector reto 31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8" name="Conector reto 31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9" name="Conector reto 31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0" name="Conector reto 31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1" name="Conector reto 32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2" name="Conector reto 32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3" name="Conector reto 32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4" name="Conector reto 32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5" name="Conector reto 32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6" name="Conector reto 32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7" name="Conector reto 32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8" name="Conector reto 32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29" name="Conector reto 328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0" name="Conector reto 32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1" name="Conector reto 33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32" name="Conector reto 331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3" name="Conector reto 33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4" name="Conector reto 33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335" name="Conector reto 334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336" name="Conector reto 335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337" name="Conector reto 336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338" name="Conector reto 337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39" name="Conector reto 338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0" name="Conector reto 33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1" name="Conector reto 34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42" name="Conector reto 341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3" name="Conector reto 34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4" name="Conector reto 34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345" name="Conector reto 344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346" name="Conector reto 345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347" name="Conector reto 346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348" name="Conector reto 347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349" name="Conector angulado 348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350" name="Conector reto 349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351" name="Conector reto 350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352" name="Conector reto 351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3" name="Conector reto 35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4" name="Conector reto 35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5" name="Conector reto 35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6" name="Conector reto 35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7" name="Conector reto 35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8" name="Conector reto 35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59" name="Conector reto 358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60" name="Conector reto 359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61" name="Conector reto 360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2" name="Conector reto 36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3" name="Conector reto 36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4" name="Conector reto 36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5" name="Conector reto 36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6" name="Conector reto 36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7" name="Conector reto 36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8" name="Conector reto 36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9" name="Conector reto 36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0" name="Conector reto 36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1" name="Conector reto 37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2" name="Conector reto 37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3" name="Conector reto 37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4" name="Conector reto 37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5" name="Conector reto 37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6" name="Conector reto 37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7" name="Conector reto 37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8" name="Conector reto 37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9" name="Conector reto 37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80" name="Conector reto 379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81" name="Conector reto 380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82" name="Conector reto 381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3" name="Conector reto 38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4" name="Conector reto 38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5" name="Conector reto 38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6" name="Conector reto 38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7" name="Conector reto 38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8" name="Conector reto 38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9" name="Conector reto 38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0" name="Conector reto 38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1" name="Conector reto 39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2" name="Conector reto 39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3" name="Conector reto 39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4" name="Conector reto 39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5" name="Conector reto 39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6" name="Conector reto 39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7" name="Conector reto 39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8" name="Conector reto 39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9" name="Conector reto 39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0" name="Conector reto 39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1" name="Conector reto 40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2" name="Conector reto 40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3" name="Conector reto 40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4" name="Conector reto 40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5" name="Conector reto 40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6" name="Conector reto 40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7" name="Conector reto 40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8" name="Conector reto 40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9" name="Conector reto 40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0" name="Conector reto 40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1" name="Conector reto 41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2" name="Conector reto 41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3" name="Conector reto 41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4" name="Conector reto 41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5" name="Conector reto 41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6" name="Conector reto 41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7" name="Conector reto 41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8" name="Conector reto 41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19" name="Conector reto 418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0" name="Conector reto 41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1" name="Conector reto 42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22" name="Conector reto 421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3" name="Conector reto 42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4" name="Conector reto 42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25" name="Conector reto 424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26" name="Conector reto 425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27" name="Conector reto 426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28" name="Conector reto 427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29" name="Conector reto 428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0" name="Conector reto 42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1" name="Conector reto 43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32" name="Conector reto 431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3" name="Conector reto 43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4" name="Conector reto 43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35" name="Conector reto 434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36" name="Conector reto 435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37" name="Conector reto 436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38" name="Conector reto 437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439" name="Conector angulado 438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2" name="Conector reto 1"/>
        <xdr:cNvCxnSpPr/>
      </xdr:nvCxnSpPr>
      <xdr:spPr>
        <a:xfrm>
          <a:off x="12277725" y="39052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3" name="Conector reto 2"/>
        <xdr:cNvCxnSpPr/>
      </xdr:nvCxnSpPr>
      <xdr:spPr>
        <a:xfrm>
          <a:off x="12297950" y="36564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4" name="Conector reto 3"/>
        <xdr:cNvCxnSpPr/>
      </xdr:nvCxnSpPr>
      <xdr:spPr>
        <a:xfrm flipH="1">
          <a:off x="12262233" y="36980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" name="Conector reto 4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" name="Conector reto 5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" name="Conector reto 6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" name="Conector reto 7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" name="Conector reto 8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" name="Conector reto 9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1" name="Conector reto 10"/>
        <xdr:cNvCxnSpPr/>
      </xdr:nvCxnSpPr>
      <xdr:spPr>
        <a:xfrm>
          <a:off x="7115175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2" name="Conector reto 11"/>
        <xdr:cNvCxnSpPr/>
      </xdr:nvCxnSpPr>
      <xdr:spPr>
        <a:xfrm>
          <a:off x="7115175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3" name="Conector reto 12"/>
        <xdr:cNvCxnSpPr/>
      </xdr:nvCxnSpPr>
      <xdr:spPr>
        <a:xfrm flipH="1">
          <a:off x="7115175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" name="Conector reto 13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" name="Conector reto 14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" name="Conector reto 15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" name="Conector reto 16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" name="Conector reto 17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" name="Conector reto 18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0" name="Conector reto 19"/>
        <xdr:cNvCxnSpPr/>
      </xdr:nvCxnSpPr>
      <xdr:spPr>
        <a:xfrm>
          <a:off x="7115175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1" name="Conector reto 20"/>
        <xdr:cNvCxnSpPr/>
      </xdr:nvCxnSpPr>
      <xdr:spPr>
        <a:xfrm>
          <a:off x="7115175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2" name="Conector reto 21"/>
        <xdr:cNvCxnSpPr/>
      </xdr:nvCxnSpPr>
      <xdr:spPr>
        <a:xfrm flipH="1">
          <a:off x="7115175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" name="Conector reto 22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" name="Conector reto 23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" name="Conector reto 24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" name="Conector reto 25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" name="Conector reto 26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" name="Conector reto 27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9" name="Conector reto 28"/>
        <xdr:cNvCxnSpPr/>
      </xdr:nvCxnSpPr>
      <xdr:spPr>
        <a:xfrm>
          <a:off x="7115175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30" name="Conector reto 29"/>
        <xdr:cNvCxnSpPr/>
      </xdr:nvCxnSpPr>
      <xdr:spPr>
        <a:xfrm>
          <a:off x="7115175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31" name="Conector reto 30"/>
        <xdr:cNvCxnSpPr/>
      </xdr:nvCxnSpPr>
      <xdr:spPr>
        <a:xfrm flipH="1">
          <a:off x="7115175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" name="Conector reto 31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" name="Conector reto 32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" name="Conector reto 33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" name="Conector reto 34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" name="Conector reto 35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" name="Conector reto 36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8" name="Conector reto 37"/>
        <xdr:cNvCxnSpPr/>
      </xdr:nvCxnSpPr>
      <xdr:spPr>
        <a:xfrm>
          <a:off x="7115175" y="6858000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9" name="Conector reto 38"/>
        <xdr:cNvCxnSpPr/>
      </xdr:nvCxnSpPr>
      <xdr:spPr>
        <a:xfrm>
          <a:off x="7115175" y="66091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40" name="Conector reto 39"/>
        <xdr:cNvCxnSpPr/>
      </xdr:nvCxnSpPr>
      <xdr:spPr>
        <a:xfrm flipH="1">
          <a:off x="7115175" y="6650831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" name="Conector reto 40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" name="Conector reto 41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" name="Conector reto 42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" name="Conector reto 43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" name="Conector reto 44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" name="Conector reto 45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" name="Conector reto 46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" name="Conector reto 47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" name="Conector reto 48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" name="Conector reto 49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" name="Conector reto 50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2" name="Conector reto 51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" name="Conector reto 52"/>
        <xdr:cNvCxnSpPr/>
      </xdr:nvCxnSpPr>
      <xdr:spPr>
        <a:xfrm>
          <a:off x="1445895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" name="Conector reto 53"/>
        <xdr:cNvCxnSpPr/>
      </xdr:nvCxnSpPr>
      <xdr:spPr>
        <a:xfrm>
          <a:off x="1447917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" name="Conector reto 54"/>
        <xdr:cNvCxnSpPr/>
      </xdr:nvCxnSpPr>
      <xdr:spPr>
        <a:xfrm flipH="1">
          <a:off x="1444345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" name="Conector reto 55"/>
        <xdr:cNvCxnSpPr/>
      </xdr:nvCxnSpPr>
      <xdr:spPr>
        <a:xfrm>
          <a:off x="1445895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" name="Conector reto 56"/>
        <xdr:cNvCxnSpPr/>
      </xdr:nvCxnSpPr>
      <xdr:spPr>
        <a:xfrm>
          <a:off x="1447917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" name="Conector reto 57"/>
        <xdr:cNvCxnSpPr/>
      </xdr:nvCxnSpPr>
      <xdr:spPr>
        <a:xfrm flipH="1">
          <a:off x="1444345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59" name="Conector reto 58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60" name="Conector reto 59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61" name="Conector reto 60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2" name="Conector reto 6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" name="Conector reto 6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4" name="Conector reto 6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5" name="Conector reto 6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" name="Conector reto 6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" name="Conector reto 6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68" name="Conector reto 67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69" name="Conector reto 68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70" name="Conector reto 69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1" name="Conector reto 7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" name="Conector reto 7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" name="Conector reto 7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" name="Conector reto 7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" name="Conector reto 7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" name="Conector reto 7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77" name="Conector reto 76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78" name="Conector reto 77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79" name="Conector reto 78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0" name="Conector reto 7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1" name="Conector reto 8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" name="Conector reto 8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" name="Conector reto 8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" name="Conector reto 8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" name="Conector reto 8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86" name="Conector reto 85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87" name="Conector reto 86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88" name="Conector reto 87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9" name="Conector reto 8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0" name="Conector reto 8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1" name="Conector reto 9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2" name="Conector reto 9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3" name="Conector reto 9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4" name="Conector reto 9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5" name="Conector reto 9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6" name="Conector reto 9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7" name="Conector reto 9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8" name="Conector reto 9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9" name="Conector reto 9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0" name="Conector reto 9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1" name="Conector reto 10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2" name="Conector reto 10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3" name="Conector reto 10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4" name="Conector reto 10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5" name="Conector reto 10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6" name="Conector reto 10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07" name="Conector reto 106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08" name="Conector reto 107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09" name="Conector reto 108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0" name="Conector reto 10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1" name="Conector reto 11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2" name="Conector reto 11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3" name="Conector reto 11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4" name="Conector reto 11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5" name="Conector reto 11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16" name="Conector reto 115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17" name="Conector reto 116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18" name="Conector reto 117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9" name="Conector reto 11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0" name="Conector reto 11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1" name="Conector reto 12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2" name="Conector reto 12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3" name="Conector reto 12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4" name="Conector reto 12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25" name="Conector reto 124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26" name="Conector reto 125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27" name="Conector reto 126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8" name="Conector reto 12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9" name="Conector reto 12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0" name="Conector reto 12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1" name="Conector reto 13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2" name="Conector reto 13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3" name="Conector reto 13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4" name="Conector reto 13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5" name="Conector reto 13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6" name="Conector reto 13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7" name="Conector reto 13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8" name="Conector reto 13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9" name="Conector reto 13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0" name="Conector reto 13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1" name="Conector reto 14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2" name="Conector reto 14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3" name="Conector reto 14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4" name="Conector reto 14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5" name="Conector reto 14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46" name="Conector reto 145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47" name="Conector reto 146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48" name="Conector reto 147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9" name="Conector reto 14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0" name="Conector reto 14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1" name="Conector reto 15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2" name="Conector reto 15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3" name="Conector reto 15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4" name="Conector reto 15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5" name="Conector reto 15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6" name="Conector reto 15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7" name="Conector reto 15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8" name="Conector reto 15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9" name="Conector reto 15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0" name="Conector reto 15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1" name="Conector reto 16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2" name="Conector reto 16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3" name="Conector reto 16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4" name="Conector reto 16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5" name="Conector reto 16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6" name="Conector reto 16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7" name="Conector reto 16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8" name="Conector reto 16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9" name="Conector reto 16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0" name="Conector reto 16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1" name="Conector reto 17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2" name="Conector reto 17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3" name="Conector reto 17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4" name="Conector reto 17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5" name="Conector reto 17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6" name="Conector reto 17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7" name="Conector reto 17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8" name="Conector reto 17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9" name="Conector reto 17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0" name="Conector reto 17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1" name="Conector reto 18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2" name="Conector reto 18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3" name="Conector reto 18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4" name="Conector reto 18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85" name="Conector reto 184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6" name="Conector reto 18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7" name="Conector reto 18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88" name="Conector reto 187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9" name="Conector reto 18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0" name="Conector reto 18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191" name="Conector reto 190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192" name="Conector reto 191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193" name="Conector reto 192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194" name="Conector reto 193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95" name="Conector reto 194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6" name="Conector reto 19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7" name="Conector reto 19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98" name="Conector reto 197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9" name="Conector reto 19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0" name="Conector reto 19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201" name="Conector reto 200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202" name="Conector reto 201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203" name="Conector reto 202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204" name="Conector reto 203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205" name="Conector angulado 204"/>
        <xdr:cNvCxnSpPr/>
      </xdr:nvCxnSpPr>
      <xdr:spPr>
        <a:xfrm>
          <a:off x="9296400" y="586740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06" name="Conector reto 205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207" name="Conector reto 206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208" name="Conector reto 207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9" name="Conector reto 20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0" name="Conector reto 20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1" name="Conector reto 21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2" name="Conector reto 21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3" name="Conector reto 21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4" name="Conector reto 21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15" name="Conector reto 214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16" name="Conector reto 215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17" name="Conector reto 216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8" name="Conector reto 21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9" name="Conector reto 21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0" name="Conector reto 21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1" name="Conector reto 22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2" name="Conector reto 22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3" name="Conector reto 22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4" name="Conector reto 22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5" name="Conector reto 22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6" name="Conector reto 22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7" name="Conector reto 22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8" name="Conector reto 22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9" name="Conector reto 22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0" name="Conector reto 22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1" name="Conector reto 23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2" name="Conector reto 23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3" name="Conector reto 23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4" name="Conector reto 23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5" name="Conector reto 23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36" name="Conector reto 235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37" name="Conector reto 236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38" name="Conector reto 237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9" name="Conector reto 23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0" name="Conector reto 23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1" name="Conector reto 24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2" name="Conector reto 24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3" name="Conector reto 24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4" name="Conector reto 24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5" name="Conector reto 24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6" name="Conector reto 24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7" name="Conector reto 24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8" name="Conector reto 24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9" name="Conector reto 24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0" name="Conector reto 24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1" name="Conector reto 25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2" name="Conector reto 25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3" name="Conector reto 25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4" name="Conector reto 25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5" name="Conector reto 25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6" name="Conector reto 25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7" name="Conector reto 25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8" name="Conector reto 25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9" name="Conector reto 25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0" name="Conector reto 25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1" name="Conector reto 26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2" name="Conector reto 26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3" name="Conector reto 26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4" name="Conector reto 26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5" name="Conector reto 26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6" name="Conector reto 26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7" name="Conector reto 26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8" name="Conector reto 26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9" name="Conector reto 26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0" name="Conector reto 26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1" name="Conector reto 27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2" name="Conector reto 27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3" name="Conector reto 27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4" name="Conector reto 27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275" name="Conector reto 274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6" name="Conector reto 27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7" name="Conector reto 27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278" name="Conector reto 277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9" name="Conector reto 27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0" name="Conector reto 27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281" name="Conector reto 280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282" name="Conector reto 281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283" name="Conector reto 282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284" name="Conector reto 283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285" name="Conector reto 284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6" name="Conector reto 28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7" name="Conector reto 28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288" name="Conector reto 287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9" name="Conector reto 28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0" name="Conector reto 28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291" name="Conector reto 290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292" name="Conector reto 291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293" name="Conector reto 292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294" name="Conector reto 293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295" name="Conector angulado 294"/>
        <xdr:cNvCxnSpPr/>
      </xdr:nvCxnSpPr>
      <xdr:spPr>
        <a:xfrm>
          <a:off x="9296400" y="586740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96" name="Conector reto 295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97" name="Conector reto 296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98" name="Conector reto 297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9" name="Conector reto 29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0" name="Conector reto 29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1" name="Conector reto 30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2" name="Conector reto 30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3" name="Conector reto 30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4" name="Conector reto 30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305" name="Conector reto 304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06" name="Conector reto 305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307" name="Conector reto 306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8" name="Conector reto 30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9" name="Conector reto 30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0" name="Conector reto 30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1" name="Conector reto 31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2" name="Conector reto 31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3" name="Conector reto 31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314" name="Conector reto 313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315" name="Conector reto 314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316" name="Conector reto 315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7" name="Conector reto 31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8" name="Conector reto 31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9" name="Conector reto 31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0" name="Conector reto 31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1" name="Conector reto 32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2" name="Conector reto 32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23" name="Conector reto 322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24" name="Conector reto 323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25" name="Conector reto 324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6" name="Conector reto 32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7" name="Conector reto 32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8" name="Conector reto 32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9" name="Conector reto 32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0" name="Conector reto 32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1" name="Conector reto 33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32" name="Conector reto 33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3" name="Conector reto 33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4" name="Conector reto 33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35" name="Conector reto 33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6" name="Conector reto 33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7" name="Conector reto 33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38" name="Conector reto 33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9" name="Conector reto 33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0" name="Conector reto 33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41" name="Conector reto 34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2" name="Conector reto 34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3" name="Conector reto 34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344" name="Conector reto 343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45" name="Conector reto 344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346" name="Conector reto 345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47" name="Conector reto 34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8" name="Conector reto 34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9" name="Conector reto 34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0" name="Conector reto 34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1" name="Conector reto 35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2" name="Conector reto 35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353" name="Conector reto 352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354" name="Conector reto 353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355" name="Conector reto 354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6" name="Conector reto 35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7" name="Conector reto 35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8" name="Conector reto 35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9" name="Conector reto 35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0" name="Conector reto 35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1" name="Conector reto 36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62" name="Conector reto 361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63" name="Conector reto 362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64" name="Conector reto 363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5" name="Conector reto 36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6" name="Conector reto 36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7" name="Conector reto 36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8" name="Conector reto 36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9" name="Conector reto 36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0" name="Conector reto 36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1" name="Conector reto 37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2" name="Conector reto 37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3" name="Conector reto 37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4" name="Conector reto 37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5" name="Conector reto 37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6" name="Conector reto 37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7" name="Conector reto 37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8" name="Conector reto 37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9" name="Conector reto 37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0" name="Conector reto 37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1" name="Conector reto 38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2" name="Conector reto 38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83" name="Conector reto 382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84" name="Conector reto 383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85" name="Conector reto 384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6" name="Conector reto 38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7" name="Conector reto 38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8" name="Conector reto 38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9" name="Conector reto 38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0" name="Conector reto 38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1" name="Conector reto 39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2" name="Conector reto 39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3" name="Conector reto 39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4" name="Conector reto 39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5" name="Conector reto 39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6" name="Conector reto 39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7" name="Conector reto 39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8" name="Conector reto 39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9" name="Conector reto 39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0" name="Conector reto 39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1" name="Conector reto 40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2" name="Conector reto 40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3" name="Conector reto 40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4" name="Conector reto 40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5" name="Conector reto 40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6" name="Conector reto 40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7" name="Conector reto 40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8" name="Conector reto 40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9" name="Conector reto 40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0" name="Conector reto 40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1" name="Conector reto 41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2" name="Conector reto 41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3" name="Conector reto 41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4" name="Conector reto 41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5" name="Conector reto 41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6" name="Conector reto 41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7" name="Conector reto 41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8" name="Conector reto 41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9" name="Conector reto 41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0" name="Conector reto 41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1" name="Conector reto 42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22" name="Conector reto 421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3" name="Conector reto 42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4" name="Conector reto 42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25" name="Conector reto 424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6" name="Conector reto 42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7" name="Conector reto 42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28" name="Conector reto 427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29" name="Conector reto 428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30" name="Conector reto 429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31" name="Conector reto 430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32" name="Conector reto 431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3" name="Conector reto 43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4" name="Conector reto 43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35" name="Conector reto 434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6" name="Conector reto 43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7" name="Conector reto 43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38" name="Conector reto 437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39" name="Conector reto 438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40" name="Conector reto 439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41" name="Conector reto 440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442" name="Conector angulado 441"/>
        <xdr:cNvCxnSpPr/>
      </xdr:nvCxnSpPr>
      <xdr:spPr>
        <a:xfrm>
          <a:off x="9296400" y="586740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443" name="Conector reto 442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444" name="Conector reto 443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445" name="Conector reto 444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6" name="Conector reto 44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47" name="Conector reto 44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48" name="Conector reto 44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9" name="Conector reto 44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0" name="Conector reto 44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51" name="Conector reto 45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452" name="Conector reto 451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453" name="Conector reto 452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454" name="Conector reto 453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55" name="Conector reto 45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6" name="Conector reto 45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57" name="Conector reto 45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58" name="Conector reto 45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9" name="Conector reto 45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0" name="Conector reto 45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61" name="Conector reto 46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62" name="Conector reto 46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3" name="Conector reto 46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64" name="Conector reto 46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65" name="Conector reto 46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6" name="Conector reto 46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67" name="Conector reto 46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68" name="Conector reto 46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9" name="Conector reto 46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0" name="Conector reto 46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71" name="Conector reto 47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72" name="Conector reto 47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473" name="Conector reto 472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474" name="Conector reto 473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475" name="Conector reto 474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6" name="Conector reto 47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77" name="Conector reto 47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78" name="Conector reto 47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9" name="Conector reto 47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0" name="Conector reto 47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81" name="Conector reto 48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82" name="Conector reto 48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3" name="Conector reto 48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84" name="Conector reto 48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85" name="Conector reto 48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6" name="Conector reto 48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87" name="Conector reto 48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88" name="Conector reto 48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9" name="Conector reto 48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0" name="Conector reto 48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91" name="Conector reto 49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92" name="Conector reto 49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3" name="Conector reto 49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94" name="Conector reto 49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95" name="Conector reto 49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6" name="Conector reto 49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97" name="Conector reto 49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98" name="Conector reto 49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9" name="Conector reto 49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0" name="Conector reto 49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01" name="Conector reto 50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02" name="Conector reto 50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3" name="Conector reto 50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04" name="Conector reto 50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05" name="Conector reto 50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6" name="Conector reto 50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07" name="Conector reto 50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08" name="Conector reto 50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9" name="Conector reto 50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0" name="Conector reto 50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11" name="Conector reto 51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512" name="Conector reto 511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3" name="Conector reto 51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14" name="Conector reto 51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515" name="Conector reto 514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6" name="Conector reto 51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17" name="Conector reto 51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518" name="Conector reto 517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519" name="Conector reto 518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520" name="Conector reto 519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521" name="Conector reto 520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522" name="Conector reto 521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23" name="Conector reto 52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24" name="Conector reto 52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525" name="Conector reto 524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26" name="Conector reto 52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27" name="Conector reto 52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528" name="Conector reto 527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529" name="Conector reto 528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530" name="Conector reto 529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531" name="Conector reto 530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532" name="Conector angulado 531"/>
        <xdr:cNvCxnSpPr/>
      </xdr:nvCxnSpPr>
      <xdr:spPr>
        <a:xfrm>
          <a:off x="9296400" y="586740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533" name="Conector reto 532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534" name="Conector reto 533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535" name="Conector reto 534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6" name="Conector reto 53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37" name="Conector reto 53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38" name="Conector reto 53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9" name="Conector reto 53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0" name="Conector reto 53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41" name="Conector reto 54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542" name="Conector reto 541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543" name="Conector reto 542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544" name="Conector reto 543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45" name="Conector reto 54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6" name="Conector reto 54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47" name="Conector reto 54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48" name="Conector reto 54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9" name="Conector reto 54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0" name="Conector reto 54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551" name="Conector reto 550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552" name="Conector reto 551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553" name="Conector reto 552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54" name="Conector reto 55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55" name="Conector reto 55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6" name="Conector reto 55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57" name="Conector reto 55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58" name="Conector reto 55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9" name="Conector reto 55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0" name="Conector reto 55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61" name="Conector reto 56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62" name="Conector reto 56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3" name="Conector reto 56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64" name="Conector reto 56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65" name="Conector reto 56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6" name="Conector reto 56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67" name="Conector reto 56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68" name="Conector reto 56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9" name="Conector reto 56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0" name="Conector reto 56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71" name="Conector reto 57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572" name="Conector reto 571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573" name="Conector reto 572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574" name="Conector reto 573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75" name="Conector reto 57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6" name="Conector reto 57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77" name="Conector reto 57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78" name="Conector reto 57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9" name="Conector reto 57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0" name="Conector reto 57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81" name="Conector reto 58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82" name="Conector reto 58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3" name="Conector reto 58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84" name="Conector reto 58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85" name="Conector reto 58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6" name="Conector reto 58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87" name="Conector reto 58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88" name="Conector reto 58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9" name="Conector reto 58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0" name="Conector reto 58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91" name="Conector reto 59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92" name="Conector reto 59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3" name="Conector reto 59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94" name="Conector reto 59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95" name="Conector reto 59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6" name="Conector reto 59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97" name="Conector reto 59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98" name="Conector reto 59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9" name="Conector reto 59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0" name="Conector reto 59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01" name="Conector reto 60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02" name="Conector reto 60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3" name="Conector reto 60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04" name="Conector reto 60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05" name="Conector reto 60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6" name="Conector reto 60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07" name="Conector reto 60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08" name="Conector reto 60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9" name="Conector reto 60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0" name="Conector reto 60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611" name="Conector reto 610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12" name="Conector reto 61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3" name="Conector reto 61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614" name="Conector reto 613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15" name="Conector reto 61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6" name="Conector reto 61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617" name="Conector reto 616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618" name="Conector reto 617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619" name="Conector reto 618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620" name="Conector reto 619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621" name="Conector reto 620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22" name="Conector reto 62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23" name="Conector reto 62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624" name="Conector reto 623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25" name="Conector reto 62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26" name="Conector reto 62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627" name="Conector reto 626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628" name="Conector reto 627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629" name="Conector reto 628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630" name="Conector reto 629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631" name="Conector angulado 630"/>
        <xdr:cNvCxnSpPr/>
      </xdr:nvCxnSpPr>
      <xdr:spPr>
        <a:xfrm>
          <a:off x="9296400" y="586740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632" name="Conector reto 631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633" name="Conector reto 632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634" name="Conector reto 633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35" name="Conector reto 63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6" name="Conector reto 63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37" name="Conector reto 63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38" name="Conector reto 63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9" name="Conector reto 63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40" name="Conector reto 63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641" name="Conector reto 640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642" name="Conector reto 641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643" name="Conector reto 642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44" name="Conector reto 64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45" name="Conector reto 64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46" name="Conector reto 64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47" name="Conector reto 64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48" name="Conector reto 64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49" name="Conector reto 64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50" name="Conector reto 64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51" name="Conector reto 65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52" name="Conector reto 65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53" name="Conector reto 65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54" name="Conector reto 65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55" name="Conector reto 65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56" name="Conector reto 65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57" name="Conector reto 65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58" name="Conector reto 65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59" name="Conector reto 65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0" name="Conector reto 65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61" name="Conector reto 66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662" name="Conector reto 661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663" name="Conector reto 662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664" name="Conector reto 663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65" name="Conector reto 66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6" name="Conector reto 66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67" name="Conector reto 66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68" name="Conector reto 66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9" name="Conector reto 66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0" name="Conector reto 66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71" name="Conector reto 67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72" name="Conector reto 67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3" name="Conector reto 67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74" name="Conector reto 67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75" name="Conector reto 67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6" name="Conector reto 67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77" name="Conector reto 67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78" name="Conector reto 67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9" name="Conector reto 67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80" name="Conector reto 67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81" name="Conector reto 68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82" name="Conector reto 68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83" name="Conector reto 68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84" name="Conector reto 68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85" name="Conector reto 68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86" name="Conector reto 68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87" name="Conector reto 68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88" name="Conector reto 68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89" name="Conector reto 68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90" name="Conector reto 68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91" name="Conector reto 69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92" name="Conector reto 69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93" name="Conector reto 69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94" name="Conector reto 69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95" name="Conector reto 69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96" name="Conector reto 69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97" name="Conector reto 69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98" name="Conector reto 69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99" name="Conector reto 69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00" name="Conector reto 69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701" name="Conector reto 700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02" name="Conector reto 70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03" name="Conector reto 70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704" name="Conector reto 703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05" name="Conector reto 70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06" name="Conector reto 70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707" name="Conector reto 706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708" name="Conector reto 707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709" name="Conector reto 708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710" name="Conector reto 709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711" name="Conector reto 710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12" name="Conector reto 71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13" name="Conector reto 71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714" name="Conector reto 713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15" name="Conector reto 71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16" name="Conector reto 71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717" name="Conector reto 716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718" name="Conector reto 717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719" name="Conector reto 718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720" name="Conector reto 719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721" name="Conector angulado 720"/>
        <xdr:cNvCxnSpPr/>
      </xdr:nvCxnSpPr>
      <xdr:spPr>
        <a:xfrm>
          <a:off x="9296400" y="586740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18</xdr:row>
      <xdr:rowOff>104775</xdr:rowOff>
    </xdr:from>
    <xdr:to>
      <xdr:col>38</xdr:col>
      <xdr:colOff>123825</xdr:colOff>
      <xdr:row>18</xdr:row>
      <xdr:rowOff>104775</xdr:rowOff>
    </xdr:to>
    <xdr:cxnSp macro="">
      <xdr:nvCxnSpPr>
        <xdr:cNvPr id="722" name="Conector reto 721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17</xdr:row>
      <xdr:rowOff>65484</xdr:rowOff>
    </xdr:from>
    <xdr:to>
      <xdr:col>38</xdr:col>
      <xdr:colOff>77375</xdr:colOff>
      <xdr:row>17</xdr:row>
      <xdr:rowOff>148828</xdr:rowOff>
    </xdr:to>
    <xdr:cxnSp macro="">
      <xdr:nvCxnSpPr>
        <xdr:cNvPr id="723" name="Conector reto 722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17</xdr:row>
      <xdr:rowOff>107156</xdr:rowOff>
    </xdr:from>
    <xdr:to>
      <xdr:col>38</xdr:col>
      <xdr:colOff>119047</xdr:colOff>
      <xdr:row>17</xdr:row>
      <xdr:rowOff>107156</xdr:rowOff>
    </xdr:to>
    <xdr:cxnSp macro="">
      <xdr:nvCxnSpPr>
        <xdr:cNvPr id="724" name="Conector reto 723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25" name="Conector reto 72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6" name="Conector reto 72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27" name="Conector reto 72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28" name="Conector reto 72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9" name="Conector reto 72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0" name="Conector reto 72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731" name="Conector reto 730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732" name="Conector reto 731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733" name="Conector reto 732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34" name="Conector reto 73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35" name="Conector reto 73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6" name="Conector reto 73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37" name="Conector reto 73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38" name="Conector reto 73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9" name="Conector reto 73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740" name="Conector reto 739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741" name="Conector reto 740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742" name="Conector reto 741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3" name="Conector reto 74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44" name="Conector reto 74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45" name="Conector reto 74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6" name="Conector reto 74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47" name="Conector reto 74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48" name="Conector reto 74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749" name="Conector reto 748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750" name="Conector reto 749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751" name="Conector reto 750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52" name="Conector reto 75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3" name="Conector reto 75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54" name="Conector reto 75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55" name="Conector reto 75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6" name="Conector reto 75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57" name="Conector reto 75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758" name="Conector reto 757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759" name="Conector reto 758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760" name="Conector reto 759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61" name="Conector reto 76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62" name="Conector reto 76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3" name="Conector reto 76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64" name="Conector reto 76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65" name="Conector reto 76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6" name="Conector reto 76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767" name="Conector reto 766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768" name="Conector reto 767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769" name="Conector reto 768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70" name="Conector reto 76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71" name="Conector reto 77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72" name="Conector reto 77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73" name="Conector reto 77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74" name="Conector reto 77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75" name="Conector reto 77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776" name="Conector reto 775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777" name="Conector reto 776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778" name="Conector reto 777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79" name="Conector reto 77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80" name="Conector reto 77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81" name="Conector reto 78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82" name="Conector reto 78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83" name="Conector reto 78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84" name="Conector reto 78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85" name="Conector reto 78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86" name="Conector reto 78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87" name="Conector reto 78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88" name="Conector reto 78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89" name="Conector reto 78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90" name="Conector reto 78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91" name="Conector reto 79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92" name="Conector reto 79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93" name="Conector reto 79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94" name="Conector reto 79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95" name="Conector reto 79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96" name="Conector reto 79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797" name="Conector reto 796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798" name="Conector reto 797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799" name="Conector reto 798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00" name="Conector reto 79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01" name="Conector reto 80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02" name="Conector reto 80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03" name="Conector reto 80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04" name="Conector reto 80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05" name="Conector reto 80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806" name="Conector reto 805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807" name="Conector reto 806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808" name="Conector reto 807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09" name="Conector reto 80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10" name="Conector reto 80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11" name="Conector reto 81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12" name="Conector reto 81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13" name="Conector reto 81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14" name="Conector reto 81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815" name="Conector reto 814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816" name="Conector reto 815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817" name="Conector reto 816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18" name="Conector reto 81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19" name="Conector reto 81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0" name="Conector reto 81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21" name="Conector reto 82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22" name="Conector reto 82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3" name="Conector reto 82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824" name="Conector reto 823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825" name="Conector reto 824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826" name="Conector reto 825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27" name="Conector reto 82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28" name="Conector reto 82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9" name="Conector reto 82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0" name="Conector reto 82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31" name="Conector reto 83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32" name="Conector reto 83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833" name="Conector reto 832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834" name="Conector reto 833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835" name="Conector reto 834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6" name="Conector reto 83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37" name="Conector reto 83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38" name="Conector reto 83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9" name="Conector reto 83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0" name="Conector reto 83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41" name="Conector reto 84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842" name="Conector reto 841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843" name="Conector reto 842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844" name="Conector reto 843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45" name="Conector reto 84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6" name="Conector reto 84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47" name="Conector reto 84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48" name="Conector reto 84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9" name="Conector reto 84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0" name="Conector reto 84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51" name="Conector reto 85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52" name="Conector reto 85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3" name="Conector reto 85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54" name="Conector reto 85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55" name="Conector reto 85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6" name="Conector reto 85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57" name="Conector reto 85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58" name="Conector reto 85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9" name="Conector reto 85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60" name="Conector reto 85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61" name="Conector reto 86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62" name="Conector reto 86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863" name="Conector reto 862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864" name="Conector reto 863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865" name="Conector reto 864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66" name="Conector reto 86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67" name="Conector reto 86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68" name="Conector reto 86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69" name="Conector reto 86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70" name="Conector reto 86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71" name="Conector reto 87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872" name="Conector reto 871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873" name="Conector reto 872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874" name="Conector reto 873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75" name="Conector reto 87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76" name="Conector reto 87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77" name="Conector reto 87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78" name="Conector reto 87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79" name="Conector reto 87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80" name="Conector reto 87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881" name="Conector reto 880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882" name="Conector reto 881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883" name="Conector reto 882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84" name="Conector reto 88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85" name="Conector reto 88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86" name="Conector reto 88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87" name="Conector reto 88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88" name="Conector reto 88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89" name="Conector reto 88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890" name="Conector reto 889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891" name="Conector reto 890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892" name="Conector reto 891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93" name="Conector reto 89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94" name="Conector reto 89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95" name="Conector reto 89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96" name="Conector reto 89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97" name="Conector reto 89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98" name="Conector reto 89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899" name="Conector reto 898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900" name="Conector reto 899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901" name="Conector reto 900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02" name="Conector reto 90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03" name="Conector reto 90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04" name="Conector reto 90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05" name="Conector reto 90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06" name="Conector reto 90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07" name="Conector reto 90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08" name="Conector reto 90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09" name="Conector reto 90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10" name="Conector reto 90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11" name="Conector reto 91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12" name="Conector reto 91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13" name="Conector reto 91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14" name="Conector reto 91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15" name="Conector reto 91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16" name="Conector reto 91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17" name="Conector reto 91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18" name="Conector reto 91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19" name="Conector reto 91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920" name="Conector reto 919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921" name="Conector reto 920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922" name="Conector reto 921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23" name="Conector reto 92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24" name="Conector reto 92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25" name="Conector reto 92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26" name="Conector reto 92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27" name="Conector reto 92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28" name="Conector reto 92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929" name="Conector reto 928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930" name="Conector reto 929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931" name="Conector reto 930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32" name="Conector reto 93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33" name="Conector reto 93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34" name="Conector reto 93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35" name="Conector reto 93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36" name="Conector reto 93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37" name="Conector reto 93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938" name="Conector reto 937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939" name="Conector reto 938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940" name="Conector reto 939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41" name="Conector reto 94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42" name="Conector reto 94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43" name="Conector reto 94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44" name="Conector reto 94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45" name="Conector reto 94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46" name="Conector reto 94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947" name="Conector reto 946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948" name="Conector reto 947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949" name="Conector reto 948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50" name="Conector reto 94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51" name="Conector reto 95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52" name="Conector reto 95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53" name="Conector reto 95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54" name="Conector reto 95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55" name="Conector reto 95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56" name="Conector reto 95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57" name="Conector reto 95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58" name="Conector reto 95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59" name="Conector reto 95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60" name="Conector reto 95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61" name="Conector reto 96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62" name="Conector reto 96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63" name="Conector reto 96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64" name="Conector reto 96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65" name="Conector reto 96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66" name="Conector reto 96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67" name="Conector reto 96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968" name="Conector reto 967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969" name="Conector reto 968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970" name="Conector reto 969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71" name="Conector reto 97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72" name="Conector reto 97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73" name="Conector reto 97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74" name="Conector reto 97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75" name="Conector reto 97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76" name="Conector reto 97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977" name="Conector reto 976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978" name="Conector reto 977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979" name="Conector reto 978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80" name="Conector reto 97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81" name="Conector reto 98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82" name="Conector reto 98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83" name="Conector reto 98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84" name="Conector reto 98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85" name="Conector reto 98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986" name="Conector reto 985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987" name="Conector reto 986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988" name="Conector reto 987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89" name="Conector reto 98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90" name="Conector reto 98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91" name="Conector reto 99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92" name="Conector reto 99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93" name="Conector reto 99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94" name="Conector reto 99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95" name="Conector reto 99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96" name="Conector reto 99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97" name="Conector reto 99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98" name="Conector reto 99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99" name="Conector reto 99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00" name="Conector reto 99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01" name="Conector reto 100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02" name="Conector reto 100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03" name="Conector reto 100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04" name="Conector reto 100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05" name="Conector reto 100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06" name="Conector reto 100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007" name="Conector reto 1006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008" name="Conector reto 1007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009" name="Conector reto 1008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10" name="Conector reto 100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11" name="Conector reto 101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12" name="Conector reto 101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13" name="Conector reto 101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14" name="Conector reto 101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15" name="Conector reto 101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16" name="Conector reto 101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17" name="Conector reto 101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18" name="Conector reto 101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19" name="Conector reto 101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20" name="Conector reto 101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21" name="Conector reto 102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22" name="Conector reto 102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23" name="Conector reto 102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24" name="Conector reto 102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25" name="Conector reto 102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26" name="Conector reto 102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27" name="Conector reto 102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28" name="Conector reto 102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29" name="Conector reto 102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30" name="Conector reto 102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31" name="Conector reto 103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32" name="Conector reto 103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33" name="Conector reto 103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34" name="Conector reto 103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35" name="Conector reto 103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36" name="Conector reto 103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37" name="Conector reto 103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38" name="Conector reto 103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39" name="Conector reto 103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40" name="Conector reto 103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41" name="Conector reto 104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42" name="Conector reto 104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43" name="Conector reto 104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44" name="Conector reto 104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45" name="Conector reto 104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046" name="Conector reto 1045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47" name="Conector reto 104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48" name="Conector reto 104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049" name="Conector reto 1048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50" name="Conector reto 104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51" name="Conector reto 105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1052" name="Conector reto 1051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1053" name="Conector reto 1052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1054" name="Conector reto 1053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1055" name="Conector reto 1054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056" name="Conector reto 1055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57" name="Conector reto 105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58" name="Conector reto 105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059" name="Conector reto 1058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60" name="Conector reto 105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61" name="Conector reto 106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1062" name="Conector reto 1061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1063" name="Conector reto 1062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1064" name="Conector reto 1063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1065" name="Conector reto 1064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1066" name="Conector angulado 1065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067" name="Conector reto 1066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068" name="Conector reto 1067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069" name="Conector reto 1068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70" name="Conector reto 106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71" name="Conector reto 107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72" name="Conector reto 107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73" name="Conector reto 107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74" name="Conector reto 107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75" name="Conector reto 107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076" name="Conector reto 1075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077" name="Conector reto 1076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078" name="Conector reto 1077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79" name="Conector reto 107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80" name="Conector reto 107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81" name="Conector reto 108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82" name="Conector reto 108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83" name="Conector reto 108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84" name="Conector reto 108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85" name="Conector reto 108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86" name="Conector reto 108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87" name="Conector reto 108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88" name="Conector reto 108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89" name="Conector reto 108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90" name="Conector reto 108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91" name="Conector reto 109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92" name="Conector reto 109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93" name="Conector reto 109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94" name="Conector reto 109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95" name="Conector reto 109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96" name="Conector reto 109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097" name="Conector reto 1096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098" name="Conector reto 1097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099" name="Conector reto 1098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00" name="Conector reto 109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01" name="Conector reto 110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02" name="Conector reto 110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03" name="Conector reto 110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04" name="Conector reto 110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05" name="Conector reto 110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06" name="Conector reto 110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07" name="Conector reto 110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08" name="Conector reto 110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09" name="Conector reto 110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10" name="Conector reto 110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11" name="Conector reto 111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12" name="Conector reto 111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13" name="Conector reto 111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14" name="Conector reto 111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15" name="Conector reto 111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16" name="Conector reto 111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17" name="Conector reto 111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18" name="Conector reto 111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19" name="Conector reto 111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20" name="Conector reto 111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21" name="Conector reto 112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22" name="Conector reto 112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23" name="Conector reto 112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24" name="Conector reto 112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25" name="Conector reto 112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26" name="Conector reto 112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27" name="Conector reto 112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28" name="Conector reto 112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29" name="Conector reto 112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30" name="Conector reto 112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31" name="Conector reto 113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32" name="Conector reto 113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33" name="Conector reto 113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34" name="Conector reto 113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35" name="Conector reto 113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136" name="Conector reto 1135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37" name="Conector reto 113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38" name="Conector reto 113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139" name="Conector reto 1138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40" name="Conector reto 113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41" name="Conector reto 114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1142" name="Conector reto 1141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1143" name="Conector reto 1142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1144" name="Conector reto 1143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1145" name="Conector reto 1144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146" name="Conector reto 1145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47" name="Conector reto 114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48" name="Conector reto 114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149" name="Conector reto 1148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50" name="Conector reto 114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51" name="Conector reto 115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1152" name="Conector reto 1151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1153" name="Conector reto 1152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1154" name="Conector reto 1153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1155" name="Conector reto 1154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1156" name="Conector angulado 1155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" name="Conector reto 1"/>
        <xdr:cNvCxnSpPr/>
      </xdr:nvCxnSpPr>
      <xdr:spPr>
        <a:xfrm>
          <a:off x="12277725" y="41148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" name="Conector reto 2"/>
        <xdr:cNvCxnSpPr/>
      </xdr:nvCxnSpPr>
      <xdr:spPr>
        <a:xfrm>
          <a:off x="12297950" y="38659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" name="Conector reto 3"/>
        <xdr:cNvCxnSpPr/>
      </xdr:nvCxnSpPr>
      <xdr:spPr>
        <a:xfrm flipH="1">
          <a:off x="12262233" y="39076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" name="Conector reto 4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" name="Conector reto 5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" name="Conector reto 6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" name="Conector reto 7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" name="Conector reto 8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" name="Conector reto 9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11" name="Conector reto 10"/>
        <xdr:cNvCxnSpPr/>
      </xdr:nvCxnSpPr>
      <xdr:spPr>
        <a:xfrm>
          <a:off x="7115175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12" name="Conector reto 11"/>
        <xdr:cNvCxnSpPr/>
      </xdr:nvCxnSpPr>
      <xdr:spPr>
        <a:xfrm>
          <a:off x="7115175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13" name="Conector reto 12"/>
        <xdr:cNvCxnSpPr/>
      </xdr:nvCxnSpPr>
      <xdr:spPr>
        <a:xfrm flipH="1">
          <a:off x="7115175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" name="Conector reto 13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" name="Conector reto 14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" name="Conector reto 15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" name="Conector reto 16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" name="Conector reto 17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" name="Conector reto 18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0" name="Conector reto 19"/>
        <xdr:cNvCxnSpPr/>
      </xdr:nvCxnSpPr>
      <xdr:spPr>
        <a:xfrm>
          <a:off x="7115175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1" name="Conector reto 20"/>
        <xdr:cNvCxnSpPr/>
      </xdr:nvCxnSpPr>
      <xdr:spPr>
        <a:xfrm>
          <a:off x="7115175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2" name="Conector reto 21"/>
        <xdr:cNvCxnSpPr/>
      </xdr:nvCxnSpPr>
      <xdr:spPr>
        <a:xfrm flipH="1">
          <a:off x="7115175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" name="Conector reto 22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" name="Conector reto 23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" name="Conector reto 24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" name="Conector reto 25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" name="Conector reto 26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" name="Conector reto 27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9" name="Conector reto 28"/>
        <xdr:cNvCxnSpPr/>
      </xdr:nvCxnSpPr>
      <xdr:spPr>
        <a:xfrm>
          <a:off x="7115175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0" name="Conector reto 29"/>
        <xdr:cNvCxnSpPr/>
      </xdr:nvCxnSpPr>
      <xdr:spPr>
        <a:xfrm>
          <a:off x="7115175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31" name="Conector reto 30"/>
        <xdr:cNvCxnSpPr/>
      </xdr:nvCxnSpPr>
      <xdr:spPr>
        <a:xfrm flipH="1">
          <a:off x="7115175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" name="Conector reto 31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" name="Conector reto 32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" name="Conector reto 33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" name="Conector reto 34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" name="Conector reto 35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" name="Conector reto 36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38" name="Conector reto 37"/>
        <xdr:cNvCxnSpPr/>
      </xdr:nvCxnSpPr>
      <xdr:spPr>
        <a:xfrm>
          <a:off x="7115175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39" name="Conector reto 38"/>
        <xdr:cNvCxnSpPr/>
      </xdr:nvCxnSpPr>
      <xdr:spPr>
        <a:xfrm>
          <a:off x="7115175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40" name="Conector reto 39"/>
        <xdr:cNvCxnSpPr/>
      </xdr:nvCxnSpPr>
      <xdr:spPr>
        <a:xfrm flipH="1">
          <a:off x="7115175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" name="Conector reto 40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" name="Conector reto 41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" name="Conector reto 42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" name="Conector reto 43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" name="Conector reto 44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" name="Conector reto 45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47" name="Conector reto 46"/>
        <xdr:cNvCxnSpPr/>
      </xdr:nvCxnSpPr>
      <xdr:spPr>
        <a:xfrm>
          <a:off x="7115175" y="6858000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48" name="Conector reto 47"/>
        <xdr:cNvCxnSpPr/>
      </xdr:nvCxnSpPr>
      <xdr:spPr>
        <a:xfrm>
          <a:off x="7115175" y="66091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49" name="Conector reto 48"/>
        <xdr:cNvCxnSpPr/>
      </xdr:nvCxnSpPr>
      <xdr:spPr>
        <a:xfrm flipH="1">
          <a:off x="7115175" y="6650831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" name="Conector reto 49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" name="Conector reto 50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2" name="Conector reto 51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" name="Conector reto 52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" name="Conector reto 53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" name="Conector reto 54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" name="Conector reto 55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" name="Conector reto 56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" name="Conector reto 57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" name="Conector reto 58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" name="Conector reto 59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" name="Conector reto 60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2" name="Conector reto 61"/>
        <xdr:cNvCxnSpPr/>
      </xdr:nvCxnSpPr>
      <xdr:spPr>
        <a:xfrm>
          <a:off x="1445895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" name="Conector reto 62"/>
        <xdr:cNvCxnSpPr/>
      </xdr:nvCxnSpPr>
      <xdr:spPr>
        <a:xfrm>
          <a:off x="1447917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4" name="Conector reto 63"/>
        <xdr:cNvCxnSpPr/>
      </xdr:nvCxnSpPr>
      <xdr:spPr>
        <a:xfrm flipH="1">
          <a:off x="1444345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5" name="Conector reto 64"/>
        <xdr:cNvCxnSpPr/>
      </xdr:nvCxnSpPr>
      <xdr:spPr>
        <a:xfrm>
          <a:off x="1445895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" name="Conector reto 65"/>
        <xdr:cNvCxnSpPr/>
      </xdr:nvCxnSpPr>
      <xdr:spPr>
        <a:xfrm>
          <a:off x="1447917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" name="Conector reto 66"/>
        <xdr:cNvCxnSpPr/>
      </xdr:nvCxnSpPr>
      <xdr:spPr>
        <a:xfrm flipH="1">
          <a:off x="1444345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68" name="Conector reto 67"/>
        <xdr:cNvCxnSpPr/>
      </xdr:nvCxnSpPr>
      <xdr:spPr>
        <a:xfrm>
          <a:off x="7010400" y="41243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69" name="Conector reto 68"/>
        <xdr:cNvCxnSpPr/>
      </xdr:nvCxnSpPr>
      <xdr:spPr>
        <a:xfrm>
          <a:off x="7010400" y="38754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70" name="Conector reto 69"/>
        <xdr:cNvCxnSpPr/>
      </xdr:nvCxnSpPr>
      <xdr:spPr>
        <a:xfrm flipH="1">
          <a:off x="7010400" y="39171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1" name="Conector reto 7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" name="Conector reto 7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" name="Conector reto 7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" name="Conector reto 7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" name="Conector reto 7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" name="Conector reto 7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77" name="Conector reto 76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78" name="Conector reto 77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79" name="Conector reto 78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0" name="Conector reto 7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1" name="Conector reto 8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" name="Conector reto 8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" name="Conector reto 8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" name="Conector reto 8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" name="Conector reto 8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86" name="Conector reto 85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87" name="Conector reto 86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88" name="Conector reto 87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9" name="Conector reto 8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0" name="Conector reto 8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1" name="Conector reto 9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2" name="Conector reto 9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3" name="Conector reto 9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4" name="Conector reto 9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95" name="Conector reto 94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96" name="Conector reto 95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97" name="Conector reto 96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8" name="Conector reto 9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9" name="Conector reto 9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0" name="Conector reto 9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1" name="Conector reto 10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2" name="Conector reto 10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3" name="Conector reto 10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04" name="Conector reto 103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05" name="Conector reto 104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06" name="Conector reto 105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7" name="Conector reto 10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8" name="Conector reto 10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9" name="Conector reto 10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0" name="Conector reto 10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1" name="Conector reto 11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2" name="Conector reto 11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3" name="Conector reto 11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4" name="Conector reto 11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5" name="Conector reto 11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6" name="Conector reto 11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7" name="Conector reto 11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8" name="Conector reto 11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9" name="Conector reto 11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0" name="Conector reto 11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1" name="Conector reto 12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2" name="Conector reto 12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3" name="Conector reto 12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4" name="Conector reto 12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25" name="Conector reto 124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26" name="Conector reto 125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27" name="Conector reto 126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8" name="Conector reto 12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9" name="Conector reto 12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0" name="Conector reto 12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1" name="Conector reto 13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2" name="Conector reto 13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3" name="Conector reto 13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34" name="Conector reto 133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35" name="Conector reto 134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36" name="Conector reto 135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7" name="Conector reto 13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8" name="Conector reto 13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9" name="Conector reto 13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0" name="Conector reto 13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1" name="Conector reto 14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2" name="Conector reto 14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43" name="Conector reto 142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44" name="Conector reto 143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45" name="Conector reto 144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6" name="Conector reto 14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7" name="Conector reto 14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8" name="Conector reto 14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9" name="Conector reto 14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0" name="Conector reto 14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1" name="Conector reto 15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52" name="Conector reto 151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53" name="Conector reto 152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54" name="Conector reto 153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5" name="Conector reto 15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6" name="Conector reto 15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7" name="Conector reto 15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8" name="Conector reto 15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9" name="Conector reto 15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0" name="Conector reto 15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1" name="Conector reto 16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2" name="Conector reto 16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3" name="Conector reto 16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4" name="Conector reto 16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5" name="Conector reto 16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6" name="Conector reto 16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7" name="Conector reto 16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8" name="Conector reto 16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9" name="Conector reto 16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0" name="Conector reto 16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1" name="Conector reto 17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2" name="Conector reto 17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73" name="Conector reto 172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74" name="Conector reto 173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75" name="Conector reto 174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6" name="Conector reto 17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7" name="Conector reto 17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8" name="Conector reto 17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9" name="Conector reto 17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0" name="Conector reto 17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1" name="Conector reto 18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82" name="Conector reto 181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83" name="Conector reto 182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84" name="Conector reto 183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5" name="Conector reto 18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6" name="Conector reto 18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7" name="Conector reto 18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8" name="Conector reto 18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9" name="Conector reto 18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0" name="Conector reto 18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91" name="Conector reto 190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92" name="Conector reto 191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93" name="Conector reto 192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4" name="Conector reto 19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5" name="Conector reto 19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6" name="Conector reto 19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7" name="Conector reto 19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8" name="Conector reto 19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9" name="Conector reto 19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0" name="Conector reto 19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1" name="Conector reto 20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2" name="Conector reto 20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3" name="Conector reto 20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4" name="Conector reto 20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5" name="Conector reto 20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6" name="Conector reto 20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7" name="Conector reto 20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8" name="Conector reto 20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9" name="Conector reto 20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0" name="Conector reto 20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1" name="Conector reto 21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12" name="Conector reto 211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13" name="Conector reto 212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14" name="Conector reto 213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5" name="Conector reto 21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6" name="Conector reto 21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7" name="Conector reto 21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8" name="Conector reto 21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9" name="Conector reto 21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0" name="Conector reto 21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1" name="Conector reto 22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2" name="Conector reto 22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3" name="Conector reto 22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4" name="Conector reto 22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5" name="Conector reto 22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6" name="Conector reto 22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7" name="Conector reto 22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8" name="Conector reto 22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9" name="Conector reto 22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0" name="Conector reto 22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1" name="Conector reto 23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2" name="Conector reto 23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3" name="Conector reto 23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4" name="Conector reto 23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5" name="Conector reto 23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6" name="Conector reto 23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7" name="Conector reto 23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8" name="Conector reto 23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9" name="Conector reto 23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0" name="Conector reto 23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1" name="Conector reto 24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2" name="Conector reto 24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3" name="Conector reto 24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4" name="Conector reto 24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5" name="Conector reto 24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6" name="Conector reto 24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7" name="Conector reto 24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8" name="Conector reto 24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9" name="Conector reto 24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0" name="Conector reto 24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251" name="Conector reto 250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2" name="Conector reto 25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3" name="Conector reto 25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254" name="Conector reto 253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5" name="Conector reto 25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6" name="Conector reto 25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257" name="Conector reto 256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258" name="Conector reto 257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259" name="Conector reto 258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260" name="Conector reto 259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261" name="Conector reto 260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2" name="Conector reto 26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3" name="Conector reto 26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264" name="Conector reto 263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5" name="Conector reto 26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6" name="Conector reto 26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267" name="Conector reto 266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268" name="Conector reto 267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269" name="Conector reto 268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270" name="Conector reto 269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271" name="Conector angulado 270"/>
        <xdr:cNvCxnSpPr/>
      </xdr:nvCxnSpPr>
      <xdr:spPr>
        <a:xfrm>
          <a:off x="9296400" y="586740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72" name="Conector reto 271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273" name="Conector reto 272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274" name="Conector reto 273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5" name="Conector reto 27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6" name="Conector reto 27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7" name="Conector reto 27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8" name="Conector reto 27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9" name="Conector reto 27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0" name="Conector reto 27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81" name="Conector reto 280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82" name="Conector reto 281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83" name="Conector reto 282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4" name="Conector reto 28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5" name="Conector reto 28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6" name="Conector reto 28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7" name="Conector reto 28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8" name="Conector reto 28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9" name="Conector reto 28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0" name="Conector reto 28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1" name="Conector reto 29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2" name="Conector reto 29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3" name="Conector reto 29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4" name="Conector reto 29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5" name="Conector reto 29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6" name="Conector reto 29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7" name="Conector reto 29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8" name="Conector reto 29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9" name="Conector reto 29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0" name="Conector reto 29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1" name="Conector reto 30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02" name="Conector reto 301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03" name="Conector reto 302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04" name="Conector reto 303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5" name="Conector reto 30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6" name="Conector reto 30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7" name="Conector reto 30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8" name="Conector reto 30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9" name="Conector reto 30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0" name="Conector reto 30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1" name="Conector reto 31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2" name="Conector reto 31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3" name="Conector reto 31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4" name="Conector reto 31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5" name="Conector reto 31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6" name="Conector reto 31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7" name="Conector reto 31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8" name="Conector reto 31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9" name="Conector reto 31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0" name="Conector reto 31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1" name="Conector reto 32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2" name="Conector reto 32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3" name="Conector reto 32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4" name="Conector reto 32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5" name="Conector reto 32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6" name="Conector reto 32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7" name="Conector reto 32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8" name="Conector reto 32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9" name="Conector reto 32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0" name="Conector reto 32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1" name="Conector reto 33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32" name="Conector reto 33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3" name="Conector reto 33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4" name="Conector reto 33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35" name="Conector reto 33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6" name="Conector reto 33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7" name="Conector reto 33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38" name="Conector reto 33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9" name="Conector reto 33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0" name="Conector reto 33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41" name="Conector reto 340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2" name="Conector reto 34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3" name="Conector reto 34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44" name="Conector reto 343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5" name="Conector reto 34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6" name="Conector reto 34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347" name="Conector reto 346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348" name="Conector reto 347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349" name="Conector reto 348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350" name="Conector reto 349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51" name="Conector reto 350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2" name="Conector reto 35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3" name="Conector reto 35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54" name="Conector reto 353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5" name="Conector reto 35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6" name="Conector reto 35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357" name="Conector reto 356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358" name="Conector reto 357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359" name="Conector reto 358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360" name="Conector reto 359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361" name="Conector angulado 360"/>
        <xdr:cNvCxnSpPr/>
      </xdr:nvCxnSpPr>
      <xdr:spPr>
        <a:xfrm>
          <a:off x="9296400" y="586740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362" name="Conector reto 361"/>
        <xdr:cNvCxnSpPr/>
      </xdr:nvCxnSpPr>
      <xdr:spPr>
        <a:xfrm>
          <a:off x="7010400" y="41243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363" name="Conector reto 362"/>
        <xdr:cNvCxnSpPr/>
      </xdr:nvCxnSpPr>
      <xdr:spPr>
        <a:xfrm>
          <a:off x="7010400" y="38754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364" name="Conector reto 363"/>
        <xdr:cNvCxnSpPr/>
      </xdr:nvCxnSpPr>
      <xdr:spPr>
        <a:xfrm flipH="1">
          <a:off x="7010400" y="39171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5" name="Conector reto 36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6" name="Conector reto 36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7" name="Conector reto 36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8" name="Conector reto 36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9" name="Conector reto 36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0" name="Conector reto 36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371" name="Conector reto 370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72" name="Conector reto 371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373" name="Conector reto 372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4" name="Conector reto 37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5" name="Conector reto 37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6" name="Conector reto 37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7" name="Conector reto 37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8" name="Conector reto 37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9" name="Conector reto 37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380" name="Conector reto 379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81" name="Conector reto 380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382" name="Conector reto 381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3" name="Conector reto 38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4" name="Conector reto 38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5" name="Conector reto 38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6" name="Conector reto 38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7" name="Conector reto 38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8" name="Conector reto 38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389" name="Conector reto 388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390" name="Conector reto 389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391" name="Conector reto 390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2" name="Conector reto 39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3" name="Conector reto 39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4" name="Conector reto 39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5" name="Conector reto 39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6" name="Conector reto 39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7" name="Conector reto 39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98" name="Conector reto 397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99" name="Conector reto 398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400" name="Conector reto 399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1" name="Conector reto 40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2" name="Conector reto 40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3" name="Conector reto 40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4" name="Conector reto 40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5" name="Conector reto 40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6" name="Conector reto 40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7" name="Conector reto 40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8" name="Conector reto 40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9" name="Conector reto 40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0" name="Conector reto 40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1" name="Conector reto 41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2" name="Conector reto 41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3" name="Conector reto 41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4" name="Conector reto 41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5" name="Conector reto 41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6" name="Conector reto 41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7" name="Conector reto 41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8" name="Conector reto 41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419" name="Conector reto 418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420" name="Conector reto 419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21" name="Conector reto 420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22" name="Conector reto 42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3" name="Conector reto 42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4" name="Conector reto 42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25" name="Conector reto 42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6" name="Conector reto 42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7" name="Conector reto 42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428" name="Conector reto 427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429" name="Conector reto 428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30" name="Conector reto 429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31" name="Conector reto 43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2" name="Conector reto 43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3" name="Conector reto 43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34" name="Conector reto 43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5" name="Conector reto 43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6" name="Conector reto 43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437" name="Conector reto 436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438" name="Conector reto 437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439" name="Conector reto 438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0" name="Conector reto 43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41" name="Conector reto 44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42" name="Conector reto 44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3" name="Conector reto 44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44" name="Conector reto 44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45" name="Conector reto 44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446" name="Conector reto 445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447" name="Conector reto 446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448" name="Conector reto 447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9" name="Conector reto 44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0" name="Conector reto 44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51" name="Conector reto 45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52" name="Conector reto 45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3" name="Conector reto 45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54" name="Conector reto 45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55" name="Conector reto 45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6" name="Conector reto 45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57" name="Conector reto 45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58" name="Conector reto 45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9" name="Conector reto 45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0" name="Conector reto 45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61" name="Conector reto 46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62" name="Conector reto 46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3" name="Conector reto 46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64" name="Conector reto 46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65" name="Conector reto 46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6" name="Conector reto 46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467" name="Conector reto 466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468" name="Conector reto 467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69" name="Conector reto 468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0" name="Conector reto 46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71" name="Conector reto 47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72" name="Conector reto 47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3" name="Conector reto 47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74" name="Conector reto 47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75" name="Conector reto 47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476" name="Conector reto 475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477" name="Conector reto 476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478" name="Conector reto 477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9" name="Conector reto 47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0" name="Conector reto 47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81" name="Conector reto 48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82" name="Conector reto 48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3" name="Conector reto 48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84" name="Conector reto 48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485" name="Conector reto 484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486" name="Conector reto 485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487" name="Conector reto 486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88" name="Conector reto 48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9" name="Conector reto 48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0" name="Conector reto 48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91" name="Conector reto 49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92" name="Conector reto 49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3" name="Conector reto 49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94" name="Conector reto 49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95" name="Conector reto 49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6" name="Conector reto 49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97" name="Conector reto 49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98" name="Conector reto 49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9" name="Conector reto 49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0" name="Conector reto 49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01" name="Conector reto 50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02" name="Conector reto 50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3" name="Conector reto 50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04" name="Conector reto 50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05" name="Conector reto 50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506" name="Conector reto 505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507" name="Conector reto 506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508" name="Conector reto 507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9" name="Conector reto 50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0" name="Conector reto 50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11" name="Conector reto 51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12" name="Conector reto 51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3" name="Conector reto 51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14" name="Conector reto 51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15" name="Conector reto 51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6" name="Conector reto 51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17" name="Conector reto 51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18" name="Conector reto 51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9" name="Conector reto 51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20" name="Conector reto 51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21" name="Conector reto 52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22" name="Conector reto 52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23" name="Conector reto 52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24" name="Conector reto 52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25" name="Conector reto 52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26" name="Conector reto 52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27" name="Conector reto 52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28" name="Conector reto 52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29" name="Conector reto 52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0" name="Conector reto 52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31" name="Conector reto 53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32" name="Conector reto 53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3" name="Conector reto 53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34" name="Conector reto 53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35" name="Conector reto 53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6" name="Conector reto 53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37" name="Conector reto 53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38" name="Conector reto 53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9" name="Conector reto 53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0" name="Conector reto 53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41" name="Conector reto 54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42" name="Conector reto 54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3" name="Conector reto 54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44" name="Conector reto 54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545" name="Conector reto 544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6" name="Conector reto 54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47" name="Conector reto 54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548" name="Conector reto 547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9" name="Conector reto 54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0" name="Conector reto 54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551" name="Conector reto 550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552" name="Conector reto 551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553" name="Conector reto 552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554" name="Conector reto 553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555" name="Conector reto 554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56" name="Conector reto 55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7" name="Conector reto 55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558" name="Conector reto 557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59" name="Conector reto 55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60" name="Conector reto 55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561" name="Conector reto 560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562" name="Conector reto 561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563" name="Conector reto 562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564" name="Conector reto 563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565" name="Conector angulado 564"/>
        <xdr:cNvCxnSpPr/>
      </xdr:nvCxnSpPr>
      <xdr:spPr>
        <a:xfrm>
          <a:off x="9296400" y="586740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566" name="Conector reto 565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567" name="Conector reto 566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568" name="Conector reto 567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9" name="Conector reto 56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0" name="Conector reto 56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71" name="Conector reto 57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72" name="Conector reto 57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3" name="Conector reto 57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74" name="Conector reto 57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575" name="Conector reto 574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576" name="Conector reto 575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577" name="Conector reto 576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78" name="Conector reto 57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9" name="Conector reto 57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0" name="Conector reto 57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81" name="Conector reto 58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82" name="Conector reto 58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3" name="Conector reto 58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84" name="Conector reto 58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85" name="Conector reto 58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6" name="Conector reto 58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87" name="Conector reto 58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88" name="Conector reto 58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9" name="Conector reto 58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0" name="Conector reto 58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91" name="Conector reto 59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92" name="Conector reto 59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3" name="Conector reto 59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94" name="Conector reto 59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95" name="Conector reto 59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596" name="Conector reto 595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597" name="Conector reto 596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598" name="Conector reto 597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9" name="Conector reto 59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0" name="Conector reto 59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01" name="Conector reto 60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02" name="Conector reto 60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3" name="Conector reto 60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04" name="Conector reto 60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05" name="Conector reto 60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6" name="Conector reto 60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07" name="Conector reto 60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08" name="Conector reto 60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9" name="Conector reto 60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0" name="Conector reto 60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11" name="Conector reto 61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12" name="Conector reto 61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3" name="Conector reto 61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14" name="Conector reto 61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15" name="Conector reto 61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6" name="Conector reto 61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17" name="Conector reto 61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18" name="Conector reto 61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9" name="Conector reto 61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20" name="Conector reto 61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21" name="Conector reto 62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22" name="Conector reto 62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23" name="Conector reto 62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24" name="Conector reto 62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25" name="Conector reto 62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26" name="Conector reto 62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27" name="Conector reto 62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28" name="Conector reto 62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29" name="Conector reto 62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0" name="Conector reto 62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31" name="Conector reto 63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32" name="Conector reto 63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3" name="Conector reto 63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34" name="Conector reto 63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635" name="Conector reto 634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6" name="Conector reto 63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37" name="Conector reto 63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638" name="Conector reto 637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9" name="Conector reto 63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40" name="Conector reto 63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641" name="Conector reto 640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642" name="Conector reto 641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643" name="Conector reto 642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644" name="Conector reto 643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645" name="Conector reto 644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46" name="Conector reto 64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47" name="Conector reto 64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648" name="Conector reto 647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49" name="Conector reto 64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50" name="Conector reto 64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651" name="Conector reto 650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652" name="Conector reto 651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653" name="Conector reto 652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654" name="Conector reto 653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655" name="Conector angulado 654"/>
        <xdr:cNvCxnSpPr/>
      </xdr:nvCxnSpPr>
      <xdr:spPr>
        <a:xfrm>
          <a:off x="9296400" y="586740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656" name="Conector reto 655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657" name="Conector reto 656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658" name="Conector reto 657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59" name="Conector reto 65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0" name="Conector reto 65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61" name="Conector reto 66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62" name="Conector reto 66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3" name="Conector reto 66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64" name="Conector reto 66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665" name="Conector reto 664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666" name="Conector reto 665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667" name="Conector reto 666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68" name="Conector reto 66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9" name="Conector reto 66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0" name="Conector reto 66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71" name="Conector reto 67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72" name="Conector reto 67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3" name="Conector reto 67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674" name="Conector reto 673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675" name="Conector reto 674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676" name="Conector reto 675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77" name="Conector reto 67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78" name="Conector reto 67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9" name="Conector reto 67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80" name="Conector reto 67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81" name="Conector reto 68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82" name="Conector reto 68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683" name="Conector reto 682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684" name="Conector reto 683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685" name="Conector reto 684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86" name="Conector reto 68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87" name="Conector reto 68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88" name="Conector reto 68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89" name="Conector reto 68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90" name="Conector reto 68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91" name="Conector reto 69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92" name="Conector reto 69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93" name="Conector reto 69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94" name="Conector reto 69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95" name="Conector reto 69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96" name="Conector reto 69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97" name="Conector reto 69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98" name="Conector reto 69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99" name="Conector reto 69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00" name="Conector reto 69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01" name="Conector reto 70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02" name="Conector reto 70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03" name="Conector reto 70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704" name="Conector reto 703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705" name="Conector reto 704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706" name="Conector reto 705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07" name="Conector reto 70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08" name="Conector reto 70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09" name="Conector reto 70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10" name="Conector reto 70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11" name="Conector reto 71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12" name="Conector reto 71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713" name="Conector reto 712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714" name="Conector reto 713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715" name="Conector reto 714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16" name="Conector reto 71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17" name="Conector reto 71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18" name="Conector reto 71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19" name="Conector reto 71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0" name="Conector reto 71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21" name="Conector reto 72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722" name="Conector reto 721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723" name="Conector reto 722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724" name="Conector reto 723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25" name="Conector reto 72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6" name="Conector reto 72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27" name="Conector reto 72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28" name="Conector reto 72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9" name="Conector reto 72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0" name="Conector reto 72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31" name="Conector reto 73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32" name="Conector reto 73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3" name="Conector reto 73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34" name="Conector reto 73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35" name="Conector reto 73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6" name="Conector reto 73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37" name="Conector reto 73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38" name="Conector reto 73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9" name="Conector reto 73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0" name="Conector reto 73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41" name="Conector reto 74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42" name="Conector reto 74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743" name="Conector reto 742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744" name="Conector reto 743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745" name="Conector reto 744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6" name="Conector reto 74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47" name="Conector reto 74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48" name="Conector reto 74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9" name="Conector reto 74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0" name="Conector reto 74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51" name="Conector reto 75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52" name="Conector reto 75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3" name="Conector reto 75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54" name="Conector reto 75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55" name="Conector reto 75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6" name="Conector reto 75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57" name="Conector reto 75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58" name="Conector reto 75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9" name="Conector reto 75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0" name="Conector reto 75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61" name="Conector reto 76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62" name="Conector reto 76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3" name="Conector reto 76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64" name="Conector reto 76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65" name="Conector reto 76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6" name="Conector reto 76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67" name="Conector reto 76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68" name="Conector reto 76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9" name="Conector reto 76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70" name="Conector reto 76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71" name="Conector reto 77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72" name="Conector reto 77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73" name="Conector reto 77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74" name="Conector reto 77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75" name="Conector reto 77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76" name="Conector reto 77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77" name="Conector reto 77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78" name="Conector reto 77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79" name="Conector reto 77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80" name="Conector reto 77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81" name="Conector reto 78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782" name="Conector reto 781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83" name="Conector reto 78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84" name="Conector reto 78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785" name="Conector reto 784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86" name="Conector reto 78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87" name="Conector reto 78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788" name="Conector reto 787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789" name="Conector reto 788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790" name="Conector reto 789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791" name="Conector reto 790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792" name="Conector reto 791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93" name="Conector reto 79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94" name="Conector reto 79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795" name="Conector reto 794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96" name="Conector reto 79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97" name="Conector reto 79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798" name="Conector reto 797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799" name="Conector reto 798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800" name="Conector reto 799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801" name="Conector reto 800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802" name="Conector angulado 801"/>
        <xdr:cNvCxnSpPr/>
      </xdr:nvCxnSpPr>
      <xdr:spPr>
        <a:xfrm>
          <a:off x="9296400" y="586740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803" name="Conector reto 802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804" name="Conector reto 803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805" name="Conector reto 804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06" name="Conector reto 80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07" name="Conector reto 80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08" name="Conector reto 80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09" name="Conector reto 80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10" name="Conector reto 80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11" name="Conector reto 81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812" name="Conector reto 811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813" name="Conector reto 812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814" name="Conector reto 813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15" name="Conector reto 81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16" name="Conector reto 81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17" name="Conector reto 81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18" name="Conector reto 81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19" name="Conector reto 81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0" name="Conector reto 81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21" name="Conector reto 82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22" name="Conector reto 82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3" name="Conector reto 82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24" name="Conector reto 82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25" name="Conector reto 82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6" name="Conector reto 82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27" name="Conector reto 82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28" name="Conector reto 82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9" name="Conector reto 82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0" name="Conector reto 82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31" name="Conector reto 83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32" name="Conector reto 83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833" name="Conector reto 832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834" name="Conector reto 833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835" name="Conector reto 834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6" name="Conector reto 83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37" name="Conector reto 83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38" name="Conector reto 83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9" name="Conector reto 83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0" name="Conector reto 83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41" name="Conector reto 84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42" name="Conector reto 84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3" name="Conector reto 84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44" name="Conector reto 84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45" name="Conector reto 84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6" name="Conector reto 84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47" name="Conector reto 84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48" name="Conector reto 84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9" name="Conector reto 84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0" name="Conector reto 84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51" name="Conector reto 85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52" name="Conector reto 85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3" name="Conector reto 85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54" name="Conector reto 85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55" name="Conector reto 85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6" name="Conector reto 85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57" name="Conector reto 85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58" name="Conector reto 85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9" name="Conector reto 85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60" name="Conector reto 85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61" name="Conector reto 86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62" name="Conector reto 86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63" name="Conector reto 86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64" name="Conector reto 86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65" name="Conector reto 86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66" name="Conector reto 86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67" name="Conector reto 86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68" name="Conector reto 86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69" name="Conector reto 86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70" name="Conector reto 86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71" name="Conector reto 87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872" name="Conector reto 871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73" name="Conector reto 87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74" name="Conector reto 87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875" name="Conector reto 874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76" name="Conector reto 87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77" name="Conector reto 87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878" name="Conector reto 877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879" name="Conector reto 878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880" name="Conector reto 879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881" name="Conector reto 880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882" name="Conector reto 881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83" name="Conector reto 88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84" name="Conector reto 88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885" name="Conector reto 884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86" name="Conector reto 88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87" name="Conector reto 88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888" name="Conector reto 887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889" name="Conector reto 888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890" name="Conector reto 889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891" name="Conector reto 890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892" name="Conector angulado 891"/>
        <xdr:cNvCxnSpPr/>
      </xdr:nvCxnSpPr>
      <xdr:spPr>
        <a:xfrm>
          <a:off x="9296400" y="586740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893" name="Conector reto 892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894" name="Conector reto 893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895" name="Conector reto 894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96" name="Conector reto 89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97" name="Conector reto 89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98" name="Conector reto 89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99" name="Conector reto 89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00" name="Conector reto 89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01" name="Conector reto 90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902" name="Conector reto 901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903" name="Conector reto 902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904" name="Conector reto 903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05" name="Conector reto 90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06" name="Conector reto 90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07" name="Conector reto 90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08" name="Conector reto 90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09" name="Conector reto 90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10" name="Conector reto 90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911" name="Conector reto 910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912" name="Conector reto 911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913" name="Conector reto 912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14" name="Conector reto 91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15" name="Conector reto 91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16" name="Conector reto 91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17" name="Conector reto 91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18" name="Conector reto 91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19" name="Conector reto 91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20" name="Conector reto 91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21" name="Conector reto 92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22" name="Conector reto 92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23" name="Conector reto 92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24" name="Conector reto 92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25" name="Conector reto 92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26" name="Conector reto 92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27" name="Conector reto 92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28" name="Conector reto 92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29" name="Conector reto 92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30" name="Conector reto 92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31" name="Conector reto 93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932" name="Conector reto 931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933" name="Conector reto 932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934" name="Conector reto 933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35" name="Conector reto 93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36" name="Conector reto 93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37" name="Conector reto 93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38" name="Conector reto 93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39" name="Conector reto 93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40" name="Conector reto 93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41" name="Conector reto 94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42" name="Conector reto 94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43" name="Conector reto 94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44" name="Conector reto 94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45" name="Conector reto 94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46" name="Conector reto 94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47" name="Conector reto 94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48" name="Conector reto 94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49" name="Conector reto 94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50" name="Conector reto 94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51" name="Conector reto 95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52" name="Conector reto 95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53" name="Conector reto 95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54" name="Conector reto 95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55" name="Conector reto 95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56" name="Conector reto 95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57" name="Conector reto 95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58" name="Conector reto 95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59" name="Conector reto 95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60" name="Conector reto 95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61" name="Conector reto 96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62" name="Conector reto 96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63" name="Conector reto 96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64" name="Conector reto 96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65" name="Conector reto 96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66" name="Conector reto 96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67" name="Conector reto 96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68" name="Conector reto 96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69" name="Conector reto 96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70" name="Conector reto 96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971" name="Conector reto 970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72" name="Conector reto 97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73" name="Conector reto 97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974" name="Conector reto 973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75" name="Conector reto 97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76" name="Conector reto 97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977" name="Conector reto 976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978" name="Conector reto 977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979" name="Conector reto 978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980" name="Conector reto 979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981" name="Conector reto 980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82" name="Conector reto 98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83" name="Conector reto 98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984" name="Conector reto 983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85" name="Conector reto 98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86" name="Conector reto 98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987" name="Conector reto 986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988" name="Conector reto 987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989" name="Conector reto 988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990" name="Conector reto 989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991" name="Conector angulado 990"/>
        <xdr:cNvCxnSpPr/>
      </xdr:nvCxnSpPr>
      <xdr:spPr>
        <a:xfrm>
          <a:off x="9296400" y="586740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992" name="Conector reto 991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993" name="Conector reto 992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994" name="Conector reto 993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95" name="Conector reto 99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96" name="Conector reto 99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97" name="Conector reto 99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98" name="Conector reto 99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99" name="Conector reto 99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00" name="Conector reto 99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001" name="Conector reto 1000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002" name="Conector reto 1001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003" name="Conector reto 1002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04" name="Conector reto 100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05" name="Conector reto 100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06" name="Conector reto 100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07" name="Conector reto 100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08" name="Conector reto 100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09" name="Conector reto 100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10" name="Conector reto 100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11" name="Conector reto 101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12" name="Conector reto 101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13" name="Conector reto 101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14" name="Conector reto 101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15" name="Conector reto 101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16" name="Conector reto 101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17" name="Conector reto 101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18" name="Conector reto 101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19" name="Conector reto 101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20" name="Conector reto 101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21" name="Conector reto 102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022" name="Conector reto 1021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023" name="Conector reto 1022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024" name="Conector reto 1023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25" name="Conector reto 102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26" name="Conector reto 102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27" name="Conector reto 102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28" name="Conector reto 102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29" name="Conector reto 102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30" name="Conector reto 102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31" name="Conector reto 103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32" name="Conector reto 103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33" name="Conector reto 103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34" name="Conector reto 103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35" name="Conector reto 103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36" name="Conector reto 103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37" name="Conector reto 103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38" name="Conector reto 103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39" name="Conector reto 103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40" name="Conector reto 103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41" name="Conector reto 104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42" name="Conector reto 104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43" name="Conector reto 104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44" name="Conector reto 104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45" name="Conector reto 104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46" name="Conector reto 104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47" name="Conector reto 104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48" name="Conector reto 104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49" name="Conector reto 104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50" name="Conector reto 104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51" name="Conector reto 105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52" name="Conector reto 105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53" name="Conector reto 105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54" name="Conector reto 105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55" name="Conector reto 105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56" name="Conector reto 105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57" name="Conector reto 105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58" name="Conector reto 105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59" name="Conector reto 105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60" name="Conector reto 105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061" name="Conector reto 1060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62" name="Conector reto 106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63" name="Conector reto 106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064" name="Conector reto 1063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65" name="Conector reto 106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66" name="Conector reto 106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1067" name="Conector reto 1066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1068" name="Conector reto 1067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1069" name="Conector reto 1068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1070" name="Conector reto 1069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071" name="Conector reto 1070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72" name="Conector reto 107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73" name="Conector reto 107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074" name="Conector reto 1073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75" name="Conector reto 107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76" name="Conector reto 107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1077" name="Conector reto 1076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1078" name="Conector reto 1077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1079" name="Conector reto 1078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1080" name="Conector reto 1079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1081" name="Conector angulado 1080"/>
        <xdr:cNvCxnSpPr/>
      </xdr:nvCxnSpPr>
      <xdr:spPr>
        <a:xfrm>
          <a:off x="9296400" y="586740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18</xdr:row>
      <xdr:rowOff>104775</xdr:rowOff>
    </xdr:from>
    <xdr:to>
      <xdr:col>38</xdr:col>
      <xdr:colOff>123825</xdr:colOff>
      <xdr:row>18</xdr:row>
      <xdr:rowOff>104775</xdr:rowOff>
    </xdr:to>
    <xdr:cxnSp macro="">
      <xdr:nvCxnSpPr>
        <xdr:cNvPr id="1082" name="Conector reto 1081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17</xdr:row>
      <xdr:rowOff>65484</xdr:rowOff>
    </xdr:from>
    <xdr:to>
      <xdr:col>38</xdr:col>
      <xdr:colOff>77375</xdr:colOff>
      <xdr:row>17</xdr:row>
      <xdr:rowOff>148828</xdr:rowOff>
    </xdr:to>
    <xdr:cxnSp macro="">
      <xdr:nvCxnSpPr>
        <xdr:cNvPr id="1083" name="Conector reto 1082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17</xdr:row>
      <xdr:rowOff>107156</xdr:rowOff>
    </xdr:from>
    <xdr:to>
      <xdr:col>38</xdr:col>
      <xdr:colOff>119047</xdr:colOff>
      <xdr:row>17</xdr:row>
      <xdr:rowOff>107156</xdr:rowOff>
    </xdr:to>
    <xdr:cxnSp macro="">
      <xdr:nvCxnSpPr>
        <xdr:cNvPr id="1084" name="Conector reto 1083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85" name="Conector reto 108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86" name="Conector reto 108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87" name="Conector reto 108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88" name="Conector reto 108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89" name="Conector reto 108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90" name="Conector reto 108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091" name="Conector reto 1090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092" name="Conector reto 1091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093" name="Conector reto 1092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94" name="Conector reto 109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95" name="Conector reto 109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96" name="Conector reto 109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97" name="Conector reto 109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98" name="Conector reto 109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99" name="Conector reto 109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1100" name="Conector reto 1099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1101" name="Conector reto 1100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1102" name="Conector reto 1101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03" name="Conector reto 110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04" name="Conector reto 110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05" name="Conector reto 110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06" name="Conector reto 110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07" name="Conector reto 110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08" name="Conector reto 110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109" name="Conector reto 1108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110" name="Conector reto 1109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111" name="Conector reto 1110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12" name="Conector reto 111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13" name="Conector reto 111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14" name="Conector reto 111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15" name="Conector reto 111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16" name="Conector reto 111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17" name="Conector reto 111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118" name="Conector reto 1117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119" name="Conector reto 1118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120" name="Conector reto 1119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21" name="Conector reto 112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22" name="Conector reto 112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23" name="Conector reto 112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24" name="Conector reto 112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25" name="Conector reto 112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26" name="Conector reto 112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127" name="Conector reto 1126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128" name="Conector reto 1127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129" name="Conector reto 1128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30" name="Conector reto 112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31" name="Conector reto 113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32" name="Conector reto 113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33" name="Conector reto 113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34" name="Conector reto 113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35" name="Conector reto 113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136" name="Conector reto 1135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137" name="Conector reto 1136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138" name="Conector reto 1137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39" name="Conector reto 113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40" name="Conector reto 113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41" name="Conector reto 114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42" name="Conector reto 114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43" name="Conector reto 114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44" name="Conector reto 114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45" name="Conector reto 114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46" name="Conector reto 114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47" name="Conector reto 114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48" name="Conector reto 114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49" name="Conector reto 114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50" name="Conector reto 114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51" name="Conector reto 115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52" name="Conector reto 115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53" name="Conector reto 115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54" name="Conector reto 115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55" name="Conector reto 115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56" name="Conector reto 115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157" name="Conector reto 1156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158" name="Conector reto 1157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159" name="Conector reto 1158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60" name="Conector reto 115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61" name="Conector reto 116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62" name="Conector reto 116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63" name="Conector reto 116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64" name="Conector reto 116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65" name="Conector reto 116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1166" name="Conector reto 1165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1167" name="Conector reto 1166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1168" name="Conector reto 1167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69" name="Conector reto 116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70" name="Conector reto 116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71" name="Conector reto 117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72" name="Conector reto 117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73" name="Conector reto 117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74" name="Conector reto 117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175" name="Conector reto 1174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176" name="Conector reto 1175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177" name="Conector reto 1176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78" name="Conector reto 117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79" name="Conector reto 117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80" name="Conector reto 117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81" name="Conector reto 118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82" name="Conector reto 118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83" name="Conector reto 118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184" name="Conector reto 1183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185" name="Conector reto 1184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186" name="Conector reto 1185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87" name="Conector reto 118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88" name="Conector reto 118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89" name="Conector reto 118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90" name="Conector reto 118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91" name="Conector reto 119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92" name="Conector reto 119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193" name="Conector reto 1192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194" name="Conector reto 1193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195" name="Conector reto 1194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96" name="Conector reto 119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97" name="Conector reto 119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98" name="Conector reto 119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99" name="Conector reto 119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00" name="Conector reto 119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01" name="Conector reto 120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202" name="Conector reto 1201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203" name="Conector reto 1202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204" name="Conector reto 1203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05" name="Conector reto 120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06" name="Conector reto 120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07" name="Conector reto 120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08" name="Conector reto 120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09" name="Conector reto 120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10" name="Conector reto 120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11" name="Conector reto 121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12" name="Conector reto 121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13" name="Conector reto 121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14" name="Conector reto 121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15" name="Conector reto 121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16" name="Conector reto 121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17" name="Conector reto 121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18" name="Conector reto 121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19" name="Conector reto 121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20" name="Conector reto 121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21" name="Conector reto 122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22" name="Conector reto 122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1223" name="Conector reto 1222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1224" name="Conector reto 1223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1225" name="Conector reto 1224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26" name="Conector reto 122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27" name="Conector reto 122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28" name="Conector reto 122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29" name="Conector reto 122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30" name="Conector reto 122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31" name="Conector reto 123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232" name="Conector reto 1231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233" name="Conector reto 1232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234" name="Conector reto 1233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35" name="Conector reto 123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36" name="Conector reto 123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37" name="Conector reto 123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38" name="Conector reto 123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39" name="Conector reto 123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40" name="Conector reto 123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241" name="Conector reto 1240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242" name="Conector reto 1241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243" name="Conector reto 1242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44" name="Conector reto 124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45" name="Conector reto 124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46" name="Conector reto 124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47" name="Conector reto 124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48" name="Conector reto 124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49" name="Conector reto 124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250" name="Conector reto 1249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251" name="Conector reto 1250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252" name="Conector reto 1251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53" name="Conector reto 125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54" name="Conector reto 125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55" name="Conector reto 125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56" name="Conector reto 125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57" name="Conector reto 125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58" name="Conector reto 125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259" name="Conector reto 1258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260" name="Conector reto 1259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261" name="Conector reto 1260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62" name="Conector reto 126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63" name="Conector reto 126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64" name="Conector reto 126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65" name="Conector reto 126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66" name="Conector reto 126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67" name="Conector reto 126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68" name="Conector reto 126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69" name="Conector reto 126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70" name="Conector reto 126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71" name="Conector reto 127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72" name="Conector reto 127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73" name="Conector reto 127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74" name="Conector reto 127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75" name="Conector reto 127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76" name="Conector reto 127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77" name="Conector reto 127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78" name="Conector reto 127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79" name="Conector reto 127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280" name="Conector reto 1279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281" name="Conector reto 1280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282" name="Conector reto 1281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83" name="Conector reto 128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84" name="Conector reto 128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85" name="Conector reto 128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86" name="Conector reto 128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87" name="Conector reto 128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88" name="Conector reto 128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289" name="Conector reto 1288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290" name="Conector reto 1289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291" name="Conector reto 1290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92" name="Conector reto 129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93" name="Conector reto 129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94" name="Conector reto 129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95" name="Conector reto 129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96" name="Conector reto 129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97" name="Conector reto 129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298" name="Conector reto 1297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299" name="Conector reto 1298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300" name="Conector reto 1299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01" name="Conector reto 130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02" name="Conector reto 130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03" name="Conector reto 130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04" name="Conector reto 130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05" name="Conector reto 130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06" name="Conector reto 130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307" name="Conector reto 1306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308" name="Conector reto 1307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309" name="Conector reto 1308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10" name="Conector reto 130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11" name="Conector reto 131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12" name="Conector reto 131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13" name="Conector reto 131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14" name="Conector reto 131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15" name="Conector reto 131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16" name="Conector reto 131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17" name="Conector reto 131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18" name="Conector reto 131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19" name="Conector reto 131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20" name="Conector reto 131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21" name="Conector reto 132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22" name="Conector reto 132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23" name="Conector reto 132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24" name="Conector reto 132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25" name="Conector reto 132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26" name="Conector reto 132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27" name="Conector reto 132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328" name="Conector reto 1327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329" name="Conector reto 1328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330" name="Conector reto 1329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31" name="Conector reto 133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32" name="Conector reto 133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33" name="Conector reto 133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34" name="Conector reto 133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35" name="Conector reto 133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36" name="Conector reto 133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337" name="Conector reto 1336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338" name="Conector reto 1337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339" name="Conector reto 1338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40" name="Conector reto 133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41" name="Conector reto 134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42" name="Conector reto 134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43" name="Conector reto 134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44" name="Conector reto 134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45" name="Conector reto 134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346" name="Conector reto 1345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347" name="Conector reto 1346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348" name="Conector reto 1347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49" name="Conector reto 134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50" name="Conector reto 134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51" name="Conector reto 135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52" name="Conector reto 135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53" name="Conector reto 135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54" name="Conector reto 135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55" name="Conector reto 135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56" name="Conector reto 135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57" name="Conector reto 135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58" name="Conector reto 135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59" name="Conector reto 135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60" name="Conector reto 135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61" name="Conector reto 136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62" name="Conector reto 136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63" name="Conector reto 136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64" name="Conector reto 136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65" name="Conector reto 136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66" name="Conector reto 136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367" name="Conector reto 1366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368" name="Conector reto 1367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369" name="Conector reto 1368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70" name="Conector reto 136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71" name="Conector reto 137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72" name="Conector reto 137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73" name="Conector reto 137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74" name="Conector reto 137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75" name="Conector reto 137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76" name="Conector reto 137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77" name="Conector reto 137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78" name="Conector reto 137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79" name="Conector reto 137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80" name="Conector reto 137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81" name="Conector reto 138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82" name="Conector reto 138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83" name="Conector reto 138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84" name="Conector reto 138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85" name="Conector reto 138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86" name="Conector reto 138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87" name="Conector reto 138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88" name="Conector reto 138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89" name="Conector reto 138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90" name="Conector reto 138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91" name="Conector reto 139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92" name="Conector reto 139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93" name="Conector reto 139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94" name="Conector reto 139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95" name="Conector reto 139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96" name="Conector reto 139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97" name="Conector reto 139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98" name="Conector reto 139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99" name="Conector reto 139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00" name="Conector reto 139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01" name="Conector reto 140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02" name="Conector reto 140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03" name="Conector reto 140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04" name="Conector reto 140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05" name="Conector reto 140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406" name="Conector reto 1405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07" name="Conector reto 140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08" name="Conector reto 140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409" name="Conector reto 1408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10" name="Conector reto 140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11" name="Conector reto 141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1412" name="Conector reto 1411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1413" name="Conector reto 1412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1414" name="Conector reto 1413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1415" name="Conector reto 1414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416" name="Conector reto 1415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17" name="Conector reto 141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18" name="Conector reto 141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419" name="Conector reto 1418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20" name="Conector reto 141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21" name="Conector reto 142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1422" name="Conector reto 1421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1423" name="Conector reto 1422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1424" name="Conector reto 1423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1425" name="Conector reto 1424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1426" name="Conector angulado 1425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427" name="Conector reto 1426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428" name="Conector reto 1427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429" name="Conector reto 1428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30" name="Conector reto 142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31" name="Conector reto 143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32" name="Conector reto 143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33" name="Conector reto 143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34" name="Conector reto 143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35" name="Conector reto 143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436" name="Conector reto 1435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437" name="Conector reto 1436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438" name="Conector reto 1437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39" name="Conector reto 143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40" name="Conector reto 143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41" name="Conector reto 144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42" name="Conector reto 144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43" name="Conector reto 144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44" name="Conector reto 144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45" name="Conector reto 144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46" name="Conector reto 144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47" name="Conector reto 144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48" name="Conector reto 144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49" name="Conector reto 144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50" name="Conector reto 144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51" name="Conector reto 145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52" name="Conector reto 145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53" name="Conector reto 145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54" name="Conector reto 145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55" name="Conector reto 145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56" name="Conector reto 145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457" name="Conector reto 1456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458" name="Conector reto 1457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459" name="Conector reto 1458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60" name="Conector reto 145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61" name="Conector reto 146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62" name="Conector reto 146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63" name="Conector reto 146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64" name="Conector reto 146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65" name="Conector reto 146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66" name="Conector reto 146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67" name="Conector reto 146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68" name="Conector reto 146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69" name="Conector reto 146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70" name="Conector reto 146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71" name="Conector reto 147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72" name="Conector reto 147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73" name="Conector reto 147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74" name="Conector reto 147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75" name="Conector reto 147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76" name="Conector reto 147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77" name="Conector reto 147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78" name="Conector reto 147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79" name="Conector reto 147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80" name="Conector reto 147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81" name="Conector reto 148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82" name="Conector reto 148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83" name="Conector reto 148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84" name="Conector reto 148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85" name="Conector reto 148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86" name="Conector reto 148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87" name="Conector reto 148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88" name="Conector reto 148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89" name="Conector reto 148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90" name="Conector reto 148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91" name="Conector reto 149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92" name="Conector reto 149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93" name="Conector reto 149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94" name="Conector reto 149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95" name="Conector reto 149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496" name="Conector reto 1495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97" name="Conector reto 149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98" name="Conector reto 149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499" name="Conector reto 1498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00" name="Conector reto 149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01" name="Conector reto 150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1502" name="Conector reto 1501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1503" name="Conector reto 1502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1504" name="Conector reto 1503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1505" name="Conector reto 1504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506" name="Conector reto 1505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07" name="Conector reto 150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08" name="Conector reto 150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509" name="Conector reto 1508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10" name="Conector reto 150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11" name="Conector reto 151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1512" name="Conector reto 1511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1513" name="Conector reto 1512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1514" name="Conector reto 1513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1515" name="Conector reto 1514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1516" name="Conector angulado 1515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18</xdr:row>
      <xdr:rowOff>104775</xdr:rowOff>
    </xdr:from>
    <xdr:to>
      <xdr:col>38</xdr:col>
      <xdr:colOff>123825</xdr:colOff>
      <xdr:row>18</xdr:row>
      <xdr:rowOff>104775</xdr:rowOff>
    </xdr:to>
    <xdr:cxnSp macro="">
      <xdr:nvCxnSpPr>
        <xdr:cNvPr id="2" name="Conector reto 1"/>
        <xdr:cNvCxnSpPr/>
      </xdr:nvCxnSpPr>
      <xdr:spPr>
        <a:xfrm>
          <a:off x="12277725" y="39052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17</xdr:row>
      <xdr:rowOff>65484</xdr:rowOff>
    </xdr:from>
    <xdr:to>
      <xdr:col>38</xdr:col>
      <xdr:colOff>77375</xdr:colOff>
      <xdr:row>17</xdr:row>
      <xdr:rowOff>148828</xdr:rowOff>
    </xdr:to>
    <xdr:cxnSp macro="">
      <xdr:nvCxnSpPr>
        <xdr:cNvPr id="3" name="Conector reto 2"/>
        <xdr:cNvCxnSpPr/>
      </xdr:nvCxnSpPr>
      <xdr:spPr>
        <a:xfrm>
          <a:off x="12297950" y="36564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17</xdr:row>
      <xdr:rowOff>107156</xdr:rowOff>
    </xdr:from>
    <xdr:to>
      <xdr:col>38</xdr:col>
      <xdr:colOff>119047</xdr:colOff>
      <xdr:row>17</xdr:row>
      <xdr:rowOff>107156</xdr:rowOff>
    </xdr:to>
    <xdr:cxnSp macro="">
      <xdr:nvCxnSpPr>
        <xdr:cNvPr id="4" name="Conector reto 3"/>
        <xdr:cNvCxnSpPr/>
      </xdr:nvCxnSpPr>
      <xdr:spPr>
        <a:xfrm flipH="1">
          <a:off x="12262233" y="36980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" name="Conector reto 4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" name="Conector reto 5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" name="Conector reto 6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" name="Conector reto 7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" name="Conector reto 8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" name="Conector reto 9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1" name="Conector reto 10"/>
        <xdr:cNvCxnSpPr/>
      </xdr:nvCxnSpPr>
      <xdr:spPr>
        <a:xfrm>
          <a:off x="7115175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2" name="Conector reto 11"/>
        <xdr:cNvCxnSpPr/>
      </xdr:nvCxnSpPr>
      <xdr:spPr>
        <a:xfrm>
          <a:off x="7115175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3" name="Conector reto 12"/>
        <xdr:cNvCxnSpPr/>
      </xdr:nvCxnSpPr>
      <xdr:spPr>
        <a:xfrm flipH="1">
          <a:off x="7115175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" name="Conector reto 13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" name="Conector reto 14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" name="Conector reto 15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" name="Conector reto 16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" name="Conector reto 17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" name="Conector reto 18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20" name="Conector reto 19"/>
        <xdr:cNvCxnSpPr/>
      </xdr:nvCxnSpPr>
      <xdr:spPr>
        <a:xfrm>
          <a:off x="7115175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21" name="Conector reto 20"/>
        <xdr:cNvCxnSpPr/>
      </xdr:nvCxnSpPr>
      <xdr:spPr>
        <a:xfrm>
          <a:off x="7115175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22" name="Conector reto 21"/>
        <xdr:cNvCxnSpPr/>
      </xdr:nvCxnSpPr>
      <xdr:spPr>
        <a:xfrm flipH="1">
          <a:off x="7115175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" name="Conector reto 22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" name="Conector reto 23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" name="Conector reto 24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" name="Conector reto 25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" name="Conector reto 26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" name="Conector reto 27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9" name="Conector reto 28"/>
        <xdr:cNvCxnSpPr/>
      </xdr:nvCxnSpPr>
      <xdr:spPr>
        <a:xfrm>
          <a:off x="7115175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0" name="Conector reto 29"/>
        <xdr:cNvCxnSpPr/>
      </xdr:nvCxnSpPr>
      <xdr:spPr>
        <a:xfrm>
          <a:off x="7115175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31" name="Conector reto 30"/>
        <xdr:cNvCxnSpPr/>
      </xdr:nvCxnSpPr>
      <xdr:spPr>
        <a:xfrm flipH="1">
          <a:off x="7115175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" name="Conector reto 31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" name="Conector reto 32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" name="Conector reto 33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" name="Conector reto 34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" name="Conector reto 35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" name="Conector reto 36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38" name="Conector reto 37"/>
        <xdr:cNvCxnSpPr/>
      </xdr:nvCxnSpPr>
      <xdr:spPr>
        <a:xfrm>
          <a:off x="7115175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9" name="Conector reto 38"/>
        <xdr:cNvCxnSpPr/>
      </xdr:nvCxnSpPr>
      <xdr:spPr>
        <a:xfrm>
          <a:off x="7115175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0" name="Conector reto 39"/>
        <xdr:cNvCxnSpPr/>
      </xdr:nvCxnSpPr>
      <xdr:spPr>
        <a:xfrm flipH="1">
          <a:off x="7115175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" name="Conector reto 40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" name="Conector reto 41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" name="Conector reto 42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" name="Conector reto 43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" name="Conector reto 44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" name="Conector reto 45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47" name="Conector reto 46"/>
        <xdr:cNvCxnSpPr/>
      </xdr:nvCxnSpPr>
      <xdr:spPr>
        <a:xfrm>
          <a:off x="7115175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48" name="Conector reto 47"/>
        <xdr:cNvCxnSpPr/>
      </xdr:nvCxnSpPr>
      <xdr:spPr>
        <a:xfrm>
          <a:off x="7115175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49" name="Conector reto 48"/>
        <xdr:cNvCxnSpPr/>
      </xdr:nvCxnSpPr>
      <xdr:spPr>
        <a:xfrm flipH="1">
          <a:off x="7115175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" name="Conector reto 49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" name="Conector reto 50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2" name="Conector reto 51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" name="Conector reto 52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" name="Conector reto 53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" name="Conector reto 54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56" name="Conector reto 55"/>
        <xdr:cNvCxnSpPr/>
      </xdr:nvCxnSpPr>
      <xdr:spPr>
        <a:xfrm>
          <a:off x="7115175" y="6858000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57" name="Conector reto 56"/>
        <xdr:cNvCxnSpPr/>
      </xdr:nvCxnSpPr>
      <xdr:spPr>
        <a:xfrm>
          <a:off x="7115175" y="66091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58" name="Conector reto 57"/>
        <xdr:cNvCxnSpPr/>
      </xdr:nvCxnSpPr>
      <xdr:spPr>
        <a:xfrm flipH="1">
          <a:off x="7115175" y="6650831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" name="Conector reto 58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" name="Conector reto 59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" name="Conector reto 60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2" name="Conector reto 61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" name="Conector reto 62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4" name="Conector reto 63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5" name="Conector reto 64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" name="Conector reto 65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" name="Conector reto 66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8" name="Conector reto 67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9" name="Conector reto 68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0" name="Conector reto 69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1" name="Conector reto 70"/>
        <xdr:cNvCxnSpPr/>
      </xdr:nvCxnSpPr>
      <xdr:spPr>
        <a:xfrm>
          <a:off x="1445895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" name="Conector reto 71"/>
        <xdr:cNvCxnSpPr/>
      </xdr:nvCxnSpPr>
      <xdr:spPr>
        <a:xfrm>
          <a:off x="1447917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" name="Conector reto 72"/>
        <xdr:cNvCxnSpPr/>
      </xdr:nvCxnSpPr>
      <xdr:spPr>
        <a:xfrm flipH="1">
          <a:off x="1444345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" name="Conector reto 73"/>
        <xdr:cNvCxnSpPr/>
      </xdr:nvCxnSpPr>
      <xdr:spPr>
        <a:xfrm>
          <a:off x="1445895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" name="Conector reto 74"/>
        <xdr:cNvCxnSpPr/>
      </xdr:nvCxnSpPr>
      <xdr:spPr>
        <a:xfrm>
          <a:off x="1447917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" name="Conector reto 75"/>
        <xdr:cNvCxnSpPr/>
      </xdr:nvCxnSpPr>
      <xdr:spPr>
        <a:xfrm flipH="1">
          <a:off x="1444345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77" name="Conector reto 76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78" name="Conector reto 77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79" name="Conector reto 78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0" name="Conector reto 7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1" name="Conector reto 8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" name="Conector reto 8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" name="Conector reto 8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" name="Conector reto 8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" name="Conector reto 8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86" name="Conector reto 85"/>
        <xdr:cNvCxnSpPr/>
      </xdr:nvCxnSpPr>
      <xdr:spPr>
        <a:xfrm>
          <a:off x="7010400" y="41243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87" name="Conector reto 86"/>
        <xdr:cNvCxnSpPr/>
      </xdr:nvCxnSpPr>
      <xdr:spPr>
        <a:xfrm>
          <a:off x="7010400" y="38754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88" name="Conector reto 87"/>
        <xdr:cNvCxnSpPr/>
      </xdr:nvCxnSpPr>
      <xdr:spPr>
        <a:xfrm flipH="1">
          <a:off x="7010400" y="39171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9" name="Conector reto 8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0" name="Conector reto 8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1" name="Conector reto 9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2" name="Conector reto 9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3" name="Conector reto 9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4" name="Conector reto 9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95" name="Conector reto 94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96" name="Conector reto 95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97" name="Conector reto 96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8" name="Conector reto 9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9" name="Conector reto 9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0" name="Conector reto 9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1" name="Conector reto 10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2" name="Conector reto 10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3" name="Conector reto 10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04" name="Conector reto 103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05" name="Conector reto 104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06" name="Conector reto 105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7" name="Conector reto 10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8" name="Conector reto 10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9" name="Conector reto 10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0" name="Conector reto 10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1" name="Conector reto 11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2" name="Conector reto 11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13" name="Conector reto 112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14" name="Conector reto 113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15" name="Conector reto 114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6" name="Conector reto 11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7" name="Conector reto 11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8" name="Conector reto 11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9" name="Conector reto 11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0" name="Conector reto 11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1" name="Conector reto 12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22" name="Conector reto 121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23" name="Conector reto 122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24" name="Conector reto 123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5" name="Conector reto 12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6" name="Conector reto 12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7" name="Conector reto 12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8" name="Conector reto 12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9" name="Conector reto 12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0" name="Conector reto 12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1" name="Conector reto 13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2" name="Conector reto 13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3" name="Conector reto 13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4" name="Conector reto 13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5" name="Conector reto 13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6" name="Conector reto 13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7" name="Conector reto 13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8" name="Conector reto 13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9" name="Conector reto 13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0" name="Conector reto 13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1" name="Conector reto 14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2" name="Conector reto 14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143" name="Conector reto 142"/>
        <xdr:cNvCxnSpPr/>
      </xdr:nvCxnSpPr>
      <xdr:spPr>
        <a:xfrm>
          <a:off x="7010400" y="41243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144" name="Conector reto 143"/>
        <xdr:cNvCxnSpPr/>
      </xdr:nvCxnSpPr>
      <xdr:spPr>
        <a:xfrm>
          <a:off x="7010400" y="38754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145" name="Conector reto 144"/>
        <xdr:cNvCxnSpPr/>
      </xdr:nvCxnSpPr>
      <xdr:spPr>
        <a:xfrm flipH="1">
          <a:off x="7010400" y="39171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6" name="Conector reto 14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7" name="Conector reto 14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8" name="Conector reto 14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9" name="Conector reto 14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0" name="Conector reto 14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1" name="Conector reto 15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52" name="Conector reto 151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53" name="Conector reto 152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54" name="Conector reto 153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5" name="Conector reto 15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6" name="Conector reto 15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7" name="Conector reto 15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8" name="Conector reto 15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9" name="Conector reto 15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0" name="Conector reto 15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61" name="Conector reto 160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62" name="Conector reto 161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63" name="Conector reto 162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4" name="Conector reto 16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5" name="Conector reto 16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6" name="Conector reto 16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7" name="Conector reto 16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8" name="Conector reto 16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9" name="Conector reto 16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70" name="Conector reto 169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71" name="Conector reto 170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72" name="Conector reto 171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3" name="Conector reto 17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4" name="Conector reto 17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5" name="Conector reto 17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6" name="Conector reto 17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7" name="Conector reto 17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8" name="Conector reto 17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79" name="Conector reto 178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80" name="Conector reto 179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81" name="Conector reto 180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2" name="Conector reto 18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3" name="Conector reto 18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4" name="Conector reto 18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5" name="Conector reto 18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6" name="Conector reto 18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7" name="Conector reto 18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8" name="Conector reto 18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9" name="Conector reto 18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0" name="Conector reto 18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1" name="Conector reto 19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2" name="Conector reto 19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3" name="Conector reto 19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4" name="Conector reto 19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5" name="Conector reto 19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6" name="Conector reto 19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7" name="Conector reto 19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8" name="Conector reto 19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9" name="Conector reto 19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00" name="Conector reto 199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01" name="Conector reto 200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02" name="Conector reto 201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3" name="Conector reto 20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4" name="Conector reto 20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5" name="Conector reto 20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6" name="Conector reto 20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7" name="Conector reto 20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8" name="Conector reto 20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09" name="Conector reto 208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10" name="Conector reto 209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11" name="Conector reto 210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2" name="Conector reto 21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3" name="Conector reto 21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4" name="Conector reto 21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5" name="Conector reto 21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6" name="Conector reto 21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7" name="Conector reto 21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18" name="Conector reto 217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219" name="Conector reto 218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220" name="Conector reto 219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1" name="Conector reto 22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2" name="Conector reto 22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3" name="Conector reto 22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4" name="Conector reto 22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5" name="Conector reto 22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6" name="Conector reto 22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27" name="Conector reto 226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28" name="Conector reto 227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29" name="Conector reto 228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0" name="Conector reto 22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1" name="Conector reto 23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2" name="Conector reto 23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3" name="Conector reto 23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4" name="Conector reto 23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5" name="Conector reto 23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6" name="Conector reto 23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7" name="Conector reto 23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8" name="Conector reto 23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9" name="Conector reto 23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0" name="Conector reto 23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1" name="Conector reto 24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2" name="Conector reto 24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3" name="Conector reto 24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4" name="Conector reto 24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5" name="Conector reto 24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6" name="Conector reto 24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7" name="Conector reto 24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48" name="Conector reto 247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49" name="Conector reto 248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50" name="Conector reto 249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1" name="Conector reto 25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2" name="Conector reto 25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3" name="Conector reto 25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4" name="Conector reto 25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5" name="Conector reto 25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6" name="Conector reto 25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57" name="Conector reto 256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258" name="Conector reto 257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259" name="Conector reto 258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0" name="Conector reto 25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1" name="Conector reto 26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2" name="Conector reto 26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3" name="Conector reto 26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4" name="Conector reto 26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5" name="Conector reto 26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66" name="Conector reto 265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67" name="Conector reto 266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68" name="Conector reto 267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9" name="Conector reto 26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0" name="Conector reto 26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1" name="Conector reto 27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2" name="Conector reto 27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3" name="Conector reto 27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4" name="Conector reto 27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5" name="Conector reto 27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6" name="Conector reto 27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7" name="Conector reto 27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8" name="Conector reto 27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9" name="Conector reto 27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0" name="Conector reto 27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1" name="Conector reto 28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2" name="Conector reto 28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3" name="Conector reto 28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4" name="Conector reto 28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5" name="Conector reto 28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6" name="Conector reto 28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87" name="Conector reto 286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88" name="Conector reto 287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89" name="Conector reto 288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0" name="Conector reto 28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1" name="Conector reto 29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2" name="Conector reto 29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3" name="Conector reto 29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4" name="Conector reto 29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5" name="Conector reto 29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6" name="Conector reto 29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7" name="Conector reto 29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8" name="Conector reto 29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9" name="Conector reto 29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0" name="Conector reto 29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1" name="Conector reto 30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2" name="Conector reto 30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3" name="Conector reto 30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4" name="Conector reto 30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5" name="Conector reto 30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6" name="Conector reto 30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7" name="Conector reto 30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8" name="Conector reto 30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9" name="Conector reto 30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0" name="Conector reto 30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1" name="Conector reto 31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2" name="Conector reto 31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3" name="Conector reto 31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4" name="Conector reto 31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5" name="Conector reto 31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6" name="Conector reto 31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7" name="Conector reto 31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8" name="Conector reto 31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9" name="Conector reto 31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0" name="Conector reto 31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1" name="Conector reto 32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2" name="Conector reto 32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3" name="Conector reto 32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4" name="Conector reto 32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5" name="Conector reto 32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26" name="Conector reto 325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7" name="Conector reto 32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8" name="Conector reto 32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29" name="Conector reto 328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0" name="Conector reto 32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1" name="Conector reto 33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332" name="Conector reto 331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333" name="Conector reto 332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334" name="Conector reto 333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335" name="Conector reto 334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36" name="Conector reto 335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7" name="Conector reto 33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8" name="Conector reto 33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39" name="Conector reto 338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0" name="Conector reto 33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1" name="Conector reto 34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342" name="Conector reto 341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343" name="Conector reto 342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344" name="Conector reto 343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345" name="Conector reto 344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346" name="Conector angulado 345"/>
        <xdr:cNvCxnSpPr/>
      </xdr:nvCxnSpPr>
      <xdr:spPr>
        <a:xfrm>
          <a:off x="9296400" y="586740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347" name="Conector reto 346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348" name="Conector reto 347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349" name="Conector reto 348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0" name="Conector reto 34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1" name="Conector reto 35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2" name="Conector reto 35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3" name="Conector reto 35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4" name="Conector reto 35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5" name="Conector reto 35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56" name="Conector reto 355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57" name="Conector reto 356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58" name="Conector reto 357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9" name="Conector reto 35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0" name="Conector reto 35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1" name="Conector reto 36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2" name="Conector reto 36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3" name="Conector reto 36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4" name="Conector reto 36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5" name="Conector reto 36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6" name="Conector reto 36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7" name="Conector reto 36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8" name="Conector reto 36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9" name="Conector reto 36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0" name="Conector reto 36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1" name="Conector reto 37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2" name="Conector reto 37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3" name="Conector reto 37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4" name="Conector reto 37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5" name="Conector reto 37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6" name="Conector reto 37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77" name="Conector reto 376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78" name="Conector reto 377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79" name="Conector reto 378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0" name="Conector reto 37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1" name="Conector reto 38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2" name="Conector reto 38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3" name="Conector reto 38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4" name="Conector reto 38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5" name="Conector reto 38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6" name="Conector reto 38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7" name="Conector reto 38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8" name="Conector reto 38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9" name="Conector reto 38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0" name="Conector reto 38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1" name="Conector reto 39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2" name="Conector reto 39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3" name="Conector reto 39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4" name="Conector reto 39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5" name="Conector reto 39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6" name="Conector reto 39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7" name="Conector reto 39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8" name="Conector reto 39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9" name="Conector reto 39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0" name="Conector reto 39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1" name="Conector reto 40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2" name="Conector reto 40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3" name="Conector reto 40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4" name="Conector reto 40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5" name="Conector reto 40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6" name="Conector reto 40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7" name="Conector reto 40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8" name="Conector reto 40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9" name="Conector reto 40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0" name="Conector reto 40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1" name="Conector reto 41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2" name="Conector reto 41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3" name="Conector reto 41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4" name="Conector reto 41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5" name="Conector reto 41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16" name="Conector reto 415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7" name="Conector reto 41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8" name="Conector reto 41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19" name="Conector reto 418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0" name="Conector reto 41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1" name="Conector reto 42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22" name="Conector reto 421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23" name="Conector reto 422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24" name="Conector reto 423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25" name="Conector reto 424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26" name="Conector reto 425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7" name="Conector reto 42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8" name="Conector reto 42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29" name="Conector reto 428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0" name="Conector reto 42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1" name="Conector reto 43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32" name="Conector reto 431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33" name="Conector reto 432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34" name="Conector reto 433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35" name="Conector reto 434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436" name="Conector angulado 435"/>
        <xdr:cNvCxnSpPr/>
      </xdr:nvCxnSpPr>
      <xdr:spPr>
        <a:xfrm>
          <a:off x="9296400" y="586740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" name="Conector reto 1"/>
        <xdr:cNvCxnSpPr/>
      </xdr:nvCxnSpPr>
      <xdr:spPr>
        <a:xfrm>
          <a:off x="11668125" y="39052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" name="Conector reto 2"/>
        <xdr:cNvCxnSpPr/>
      </xdr:nvCxnSpPr>
      <xdr:spPr>
        <a:xfrm>
          <a:off x="11688350" y="36564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" name="Conector reto 3"/>
        <xdr:cNvCxnSpPr/>
      </xdr:nvCxnSpPr>
      <xdr:spPr>
        <a:xfrm flipH="1">
          <a:off x="11652633" y="36980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" name="Conector reto 4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" name="Conector reto 5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" name="Conector reto 6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" name="Conector reto 1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" name="Conector reto 2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" name="Conector reto 3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18</xdr:row>
      <xdr:rowOff>104775</xdr:rowOff>
    </xdr:from>
    <xdr:to>
      <xdr:col>38</xdr:col>
      <xdr:colOff>123825</xdr:colOff>
      <xdr:row>18</xdr:row>
      <xdr:rowOff>104775</xdr:rowOff>
    </xdr:to>
    <xdr:cxnSp macro="">
      <xdr:nvCxnSpPr>
        <xdr:cNvPr id="5" name="Conector reto 4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17</xdr:row>
      <xdr:rowOff>65484</xdr:rowOff>
    </xdr:from>
    <xdr:to>
      <xdr:col>38</xdr:col>
      <xdr:colOff>77375</xdr:colOff>
      <xdr:row>17</xdr:row>
      <xdr:rowOff>148828</xdr:rowOff>
    </xdr:to>
    <xdr:cxnSp macro="">
      <xdr:nvCxnSpPr>
        <xdr:cNvPr id="6" name="Conector reto 5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17</xdr:row>
      <xdr:rowOff>107156</xdr:rowOff>
    </xdr:from>
    <xdr:to>
      <xdr:col>38</xdr:col>
      <xdr:colOff>119047</xdr:colOff>
      <xdr:row>17</xdr:row>
      <xdr:rowOff>107156</xdr:rowOff>
    </xdr:to>
    <xdr:cxnSp macro="">
      <xdr:nvCxnSpPr>
        <xdr:cNvPr id="7" name="Conector reto 6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" name="Conector reto 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" name="Conector reto 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" name="Conector reto 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" name="Conector reto 1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" name="Conector reto 1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" name="Conector reto 1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4" name="Conector reto 13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5" name="Conector reto 14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6" name="Conector reto 15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" name="Conector reto 1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" name="Conector reto 1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" name="Conector reto 1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" name="Conector reto 1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" name="Conector reto 2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" name="Conector reto 2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23" name="Conector reto 22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24" name="Conector reto 23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25" name="Conector reto 24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" name="Conector reto 2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" name="Conector reto 2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" name="Conector reto 2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" name="Conector reto 2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" name="Conector reto 2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" name="Conector reto 3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32" name="Conector reto 31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3" name="Conector reto 32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34" name="Conector reto 33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" name="Conector reto 3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" name="Conector reto 3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" name="Conector reto 3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" name="Conector reto 3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" name="Conector reto 3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" name="Conector reto 3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41" name="Conector reto 40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42" name="Conector reto 41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3" name="Conector reto 42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" name="Conector reto 4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" name="Conector reto 4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" name="Conector reto 4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" name="Conector reto 4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" name="Conector reto 4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" name="Conector reto 4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50" name="Conector reto 49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51" name="Conector reto 50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52" name="Conector reto 51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" name="Conector reto 5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" name="Conector reto 5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" name="Conector reto 5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" name="Conector reto 5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" name="Conector reto 5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" name="Conector reto 5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59" name="Conector reto 58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60" name="Conector reto 59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61" name="Conector reto 60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2" name="Conector reto 6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" name="Conector reto 6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4" name="Conector reto 6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5" name="Conector reto 6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" name="Conector reto 6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" name="Conector reto 6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8" name="Conector reto 6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9" name="Conector reto 6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0" name="Conector reto 6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1" name="Conector reto 7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" name="Conector reto 7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" name="Conector reto 7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" name="Conector reto 7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" name="Conector reto 7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" name="Conector reto 7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7" name="Conector reto 7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8" name="Conector reto 7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9" name="Conector reto 7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80" name="Conector reto 79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81" name="Conector reto 80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82" name="Conector reto 81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" name="Conector reto 8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" name="Conector reto 8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" name="Conector reto 8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6" name="Conector reto 8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7" name="Conector reto 8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8" name="Conector reto 8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89" name="Conector reto 88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90" name="Conector reto 89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91" name="Conector reto 90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2" name="Conector reto 9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3" name="Conector reto 9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4" name="Conector reto 9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5" name="Conector reto 9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6" name="Conector reto 9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7" name="Conector reto 9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98" name="Conector reto 97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99" name="Conector reto 98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00" name="Conector reto 99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1" name="Conector reto 10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2" name="Conector reto 10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3" name="Conector reto 10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4" name="Conector reto 10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5" name="Conector reto 10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6" name="Conector reto 10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07" name="Conector reto 106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08" name="Conector reto 107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09" name="Conector reto 108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0" name="Conector reto 10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1" name="Conector reto 11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2" name="Conector reto 11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3" name="Conector reto 11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4" name="Conector reto 11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5" name="Conector reto 11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16" name="Conector reto 115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17" name="Conector reto 116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18" name="Conector reto 117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9" name="Conector reto 11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0" name="Conector reto 11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1" name="Conector reto 12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2" name="Conector reto 12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3" name="Conector reto 12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4" name="Conector reto 12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25" name="Conector reto 124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26" name="Conector reto 125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27" name="Conector reto 126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8" name="Conector reto 12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9" name="Conector reto 12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0" name="Conector reto 12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1" name="Conector reto 13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2" name="Conector reto 13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3" name="Conector reto 13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4" name="Conector reto 13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5" name="Conector reto 13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6" name="Conector reto 13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7" name="Conector reto 13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8" name="Conector reto 13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9" name="Conector reto 13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0" name="Conector reto 13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1" name="Conector reto 14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2" name="Conector reto 14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3" name="Conector reto 14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4" name="Conector reto 14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5" name="Conector reto 14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146" name="Conector reto 145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147" name="Conector reto 146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148" name="Conector reto 147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9" name="Conector reto 14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0" name="Conector reto 14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1" name="Conector reto 15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2" name="Conector reto 15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3" name="Conector reto 15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4" name="Conector reto 15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55" name="Conector reto 154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56" name="Conector reto 155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57" name="Conector reto 156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8" name="Conector reto 15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9" name="Conector reto 15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0" name="Conector reto 15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1" name="Conector reto 16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2" name="Conector reto 16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3" name="Conector reto 16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64" name="Conector reto 163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65" name="Conector reto 164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66" name="Conector reto 165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7" name="Conector reto 16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8" name="Conector reto 16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9" name="Conector reto 16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0" name="Conector reto 16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1" name="Conector reto 17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2" name="Conector reto 17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73" name="Conector reto 172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74" name="Conector reto 173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75" name="Conector reto 174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6" name="Conector reto 17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7" name="Conector reto 17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8" name="Conector reto 17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9" name="Conector reto 17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0" name="Conector reto 17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1" name="Conector reto 18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82" name="Conector reto 181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83" name="Conector reto 182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84" name="Conector reto 183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5" name="Conector reto 18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6" name="Conector reto 18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7" name="Conector reto 18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8" name="Conector reto 18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9" name="Conector reto 18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0" name="Conector reto 18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1" name="Conector reto 19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2" name="Conector reto 19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3" name="Conector reto 19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4" name="Conector reto 19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5" name="Conector reto 19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6" name="Conector reto 19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7" name="Conector reto 19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8" name="Conector reto 19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9" name="Conector reto 19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0" name="Conector reto 19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1" name="Conector reto 20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2" name="Conector reto 20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03" name="Conector reto 202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04" name="Conector reto 203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05" name="Conector reto 204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6" name="Conector reto 20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7" name="Conector reto 20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8" name="Conector reto 20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9" name="Conector reto 20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0" name="Conector reto 20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1" name="Conector reto 21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12" name="Conector reto 211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13" name="Conector reto 212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14" name="Conector reto 213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5" name="Conector reto 21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6" name="Conector reto 21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7" name="Conector reto 21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8" name="Conector reto 21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9" name="Conector reto 21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0" name="Conector reto 21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21" name="Conector reto 220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222" name="Conector reto 221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223" name="Conector reto 222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4" name="Conector reto 22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5" name="Conector reto 22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6" name="Conector reto 22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7" name="Conector reto 22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8" name="Conector reto 22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9" name="Conector reto 22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30" name="Conector reto 229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31" name="Conector reto 230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32" name="Conector reto 231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3" name="Conector reto 23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4" name="Conector reto 23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5" name="Conector reto 23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6" name="Conector reto 23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7" name="Conector reto 23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8" name="Conector reto 23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9" name="Conector reto 23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0" name="Conector reto 23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1" name="Conector reto 24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2" name="Conector reto 24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3" name="Conector reto 24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4" name="Conector reto 24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5" name="Conector reto 24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6" name="Conector reto 24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7" name="Conector reto 24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8" name="Conector reto 24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9" name="Conector reto 24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0" name="Conector reto 24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51" name="Conector reto 250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52" name="Conector reto 251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53" name="Conector reto 252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4" name="Conector reto 25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5" name="Conector reto 25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6" name="Conector reto 25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7" name="Conector reto 25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8" name="Conector reto 25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9" name="Conector reto 25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60" name="Conector reto 259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261" name="Conector reto 260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262" name="Conector reto 261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3" name="Conector reto 26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4" name="Conector reto 26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5" name="Conector reto 26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6" name="Conector reto 26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7" name="Conector reto 26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8" name="Conector reto 26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69" name="Conector reto 268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70" name="Conector reto 269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71" name="Conector reto 270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2" name="Conector reto 27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3" name="Conector reto 27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4" name="Conector reto 27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5" name="Conector reto 27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6" name="Conector reto 27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7" name="Conector reto 27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8" name="Conector reto 27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9" name="Conector reto 27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0" name="Conector reto 27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1" name="Conector reto 28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2" name="Conector reto 28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3" name="Conector reto 28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4" name="Conector reto 28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5" name="Conector reto 28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6" name="Conector reto 28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7" name="Conector reto 28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8" name="Conector reto 28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9" name="Conector reto 28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90" name="Conector reto 289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91" name="Conector reto 290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92" name="Conector reto 291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3" name="Conector reto 29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4" name="Conector reto 29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5" name="Conector reto 29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6" name="Conector reto 29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7" name="Conector reto 29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8" name="Conector reto 29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9" name="Conector reto 29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0" name="Conector reto 29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1" name="Conector reto 30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2" name="Conector reto 30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3" name="Conector reto 30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4" name="Conector reto 30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5" name="Conector reto 30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6" name="Conector reto 30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7" name="Conector reto 30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8" name="Conector reto 30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9" name="Conector reto 30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0" name="Conector reto 30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1" name="Conector reto 31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2" name="Conector reto 31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3" name="Conector reto 31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4" name="Conector reto 31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5" name="Conector reto 31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6" name="Conector reto 31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7" name="Conector reto 31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8" name="Conector reto 31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9" name="Conector reto 31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0" name="Conector reto 31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1" name="Conector reto 32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2" name="Conector reto 32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3" name="Conector reto 32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4" name="Conector reto 32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5" name="Conector reto 32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6" name="Conector reto 32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7" name="Conector reto 32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8" name="Conector reto 32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29" name="Conector reto 328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0" name="Conector reto 32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1" name="Conector reto 33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32" name="Conector reto 331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3" name="Conector reto 33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4" name="Conector reto 33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335" name="Conector reto 334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336" name="Conector reto 335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337" name="Conector reto 336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338" name="Conector reto 337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39" name="Conector reto 338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0" name="Conector reto 33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1" name="Conector reto 34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42" name="Conector reto 341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3" name="Conector reto 34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4" name="Conector reto 34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345" name="Conector reto 344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346" name="Conector reto 345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347" name="Conector reto 346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348" name="Conector reto 347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349" name="Conector angulado 348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350" name="Conector reto 349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351" name="Conector reto 350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352" name="Conector reto 351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3" name="Conector reto 35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4" name="Conector reto 35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5" name="Conector reto 35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6" name="Conector reto 35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7" name="Conector reto 35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8" name="Conector reto 35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59" name="Conector reto 358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60" name="Conector reto 359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61" name="Conector reto 360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2" name="Conector reto 36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3" name="Conector reto 36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4" name="Conector reto 36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5" name="Conector reto 36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6" name="Conector reto 36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7" name="Conector reto 36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8" name="Conector reto 36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9" name="Conector reto 36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0" name="Conector reto 36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1" name="Conector reto 37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2" name="Conector reto 37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3" name="Conector reto 37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4" name="Conector reto 37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5" name="Conector reto 37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6" name="Conector reto 37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7" name="Conector reto 37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8" name="Conector reto 37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9" name="Conector reto 37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80" name="Conector reto 379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81" name="Conector reto 380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82" name="Conector reto 381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3" name="Conector reto 38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4" name="Conector reto 38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5" name="Conector reto 38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6" name="Conector reto 38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7" name="Conector reto 38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8" name="Conector reto 38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9" name="Conector reto 38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0" name="Conector reto 38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1" name="Conector reto 39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2" name="Conector reto 39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3" name="Conector reto 39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4" name="Conector reto 39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5" name="Conector reto 39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6" name="Conector reto 39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7" name="Conector reto 39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8" name="Conector reto 39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9" name="Conector reto 39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0" name="Conector reto 39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1" name="Conector reto 40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2" name="Conector reto 40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3" name="Conector reto 40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4" name="Conector reto 40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5" name="Conector reto 40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6" name="Conector reto 40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7" name="Conector reto 40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8" name="Conector reto 40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9" name="Conector reto 40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0" name="Conector reto 40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1" name="Conector reto 41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2" name="Conector reto 41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3" name="Conector reto 41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4" name="Conector reto 41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5" name="Conector reto 41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6" name="Conector reto 41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7" name="Conector reto 41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8" name="Conector reto 41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19" name="Conector reto 418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0" name="Conector reto 41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1" name="Conector reto 42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22" name="Conector reto 421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3" name="Conector reto 42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4" name="Conector reto 42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25" name="Conector reto 424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26" name="Conector reto 425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27" name="Conector reto 426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28" name="Conector reto 427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29" name="Conector reto 428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0" name="Conector reto 42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1" name="Conector reto 43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32" name="Conector reto 431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3" name="Conector reto 43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4" name="Conector reto 43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35" name="Conector reto 434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36" name="Conector reto 435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37" name="Conector reto 436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38" name="Conector reto 437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439" name="Conector angulado 438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0" name="Conector reto 439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41" name="Conector reto 440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42" name="Conector reto 441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18</xdr:row>
      <xdr:rowOff>104775</xdr:rowOff>
    </xdr:from>
    <xdr:to>
      <xdr:col>38</xdr:col>
      <xdr:colOff>123825</xdr:colOff>
      <xdr:row>18</xdr:row>
      <xdr:rowOff>104775</xdr:rowOff>
    </xdr:to>
    <xdr:cxnSp macro="">
      <xdr:nvCxnSpPr>
        <xdr:cNvPr id="443" name="Conector reto 442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17</xdr:row>
      <xdr:rowOff>65484</xdr:rowOff>
    </xdr:from>
    <xdr:to>
      <xdr:col>38</xdr:col>
      <xdr:colOff>77375</xdr:colOff>
      <xdr:row>17</xdr:row>
      <xdr:rowOff>148828</xdr:rowOff>
    </xdr:to>
    <xdr:cxnSp macro="">
      <xdr:nvCxnSpPr>
        <xdr:cNvPr id="444" name="Conector reto 443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17</xdr:row>
      <xdr:rowOff>107156</xdr:rowOff>
    </xdr:from>
    <xdr:to>
      <xdr:col>38</xdr:col>
      <xdr:colOff>119047</xdr:colOff>
      <xdr:row>17</xdr:row>
      <xdr:rowOff>107156</xdr:rowOff>
    </xdr:to>
    <xdr:cxnSp macro="">
      <xdr:nvCxnSpPr>
        <xdr:cNvPr id="445" name="Conector reto 444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6" name="Conector reto 445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47" name="Conector reto 446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48" name="Conector reto 447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9" name="Conector reto 448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0" name="Conector reto 449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51" name="Conector reto 450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452" name="Conector reto 451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453" name="Conector reto 452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54" name="Conector reto 453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55" name="Conector reto 454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6" name="Conector reto 455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57" name="Conector reto 456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58" name="Conector reto 457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9" name="Conector reto 458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0" name="Conector reto 459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461" name="Conector reto 460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462" name="Conector reto 461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463" name="Conector reto 462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64" name="Conector reto 463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65" name="Conector reto 464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6" name="Conector reto 465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67" name="Conector reto 466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68" name="Conector reto 467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9" name="Conector reto 468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470" name="Conector reto 469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471" name="Conector reto 470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72" name="Conector reto 471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3" name="Conector reto 472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74" name="Conector reto 473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75" name="Conector reto 474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6" name="Conector reto 475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77" name="Conector reto 476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78" name="Conector reto 477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479" name="Conector reto 478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480" name="Conector reto 479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81" name="Conector reto 480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82" name="Conector reto 481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3" name="Conector reto 482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84" name="Conector reto 483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85" name="Conector reto 484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6" name="Conector reto 485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87" name="Conector reto 486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488" name="Conector reto 487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489" name="Conector reto 488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490" name="Conector reto 489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91" name="Conector reto 490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92" name="Conector reto 491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3" name="Conector reto 492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94" name="Conector reto 493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95" name="Conector reto 494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6" name="Conector reto 495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497" name="Conector reto 496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498" name="Conector reto 497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499" name="Conector reto 498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0" name="Conector reto 499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01" name="Conector reto 500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02" name="Conector reto 501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3" name="Conector reto 502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04" name="Conector reto 503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05" name="Conector reto 504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6" name="Conector reto 505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07" name="Conector reto 506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08" name="Conector reto 507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9" name="Conector reto 508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0" name="Conector reto 509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11" name="Conector reto 510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12" name="Conector reto 511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3" name="Conector reto 512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14" name="Conector reto 513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15" name="Conector reto 514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6" name="Conector reto 515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17" name="Conector reto 516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518" name="Conector reto 517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519" name="Conector reto 518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520" name="Conector reto 519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21" name="Conector reto 520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22" name="Conector reto 521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23" name="Conector reto 522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24" name="Conector reto 523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25" name="Conector reto 524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26" name="Conector reto 525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527" name="Conector reto 526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528" name="Conector reto 527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529" name="Conector reto 528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0" name="Conector reto 529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31" name="Conector reto 530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32" name="Conector reto 531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3" name="Conector reto 532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34" name="Conector reto 533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35" name="Conector reto 534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536" name="Conector reto 535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537" name="Conector reto 536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538" name="Conector reto 537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9" name="Conector reto 538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0" name="Conector reto 539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41" name="Conector reto 540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42" name="Conector reto 541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3" name="Conector reto 542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44" name="Conector reto 543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545" name="Conector reto 544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546" name="Conector reto 545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547" name="Conector reto 546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48" name="Conector reto 547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9" name="Conector reto 548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0" name="Conector reto 549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51" name="Conector reto 550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52" name="Conector reto 551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3" name="Conector reto 552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554" name="Conector reto 553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555" name="Conector reto 554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556" name="Conector reto 555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57" name="Conector reto 556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58" name="Conector reto 557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9" name="Conector reto 558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0" name="Conector reto 559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61" name="Conector reto 560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62" name="Conector reto 561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563" name="Conector reto 562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564" name="Conector reto 563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565" name="Conector reto 564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6" name="Conector reto 565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67" name="Conector reto 566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68" name="Conector reto 567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9" name="Conector reto 568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0" name="Conector reto 569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71" name="Conector reto 570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72" name="Conector reto 571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3" name="Conector reto 572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74" name="Conector reto 573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75" name="Conector reto 574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6" name="Conector reto 575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77" name="Conector reto 576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78" name="Conector reto 577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9" name="Conector reto 578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0" name="Conector reto 579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81" name="Conector reto 580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82" name="Conector reto 581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3" name="Conector reto 582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584" name="Conector reto 583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585" name="Conector reto 584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586" name="Conector reto 585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87" name="Conector reto 586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88" name="Conector reto 587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9" name="Conector reto 588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0" name="Conector reto 589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91" name="Conector reto 590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92" name="Conector reto 591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593" name="Conector reto 592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594" name="Conector reto 593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595" name="Conector reto 594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6" name="Conector reto 595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97" name="Conector reto 596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98" name="Conector reto 597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9" name="Conector reto 598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0" name="Conector reto 599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01" name="Conector reto 600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602" name="Conector reto 601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603" name="Conector reto 602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604" name="Conector reto 603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05" name="Conector reto 604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6" name="Conector reto 605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07" name="Conector reto 606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08" name="Conector reto 607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9" name="Conector reto 608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0" name="Conector reto 609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611" name="Conector reto 610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612" name="Conector reto 611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613" name="Conector reto 612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14" name="Conector reto 613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15" name="Conector reto 614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6" name="Conector reto 615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17" name="Conector reto 616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18" name="Conector reto 617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9" name="Conector reto 618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620" name="Conector reto 619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621" name="Conector reto 620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622" name="Conector reto 621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23" name="Conector reto 622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24" name="Conector reto 623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25" name="Conector reto 624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26" name="Conector reto 625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27" name="Conector reto 626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28" name="Conector reto 627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29" name="Conector reto 628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0" name="Conector reto 629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31" name="Conector reto 630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32" name="Conector reto 631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3" name="Conector reto 632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34" name="Conector reto 633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35" name="Conector reto 634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6" name="Conector reto 635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37" name="Conector reto 636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38" name="Conector reto 637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9" name="Conector reto 638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40" name="Conector reto 639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641" name="Conector reto 640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642" name="Conector reto 641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643" name="Conector reto 642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44" name="Conector reto 643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45" name="Conector reto 644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46" name="Conector reto 645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47" name="Conector reto 646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48" name="Conector reto 647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49" name="Conector reto 648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650" name="Conector reto 649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651" name="Conector reto 650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652" name="Conector reto 651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53" name="Conector reto 652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54" name="Conector reto 653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55" name="Conector reto 654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56" name="Conector reto 655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57" name="Conector reto 656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58" name="Conector reto 657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659" name="Conector reto 658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660" name="Conector reto 659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661" name="Conector reto 660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62" name="Conector reto 661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3" name="Conector reto 662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64" name="Conector reto 663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65" name="Conector reto 664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6" name="Conector reto 665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67" name="Conector reto 666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668" name="Conector reto 667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669" name="Conector reto 668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670" name="Conector reto 669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71" name="Conector reto 670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72" name="Conector reto 671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3" name="Conector reto 672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74" name="Conector reto 673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75" name="Conector reto 674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6" name="Conector reto 675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77" name="Conector reto 676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78" name="Conector reto 677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9" name="Conector reto 678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80" name="Conector reto 679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81" name="Conector reto 680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82" name="Conector reto 681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83" name="Conector reto 682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84" name="Conector reto 683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85" name="Conector reto 684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86" name="Conector reto 685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87" name="Conector reto 686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88" name="Conector reto 687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689" name="Conector reto 688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690" name="Conector reto 689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691" name="Conector reto 690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92" name="Conector reto 691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93" name="Conector reto 692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94" name="Conector reto 693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95" name="Conector reto 694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96" name="Conector reto 695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97" name="Conector reto 696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698" name="Conector reto 697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699" name="Conector reto 698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700" name="Conector reto 699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01" name="Conector reto 700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02" name="Conector reto 701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03" name="Conector reto 702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04" name="Conector reto 703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05" name="Conector reto 704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06" name="Conector reto 705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707" name="Conector reto 706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708" name="Conector reto 707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709" name="Conector reto 708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10" name="Conector reto 709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11" name="Conector reto 710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12" name="Conector reto 711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13" name="Conector reto 712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14" name="Conector reto 713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15" name="Conector reto 714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16" name="Conector reto 715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17" name="Conector reto 716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18" name="Conector reto 717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19" name="Conector reto 718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0" name="Conector reto 719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21" name="Conector reto 720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22" name="Conector reto 721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3" name="Conector reto 722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24" name="Conector reto 723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25" name="Conector reto 724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6" name="Conector reto 725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27" name="Conector reto 726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728" name="Conector reto 727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729" name="Conector reto 728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730" name="Conector reto 729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31" name="Conector reto 730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32" name="Conector reto 731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3" name="Conector reto 732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34" name="Conector reto 733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35" name="Conector reto 734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6" name="Conector reto 735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37" name="Conector reto 736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38" name="Conector reto 737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9" name="Conector reto 738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0" name="Conector reto 739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41" name="Conector reto 740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42" name="Conector reto 741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3" name="Conector reto 742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44" name="Conector reto 743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45" name="Conector reto 744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6" name="Conector reto 745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47" name="Conector reto 746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48" name="Conector reto 747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9" name="Conector reto 748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0" name="Conector reto 749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51" name="Conector reto 750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52" name="Conector reto 751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3" name="Conector reto 752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54" name="Conector reto 753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55" name="Conector reto 754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6" name="Conector reto 755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57" name="Conector reto 756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58" name="Conector reto 757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9" name="Conector reto 758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0" name="Conector reto 759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61" name="Conector reto 760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62" name="Conector reto 761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3" name="Conector reto 762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64" name="Conector reto 763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65" name="Conector reto 764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6" name="Conector reto 765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767" name="Conector reto 766"/>
        <xdr:cNvCxnSpPr/>
      </xdr:nvCxnSpPr>
      <xdr:spPr>
        <a:xfrm>
          <a:off x="14630400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68" name="Conector reto 767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9" name="Conector reto 768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770" name="Conector reto 769"/>
        <xdr:cNvCxnSpPr/>
      </xdr:nvCxnSpPr>
      <xdr:spPr>
        <a:xfrm>
          <a:off x="14630400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71" name="Conector reto 770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72" name="Conector reto 771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773" name="Conector reto 772"/>
        <xdr:cNvCxnSpPr/>
      </xdr:nvCxnSpPr>
      <xdr:spPr>
        <a:xfrm flipH="1">
          <a:off x="14610143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774" name="Conector reto 773"/>
        <xdr:cNvCxnSpPr/>
      </xdr:nvCxnSpPr>
      <xdr:spPr>
        <a:xfrm>
          <a:off x="14651813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775" name="Conector reto 774"/>
        <xdr:cNvCxnSpPr/>
      </xdr:nvCxnSpPr>
      <xdr:spPr>
        <a:xfrm>
          <a:off x="14650625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776" name="Conector reto 775"/>
        <xdr:cNvCxnSpPr/>
      </xdr:nvCxnSpPr>
      <xdr:spPr>
        <a:xfrm>
          <a:off x="14620875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777" name="Conector reto 776"/>
        <xdr:cNvCxnSpPr/>
      </xdr:nvCxnSpPr>
      <xdr:spPr>
        <a:xfrm>
          <a:off x="14630400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78" name="Conector reto 777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79" name="Conector reto 778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780" name="Conector reto 779"/>
        <xdr:cNvCxnSpPr/>
      </xdr:nvCxnSpPr>
      <xdr:spPr>
        <a:xfrm>
          <a:off x="14630400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81" name="Conector reto 780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82" name="Conector reto 781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783" name="Conector reto 782"/>
        <xdr:cNvCxnSpPr/>
      </xdr:nvCxnSpPr>
      <xdr:spPr>
        <a:xfrm flipH="1">
          <a:off x="14610143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784" name="Conector reto 783"/>
        <xdr:cNvCxnSpPr/>
      </xdr:nvCxnSpPr>
      <xdr:spPr>
        <a:xfrm>
          <a:off x="14651813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785" name="Conector reto 784"/>
        <xdr:cNvCxnSpPr/>
      </xdr:nvCxnSpPr>
      <xdr:spPr>
        <a:xfrm>
          <a:off x="14650625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786" name="Conector reto 785"/>
        <xdr:cNvCxnSpPr/>
      </xdr:nvCxnSpPr>
      <xdr:spPr>
        <a:xfrm>
          <a:off x="14620875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787" name="Conector angulado 786"/>
        <xdr:cNvCxnSpPr/>
      </xdr:nvCxnSpPr>
      <xdr:spPr>
        <a:xfrm>
          <a:off x="9296400" y="5848350"/>
          <a:ext cx="5248275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788" name="Conector reto 787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789" name="Conector reto 788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790" name="Conector reto 789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91" name="Conector reto 790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92" name="Conector reto 791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93" name="Conector reto 792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94" name="Conector reto 793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95" name="Conector reto 794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96" name="Conector reto 795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797" name="Conector reto 796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798" name="Conector reto 797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799" name="Conector reto 798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00" name="Conector reto 799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01" name="Conector reto 800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02" name="Conector reto 801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03" name="Conector reto 802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04" name="Conector reto 803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05" name="Conector reto 804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06" name="Conector reto 805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07" name="Conector reto 806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08" name="Conector reto 807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09" name="Conector reto 808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10" name="Conector reto 809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11" name="Conector reto 810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12" name="Conector reto 811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13" name="Conector reto 812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14" name="Conector reto 813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15" name="Conector reto 814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16" name="Conector reto 815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17" name="Conector reto 816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818" name="Conector reto 817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819" name="Conector reto 818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820" name="Conector reto 819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21" name="Conector reto 820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22" name="Conector reto 821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3" name="Conector reto 822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24" name="Conector reto 823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25" name="Conector reto 824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6" name="Conector reto 825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27" name="Conector reto 826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28" name="Conector reto 827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9" name="Conector reto 828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0" name="Conector reto 829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31" name="Conector reto 830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32" name="Conector reto 831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3" name="Conector reto 832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34" name="Conector reto 833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35" name="Conector reto 834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6" name="Conector reto 835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37" name="Conector reto 836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38" name="Conector reto 837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9" name="Conector reto 838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0" name="Conector reto 839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41" name="Conector reto 840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42" name="Conector reto 841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3" name="Conector reto 842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44" name="Conector reto 843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45" name="Conector reto 844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6" name="Conector reto 845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47" name="Conector reto 846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48" name="Conector reto 847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9" name="Conector reto 848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0" name="Conector reto 849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51" name="Conector reto 850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52" name="Conector reto 851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3" name="Conector reto 852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54" name="Conector reto 853"/>
        <xdr:cNvCxnSpPr/>
      </xdr:nvCxnSpPr>
      <xdr:spPr>
        <a:xfrm>
          <a:off x="1463040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55" name="Conector reto 854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6" name="Conector reto 855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857" name="Conector reto 856"/>
        <xdr:cNvCxnSpPr/>
      </xdr:nvCxnSpPr>
      <xdr:spPr>
        <a:xfrm>
          <a:off x="14630400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58" name="Conector reto 857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9" name="Conector reto 858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860" name="Conector reto 859"/>
        <xdr:cNvCxnSpPr/>
      </xdr:nvCxnSpPr>
      <xdr:spPr>
        <a:xfrm>
          <a:off x="14630400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61" name="Conector reto 860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62" name="Conector reto 861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863" name="Conector reto 862"/>
        <xdr:cNvCxnSpPr/>
      </xdr:nvCxnSpPr>
      <xdr:spPr>
        <a:xfrm flipH="1">
          <a:off x="14610143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864" name="Conector reto 863"/>
        <xdr:cNvCxnSpPr/>
      </xdr:nvCxnSpPr>
      <xdr:spPr>
        <a:xfrm>
          <a:off x="14651813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865" name="Conector reto 864"/>
        <xdr:cNvCxnSpPr/>
      </xdr:nvCxnSpPr>
      <xdr:spPr>
        <a:xfrm>
          <a:off x="14650625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866" name="Conector reto 865"/>
        <xdr:cNvCxnSpPr/>
      </xdr:nvCxnSpPr>
      <xdr:spPr>
        <a:xfrm>
          <a:off x="14620875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867" name="Conector reto 866"/>
        <xdr:cNvCxnSpPr/>
      </xdr:nvCxnSpPr>
      <xdr:spPr>
        <a:xfrm>
          <a:off x="14630400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68" name="Conector reto 867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69" name="Conector reto 868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870" name="Conector reto 869"/>
        <xdr:cNvCxnSpPr/>
      </xdr:nvCxnSpPr>
      <xdr:spPr>
        <a:xfrm>
          <a:off x="14630400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71" name="Conector reto 870"/>
        <xdr:cNvCxnSpPr/>
      </xdr:nvCxnSpPr>
      <xdr:spPr>
        <a:xfrm>
          <a:off x="146506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72" name="Conector reto 871"/>
        <xdr:cNvCxnSpPr/>
      </xdr:nvCxnSpPr>
      <xdr:spPr>
        <a:xfrm flipH="1">
          <a:off x="146149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873" name="Conector reto 872"/>
        <xdr:cNvCxnSpPr/>
      </xdr:nvCxnSpPr>
      <xdr:spPr>
        <a:xfrm flipH="1">
          <a:off x="14610143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874" name="Conector reto 873"/>
        <xdr:cNvCxnSpPr/>
      </xdr:nvCxnSpPr>
      <xdr:spPr>
        <a:xfrm>
          <a:off x="14651813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875" name="Conector reto 874"/>
        <xdr:cNvCxnSpPr/>
      </xdr:nvCxnSpPr>
      <xdr:spPr>
        <a:xfrm>
          <a:off x="14650625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876" name="Conector reto 875"/>
        <xdr:cNvCxnSpPr/>
      </xdr:nvCxnSpPr>
      <xdr:spPr>
        <a:xfrm>
          <a:off x="14620875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877" name="Conector angulado 876"/>
        <xdr:cNvCxnSpPr/>
      </xdr:nvCxnSpPr>
      <xdr:spPr>
        <a:xfrm>
          <a:off x="9296400" y="5848350"/>
          <a:ext cx="5248275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" name="Conector reto 1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" name="Conector reto 2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" name="Conector reto 3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" name="Conector reto 4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" name="Conector reto 5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" name="Conector reto 6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18</xdr:row>
      <xdr:rowOff>104775</xdr:rowOff>
    </xdr:from>
    <xdr:to>
      <xdr:col>38</xdr:col>
      <xdr:colOff>123825</xdr:colOff>
      <xdr:row>18</xdr:row>
      <xdr:rowOff>104775</xdr:rowOff>
    </xdr:to>
    <xdr:cxnSp macro="">
      <xdr:nvCxnSpPr>
        <xdr:cNvPr id="8" name="Conector reto 7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17</xdr:row>
      <xdr:rowOff>65484</xdr:rowOff>
    </xdr:from>
    <xdr:to>
      <xdr:col>38</xdr:col>
      <xdr:colOff>77375</xdr:colOff>
      <xdr:row>17</xdr:row>
      <xdr:rowOff>148828</xdr:rowOff>
    </xdr:to>
    <xdr:cxnSp macro="">
      <xdr:nvCxnSpPr>
        <xdr:cNvPr id="9" name="Conector reto 8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17</xdr:row>
      <xdr:rowOff>107156</xdr:rowOff>
    </xdr:from>
    <xdr:to>
      <xdr:col>38</xdr:col>
      <xdr:colOff>119047</xdr:colOff>
      <xdr:row>17</xdr:row>
      <xdr:rowOff>107156</xdr:rowOff>
    </xdr:to>
    <xdr:cxnSp macro="">
      <xdr:nvCxnSpPr>
        <xdr:cNvPr id="10" name="Conector reto 9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" name="Conector reto 1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" name="Conector reto 1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" name="Conector reto 1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" name="Conector reto 1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" name="Conector reto 1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" name="Conector reto 1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7" name="Conector reto 16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8" name="Conector reto 17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9" name="Conector reto 18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" name="Conector reto 1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" name="Conector reto 2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" name="Conector reto 2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" name="Conector reto 2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" name="Conector reto 2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" name="Conector reto 2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26" name="Conector reto 25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27" name="Conector reto 26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28" name="Conector reto 27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" name="Conector reto 2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" name="Conector reto 2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" name="Conector reto 3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" name="Conector reto 3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" name="Conector reto 3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" name="Conector reto 3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35" name="Conector reto 34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6" name="Conector reto 35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37" name="Conector reto 36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" name="Conector reto 3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" name="Conector reto 3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" name="Conector reto 3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" name="Conector reto 4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" name="Conector reto 4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" name="Conector reto 4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44" name="Conector reto 43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45" name="Conector reto 44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6" name="Conector reto 45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" name="Conector reto 4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" name="Conector reto 4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" name="Conector reto 4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" name="Conector reto 4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" name="Conector reto 5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2" name="Conector reto 5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53" name="Conector reto 52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54" name="Conector reto 53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55" name="Conector reto 54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" name="Conector reto 5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" name="Conector reto 5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" name="Conector reto 5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" name="Conector reto 5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" name="Conector reto 5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" name="Conector reto 6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62" name="Conector reto 61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63" name="Conector reto 62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64" name="Conector reto 63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5" name="Conector reto 6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" name="Conector reto 6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" name="Conector reto 6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8" name="Conector reto 6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9" name="Conector reto 6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0" name="Conector reto 6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1" name="Conector reto 7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" name="Conector reto 7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" name="Conector reto 7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" name="Conector reto 7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" name="Conector reto 7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" name="Conector reto 7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7" name="Conector reto 7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8" name="Conector reto 7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9" name="Conector reto 7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0" name="Conector reto 7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1" name="Conector reto 8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" name="Conector reto 8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83" name="Conector reto 82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84" name="Conector reto 83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85" name="Conector reto 84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6" name="Conector reto 8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7" name="Conector reto 8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8" name="Conector reto 8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9" name="Conector reto 8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0" name="Conector reto 8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1" name="Conector reto 9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92" name="Conector reto 91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93" name="Conector reto 92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94" name="Conector reto 93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5" name="Conector reto 9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6" name="Conector reto 9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7" name="Conector reto 9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8" name="Conector reto 9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9" name="Conector reto 9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0" name="Conector reto 9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01" name="Conector reto 100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02" name="Conector reto 101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03" name="Conector reto 102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4" name="Conector reto 10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5" name="Conector reto 10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6" name="Conector reto 10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7" name="Conector reto 10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8" name="Conector reto 10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9" name="Conector reto 10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10" name="Conector reto 109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11" name="Conector reto 110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12" name="Conector reto 111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3" name="Conector reto 11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4" name="Conector reto 11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5" name="Conector reto 11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6" name="Conector reto 11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7" name="Conector reto 11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8" name="Conector reto 11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19" name="Conector reto 118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20" name="Conector reto 119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21" name="Conector reto 120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2" name="Conector reto 12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3" name="Conector reto 12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4" name="Conector reto 12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5" name="Conector reto 12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6" name="Conector reto 12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7" name="Conector reto 12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28" name="Conector reto 127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29" name="Conector reto 128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30" name="Conector reto 129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1" name="Conector reto 13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2" name="Conector reto 13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3" name="Conector reto 13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4" name="Conector reto 13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5" name="Conector reto 13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6" name="Conector reto 13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7" name="Conector reto 13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8" name="Conector reto 13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9" name="Conector reto 13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0" name="Conector reto 13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1" name="Conector reto 14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2" name="Conector reto 14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3" name="Conector reto 14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4" name="Conector reto 14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5" name="Conector reto 14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6" name="Conector reto 14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7" name="Conector reto 14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8" name="Conector reto 14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149" name="Conector reto 148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150" name="Conector reto 149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151" name="Conector reto 150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2" name="Conector reto 15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3" name="Conector reto 15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4" name="Conector reto 15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5" name="Conector reto 15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6" name="Conector reto 15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7" name="Conector reto 15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58" name="Conector reto 157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59" name="Conector reto 158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60" name="Conector reto 159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1" name="Conector reto 16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2" name="Conector reto 16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3" name="Conector reto 16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4" name="Conector reto 16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5" name="Conector reto 16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6" name="Conector reto 16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67" name="Conector reto 166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68" name="Conector reto 167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69" name="Conector reto 168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0" name="Conector reto 16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1" name="Conector reto 17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2" name="Conector reto 17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3" name="Conector reto 17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4" name="Conector reto 17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5" name="Conector reto 17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76" name="Conector reto 175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77" name="Conector reto 176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78" name="Conector reto 177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9" name="Conector reto 17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0" name="Conector reto 17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1" name="Conector reto 18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2" name="Conector reto 18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3" name="Conector reto 18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4" name="Conector reto 18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85" name="Conector reto 184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86" name="Conector reto 185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87" name="Conector reto 186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8" name="Conector reto 18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9" name="Conector reto 18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0" name="Conector reto 18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1" name="Conector reto 19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2" name="Conector reto 19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3" name="Conector reto 19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4" name="Conector reto 19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5" name="Conector reto 19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6" name="Conector reto 19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7" name="Conector reto 19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8" name="Conector reto 19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9" name="Conector reto 19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0" name="Conector reto 19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1" name="Conector reto 20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2" name="Conector reto 20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3" name="Conector reto 20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4" name="Conector reto 20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5" name="Conector reto 20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06" name="Conector reto 205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07" name="Conector reto 206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08" name="Conector reto 207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9" name="Conector reto 20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0" name="Conector reto 20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1" name="Conector reto 21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2" name="Conector reto 21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3" name="Conector reto 21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4" name="Conector reto 21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15" name="Conector reto 214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16" name="Conector reto 215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17" name="Conector reto 216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8" name="Conector reto 21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9" name="Conector reto 21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0" name="Conector reto 21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1" name="Conector reto 22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2" name="Conector reto 22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3" name="Conector reto 22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24" name="Conector reto 223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225" name="Conector reto 224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226" name="Conector reto 225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7" name="Conector reto 22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8" name="Conector reto 22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9" name="Conector reto 22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0" name="Conector reto 22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1" name="Conector reto 23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2" name="Conector reto 23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33" name="Conector reto 232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34" name="Conector reto 233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35" name="Conector reto 234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6" name="Conector reto 23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7" name="Conector reto 23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8" name="Conector reto 23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9" name="Conector reto 23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0" name="Conector reto 23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1" name="Conector reto 24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2" name="Conector reto 24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3" name="Conector reto 24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4" name="Conector reto 24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5" name="Conector reto 24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6" name="Conector reto 24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7" name="Conector reto 24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8" name="Conector reto 24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9" name="Conector reto 24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0" name="Conector reto 24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1" name="Conector reto 25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2" name="Conector reto 25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3" name="Conector reto 25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54" name="Conector reto 253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55" name="Conector reto 254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56" name="Conector reto 255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7" name="Conector reto 25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8" name="Conector reto 25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9" name="Conector reto 25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0" name="Conector reto 25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1" name="Conector reto 26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2" name="Conector reto 26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63" name="Conector reto 262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264" name="Conector reto 263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265" name="Conector reto 264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6" name="Conector reto 26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7" name="Conector reto 26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8" name="Conector reto 26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9" name="Conector reto 26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0" name="Conector reto 26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1" name="Conector reto 27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72" name="Conector reto 271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73" name="Conector reto 272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74" name="Conector reto 273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5" name="Conector reto 27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6" name="Conector reto 27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7" name="Conector reto 27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8" name="Conector reto 27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9" name="Conector reto 27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0" name="Conector reto 27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1" name="Conector reto 28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2" name="Conector reto 28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3" name="Conector reto 28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4" name="Conector reto 28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5" name="Conector reto 28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6" name="Conector reto 28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7" name="Conector reto 28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8" name="Conector reto 28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9" name="Conector reto 28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0" name="Conector reto 28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1" name="Conector reto 29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2" name="Conector reto 29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93" name="Conector reto 292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94" name="Conector reto 293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95" name="Conector reto 294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6" name="Conector reto 29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7" name="Conector reto 29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8" name="Conector reto 29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9" name="Conector reto 29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0" name="Conector reto 29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1" name="Conector reto 30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2" name="Conector reto 30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3" name="Conector reto 30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4" name="Conector reto 30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5" name="Conector reto 30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6" name="Conector reto 30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7" name="Conector reto 30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8" name="Conector reto 30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9" name="Conector reto 30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0" name="Conector reto 30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1" name="Conector reto 31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2" name="Conector reto 31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3" name="Conector reto 31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4" name="Conector reto 31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5" name="Conector reto 31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6" name="Conector reto 31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7" name="Conector reto 31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8" name="Conector reto 31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9" name="Conector reto 31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0" name="Conector reto 31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1" name="Conector reto 32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2" name="Conector reto 32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3" name="Conector reto 32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4" name="Conector reto 32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5" name="Conector reto 32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6" name="Conector reto 32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7" name="Conector reto 32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8" name="Conector reto 32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9" name="Conector reto 32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0" name="Conector reto 32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1" name="Conector reto 33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32" name="Conector reto 331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3" name="Conector reto 33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4" name="Conector reto 33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35" name="Conector reto 334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6" name="Conector reto 33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7" name="Conector reto 33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338" name="Conector reto 337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339" name="Conector reto 338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340" name="Conector reto 339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341" name="Conector reto 340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42" name="Conector reto 341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3" name="Conector reto 34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4" name="Conector reto 34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45" name="Conector reto 344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6" name="Conector reto 34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7" name="Conector reto 34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348" name="Conector reto 347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349" name="Conector reto 348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350" name="Conector reto 349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351" name="Conector reto 350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352" name="Conector angulado 351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353" name="Conector reto 352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354" name="Conector reto 353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355" name="Conector reto 354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6" name="Conector reto 35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7" name="Conector reto 35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8" name="Conector reto 35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9" name="Conector reto 35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0" name="Conector reto 35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1" name="Conector reto 36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62" name="Conector reto 361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63" name="Conector reto 362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64" name="Conector reto 363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5" name="Conector reto 36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6" name="Conector reto 36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7" name="Conector reto 36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8" name="Conector reto 36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9" name="Conector reto 36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0" name="Conector reto 36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1" name="Conector reto 37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2" name="Conector reto 37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3" name="Conector reto 37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4" name="Conector reto 37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5" name="Conector reto 37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6" name="Conector reto 37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7" name="Conector reto 37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8" name="Conector reto 37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9" name="Conector reto 37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0" name="Conector reto 37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1" name="Conector reto 38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2" name="Conector reto 38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83" name="Conector reto 382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84" name="Conector reto 383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85" name="Conector reto 384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6" name="Conector reto 38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7" name="Conector reto 38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8" name="Conector reto 38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9" name="Conector reto 38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0" name="Conector reto 38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1" name="Conector reto 39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2" name="Conector reto 39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3" name="Conector reto 39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4" name="Conector reto 39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5" name="Conector reto 39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6" name="Conector reto 39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7" name="Conector reto 39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8" name="Conector reto 39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9" name="Conector reto 39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0" name="Conector reto 39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1" name="Conector reto 40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2" name="Conector reto 40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3" name="Conector reto 40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4" name="Conector reto 40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5" name="Conector reto 40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6" name="Conector reto 40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7" name="Conector reto 40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8" name="Conector reto 40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9" name="Conector reto 40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0" name="Conector reto 40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1" name="Conector reto 41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2" name="Conector reto 41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3" name="Conector reto 41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4" name="Conector reto 41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5" name="Conector reto 41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6" name="Conector reto 41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7" name="Conector reto 41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8" name="Conector reto 41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9" name="Conector reto 41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0" name="Conector reto 41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1" name="Conector reto 42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22" name="Conector reto 421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3" name="Conector reto 42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4" name="Conector reto 42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25" name="Conector reto 424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6" name="Conector reto 42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7" name="Conector reto 42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28" name="Conector reto 427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29" name="Conector reto 428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30" name="Conector reto 429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31" name="Conector reto 430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32" name="Conector reto 431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3" name="Conector reto 43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4" name="Conector reto 43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35" name="Conector reto 434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6" name="Conector reto 43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7" name="Conector reto 43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38" name="Conector reto 437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39" name="Conector reto 438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40" name="Conector reto 439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41" name="Conector reto 440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442" name="Conector angulado 441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2" name="Conector reto 1"/>
        <xdr:cNvCxnSpPr/>
      </xdr:nvCxnSpPr>
      <xdr:spPr>
        <a:xfrm>
          <a:off x="1445895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" name="Conector reto 2"/>
        <xdr:cNvCxnSpPr/>
      </xdr:nvCxnSpPr>
      <xdr:spPr>
        <a:xfrm>
          <a:off x="1447917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" name="Conector reto 3"/>
        <xdr:cNvCxnSpPr/>
      </xdr:nvCxnSpPr>
      <xdr:spPr>
        <a:xfrm flipH="1">
          <a:off x="1444345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5" name="Conector reto 4"/>
        <xdr:cNvCxnSpPr/>
      </xdr:nvCxnSpPr>
      <xdr:spPr>
        <a:xfrm>
          <a:off x="1445895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" name="Conector reto 5"/>
        <xdr:cNvCxnSpPr/>
      </xdr:nvCxnSpPr>
      <xdr:spPr>
        <a:xfrm>
          <a:off x="1447917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" name="Conector reto 6"/>
        <xdr:cNvCxnSpPr/>
      </xdr:nvCxnSpPr>
      <xdr:spPr>
        <a:xfrm flipH="1">
          <a:off x="1444345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8" name="Conector reto 7"/>
        <xdr:cNvCxnSpPr/>
      </xdr:nvCxnSpPr>
      <xdr:spPr>
        <a:xfrm flipH="1">
          <a:off x="14568471" y="5349474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9" name="Conector reto 8"/>
        <xdr:cNvCxnSpPr/>
      </xdr:nvCxnSpPr>
      <xdr:spPr>
        <a:xfrm>
          <a:off x="14610141" y="5313755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10" name="Conector reto 9"/>
        <xdr:cNvCxnSpPr/>
      </xdr:nvCxnSpPr>
      <xdr:spPr>
        <a:xfrm>
          <a:off x="14612525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11" name="Conector reto 10"/>
        <xdr:cNvCxnSpPr/>
      </xdr:nvCxnSpPr>
      <xdr:spPr>
        <a:xfrm>
          <a:off x="14582775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809625</xdr:colOff>
      <xdr:row>28</xdr:row>
      <xdr:rowOff>47625</xdr:rowOff>
    </xdr:from>
    <xdr:to>
      <xdr:col>50</xdr:col>
      <xdr:colOff>1181100</xdr:colOff>
      <xdr:row>33</xdr:row>
      <xdr:rowOff>133350</xdr:rowOff>
    </xdr:to>
    <xdr:cxnSp macro="">
      <xdr:nvCxnSpPr>
        <xdr:cNvPr id="13" name="Conector angulado 12"/>
        <xdr:cNvCxnSpPr/>
      </xdr:nvCxnSpPr>
      <xdr:spPr>
        <a:xfrm>
          <a:off x="9182100" y="5953125"/>
          <a:ext cx="5305425" cy="1162050"/>
        </a:xfrm>
        <a:prstGeom prst="bentConnector3">
          <a:avLst>
            <a:gd name="adj1" fmla="val 44075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18</xdr:row>
      <xdr:rowOff>104775</xdr:rowOff>
    </xdr:from>
    <xdr:to>
      <xdr:col>38</xdr:col>
      <xdr:colOff>123825</xdr:colOff>
      <xdr:row>18</xdr:row>
      <xdr:rowOff>104775</xdr:rowOff>
    </xdr:to>
    <xdr:cxnSp macro="">
      <xdr:nvCxnSpPr>
        <xdr:cNvPr id="14" name="Conector reto 13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17</xdr:row>
      <xdr:rowOff>65484</xdr:rowOff>
    </xdr:from>
    <xdr:to>
      <xdr:col>38</xdr:col>
      <xdr:colOff>77375</xdr:colOff>
      <xdr:row>17</xdr:row>
      <xdr:rowOff>148828</xdr:rowOff>
    </xdr:to>
    <xdr:cxnSp macro="">
      <xdr:nvCxnSpPr>
        <xdr:cNvPr id="15" name="Conector reto 14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17</xdr:row>
      <xdr:rowOff>107156</xdr:rowOff>
    </xdr:from>
    <xdr:to>
      <xdr:col>38</xdr:col>
      <xdr:colOff>119047</xdr:colOff>
      <xdr:row>17</xdr:row>
      <xdr:rowOff>107156</xdr:rowOff>
    </xdr:to>
    <xdr:cxnSp macro="">
      <xdr:nvCxnSpPr>
        <xdr:cNvPr id="16" name="Conector reto 15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" name="Conector reto 1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" name="Conector reto 1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" name="Conector reto 1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" name="Conector reto 1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" name="Conector reto 2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" name="Conector reto 2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3" name="Conector reto 22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4" name="Conector reto 23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5" name="Conector reto 24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" name="Conector reto 2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" name="Conector reto 2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" name="Conector reto 2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" name="Conector reto 2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" name="Conector reto 2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" name="Conector reto 3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32" name="Conector reto 31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33" name="Conector reto 32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34" name="Conector reto 33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" name="Conector reto 3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" name="Conector reto 3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" name="Conector reto 3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" name="Conector reto 3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" name="Conector reto 3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" name="Conector reto 3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41" name="Conector reto 40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42" name="Conector reto 41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3" name="Conector reto 42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" name="Conector reto 4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" name="Conector reto 4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" name="Conector reto 4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" name="Conector reto 4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" name="Conector reto 4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" name="Conector reto 4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50" name="Conector reto 49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51" name="Conector reto 50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52" name="Conector reto 51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" name="Conector reto 5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" name="Conector reto 5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" name="Conector reto 5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" name="Conector reto 5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" name="Conector reto 5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" name="Conector reto 5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59" name="Conector reto 58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60" name="Conector reto 59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61" name="Conector reto 60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2" name="Conector reto 6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" name="Conector reto 6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4" name="Conector reto 6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5" name="Conector reto 6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" name="Conector reto 6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" name="Conector reto 6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68" name="Conector reto 67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69" name="Conector reto 68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70" name="Conector reto 69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1" name="Conector reto 7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" name="Conector reto 7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" name="Conector reto 7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" name="Conector reto 7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" name="Conector reto 7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" name="Conector reto 7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7" name="Conector reto 7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8" name="Conector reto 7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9" name="Conector reto 7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0" name="Conector reto 7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1" name="Conector reto 8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" name="Conector reto 8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" name="Conector reto 8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" name="Conector reto 8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" name="Conector reto 8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6" name="Conector reto 8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7" name="Conector reto 8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8" name="Conector reto 8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89" name="Conector reto 88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90" name="Conector reto 89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91" name="Conector reto 90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2" name="Conector reto 9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3" name="Conector reto 9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4" name="Conector reto 9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5" name="Conector reto 9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6" name="Conector reto 9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7" name="Conector reto 9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98" name="Conector reto 97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99" name="Conector reto 98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100" name="Conector reto 99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1" name="Conector reto 10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2" name="Conector reto 10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3" name="Conector reto 10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4" name="Conector reto 10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5" name="Conector reto 10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6" name="Conector reto 10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07" name="Conector reto 106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08" name="Conector reto 107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09" name="Conector reto 108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0" name="Conector reto 10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1" name="Conector reto 11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2" name="Conector reto 11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3" name="Conector reto 11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4" name="Conector reto 11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5" name="Conector reto 11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16" name="Conector reto 115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17" name="Conector reto 116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18" name="Conector reto 117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9" name="Conector reto 11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0" name="Conector reto 11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1" name="Conector reto 12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2" name="Conector reto 12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3" name="Conector reto 12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4" name="Conector reto 12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25" name="Conector reto 124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26" name="Conector reto 125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27" name="Conector reto 126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8" name="Conector reto 12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9" name="Conector reto 12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0" name="Conector reto 12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1" name="Conector reto 13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2" name="Conector reto 13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3" name="Conector reto 13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34" name="Conector reto 133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35" name="Conector reto 134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36" name="Conector reto 135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7" name="Conector reto 13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8" name="Conector reto 13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9" name="Conector reto 13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0" name="Conector reto 13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1" name="Conector reto 14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2" name="Conector reto 14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3" name="Conector reto 14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4" name="Conector reto 14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5" name="Conector reto 14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6" name="Conector reto 14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7" name="Conector reto 14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8" name="Conector reto 14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9" name="Conector reto 14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0" name="Conector reto 14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1" name="Conector reto 15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2" name="Conector reto 15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3" name="Conector reto 15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4" name="Conector reto 15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155" name="Conector reto 154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156" name="Conector reto 155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157" name="Conector reto 156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8" name="Conector reto 15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9" name="Conector reto 15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0" name="Conector reto 15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1" name="Conector reto 16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2" name="Conector reto 16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3" name="Conector reto 16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64" name="Conector reto 163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65" name="Conector reto 164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66" name="Conector reto 165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7" name="Conector reto 16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8" name="Conector reto 16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9" name="Conector reto 16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0" name="Conector reto 16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1" name="Conector reto 17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2" name="Conector reto 17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73" name="Conector reto 172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74" name="Conector reto 173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75" name="Conector reto 174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6" name="Conector reto 17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7" name="Conector reto 17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8" name="Conector reto 17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9" name="Conector reto 17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0" name="Conector reto 17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1" name="Conector reto 18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82" name="Conector reto 181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83" name="Conector reto 182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84" name="Conector reto 183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5" name="Conector reto 18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6" name="Conector reto 18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7" name="Conector reto 18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8" name="Conector reto 18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9" name="Conector reto 18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0" name="Conector reto 18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91" name="Conector reto 190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92" name="Conector reto 191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93" name="Conector reto 192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4" name="Conector reto 19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5" name="Conector reto 19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6" name="Conector reto 19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7" name="Conector reto 19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8" name="Conector reto 19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9" name="Conector reto 19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0" name="Conector reto 19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1" name="Conector reto 20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2" name="Conector reto 20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3" name="Conector reto 20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4" name="Conector reto 20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5" name="Conector reto 20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6" name="Conector reto 20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7" name="Conector reto 20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8" name="Conector reto 20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9" name="Conector reto 20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0" name="Conector reto 20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1" name="Conector reto 21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12" name="Conector reto 211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13" name="Conector reto 212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14" name="Conector reto 213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5" name="Conector reto 21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6" name="Conector reto 21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7" name="Conector reto 21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8" name="Conector reto 21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9" name="Conector reto 21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0" name="Conector reto 21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21" name="Conector reto 220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22" name="Conector reto 221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23" name="Conector reto 222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4" name="Conector reto 22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5" name="Conector reto 22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6" name="Conector reto 22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7" name="Conector reto 22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8" name="Conector reto 22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9" name="Conector reto 22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30" name="Conector reto 229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231" name="Conector reto 230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232" name="Conector reto 231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3" name="Conector reto 23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4" name="Conector reto 23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5" name="Conector reto 23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6" name="Conector reto 23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7" name="Conector reto 23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8" name="Conector reto 23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39" name="Conector reto 238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40" name="Conector reto 239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41" name="Conector reto 240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2" name="Conector reto 24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3" name="Conector reto 24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4" name="Conector reto 24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5" name="Conector reto 24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6" name="Conector reto 24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7" name="Conector reto 24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8" name="Conector reto 24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9" name="Conector reto 24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0" name="Conector reto 24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1" name="Conector reto 25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2" name="Conector reto 25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3" name="Conector reto 25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4" name="Conector reto 25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5" name="Conector reto 25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6" name="Conector reto 25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7" name="Conector reto 25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8" name="Conector reto 25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9" name="Conector reto 25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60" name="Conector reto 259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61" name="Conector reto 260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62" name="Conector reto 261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3" name="Conector reto 26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4" name="Conector reto 26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5" name="Conector reto 26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6" name="Conector reto 26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7" name="Conector reto 26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8" name="Conector reto 26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69" name="Conector reto 268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270" name="Conector reto 269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271" name="Conector reto 270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2" name="Conector reto 27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3" name="Conector reto 27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4" name="Conector reto 27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5" name="Conector reto 27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6" name="Conector reto 27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7" name="Conector reto 27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78" name="Conector reto 277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79" name="Conector reto 278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80" name="Conector reto 279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1" name="Conector reto 28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2" name="Conector reto 28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3" name="Conector reto 28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4" name="Conector reto 28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5" name="Conector reto 28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6" name="Conector reto 28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7" name="Conector reto 28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8" name="Conector reto 28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9" name="Conector reto 28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0" name="Conector reto 28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1" name="Conector reto 29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2" name="Conector reto 29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3" name="Conector reto 29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4" name="Conector reto 29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5" name="Conector reto 29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6" name="Conector reto 29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7" name="Conector reto 29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8" name="Conector reto 29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99" name="Conector reto 298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00" name="Conector reto 299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01" name="Conector reto 300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2" name="Conector reto 30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3" name="Conector reto 30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4" name="Conector reto 30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5" name="Conector reto 30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6" name="Conector reto 30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7" name="Conector reto 30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8" name="Conector reto 30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9" name="Conector reto 30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0" name="Conector reto 30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1" name="Conector reto 31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2" name="Conector reto 31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3" name="Conector reto 31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4" name="Conector reto 31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5" name="Conector reto 31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6" name="Conector reto 31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7" name="Conector reto 31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8" name="Conector reto 31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9" name="Conector reto 31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0" name="Conector reto 31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1" name="Conector reto 32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2" name="Conector reto 32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3" name="Conector reto 32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4" name="Conector reto 32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5" name="Conector reto 32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6" name="Conector reto 32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7" name="Conector reto 32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8" name="Conector reto 32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9" name="Conector reto 32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0" name="Conector reto 32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1" name="Conector reto 33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32" name="Conector reto 33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3" name="Conector reto 33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4" name="Conector reto 33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35" name="Conector reto 33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6" name="Conector reto 33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7" name="Conector reto 33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38" name="Conector reto 337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9" name="Conector reto 33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0" name="Conector reto 33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41" name="Conector reto 340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2" name="Conector reto 34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3" name="Conector reto 34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344" name="Conector reto 343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345" name="Conector reto 344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346" name="Conector reto 345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347" name="Conector reto 346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48" name="Conector reto 347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9" name="Conector reto 34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0" name="Conector reto 34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51" name="Conector reto 350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2" name="Conector reto 35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3" name="Conector reto 35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354" name="Conector reto 353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355" name="Conector reto 354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356" name="Conector reto 355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357" name="Conector reto 356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358" name="Conector angulado 357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359" name="Conector reto 358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360" name="Conector reto 359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361" name="Conector reto 360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2" name="Conector reto 36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3" name="Conector reto 36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4" name="Conector reto 36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5" name="Conector reto 36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6" name="Conector reto 36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7" name="Conector reto 36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68" name="Conector reto 367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69" name="Conector reto 368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70" name="Conector reto 369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1" name="Conector reto 37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2" name="Conector reto 37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3" name="Conector reto 37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4" name="Conector reto 37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5" name="Conector reto 37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6" name="Conector reto 37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7" name="Conector reto 37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8" name="Conector reto 37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9" name="Conector reto 37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0" name="Conector reto 37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1" name="Conector reto 38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2" name="Conector reto 38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3" name="Conector reto 38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4" name="Conector reto 38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5" name="Conector reto 38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6" name="Conector reto 38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7" name="Conector reto 38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8" name="Conector reto 38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89" name="Conector reto 388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90" name="Conector reto 389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91" name="Conector reto 390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2" name="Conector reto 39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3" name="Conector reto 39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4" name="Conector reto 39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5" name="Conector reto 39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6" name="Conector reto 39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7" name="Conector reto 39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8" name="Conector reto 39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9" name="Conector reto 39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0" name="Conector reto 39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1" name="Conector reto 40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2" name="Conector reto 40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3" name="Conector reto 40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4" name="Conector reto 40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5" name="Conector reto 40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6" name="Conector reto 40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7" name="Conector reto 40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8" name="Conector reto 40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9" name="Conector reto 40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0" name="Conector reto 40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1" name="Conector reto 41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2" name="Conector reto 41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3" name="Conector reto 41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4" name="Conector reto 41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5" name="Conector reto 41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6" name="Conector reto 41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7" name="Conector reto 41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8" name="Conector reto 41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9" name="Conector reto 41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0" name="Conector reto 41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1" name="Conector reto 42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22" name="Conector reto 42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3" name="Conector reto 42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4" name="Conector reto 42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25" name="Conector reto 42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6" name="Conector reto 42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7" name="Conector reto 42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28" name="Conector reto 427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9" name="Conector reto 42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0" name="Conector reto 42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31" name="Conector reto 430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2" name="Conector reto 43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3" name="Conector reto 43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34" name="Conector reto 433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35" name="Conector reto 434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36" name="Conector reto 435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37" name="Conector reto 436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38" name="Conector reto 437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9" name="Conector reto 43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40" name="Conector reto 43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41" name="Conector reto 440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42" name="Conector reto 44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43" name="Conector reto 44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44" name="Conector reto 443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45" name="Conector reto 444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46" name="Conector reto 445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47" name="Conector reto 446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448" name="Conector angulado 447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" name="Conector reto 1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" name="Conector reto 2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" name="Conector reto 3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" name="Conector reto 4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" name="Conector reto 5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" name="Conector reto 6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" name="Conector reto 7"/>
        <xdr:cNvCxnSpPr/>
      </xdr:nvCxnSpPr>
      <xdr:spPr>
        <a:xfrm>
          <a:off x="1445895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" name="Conector reto 8"/>
        <xdr:cNvCxnSpPr/>
      </xdr:nvCxnSpPr>
      <xdr:spPr>
        <a:xfrm>
          <a:off x="1447917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" name="Conector reto 9"/>
        <xdr:cNvCxnSpPr/>
      </xdr:nvCxnSpPr>
      <xdr:spPr>
        <a:xfrm flipH="1">
          <a:off x="1444345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" name="Conector reto 10"/>
        <xdr:cNvCxnSpPr/>
      </xdr:nvCxnSpPr>
      <xdr:spPr>
        <a:xfrm>
          <a:off x="1445895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" name="Conector reto 11"/>
        <xdr:cNvCxnSpPr/>
      </xdr:nvCxnSpPr>
      <xdr:spPr>
        <a:xfrm>
          <a:off x="1447917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" name="Conector reto 12"/>
        <xdr:cNvCxnSpPr/>
      </xdr:nvCxnSpPr>
      <xdr:spPr>
        <a:xfrm flipH="1">
          <a:off x="1444345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" name="Conector reto 19"/>
        <xdr:cNvCxnSpPr/>
      </xdr:nvCxnSpPr>
      <xdr:spPr>
        <a:xfrm>
          <a:off x="1445895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" name="Conector reto 20"/>
        <xdr:cNvCxnSpPr/>
      </xdr:nvCxnSpPr>
      <xdr:spPr>
        <a:xfrm>
          <a:off x="1447917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" name="Conector reto 21"/>
        <xdr:cNvCxnSpPr/>
      </xdr:nvCxnSpPr>
      <xdr:spPr>
        <a:xfrm flipH="1">
          <a:off x="1444345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" name="Conector reto 22"/>
        <xdr:cNvCxnSpPr/>
      </xdr:nvCxnSpPr>
      <xdr:spPr>
        <a:xfrm>
          <a:off x="1445895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" name="Conector reto 23"/>
        <xdr:cNvCxnSpPr/>
      </xdr:nvCxnSpPr>
      <xdr:spPr>
        <a:xfrm>
          <a:off x="1447917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" name="Conector reto 24"/>
        <xdr:cNvCxnSpPr/>
      </xdr:nvCxnSpPr>
      <xdr:spPr>
        <a:xfrm flipH="1">
          <a:off x="1444345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6" name="Conector reto 35"/>
        <xdr:cNvCxnSpPr/>
      </xdr:nvCxnSpPr>
      <xdr:spPr>
        <a:xfrm>
          <a:off x="14592300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" name="Conector reto 36"/>
        <xdr:cNvCxnSpPr/>
      </xdr:nvCxnSpPr>
      <xdr:spPr>
        <a:xfrm>
          <a:off x="146125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" name="Conector reto 37"/>
        <xdr:cNvCxnSpPr/>
      </xdr:nvCxnSpPr>
      <xdr:spPr>
        <a:xfrm flipH="1">
          <a:off x="145768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9" name="Conector reto 38"/>
        <xdr:cNvCxnSpPr/>
      </xdr:nvCxnSpPr>
      <xdr:spPr>
        <a:xfrm>
          <a:off x="14592300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" name="Conector reto 39"/>
        <xdr:cNvCxnSpPr/>
      </xdr:nvCxnSpPr>
      <xdr:spPr>
        <a:xfrm>
          <a:off x="146125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" name="Conector reto 40"/>
        <xdr:cNvCxnSpPr/>
      </xdr:nvCxnSpPr>
      <xdr:spPr>
        <a:xfrm flipH="1">
          <a:off x="145768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2" name="Conector reto 41"/>
        <xdr:cNvCxnSpPr/>
      </xdr:nvCxnSpPr>
      <xdr:spPr>
        <a:xfrm flipH="1">
          <a:off x="14572043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3" name="Conector reto 42"/>
        <xdr:cNvCxnSpPr/>
      </xdr:nvCxnSpPr>
      <xdr:spPr>
        <a:xfrm>
          <a:off x="14613713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4" name="Conector reto 43"/>
        <xdr:cNvCxnSpPr/>
      </xdr:nvCxnSpPr>
      <xdr:spPr>
        <a:xfrm>
          <a:off x="14612525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5" name="Conector reto 44"/>
        <xdr:cNvCxnSpPr/>
      </xdr:nvCxnSpPr>
      <xdr:spPr>
        <a:xfrm>
          <a:off x="14582775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0" name="Conector reto 29"/>
        <xdr:cNvCxnSpPr/>
      </xdr:nvCxnSpPr>
      <xdr:spPr>
        <a:xfrm>
          <a:off x="14592300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" name="Conector reto 30"/>
        <xdr:cNvCxnSpPr/>
      </xdr:nvCxnSpPr>
      <xdr:spPr>
        <a:xfrm>
          <a:off x="146125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" name="Conector reto 31"/>
        <xdr:cNvCxnSpPr/>
      </xdr:nvCxnSpPr>
      <xdr:spPr>
        <a:xfrm flipH="1">
          <a:off x="145768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3" name="Conector reto 32"/>
        <xdr:cNvCxnSpPr/>
      </xdr:nvCxnSpPr>
      <xdr:spPr>
        <a:xfrm>
          <a:off x="14592300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" name="Conector reto 33"/>
        <xdr:cNvCxnSpPr/>
      </xdr:nvCxnSpPr>
      <xdr:spPr>
        <a:xfrm>
          <a:off x="1461252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" name="Conector reto 34"/>
        <xdr:cNvCxnSpPr/>
      </xdr:nvCxnSpPr>
      <xdr:spPr>
        <a:xfrm flipH="1">
          <a:off x="1457680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6" name="Conector reto 45"/>
        <xdr:cNvCxnSpPr/>
      </xdr:nvCxnSpPr>
      <xdr:spPr>
        <a:xfrm flipH="1">
          <a:off x="14572043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7" name="Conector reto 46"/>
        <xdr:cNvCxnSpPr/>
      </xdr:nvCxnSpPr>
      <xdr:spPr>
        <a:xfrm>
          <a:off x="14613713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8" name="Conector reto 47"/>
        <xdr:cNvCxnSpPr/>
      </xdr:nvCxnSpPr>
      <xdr:spPr>
        <a:xfrm>
          <a:off x="14612525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9" name="Conector reto 48"/>
        <xdr:cNvCxnSpPr/>
      </xdr:nvCxnSpPr>
      <xdr:spPr>
        <a:xfrm>
          <a:off x="14582775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50" name="Conector angulado 49"/>
        <xdr:cNvCxnSpPr/>
      </xdr:nvCxnSpPr>
      <xdr:spPr>
        <a:xfrm>
          <a:off x="9172575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18</xdr:row>
      <xdr:rowOff>104775</xdr:rowOff>
    </xdr:from>
    <xdr:to>
      <xdr:col>38</xdr:col>
      <xdr:colOff>123825</xdr:colOff>
      <xdr:row>18</xdr:row>
      <xdr:rowOff>104775</xdr:rowOff>
    </xdr:to>
    <xdr:cxnSp macro="">
      <xdr:nvCxnSpPr>
        <xdr:cNvPr id="51" name="Conector reto 50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17</xdr:row>
      <xdr:rowOff>65484</xdr:rowOff>
    </xdr:from>
    <xdr:to>
      <xdr:col>38</xdr:col>
      <xdr:colOff>77375</xdr:colOff>
      <xdr:row>17</xdr:row>
      <xdr:rowOff>148828</xdr:rowOff>
    </xdr:to>
    <xdr:cxnSp macro="">
      <xdr:nvCxnSpPr>
        <xdr:cNvPr id="52" name="Conector reto 51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17</xdr:row>
      <xdr:rowOff>107156</xdr:rowOff>
    </xdr:from>
    <xdr:to>
      <xdr:col>38</xdr:col>
      <xdr:colOff>119047</xdr:colOff>
      <xdr:row>17</xdr:row>
      <xdr:rowOff>107156</xdr:rowOff>
    </xdr:to>
    <xdr:cxnSp macro="">
      <xdr:nvCxnSpPr>
        <xdr:cNvPr id="53" name="Conector reto 52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4" name="Conector reto 5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5" name="Conector reto 5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6" name="Conector reto 5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7" name="Conector reto 5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8" name="Conector reto 5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9" name="Conector reto 5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60" name="Conector reto 59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61" name="Conector reto 60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62" name="Conector reto 61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3" name="Conector reto 6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4" name="Conector reto 6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5" name="Conector reto 6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6" name="Conector reto 6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7" name="Conector reto 6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8" name="Conector reto 6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69" name="Conector reto 68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70" name="Conector reto 69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71" name="Conector reto 70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2" name="Conector reto 7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3" name="Conector reto 7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4" name="Conector reto 7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5" name="Conector reto 7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6" name="Conector reto 7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7" name="Conector reto 7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78" name="Conector reto 77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79" name="Conector reto 78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80" name="Conector reto 79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1" name="Conector reto 8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2" name="Conector reto 8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3" name="Conector reto 8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4" name="Conector reto 8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5" name="Conector reto 8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6" name="Conector reto 8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87" name="Conector reto 86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88" name="Conector reto 87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89" name="Conector reto 88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0" name="Conector reto 8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1" name="Conector reto 9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2" name="Conector reto 9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3" name="Conector reto 9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4" name="Conector reto 9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5" name="Conector reto 9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96" name="Conector reto 95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97" name="Conector reto 96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98" name="Conector reto 97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9" name="Conector reto 9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0" name="Conector reto 9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1" name="Conector reto 10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2" name="Conector reto 10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3" name="Conector reto 10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4" name="Conector reto 10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05" name="Conector reto 104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06" name="Conector reto 105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07" name="Conector reto 106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8" name="Conector reto 10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9" name="Conector reto 10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0" name="Conector reto 10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1" name="Conector reto 11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2" name="Conector reto 11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3" name="Conector reto 11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4" name="Conector reto 11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5" name="Conector reto 11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6" name="Conector reto 11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7" name="Conector reto 11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8" name="Conector reto 11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9" name="Conector reto 11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0" name="Conector reto 11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1" name="Conector reto 12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2" name="Conector reto 12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3" name="Conector reto 12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4" name="Conector reto 12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5" name="Conector reto 12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26" name="Conector reto 125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27" name="Conector reto 126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28" name="Conector reto 127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9" name="Conector reto 12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0" name="Conector reto 12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1" name="Conector reto 13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2" name="Conector reto 13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3" name="Conector reto 13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4" name="Conector reto 13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135" name="Conector reto 134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136" name="Conector reto 135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137" name="Conector reto 136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8" name="Conector reto 13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9" name="Conector reto 13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0" name="Conector reto 13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1" name="Conector reto 14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2" name="Conector reto 14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3" name="Conector reto 14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44" name="Conector reto 143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45" name="Conector reto 144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46" name="Conector reto 145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7" name="Conector reto 14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8" name="Conector reto 14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9" name="Conector reto 14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0" name="Conector reto 14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1" name="Conector reto 15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2" name="Conector reto 15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53" name="Conector reto 152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54" name="Conector reto 153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55" name="Conector reto 154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6" name="Conector reto 15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7" name="Conector reto 15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8" name="Conector reto 15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9" name="Conector reto 15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0" name="Conector reto 15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1" name="Conector reto 16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62" name="Conector reto 161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63" name="Conector reto 162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64" name="Conector reto 163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5" name="Conector reto 16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6" name="Conector reto 16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7" name="Conector reto 16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8" name="Conector reto 16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9" name="Conector reto 16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0" name="Conector reto 16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71" name="Conector reto 170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72" name="Conector reto 171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73" name="Conector reto 172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4" name="Conector reto 17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5" name="Conector reto 17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6" name="Conector reto 17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7" name="Conector reto 17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8" name="Conector reto 17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9" name="Conector reto 17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0" name="Conector reto 17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1" name="Conector reto 18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2" name="Conector reto 18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3" name="Conector reto 18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4" name="Conector reto 18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5" name="Conector reto 18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6" name="Conector reto 18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7" name="Conector reto 18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8" name="Conector reto 18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9" name="Conector reto 18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0" name="Conector reto 18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1" name="Conector reto 19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192" name="Conector reto 191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193" name="Conector reto 192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194" name="Conector reto 193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5" name="Conector reto 19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6" name="Conector reto 19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7" name="Conector reto 19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8" name="Conector reto 19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9" name="Conector reto 19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0" name="Conector reto 19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01" name="Conector reto 200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02" name="Conector reto 201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03" name="Conector reto 202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4" name="Conector reto 20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5" name="Conector reto 20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6" name="Conector reto 20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7" name="Conector reto 20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8" name="Conector reto 20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9" name="Conector reto 20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10" name="Conector reto 209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11" name="Conector reto 210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12" name="Conector reto 211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3" name="Conector reto 21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4" name="Conector reto 21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5" name="Conector reto 21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6" name="Conector reto 21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7" name="Conector reto 21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8" name="Conector reto 21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19" name="Conector reto 218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220" name="Conector reto 219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221" name="Conector reto 220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2" name="Conector reto 22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3" name="Conector reto 22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4" name="Conector reto 22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5" name="Conector reto 22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6" name="Conector reto 22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7" name="Conector reto 22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28" name="Conector reto 227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29" name="Conector reto 228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30" name="Conector reto 229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1" name="Conector reto 23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2" name="Conector reto 23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3" name="Conector reto 23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4" name="Conector reto 23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5" name="Conector reto 23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6" name="Conector reto 23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7" name="Conector reto 23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8" name="Conector reto 23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9" name="Conector reto 23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0" name="Conector reto 23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1" name="Conector reto 24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2" name="Conector reto 24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3" name="Conector reto 24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4" name="Conector reto 24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5" name="Conector reto 24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6" name="Conector reto 24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7" name="Conector reto 24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8" name="Conector reto 24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49" name="Conector reto 248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50" name="Conector reto 249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51" name="Conector reto 250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2" name="Conector reto 25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3" name="Conector reto 25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4" name="Conector reto 25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5" name="Conector reto 25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6" name="Conector reto 25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7" name="Conector reto 25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58" name="Conector reto 257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59" name="Conector reto 258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60" name="Conector reto 259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1" name="Conector reto 26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2" name="Conector reto 26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3" name="Conector reto 26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4" name="Conector reto 26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5" name="Conector reto 26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6" name="Conector reto 26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67" name="Conector reto 266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268" name="Conector reto 267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269" name="Conector reto 268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0" name="Conector reto 26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1" name="Conector reto 27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2" name="Conector reto 27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3" name="Conector reto 27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4" name="Conector reto 27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5" name="Conector reto 27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76" name="Conector reto 275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77" name="Conector reto 276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78" name="Conector reto 277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9" name="Conector reto 27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0" name="Conector reto 27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1" name="Conector reto 28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2" name="Conector reto 28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3" name="Conector reto 28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4" name="Conector reto 28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5" name="Conector reto 28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6" name="Conector reto 28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7" name="Conector reto 28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8" name="Conector reto 28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9" name="Conector reto 28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0" name="Conector reto 28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1" name="Conector reto 29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2" name="Conector reto 29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3" name="Conector reto 29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4" name="Conector reto 29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5" name="Conector reto 29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6" name="Conector reto 29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97" name="Conector reto 296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98" name="Conector reto 297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99" name="Conector reto 298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0" name="Conector reto 29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1" name="Conector reto 30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2" name="Conector reto 30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3" name="Conector reto 30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4" name="Conector reto 30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5" name="Conector reto 30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306" name="Conector reto 305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307" name="Conector reto 306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308" name="Conector reto 307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9" name="Conector reto 30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0" name="Conector reto 30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1" name="Conector reto 31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2" name="Conector reto 31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3" name="Conector reto 31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4" name="Conector reto 31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15" name="Conector reto 314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16" name="Conector reto 315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17" name="Conector reto 316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8" name="Conector reto 31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9" name="Conector reto 31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0" name="Conector reto 31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1" name="Conector reto 32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2" name="Conector reto 32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3" name="Conector reto 32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4" name="Conector reto 32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5" name="Conector reto 32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6" name="Conector reto 32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7" name="Conector reto 32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8" name="Conector reto 32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9" name="Conector reto 32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30" name="Conector reto 32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1" name="Conector reto 33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2" name="Conector reto 33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33" name="Conector reto 33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4" name="Conector reto 33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5" name="Conector reto 33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36" name="Conector reto 335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37" name="Conector reto 336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38" name="Conector reto 337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39" name="Conector reto 33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0" name="Conector reto 33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1" name="Conector reto 34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42" name="Conector reto 34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3" name="Conector reto 34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4" name="Conector reto 34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45" name="Conector reto 34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6" name="Conector reto 34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7" name="Conector reto 34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48" name="Conector reto 34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9" name="Conector reto 34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0" name="Conector reto 34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1" name="Conector reto 35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2" name="Conector reto 35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3" name="Conector reto 35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4" name="Conector reto 35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5" name="Conector reto 35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6" name="Conector reto 35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7" name="Conector reto 35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8" name="Conector reto 35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9" name="Conector reto 35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0" name="Conector reto 35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1" name="Conector reto 36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2" name="Conector reto 36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3" name="Conector reto 36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4" name="Conector reto 36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5" name="Conector reto 36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6" name="Conector reto 36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7" name="Conector reto 36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8" name="Conector reto 36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9" name="Conector reto 36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0" name="Conector reto 36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1" name="Conector reto 37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2" name="Conector reto 37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3" name="Conector reto 37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4" name="Conector reto 37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75" name="Conector reto 374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6" name="Conector reto 37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7" name="Conector reto 37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78" name="Conector reto 377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9" name="Conector reto 37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0" name="Conector reto 37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381" name="Conector reto 380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382" name="Conector reto 381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383" name="Conector reto 382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384" name="Conector reto 383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85" name="Conector reto 384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6" name="Conector reto 38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7" name="Conector reto 38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88" name="Conector reto 387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9" name="Conector reto 38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0" name="Conector reto 38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391" name="Conector reto 390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392" name="Conector reto 391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393" name="Conector reto 392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394" name="Conector reto 393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395" name="Conector angulado 394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396" name="Conector reto 395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397" name="Conector reto 396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398" name="Conector reto 397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9" name="Conector reto 39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0" name="Conector reto 39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1" name="Conector reto 40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2" name="Conector reto 40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3" name="Conector reto 40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4" name="Conector reto 40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405" name="Conector reto 404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406" name="Conector reto 405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407" name="Conector reto 406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8" name="Conector reto 40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9" name="Conector reto 40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0" name="Conector reto 40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1" name="Conector reto 41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2" name="Conector reto 41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3" name="Conector reto 41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4" name="Conector reto 41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5" name="Conector reto 41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6" name="Conector reto 41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7" name="Conector reto 41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8" name="Conector reto 41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9" name="Conector reto 41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20" name="Conector reto 41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1" name="Conector reto 42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2" name="Conector reto 42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23" name="Conector reto 42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4" name="Conector reto 42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5" name="Conector reto 42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426" name="Conector reto 425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427" name="Conector reto 426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428" name="Conector reto 427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29" name="Conector reto 42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0" name="Conector reto 42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1" name="Conector reto 43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32" name="Conector reto 43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3" name="Conector reto 43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4" name="Conector reto 43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35" name="Conector reto 43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6" name="Conector reto 43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7" name="Conector reto 43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38" name="Conector reto 43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9" name="Conector reto 43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40" name="Conector reto 43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1" name="Conector reto 44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42" name="Conector reto 44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43" name="Conector reto 44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4" name="Conector reto 44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45" name="Conector reto 44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46" name="Conector reto 44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7" name="Conector reto 44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48" name="Conector reto 44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49" name="Conector reto 44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50" name="Conector reto 44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1" name="Conector reto 45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52" name="Conector reto 45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53" name="Conector reto 45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4" name="Conector reto 45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55" name="Conector reto 45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56" name="Conector reto 45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7" name="Conector reto 45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58" name="Conector reto 45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59" name="Conector reto 45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60" name="Conector reto 45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1" name="Conector reto 46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62" name="Conector reto 46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63" name="Conector reto 46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4" name="Conector reto 46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65" name="Conector reto 464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66" name="Conector reto 46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7" name="Conector reto 46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68" name="Conector reto 467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69" name="Conector reto 46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70" name="Conector reto 46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71" name="Conector reto 470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72" name="Conector reto 471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73" name="Conector reto 472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74" name="Conector reto 473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75" name="Conector reto 474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76" name="Conector reto 47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77" name="Conector reto 47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78" name="Conector reto 477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79" name="Conector reto 47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80" name="Conector reto 47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81" name="Conector reto 480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82" name="Conector reto 481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83" name="Conector reto 482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84" name="Conector reto 483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485" name="Conector angulado 484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18</xdr:row>
      <xdr:rowOff>104775</xdr:rowOff>
    </xdr:from>
    <xdr:to>
      <xdr:col>38</xdr:col>
      <xdr:colOff>123825</xdr:colOff>
      <xdr:row>18</xdr:row>
      <xdr:rowOff>104775</xdr:rowOff>
    </xdr:to>
    <xdr:cxnSp macro="">
      <xdr:nvCxnSpPr>
        <xdr:cNvPr id="486" name="Conector reto 485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17</xdr:row>
      <xdr:rowOff>65484</xdr:rowOff>
    </xdr:from>
    <xdr:to>
      <xdr:col>38</xdr:col>
      <xdr:colOff>77375</xdr:colOff>
      <xdr:row>17</xdr:row>
      <xdr:rowOff>148828</xdr:rowOff>
    </xdr:to>
    <xdr:cxnSp macro="">
      <xdr:nvCxnSpPr>
        <xdr:cNvPr id="487" name="Conector reto 486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17</xdr:row>
      <xdr:rowOff>107156</xdr:rowOff>
    </xdr:from>
    <xdr:to>
      <xdr:col>38</xdr:col>
      <xdr:colOff>119047</xdr:colOff>
      <xdr:row>17</xdr:row>
      <xdr:rowOff>107156</xdr:rowOff>
    </xdr:to>
    <xdr:cxnSp macro="">
      <xdr:nvCxnSpPr>
        <xdr:cNvPr id="488" name="Conector reto 487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89" name="Conector reto 48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90" name="Conector reto 48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1" name="Conector reto 49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92" name="Conector reto 49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93" name="Conector reto 49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4" name="Conector reto 49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495" name="Conector reto 494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496" name="Conector reto 495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97" name="Conector reto 496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98" name="Conector reto 49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99" name="Conector reto 49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00" name="Conector reto 49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1" name="Conector reto 50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02" name="Conector reto 50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03" name="Conector reto 50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504" name="Conector reto 503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505" name="Conector reto 504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506" name="Conector reto 505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7" name="Conector reto 50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08" name="Conector reto 50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09" name="Conector reto 50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10" name="Conector reto 50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1" name="Conector reto 51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12" name="Conector reto 51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513" name="Conector reto 512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514" name="Conector reto 513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515" name="Conector reto 514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16" name="Conector reto 51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7" name="Conector reto 51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18" name="Conector reto 51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19" name="Conector reto 51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20" name="Conector reto 51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21" name="Conector reto 52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522" name="Conector reto 521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523" name="Conector reto 522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524" name="Conector reto 523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25" name="Conector reto 52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26" name="Conector reto 52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27" name="Conector reto 52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28" name="Conector reto 52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29" name="Conector reto 52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30" name="Conector reto 52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531" name="Conector reto 530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532" name="Conector reto 531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533" name="Conector reto 532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4" name="Conector reto 53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35" name="Conector reto 53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36" name="Conector reto 53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7" name="Conector reto 53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38" name="Conector reto 53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39" name="Conector reto 53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540" name="Conector reto 539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541" name="Conector reto 540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542" name="Conector reto 541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43" name="Conector reto 54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4" name="Conector reto 54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45" name="Conector reto 54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46" name="Conector reto 54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7" name="Conector reto 54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48" name="Conector reto 54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49" name="Conector reto 54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50" name="Conector reto 54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1" name="Conector reto 55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52" name="Conector reto 55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53" name="Conector reto 55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4" name="Conector reto 55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55" name="Conector reto 55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56" name="Conector reto 55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7" name="Conector reto 55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58" name="Conector reto 55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59" name="Conector reto 55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60" name="Conector reto 55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561" name="Conector reto 560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562" name="Conector reto 561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563" name="Conector reto 562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4" name="Conector reto 56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65" name="Conector reto 56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66" name="Conector reto 56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7" name="Conector reto 56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68" name="Conector reto 56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69" name="Conector reto 56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570" name="Conector reto 569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571" name="Conector reto 570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572" name="Conector reto 571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73" name="Conector reto 57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4" name="Conector reto 57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75" name="Conector reto 57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76" name="Conector reto 57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7" name="Conector reto 57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78" name="Conector reto 57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579" name="Conector reto 578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580" name="Conector reto 579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581" name="Conector reto 580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82" name="Conector reto 58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83" name="Conector reto 58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4" name="Conector reto 58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85" name="Conector reto 58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86" name="Conector reto 58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7" name="Conector reto 58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588" name="Conector reto 587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589" name="Conector reto 588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590" name="Conector reto 589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1" name="Conector reto 59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92" name="Conector reto 59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93" name="Conector reto 59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4" name="Conector reto 59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95" name="Conector reto 59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96" name="Conector reto 59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597" name="Conector reto 596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598" name="Conector reto 597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599" name="Conector reto 598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00" name="Conector reto 59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1" name="Conector reto 60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02" name="Conector reto 60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03" name="Conector reto 60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4" name="Conector reto 60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05" name="Conector reto 60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606" name="Conector reto 605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607" name="Conector reto 606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608" name="Conector reto 607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09" name="Conector reto 60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10" name="Conector reto 60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1" name="Conector reto 61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12" name="Conector reto 61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13" name="Conector reto 61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4" name="Conector reto 61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15" name="Conector reto 61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16" name="Conector reto 61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7" name="Conector reto 61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18" name="Conector reto 61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19" name="Conector reto 61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20" name="Conector reto 61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21" name="Conector reto 62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22" name="Conector reto 62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23" name="Conector reto 62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24" name="Conector reto 62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25" name="Conector reto 62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26" name="Conector reto 62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627" name="Conector reto 626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628" name="Conector reto 627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629" name="Conector reto 628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30" name="Conector reto 62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1" name="Conector reto 63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32" name="Conector reto 63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33" name="Conector reto 63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4" name="Conector reto 63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35" name="Conector reto 63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636" name="Conector reto 635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637" name="Conector reto 636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638" name="Conector reto 637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39" name="Conector reto 63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40" name="Conector reto 63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41" name="Conector reto 64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42" name="Conector reto 64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43" name="Conector reto 64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44" name="Conector reto 64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645" name="Conector reto 644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646" name="Conector reto 645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647" name="Conector reto 646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48" name="Conector reto 64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49" name="Conector reto 64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50" name="Conector reto 64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51" name="Conector reto 65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52" name="Conector reto 65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53" name="Conector reto 65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654" name="Conector reto 653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655" name="Conector reto 654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656" name="Conector reto 655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57" name="Conector reto 65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58" name="Conector reto 65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59" name="Conector reto 65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60" name="Conector reto 65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1" name="Conector reto 66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62" name="Conector reto 66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663" name="Conector reto 662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664" name="Conector reto 663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665" name="Conector reto 664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66" name="Conector reto 66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7" name="Conector reto 66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68" name="Conector reto 66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69" name="Conector reto 66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70" name="Conector reto 66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1" name="Conector reto 67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72" name="Conector reto 67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73" name="Conector reto 67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4" name="Conector reto 67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75" name="Conector reto 67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76" name="Conector reto 67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7" name="Conector reto 67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78" name="Conector reto 67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79" name="Conector reto 67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80" name="Conector reto 67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81" name="Conector reto 68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82" name="Conector reto 68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83" name="Conector reto 68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684" name="Conector reto 683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685" name="Conector reto 684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686" name="Conector reto 685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87" name="Conector reto 68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88" name="Conector reto 68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89" name="Conector reto 68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90" name="Conector reto 68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91" name="Conector reto 69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92" name="Conector reto 69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693" name="Conector reto 692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694" name="Conector reto 693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695" name="Conector reto 694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96" name="Conector reto 69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97" name="Conector reto 69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98" name="Conector reto 69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99" name="Conector reto 69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00" name="Conector reto 69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01" name="Conector reto 70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702" name="Conector reto 701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703" name="Conector reto 702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704" name="Conector reto 703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05" name="Conector reto 70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06" name="Conector reto 70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07" name="Conector reto 70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08" name="Conector reto 70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09" name="Conector reto 70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10" name="Conector reto 70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711" name="Conector reto 710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712" name="Conector reto 711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713" name="Conector reto 712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14" name="Conector reto 71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15" name="Conector reto 71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16" name="Conector reto 71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17" name="Conector reto 71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18" name="Conector reto 71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19" name="Conector reto 71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20" name="Conector reto 71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1" name="Conector reto 72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22" name="Conector reto 72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23" name="Conector reto 72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4" name="Conector reto 72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25" name="Conector reto 72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26" name="Conector reto 72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7" name="Conector reto 72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28" name="Conector reto 72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29" name="Conector reto 72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30" name="Conector reto 72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1" name="Conector reto 73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732" name="Conector reto 731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733" name="Conector reto 732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734" name="Conector reto 733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35" name="Conector reto 73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36" name="Conector reto 73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7" name="Conector reto 73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38" name="Conector reto 73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39" name="Conector reto 73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40" name="Conector reto 73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741" name="Conector reto 740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742" name="Conector reto 741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743" name="Conector reto 742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4" name="Conector reto 74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45" name="Conector reto 74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46" name="Conector reto 74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7" name="Conector reto 74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48" name="Conector reto 74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49" name="Conector reto 74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750" name="Conector reto 749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751" name="Conector reto 750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752" name="Conector reto 751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53" name="Conector reto 75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4" name="Conector reto 75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55" name="Conector reto 75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56" name="Conector reto 75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7" name="Conector reto 75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58" name="Conector reto 75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59" name="Conector reto 75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60" name="Conector reto 75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1" name="Conector reto 76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62" name="Conector reto 76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63" name="Conector reto 76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4" name="Conector reto 76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65" name="Conector reto 76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66" name="Conector reto 76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7" name="Conector reto 76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68" name="Conector reto 76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69" name="Conector reto 76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70" name="Conector reto 76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771" name="Conector reto 770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772" name="Conector reto 771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773" name="Conector reto 772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74" name="Conector reto 77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75" name="Conector reto 77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76" name="Conector reto 77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77" name="Conector reto 77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78" name="Conector reto 77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79" name="Conector reto 77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80" name="Conector reto 77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81" name="Conector reto 78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82" name="Conector reto 78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83" name="Conector reto 78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84" name="Conector reto 78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85" name="Conector reto 78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86" name="Conector reto 78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87" name="Conector reto 78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88" name="Conector reto 78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89" name="Conector reto 78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90" name="Conector reto 78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91" name="Conector reto 79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92" name="Conector reto 79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93" name="Conector reto 79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94" name="Conector reto 79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95" name="Conector reto 79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96" name="Conector reto 79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97" name="Conector reto 79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98" name="Conector reto 79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99" name="Conector reto 79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00" name="Conector reto 79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01" name="Conector reto 80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02" name="Conector reto 80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03" name="Conector reto 80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04" name="Conector reto 80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05" name="Conector reto 80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06" name="Conector reto 80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07" name="Conector reto 80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08" name="Conector reto 80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09" name="Conector reto 80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810" name="Conector reto 809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11" name="Conector reto 81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12" name="Conector reto 81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813" name="Conector reto 812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14" name="Conector reto 81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15" name="Conector reto 81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816" name="Conector reto 815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817" name="Conector reto 816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818" name="Conector reto 817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819" name="Conector reto 818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820" name="Conector reto 819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21" name="Conector reto 82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2" name="Conector reto 82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823" name="Conector reto 822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24" name="Conector reto 82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5" name="Conector reto 82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826" name="Conector reto 825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827" name="Conector reto 826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828" name="Conector reto 827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829" name="Conector reto 828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830" name="Conector angulado 829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831" name="Conector reto 830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832" name="Conector reto 831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833" name="Conector reto 832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4" name="Conector reto 83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35" name="Conector reto 83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36" name="Conector reto 83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7" name="Conector reto 83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38" name="Conector reto 83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39" name="Conector reto 83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840" name="Conector reto 839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841" name="Conector reto 840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842" name="Conector reto 841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43" name="Conector reto 84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4" name="Conector reto 84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45" name="Conector reto 84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46" name="Conector reto 84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7" name="Conector reto 84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48" name="Conector reto 84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49" name="Conector reto 84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50" name="Conector reto 84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1" name="Conector reto 85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52" name="Conector reto 85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53" name="Conector reto 85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4" name="Conector reto 85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55" name="Conector reto 85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56" name="Conector reto 85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7" name="Conector reto 85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58" name="Conector reto 85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59" name="Conector reto 85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60" name="Conector reto 85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861" name="Conector reto 860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862" name="Conector reto 861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863" name="Conector reto 862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64" name="Conector reto 86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65" name="Conector reto 86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66" name="Conector reto 86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67" name="Conector reto 86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68" name="Conector reto 86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69" name="Conector reto 86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70" name="Conector reto 86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71" name="Conector reto 87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72" name="Conector reto 87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73" name="Conector reto 87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74" name="Conector reto 87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75" name="Conector reto 87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76" name="Conector reto 87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77" name="Conector reto 87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78" name="Conector reto 87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79" name="Conector reto 87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80" name="Conector reto 87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81" name="Conector reto 88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82" name="Conector reto 88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83" name="Conector reto 88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84" name="Conector reto 88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85" name="Conector reto 88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86" name="Conector reto 88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87" name="Conector reto 88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88" name="Conector reto 88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89" name="Conector reto 88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90" name="Conector reto 88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91" name="Conector reto 89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92" name="Conector reto 89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93" name="Conector reto 89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94" name="Conector reto 89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95" name="Conector reto 89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96" name="Conector reto 89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97" name="Conector reto 89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98" name="Conector reto 89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99" name="Conector reto 89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900" name="Conector reto 899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01" name="Conector reto 90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02" name="Conector reto 90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903" name="Conector reto 902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04" name="Conector reto 90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05" name="Conector reto 90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906" name="Conector reto 905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907" name="Conector reto 906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908" name="Conector reto 907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909" name="Conector reto 908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910" name="Conector reto 909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11" name="Conector reto 91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12" name="Conector reto 91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913" name="Conector reto 912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14" name="Conector reto 91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15" name="Conector reto 91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916" name="Conector reto 915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917" name="Conector reto 916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918" name="Conector reto 917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919" name="Conector reto 918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920" name="Conector angulado 919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" name="Conector reto 2"/>
        <xdr:cNvCxnSpPr/>
      </xdr:nvCxnSpPr>
      <xdr:spPr>
        <a:xfrm>
          <a:off x="11668125" y="6858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5" name="Conector reto 4"/>
        <xdr:cNvCxnSpPr/>
      </xdr:nvCxnSpPr>
      <xdr:spPr>
        <a:xfrm>
          <a:off x="11688350" y="66091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7" name="Conector reto 6"/>
        <xdr:cNvCxnSpPr/>
      </xdr:nvCxnSpPr>
      <xdr:spPr>
        <a:xfrm flipH="1">
          <a:off x="11652633" y="66508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" name="Conector reto 5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" name="Conector reto 7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" name="Conector reto 8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" name="Conector reto 9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" name="Conector reto 10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" name="Conector reto 11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" name="Conector reto 12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" name="Conector reto 13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" name="Conector reto 14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" name="Conector reto 15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" name="Conector reto 16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" name="Conector reto 17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" name="Conector reto 18"/>
        <xdr:cNvCxnSpPr/>
      </xdr:nvCxnSpPr>
      <xdr:spPr>
        <a:xfrm>
          <a:off x="1445895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" name="Conector reto 19"/>
        <xdr:cNvCxnSpPr/>
      </xdr:nvCxnSpPr>
      <xdr:spPr>
        <a:xfrm>
          <a:off x="1447917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" name="Conector reto 20"/>
        <xdr:cNvCxnSpPr/>
      </xdr:nvCxnSpPr>
      <xdr:spPr>
        <a:xfrm flipH="1">
          <a:off x="1444345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" name="Conector reto 21"/>
        <xdr:cNvCxnSpPr/>
      </xdr:nvCxnSpPr>
      <xdr:spPr>
        <a:xfrm>
          <a:off x="1445895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" name="Conector reto 22"/>
        <xdr:cNvCxnSpPr/>
      </xdr:nvCxnSpPr>
      <xdr:spPr>
        <a:xfrm>
          <a:off x="1447917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" name="Conector reto 23"/>
        <xdr:cNvCxnSpPr/>
      </xdr:nvCxnSpPr>
      <xdr:spPr>
        <a:xfrm flipH="1">
          <a:off x="1444345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" name="Conector reto 2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" name="Conector reto 2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" name="Conector reto 2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" name="Conector reto 2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" name="Conector reto 2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" name="Conector reto 2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" name="Conector reto 3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" name="Conector reto 3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" name="Conector reto 3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4" name="Conector reto 3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" name="Conector reto 3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" name="Conector reto 3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" name="Conector reto 3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" name="Conector reto 3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" name="Conector reto 3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" name="Conector reto 3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" name="Conector reto 4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" name="Conector reto 4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3" name="Conector reto 42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4" name="Conector reto 4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5" name="Conector reto 4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6" name="Conector reto 45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7" name="Conector reto 4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8" name="Conector reto 4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9" name="Conector reto 48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50" name="Conector reto 49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51" name="Conector reto 50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52" name="Conector reto 51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53" name="Conector reto 52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" name="Conector reto 5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" name="Conector reto 5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56" name="Conector reto 55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" name="Conector reto 5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" name="Conector reto 5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59" name="Conector reto 58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60" name="Conector reto 59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61" name="Conector reto 60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62" name="Conector reto 61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63" name="Conector angulado 62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18</xdr:row>
      <xdr:rowOff>104775</xdr:rowOff>
    </xdr:from>
    <xdr:to>
      <xdr:col>38</xdr:col>
      <xdr:colOff>123825</xdr:colOff>
      <xdr:row>18</xdr:row>
      <xdr:rowOff>104775</xdr:rowOff>
    </xdr:to>
    <xdr:cxnSp macro="">
      <xdr:nvCxnSpPr>
        <xdr:cNvPr id="64" name="Conector reto 63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17</xdr:row>
      <xdr:rowOff>65484</xdr:rowOff>
    </xdr:from>
    <xdr:to>
      <xdr:col>38</xdr:col>
      <xdr:colOff>77375</xdr:colOff>
      <xdr:row>17</xdr:row>
      <xdr:rowOff>148828</xdr:rowOff>
    </xdr:to>
    <xdr:cxnSp macro="">
      <xdr:nvCxnSpPr>
        <xdr:cNvPr id="65" name="Conector reto 64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17</xdr:row>
      <xdr:rowOff>107156</xdr:rowOff>
    </xdr:from>
    <xdr:to>
      <xdr:col>38</xdr:col>
      <xdr:colOff>119047</xdr:colOff>
      <xdr:row>17</xdr:row>
      <xdr:rowOff>107156</xdr:rowOff>
    </xdr:to>
    <xdr:cxnSp macro="">
      <xdr:nvCxnSpPr>
        <xdr:cNvPr id="66" name="Conector reto 65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7" name="Conector reto 6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8" name="Conector reto 6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9" name="Conector reto 6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0" name="Conector reto 6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1" name="Conector reto 7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2" name="Conector reto 7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73" name="Conector reto 72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74" name="Conector reto 73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75" name="Conector reto 74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6" name="Conector reto 7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7" name="Conector reto 7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8" name="Conector reto 7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9" name="Conector reto 7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0" name="Conector reto 7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1" name="Conector reto 8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82" name="Conector reto 81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83" name="Conector reto 82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84" name="Conector reto 83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5" name="Conector reto 8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6" name="Conector reto 8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7" name="Conector reto 8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8" name="Conector reto 8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9" name="Conector reto 8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0" name="Conector reto 8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91" name="Conector reto 90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92" name="Conector reto 91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93" name="Conector reto 92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4" name="Conector reto 9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5" name="Conector reto 9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6" name="Conector reto 9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7" name="Conector reto 9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8" name="Conector reto 9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9" name="Conector reto 9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00" name="Conector reto 99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01" name="Conector reto 100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02" name="Conector reto 101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3" name="Conector reto 10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4" name="Conector reto 10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5" name="Conector reto 10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6" name="Conector reto 10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7" name="Conector reto 10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8" name="Conector reto 10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09" name="Conector reto 108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10" name="Conector reto 109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11" name="Conector reto 110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2" name="Conector reto 11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3" name="Conector reto 11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4" name="Conector reto 11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5" name="Conector reto 11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6" name="Conector reto 11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7" name="Conector reto 11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18" name="Conector reto 117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19" name="Conector reto 118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20" name="Conector reto 119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1" name="Conector reto 12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2" name="Conector reto 12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3" name="Conector reto 12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4" name="Conector reto 12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5" name="Conector reto 12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6" name="Conector reto 12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7" name="Conector reto 12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8" name="Conector reto 12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9" name="Conector reto 12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0" name="Conector reto 12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1" name="Conector reto 13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2" name="Conector reto 13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3" name="Conector reto 13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4" name="Conector reto 13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5" name="Conector reto 13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6" name="Conector reto 13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7" name="Conector reto 13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8" name="Conector reto 13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39" name="Conector reto 138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40" name="Conector reto 139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41" name="Conector reto 140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2" name="Conector reto 14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3" name="Conector reto 14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4" name="Conector reto 14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5" name="Conector reto 14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6" name="Conector reto 14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7" name="Conector reto 14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148" name="Conector reto 147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149" name="Conector reto 148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150" name="Conector reto 149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1" name="Conector reto 15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2" name="Conector reto 15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3" name="Conector reto 15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4" name="Conector reto 15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5" name="Conector reto 15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6" name="Conector reto 15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57" name="Conector reto 156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58" name="Conector reto 157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59" name="Conector reto 158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0" name="Conector reto 15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1" name="Conector reto 16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2" name="Conector reto 16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3" name="Conector reto 16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4" name="Conector reto 16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5" name="Conector reto 16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66" name="Conector reto 165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67" name="Conector reto 166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68" name="Conector reto 167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9" name="Conector reto 16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0" name="Conector reto 16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1" name="Conector reto 17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2" name="Conector reto 17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3" name="Conector reto 17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4" name="Conector reto 17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75" name="Conector reto 174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76" name="Conector reto 175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77" name="Conector reto 176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8" name="Conector reto 17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9" name="Conector reto 17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0" name="Conector reto 17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1" name="Conector reto 18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2" name="Conector reto 18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3" name="Conector reto 18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84" name="Conector reto 183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85" name="Conector reto 184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86" name="Conector reto 185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7" name="Conector reto 18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8" name="Conector reto 18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9" name="Conector reto 18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0" name="Conector reto 18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1" name="Conector reto 19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2" name="Conector reto 19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3" name="Conector reto 19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4" name="Conector reto 19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5" name="Conector reto 19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6" name="Conector reto 19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7" name="Conector reto 19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8" name="Conector reto 19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9" name="Conector reto 19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0" name="Conector reto 19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1" name="Conector reto 20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2" name="Conector reto 20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3" name="Conector reto 20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4" name="Conector reto 20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205" name="Conector reto 204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206" name="Conector reto 205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207" name="Conector reto 206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8" name="Conector reto 20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9" name="Conector reto 20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0" name="Conector reto 20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1" name="Conector reto 21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2" name="Conector reto 21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3" name="Conector reto 21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14" name="Conector reto 213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15" name="Conector reto 214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16" name="Conector reto 215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7" name="Conector reto 21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8" name="Conector reto 21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9" name="Conector reto 21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0" name="Conector reto 21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1" name="Conector reto 22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2" name="Conector reto 22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23" name="Conector reto 222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24" name="Conector reto 223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25" name="Conector reto 224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6" name="Conector reto 22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7" name="Conector reto 22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8" name="Conector reto 22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9" name="Conector reto 22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0" name="Conector reto 22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1" name="Conector reto 23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32" name="Conector reto 231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233" name="Conector reto 232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234" name="Conector reto 233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5" name="Conector reto 23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6" name="Conector reto 23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7" name="Conector reto 23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8" name="Conector reto 23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9" name="Conector reto 23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0" name="Conector reto 23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41" name="Conector reto 240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42" name="Conector reto 241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43" name="Conector reto 242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4" name="Conector reto 24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5" name="Conector reto 24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6" name="Conector reto 24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7" name="Conector reto 24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8" name="Conector reto 24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9" name="Conector reto 24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0" name="Conector reto 24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1" name="Conector reto 25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2" name="Conector reto 25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3" name="Conector reto 25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4" name="Conector reto 25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5" name="Conector reto 25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6" name="Conector reto 25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7" name="Conector reto 25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8" name="Conector reto 25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9" name="Conector reto 25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0" name="Conector reto 25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1" name="Conector reto 26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62" name="Conector reto 261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63" name="Conector reto 262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64" name="Conector reto 263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5" name="Conector reto 26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6" name="Conector reto 26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7" name="Conector reto 26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8" name="Conector reto 26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9" name="Conector reto 26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0" name="Conector reto 26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71" name="Conector reto 270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72" name="Conector reto 271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73" name="Conector reto 272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4" name="Conector reto 27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5" name="Conector reto 27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6" name="Conector reto 27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7" name="Conector reto 27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8" name="Conector reto 27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9" name="Conector reto 27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80" name="Conector reto 279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281" name="Conector reto 280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282" name="Conector reto 281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3" name="Conector reto 28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4" name="Conector reto 28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5" name="Conector reto 28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6" name="Conector reto 28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7" name="Conector reto 28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8" name="Conector reto 28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89" name="Conector reto 288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90" name="Conector reto 289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91" name="Conector reto 290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2" name="Conector reto 29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3" name="Conector reto 29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4" name="Conector reto 29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5" name="Conector reto 29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6" name="Conector reto 29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7" name="Conector reto 29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8" name="Conector reto 29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9" name="Conector reto 29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0" name="Conector reto 29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1" name="Conector reto 30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2" name="Conector reto 30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3" name="Conector reto 30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4" name="Conector reto 30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5" name="Conector reto 30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6" name="Conector reto 30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7" name="Conector reto 30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8" name="Conector reto 30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9" name="Conector reto 30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310" name="Conector reto 309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11" name="Conector reto 310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312" name="Conector reto 311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3" name="Conector reto 31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4" name="Conector reto 31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5" name="Conector reto 31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6" name="Conector reto 31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7" name="Conector reto 31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8" name="Conector reto 31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319" name="Conector reto 318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320" name="Conector reto 319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321" name="Conector reto 320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2" name="Conector reto 32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3" name="Conector reto 32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4" name="Conector reto 32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5" name="Conector reto 32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6" name="Conector reto 32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7" name="Conector reto 32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28" name="Conector reto 327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29" name="Conector reto 328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30" name="Conector reto 329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31" name="Conector reto 33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2" name="Conector reto 33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3" name="Conector reto 33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34" name="Conector reto 33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5" name="Conector reto 33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6" name="Conector reto 33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37" name="Conector reto 33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8" name="Conector reto 33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9" name="Conector reto 33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40" name="Conector reto 33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1" name="Conector reto 34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2" name="Conector reto 34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43" name="Conector reto 34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4" name="Conector reto 34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5" name="Conector reto 34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46" name="Conector reto 34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7" name="Conector reto 34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8" name="Conector reto 34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49" name="Conector reto 348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50" name="Conector reto 349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51" name="Conector reto 350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2" name="Conector reto 35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3" name="Conector reto 35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4" name="Conector reto 35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5" name="Conector reto 35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6" name="Conector reto 35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7" name="Conector reto 35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8" name="Conector reto 35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9" name="Conector reto 35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0" name="Conector reto 35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1" name="Conector reto 36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2" name="Conector reto 36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3" name="Conector reto 36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4" name="Conector reto 36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5" name="Conector reto 36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6" name="Conector reto 36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7" name="Conector reto 36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8" name="Conector reto 36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9" name="Conector reto 36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0" name="Conector reto 36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1" name="Conector reto 37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2" name="Conector reto 37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3" name="Conector reto 37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4" name="Conector reto 37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5" name="Conector reto 37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6" name="Conector reto 37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7" name="Conector reto 37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8" name="Conector reto 37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9" name="Conector reto 37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0" name="Conector reto 37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1" name="Conector reto 38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2" name="Conector reto 38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3" name="Conector reto 38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4" name="Conector reto 38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5" name="Conector reto 38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6" name="Conector reto 38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7" name="Conector reto 38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88" name="Conector reto 387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9" name="Conector reto 38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0" name="Conector reto 38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91" name="Conector reto 390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2" name="Conector reto 39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3" name="Conector reto 39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394" name="Conector reto 393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395" name="Conector reto 394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396" name="Conector reto 395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397" name="Conector reto 396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98" name="Conector reto 397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9" name="Conector reto 39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0" name="Conector reto 39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01" name="Conector reto 400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2" name="Conector reto 40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3" name="Conector reto 40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04" name="Conector reto 403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05" name="Conector reto 404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06" name="Conector reto 405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07" name="Conector reto 406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408" name="Conector angulado 407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409" name="Conector reto 408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410" name="Conector reto 409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411" name="Conector reto 410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2" name="Conector reto 41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3" name="Conector reto 41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4" name="Conector reto 41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5" name="Conector reto 41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6" name="Conector reto 41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7" name="Conector reto 41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418" name="Conector reto 417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419" name="Conector reto 418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420" name="Conector reto 419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21" name="Conector reto 42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2" name="Conector reto 42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3" name="Conector reto 42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24" name="Conector reto 42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5" name="Conector reto 42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6" name="Conector reto 42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27" name="Conector reto 42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8" name="Conector reto 42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9" name="Conector reto 42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30" name="Conector reto 42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1" name="Conector reto 43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2" name="Conector reto 43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33" name="Conector reto 43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4" name="Conector reto 43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5" name="Conector reto 43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36" name="Conector reto 43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7" name="Conector reto 43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8" name="Conector reto 43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439" name="Conector reto 438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440" name="Conector reto 439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441" name="Conector reto 440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2" name="Conector reto 44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43" name="Conector reto 44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44" name="Conector reto 44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5" name="Conector reto 44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46" name="Conector reto 44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47" name="Conector reto 44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8" name="Conector reto 44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49" name="Conector reto 44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50" name="Conector reto 44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51" name="Conector reto 45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2" name="Conector reto 45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53" name="Conector reto 45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54" name="Conector reto 45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5" name="Conector reto 45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56" name="Conector reto 45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57" name="Conector reto 45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8" name="Conector reto 45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59" name="Conector reto 45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60" name="Conector reto 45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61" name="Conector reto 46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2" name="Conector reto 46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63" name="Conector reto 46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64" name="Conector reto 46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5" name="Conector reto 46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66" name="Conector reto 46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67" name="Conector reto 46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8" name="Conector reto 46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69" name="Conector reto 46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70" name="Conector reto 46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71" name="Conector reto 47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2" name="Conector reto 47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73" name="Conector reto 47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74" name="Conector reto 47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5" name="Conector reto 47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76" name="Conector reto 47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77" name="Conector reto 47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78" name="Conector reto 477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79" name="Conector reto 47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80" name="Conector reto 47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81" name="Conector reto 480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2" name="Conector reto 48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83" name="Conector reto 48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84" name="Conector reto 483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85" name="Conector reto 484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86" name="Conector reto 485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87" name="Conector reto 486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88" name="Conector reto 487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9" name="Conector reto 48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0" name="Conector reto 48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91" name="Conector reto 490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92" name="Conector reto 49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3" name="Conector reto 49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94" name="Conector reto 493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95" name="Conector reto 494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96" name="Conector reto 495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97" name="Conector reto 496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498" name="Conector angulado 497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" name="Conector reto 1"/>
        <xdr:cNvCxnSpPr/>
      </xdr:nvCxnSpPr>
      <xdr:spPr>
        <a:xfrm>
          <a:off x="11668125" y="6858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3" name="Conector reto 2"/>
        <xdr:cNvCxnSpPr/>
      </xdr:nvCxnSpPr>
      <xdr:spPr>
        <a:xfrm>
          <a:off x="11688350" y="66091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4" name="Conector reto 3"/>
        <xdr:cNvCxnSpPr/>
      </xdr:nvCxnSpPr>
      <xdr:spPr>
        <a:xfrm flipH="1">
          <a:off x="11652633" y="66508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" name="Conector reto 4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" name="Conector reto 5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" name="Conector reto 6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" name="Conector reto 7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" name="Conector reto 8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" name="Conector reto 9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1" name="Conector reto 10"/>
        <xdr:cNvCxnSpPr/>
      </xdr:nvCxnSpPr>
      <xdr:spPr>
        <a:xfrm>
          <a:off x="7115175" y="6858000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2" name="Conector reto 11"/>
        <xdr:cNvCxnSpPr/>
      </xdr:nvCxnSpPr>
      <xdr:spPr>
        <a:xfrm>
          <a:off x="7115175" y="66091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3" name="Conector reto 12"/>
        <xdr:cNvCxnSpPr/>
      </xdr:nvCxnSpPr>
      <xdr:spPr>
        <a:xfrm flipH="1">
          <a:off x="7115175" y="6650831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" name="Conector reto 13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" name="Conector reto 14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" name="Conector reto 15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" name="Conector reto 16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" name="Conector reto 17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" name="Conector reto 18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" name="Conector reto 19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" name="Conector reto 20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" name="Conector reto 21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" name="Conector reto 22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" name="Conector reto 23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" name="Conector reto 24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" name="Conector reto 25"/>
        <xdr:cNvCxnSpPr/>
      </xdr:nvCxnSpPr>
      <xdr:spPr>
        <a:xfrm>
          <a:off x="1445895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" name="Conector reto 26"/>
        <xdr:cNvCxnSpPr/>
      </xdr:nvCxnSpPr>
      <xdr:spPr>
        <a:xfrm>
          <a:off x="1447917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" name="Conector reto 27"/>
        <xdr:cNvCxnSpPr/>
      </xdr:nvCxnSpPr>
      <xdr:spPr>
        <a:xfrm flipH="1">
          <a:off x="1444345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" name="Conector reto 28"/>
        <xdr:cNvCxnSpPr/>
      </xdr:nvCxnSpPr>
      <xdr:spPr>
        <a:xfrm>
          <a:off x="1445895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" name="Conector reto 29"/>
        <xdr:cNvCxnSpPr/>
      </xdr:nvCxnSpPr>
      <xdr:spPr>
        <a:xfrm>
          <a:off x="1447917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" name="Conector reto 30"/>
        <xdr:cNvCxnSpPr/>
      </xdr:nvCxnSpPr>
      <xdr:spPr>
        <a:xfrm flipH="1">
          <a:off x="1444345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2" name="Conector reto 31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3" name="Conector reto 32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4" name="Conector reto 33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" name="Conector reto 3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" name="Conector reto 3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" name="Conector reto 3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" name="Conector reto 3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" name="Conector reto 3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" name="Conector reto 3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" name="Conector reto 4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" name="Conector reto 4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" name="Conector reto 4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" name="Conector reto 4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" name="Conector reto 4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" name="Conector reto 4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" name="Conector reto 4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" name="Conector reto 4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" name="Conector reto 4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" name="Conector reto 4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" name="Conector reto 5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2" name="Conector reto 5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" name="Conector reto 5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" name="Conector reto 5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" name="Conector reto 5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" name="Conector reto 5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" name="Conector reto 5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" name="Conector reto 5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" name="Conector reto 5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" name="Conector reto 5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" name="Conector reto 6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2" name="Conector reto 6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" name="Conector reto 6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4" name="Conector reto 6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5" name="Conector reto 6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" name="Conector reto 6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" name="Conector reto 6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8" name="Conector reto 6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9" name="Conector reto 6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0" name="Conector reto 6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71" name="Conector reto 70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" name="Conector reto 7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" name="Conector reto 7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74" name="Conector reto 73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" name="Conector reto 7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" name="Conector reto 7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77" name="Conector reto 76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78" name="Conector reto 77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79" name="Conector reto 78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80" name="Conector reto 79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81" name="Conector reto 80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2" name="Conector reto 8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3" name="Conector reto 8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84" name="Conector reto 83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5" name="Conector reto 8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6" name="Conector reto 8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87" name="Conector reto 86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88" name="Conector reto 87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89" name="Conector reto 88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90" name="Conector reto 89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91" name="Conector angulado 90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18</xdr:row>
      <xdr:rowOff>104775</xdr:rowOff>
    </xdr:from>
    <xdr:to>
      <xdr:col>38</xdr:col>
      <xdr:colOff>123825</xdr:colOff>
      <xdr:row>18</xdr:row>
      <xdr:rowOff>104775</xdr:rowOff>
    </xdr:to>
    <xdr:cxnSp macro="">
      <xdr:nvCxnSpPr>
        <xdr:cNvPr id="92" name="Conector reto 91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17</xdr:row>
      <xdr:rowOff>65484</xdr:rowOff>
    </xdr:from>
    <xdr:to>
      <xdr:col>38</xdr:col>
      <xdr:colOff>77375</xdr:colOff>
      <xdr:row>17</xdr:row>
      <xdr:rowOff>148828</xdr:rowOff>
    </xdr:to>
    <xdr:cxnSp macro="">
      <xdr:nvCxnSpPr>
        <xdr:cNvPr id="93" name="Conector reto 92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17</xdr:row>
      <xdr:rowOff>107156</xdr:rowOff>
    </xdr:from>
    <xdr:to>
      <xdr:col>38</xdr:col>
      <xdr:colOff>119047</xdr:colOff>
      <xdr:row>17</xdr:row>
      <xdr:rowOff>107156</xdr:rowOff>
    </xdr:to>
    <xdr:cxnSp macro="">
      <xdr:nvCxnSpPr>
        <xdr:cNvPr id="94" name="Conector reto 93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5" name="Conector reto 9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6" name="Conector reto 9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7" name="Conector reto 9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8" name="Conector reto 9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9" name="Conector reto 9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0" name="Conector reto 9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01" name="Conector reto 100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02" name="Conector reto 101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03" name="Conector reto 102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4" name="Conector reto 10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5" name="Conector reto 10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6" name="Conector reto 10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7" name="Conector reto 10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8" name="Conector reto 10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9" name="Conector reto 10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110" name="Conector reto 109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111" name="Conector reto 110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112" name="Conector reto 111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3" name="Conector reto 11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4" name="Conector reto 11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5" name="Conector reto 11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6" name="Conector reto 11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7" name="Conector reto 11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8" name="Conector reto 11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19" name="Conector reto 118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20" name="Conector reto 119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21" name="Conector reto 120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2" name="Conector reto 12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3" name="Conector reto 12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4" name="Conector reto 12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5" name="Conector reto 12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6" name="Conector reto 12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7" name="Conector reto 12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28" name="Conector reto 127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29" name="Conector reto 128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30" name="Conector reto 129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1" name="Conector reto 13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2" name="Conector reto 13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3" name="Conector reto 13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4" name="Conector reto 13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5" name="Conector reto 13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6" name="Conector reto 13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37" name="Conector reto 136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38" name="Conector reto 137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39" name="Conector reto 138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0" name="Conector reto 13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1" name="Conector reto 14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2" name="Conector reto 14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3" name="Conector reto 14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4" name="Conector reto 14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5" name="Conector reto 14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46" name="Conector reto 145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47" name="Conector reto 146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48" name="Conector reto 147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9" name="Conector reto 14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0" name="Conector reto 14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1" name="Conector reto 15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2" name="Conector reto 15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3" name="Conector reto 15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4" name="Conector reto 15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5" name="Conector reto 15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6" name="Conector reto 15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7" name="Conector reto 15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8" name="Conector reto 15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9" name="Conector reto 15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0" name="Conector reto 15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1" name="Conector reto 16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2" name="Conector reto 16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3" name="Conector reto 16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4" name="Conector reto 16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5" name="Conector reto 16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6" name="Conector reto 16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67" name="Conector reto 166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68" name="Conector reto 167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69" name="Conector reto 168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0" name="Conector reto 16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1" name="Conector reto 17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2" name="Conector reto 17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3" name="Conector reto 17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4" name="Conector reto 17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5" name="Conector reto 17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176" name="Conector reto 175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177" name="Conector reto 176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178" name="Conector reto 177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9" name="Conector reto 17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0" name="Conector reto 17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1" name="Conector reto 18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2" name="Conector reto 18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3" name="Conector reto 18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4" name="Conector reto 18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85" name="Conector reto 184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86" name="Conector reto 185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87" name="Conector reto 186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8" name="Conector reto 18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9" name="Conector reto 18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0" name="Conector reto 18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1" name="Conector reto 19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2" name="Conector reto 19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3" name="Conector reto 19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94" name="Conector reto 193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95" name="Conector reto 194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96" name="Conector reto 195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7" name="Conector reto 19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8" name="Conector reto 19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9" name="Conector reto 19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0" name="Conector reto 19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1" name="Conector reto 20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2" name="Conector reto 20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03" name="Conector reto 202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204" name="Conector reto 203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205" name="Conector reto 204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6" name="Conector reto 20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7" name="Conector reto 20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8" name="Conector reto 20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9" name="Conector reto 20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0" name="Conector reto 20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1" name="Conector reto 21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12" name="Conector reto 211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13" name="Conector reto 212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14" name="Conector reto 213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5" name="Conector reto 21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6" name="Conector reto 21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7" name="Conector reto 21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8" name="Conector reto 21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9" name="Conector reto 21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0" name="Conector reto 21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1" name="Conector reto 22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2" name="Conector reto 22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3" name="Conector reto 22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4" name="Conector reto 22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5" name="Conector reto 22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6" name="Conector reto 22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7" name="Conector reto 22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8" name="Conector reto 22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9" name="Conector reto 22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0" name="Conector reto 22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1" name="Conector reto 23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2" name="Conector reto 23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233" name="Conector reto 232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234" name="Conector reto 233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235" name="Conector reto 234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6" name="Conector reto 23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7" name="Conector reto 23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8" name="Conector reto 23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9" name="Conector reto 23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0" name="Conector reto 23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1" name="Conector reto 24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42" name="Conector reto 241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43" name="Conector reto 242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44" name="Conector reto 243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5" name="Conector reto 24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6" name="Conector reto 24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7" name="Conector reto 24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8" name="Conector reto 24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9" name="Conector reto 24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0" name="Conector reto 24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51" name="Conector reto 250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52" name="Conector reto 251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53" name="Conector reto 252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4" name="Conector reto 25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5" name="Conector reto 25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6" name="Conector reto 25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7" name="Conector reto 25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8" name="Conector reto 25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9" name="Conector reto 25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60" name="Conector reto 259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261" name="Conector reto 260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262" name="Conector reto 261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3" name="Conector reto 26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4" name="Conector reto 26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5" name="Conector reto 26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6" name="Conector reto 26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7" name="Conector reto 26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8" name="Conector reto 26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69" name="Conector reto 268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70" name="Conector reto 269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71" name="Conector reto 270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2" name="Conector reto 27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3" name="Conector reto 27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4" name="Conector reto 27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5" name="Conector reto 27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6" name="Conector reto 27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7" name="Conector reto 27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8" name="Conector reto 27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9" name="Conector reto 27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0" name="Conector reto 27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1" name="Conector reto 28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2" name="Conector reto 28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3" name="Conector reto 28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4" name="Conector reto 28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5" name="Conector reto 28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6" name="Conector reto 28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7" name="Conector reto 28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8" name="Conector reto 28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9" name="Conector reto 28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90" name="Conector reto 289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91" name="Conector reto 290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92" name="Conector reto 291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3" name="Conector reto 29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4" name="Conector reto 29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5" name="Conector reto 29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6" name="Conector reto 29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7" name="Conector reto 29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8" name="Conector reto 29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99" name="Conector reto 298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00" name="Conector reto 299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301" name="Conector reto 300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2" name="Conector reto 30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3" name="Conector reto 30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4" name="Conector reto 30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5" name="Conector reto 30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6" name="Conector reto 30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7" name="Conector reto 30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308" name="Conector reto 307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309" name="Conector reto 308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310" name="Conector reto 309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1" name="Conector reto 31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2" name="Conector reto 31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3" name="Conector reto 31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4" name="Conector reto 31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5" name="Conector reto 31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6" name="Conector reto 31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17" name="Conector reto 316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18" name="Conector reto 317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19" name="Conector reto 318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0" name="Conector reto 31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1" name="Conector reto 32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2" name="Conector reto 32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3" name="Conector reto 32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4" name="Conector reto 32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5" name="Conector reto 32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6" name="Conector reto 32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7" name="Conector reto 32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8" name="Conector reto 32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9" name="Conector reto 32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0" name="Conector reto 32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1" name="Conector reto 33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32" name="Conector reto 33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3" name="Conector reto 33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4" name="Conector reto 33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35" name="Conector reto 33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6" name="Conector reto 33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7" name="Conector reto 33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338" name="Conector reto 337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39" name="Conector reto 338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340" name="Conector reto 339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41" name="Conector reto 34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2" name="Conector reto 34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3" name="Conector reto 34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44" name="Conector reto 34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5" name="Conector reto 34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6" name="Conector reto 34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347" name="Conector reto 346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348" name="Conector reto 347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349" name="Conector reto 348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0" name="Conector reto 34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1" name="Conector reto 35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2" name="Conector reto 35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3" name="Conector reto 35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4" name="Conector reto 35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5" name="Conector reto 35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56" name="Conector reto 355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57" name="Conector reto 356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58" name="Conector reto 357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9" name="Conector reto 35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0" name="Conector reto 35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1" name="Conector reto 36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2" name="Conector reto 36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3" name="Conector reto 36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4" name="Conector reto 36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5" name="Conector reto 36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6" name="Conector reto 36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7" name="Conector reto 36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8" name="Conector reto 36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9" name="Conector reto 36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0" name="Conector reto 36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1" name="Conector reto 37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2" name="Conector reto 37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3" name="Conector reto 37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4" name="Conector reto 37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5" name="Conector reto 37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6" name="Conector reto 37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77" name="Conector reto 376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78" name="Conector reto 377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79" name="Conector reto 378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0" name="Conector reto 37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1" name="Conector reto 38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2" name="Conector reto 38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3" name="Conector reto 38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4" name="Conector reto 38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5" name="Conector reto 38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6" name="Conector reto 38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7" name="Conector reto 38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8" name="Conector reto 38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9" name="Conector reto 38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0" name="Conector reto 38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1" name="Conector reto 39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2" name="Conector reto 39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3" name="Conector reto 39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4" name="Conector reto 39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5" name="Conector reto 39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6" name="Conector reto 39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7" name="Conector reto 39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8" name="Conector reto 39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9" name="Conector reto 39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0" name="Conector reto 39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1" name="Conector reto 40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2" name="Conector reto 40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3" name="Conector reto 40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4" name="Conector reto 40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5" name="Conector reto 40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6" name="Conector reto 40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7" name="Conector reto 40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8" name="Conector reto 40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9" name="Conector reto 40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0" name="Conector reto 40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1" name="Conector reto 41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2" name="Conector reto 41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3" name="Conector reto 41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4" name="Conector reto 41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5" name="Conector reto 41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16" name="Conector reto 415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7" name="Conector reto 41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8" name="Conector reto 41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19" name="Conector reto 418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0" name="Conector reto 41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1" name="Conector reto 42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22" name="Conector reto 421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23" name="Conector reto 422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24" name="Conector reto 423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25" name="Conector reto 424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26" name="Conector reto 425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7" name="Conector reto 42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8" name="Conector reto 42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29" name="Conector reto 428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0" name="Conector reto 42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1" name="Conector reto 43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32" name="Conector reto 431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33" name="Conector reto 432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34" name="Conector reto 433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35" name="Conector reto 434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436" name="Conector angulado 435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437" name="Conector reto 436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438" name="Conector reto 437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439" name="Conector reto 438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0" name="Conector reto 43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41" name="Conector reto 44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42" name="Conector reto 44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3" name="Conector reto 44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44" name="Conector reto 44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45" name="Conector reto 44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446" name="Conector reto 445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447" name="Conector reto 446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448" name="Conector reto 447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9" name="Conector reto 44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0" name="Conector reto 44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51" name="Conector reto 45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52" name="Conector reto 45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3" name="Conector reto 45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54" name="Conector reto 45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55" name="Conector reto 45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6" name="Conector reto 45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57" name="Conector reto 45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58" name="Conector reto 45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9" name="Conector reto 45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0" name="Conector reto 45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61" name="Conector reto 46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62" name="Conector reto 46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3" name="Conector reto 46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64" name="Conector reto 46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65" name="Conector reto 46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6" name="Conector reto 46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467" name="Conector reto 466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468" name="Conector reto 467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469" name="Conector reto 468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0" name="Conector reto 46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71" name="Conector reto 47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72" name="Conector reto 47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3" name="Conector reto 47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74" name="Conector reto 47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75" name="Conector reto 47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6" name="Conector reto 47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77" name="Conector reto 47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78" name="Conector reto 47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9" name="Conector reto 47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0" name="Conector reto 47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81" name="Conector reto 48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82" name="Conector reto 48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3" name="Conector reto 48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84" name="Conector reto 48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85" name="Conector reto 48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6" name="Conector reto 48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87" name="Conector reto 48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88" name="Conector reto 48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9" name="Conector reto 48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0" name="Conector reto 48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91" name="Conector reto 49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92" name="Conector reto 49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3" name="Conector reto 49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94" name="Conector reto 49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95" name="Conector reto 49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6" name="Conector reto 49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97" name="Conector reto 49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98" name="Conector reto 49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9" name="Conector reto 49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0" name="Conector reto 49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01" name="Conector reto 50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02" name="Conector reto 50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3" name="Conector reto 50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04" name="Conector reto 50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05" name="Conector reto 50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506" name="Conector reto 505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07" name="Conector reto 50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08" name="Conector reto 50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509" name="Conector reto 508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0" name="Conector reto 50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11" name="Conector reto 51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512" name="Conector reto 511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513" name="Conector reto 512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514" name="Conector reto 513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515" name="Conector reto 514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516" name="Conector reto 515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7" name="Conector reto 51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18" name="Conector reto 51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519" name="Conector reto 518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20" name="Conector reto 51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21" name="Conector reto 52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522" name="Conector reto 521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523" name="Conector reto 522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524" name="Conector reto 523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525" name="Conector reto 524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526" name="Conector angulado 525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" name="Conector reto 1"/>
        <xdr:cNvCxnSpPr/>
      </xdr:nvCxnSpPr>
      <xdr:spPr>
        <a:xfrm>
          <a:off x="12277725" y="43243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" name="Conector reto 2"/>
        <xdr:cNvCxnSpPr/>
      </xdr:nvCxnSpPr>
      <xdr:spPr>
        <a:xfrm>
          <a:off x="12297950" y="40755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" name="Conector reto 3"/>
        <xdr:cNvCxnSpPr/>
      </xdr:nvCxnSpPr>
      <xdr:spPr>
        <a:xfrm flipH="1">
          <a:off x="12262233" y="41171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" name="Conector reto 4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" name="Conector reto 5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" name="Conector reto 6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" name="Conector reto 7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" name="Conector reto 8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" name="Conector reto 9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1" name="Conector reto 10"/>
        <xdr:cNvCxnSpPr/>
      </xdr:nvCxnSpPr>
      <xdr:spPr>
        <a:xfrm>
          <a:off x="7115175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2" name="Conector reto 11"/>
        <xdr:cNvCxnSpPr/>
      </xdr:nvCxnSpPr>
      <xdr:spPr>
        <a:xfrm>
          <a:off x="7115175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3" name="Conector reto 12"/>
        <xdr:cNvCxnSpPr/>
      </xdr:nvCxnSpPr>
      <xdr:spPr>
        <a:xfrm flipH="1">
          <a:off x="7115175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" name="Conector reto 13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" name="Conector reto 14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" name="Conector reto 15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" name="Conector reto 16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" name="Conector reto 17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" name="Conector reto 18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0" name="Conector reto 19"/>
        <xdr:cNvCxnSpPr/>
      </xdr:nvCxnSpPr>
      <xdr:spPr>
        <a:xfrm>
          <a:off x="7115175" y="6858000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1" name="Conector reto 20"/>
        <xdr:cNvCxnSpPr/>
      </xdr:nvCxnSpPr>
      <xdr:spPr>
        <a:xfrm>
          <a:off x="7115175" y="66091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2" name="Conector reto 21"/>
        <xdr:cNvCxnSpPr/>
      </xdr:nvCxnSpPr>
      <xdr:spPr>
        <a:xfrm flipH="1">
          <a:off x="7115175" y="6650831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" name="Conector reto 22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" name="Conector reto 23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" name="Conector reto 24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" name="Conector reto 25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" name="Conector reto 26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" name="Conector reto 27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" name="Conector reto 28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" name="Conector reto 29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" name="Conector reto 30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" name="Conector reto 31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" name="Conector reto 32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" name="Conector reto 33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" name="Conector reto 34"/>
        <xdr:cNvCxnSpPr/>
      </xdr:nvCxnSpPr>
      <xdr:spPr>
        <a:xfrm>
          <a:off x="1445895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" name="Conector reto 35"/>
        <xdr:cNvCxnSpPr/>
      </xdr:nvCxnSpPr>
      <xdr:spPr>
        <a:xfrm>
          <a:off x="1447917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" name="Conector reto 36"/>
        <xdr:cNvCxnSpPr/>
      </xdr:nvCxnSpPr>
      <xdr:spPr>
        <a:xfrm flipH="1">
          <a:off x="1444345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" name="Conector reto 37"/>
        <xdr:cNvCxnSpPr/>
      </xdr:nvCxnSpPr>
      <xdr:spPr>
        <a:xfrm>
          <a:off x="1445895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" name="Conector reto 38"/>
        <xdr:cNvCxnSpPr/>
      </xdr:nvCxnSpPr>
      <xdr:spPr>
        <a:xfrm>
          <a:off x="1447917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" name="Conector reto 39"/>
        <xdr:cNvCxnSpPr/>
      </xdr:nvCxnSpPr>
      <xdr:spPr>
        <a:xfrm flipH="1">
          <a:off x="1444345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41" name="Conector reto 40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42" name="Conector reto 41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43" name="Conector reto 42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" name="Conector reto 4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" name="Conector reto 4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" name="Conector reto 4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" name="Conector reto 4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" name="Conector reto 4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" name="Conector reto 4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" name="Conector reto 4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" name="Conector reto 5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2" name="Conector reto 5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" name="Conector reto 5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" name="Conector reto 5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" name="Conector reto 5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" name="Conector reto 5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" name="Conector reto 5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" name="Conector reto 5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" name="Conector reto 5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" name="Conector reto 5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" name="Conector reto 6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2" name="Conector reto 6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" name="Conector reto 6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4" name="Conector reto 6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5" name="Conector reto 6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" name="Conector reto 6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" name="Conector reto 6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8" name="Conector reto 6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9" name="Conector reto 6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0" name="Conector reto 6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1" name="Conector reto 7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" name="Conector reto 7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" name="Conector reto 7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" name="Conector reto 7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" name="Conector reto 7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" name="Conector reto 7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7" name="Conector reto 7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8" name="Conector reto 7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9" name="Conector reto 7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80" name="Conector reto 79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1" name="Conector reto 8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" name="Conector reto 8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83" name="Conector reto 82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" name="Conector reto 8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" name="Conector reto 8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86" name="Conector reto 85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87" name="Conector reto 86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88" name="Conector reto 87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89" name="Conector reto 88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90" name="Conector reto 89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1" name="Conector reto 9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2" name="Conector reto 9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93" name="Conector reto 92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4" name="Conector reto 9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5" name="Conector reto 9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96" name="Conector reto 95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97" name="Conector reto 96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98" name="Conector reto 97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99" name="Conector reto 98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100" name="Conector angulado 99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01" name="Conector reto 100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02" name="Conector reto 101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03" name="Conector reto 102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4" name="Conector reto 10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5" name="Conector reto 10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6" name="Conector reto 10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7" name="Conector reto 10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8" name="Conector reto 10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9" name="Conector reto 10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10" name="Conector reto 109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11" name="Conector reto 110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12" name="Conector reto 111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3" name="Conector reto 11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4" name="Conector reto 11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5" name="Conector reto 11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6" name="Conector reto 11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7" name="Conector reto 11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8" name="Conector reto 11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9" name="Conector reto 11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0" name="Conector reto 11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1" name="Conector reto 12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2" name="Conector reto 12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3" name="Conector reto 12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4" name="Conector reto 12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5" name="Conector reto 12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6" name="Conector reto 12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7" name="Conector reto 12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8" name="Conector reto 12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9" name="Conector reto 12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0" name="Conector reto 12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31" name="Conector reto 130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32" name="Conector reto 131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33" name="Conector reto 132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4" name="Conector reto 13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5" name="Conector reto 13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6" name="Conector reto 13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37" name="Conector reto 13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8" name="Conector reto 13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9" name="Conector reto 13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0" name="Conector reto 13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1" name="Conector reto 14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2" name="Conector reto 14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3" name="Conector reto 14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4" name="Conector reto 14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5" name="Conector reto 14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6" name="Conector reto 14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7" name="Conector reto 14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8" name="Conector reto 14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9" name="Conector reto 14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0" name="Conector reto 14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1" name="Conector reto 15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2" name="Conector reto 15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3" name="Conector reto 15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4" name="Conector reto 15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5" name="Conector reto 15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6" name="Conector reto 15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7" name="Conector reto 15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8" name="Conector reto 15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9" name="Conector reto 15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0" name="Conector reto 15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1" name="Conector reto 16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2" name="Conector reto 16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3" name="Conector reto 16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4" name="Conector reto 16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5" name="Conector reto 16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6" name="Conector reto 16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7" name="Conector reto 16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8" name="Conector reto 16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9" name="Conector reto 16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70" name="Conector reto 169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1" name="Conector reto 17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2" name="Conector reto 17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73" name="Conector reto 172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4" name="Conector reto 17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5" name="Conector reto 17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176" name="Conector reto 175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177" name="Conector reto 176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178" name="Conector reto 177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179" name="Conector reto 178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80" name="Conector reto 179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1" name="Conector reto 18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2" name="Conector reto 18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83" name="Conector reto 182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4" name="Conector reto 18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5" name="Conector reto 18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186" name="Conector reto 185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187" name="Conector reto 186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188" name="Conector reto 187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189" name="Conector reto 188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190" name="Conector angulado 189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18</xdr:row>
      <xdr:rowOff>104775</xdr:rowOff>
    </xdr:from>
    <xdr:to>
      <xdr:col>38</xdr:col>
      <xdr:colOff>123825</xdr:colOff>
      <xdr:row>18</xdr:row>
      <xdr:rowOff>104775</xdr:rowOff>
    </xdr:to>
    <xdr:cxnSp macro="">
      <xdr:nvCxnSpPr>
        <xdr:cNvPr id="191" name="Conector reto 190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17</xdr:row>
      <xdr:rowOff>65484</xdr:rowOff>
    </xdr:from>
    <xdr:to>
      <xdr:col>38</xdr:col>
      <xdr:colOff>77375</xdr:colOff>
      <xdr:row>17</xdr:row>
      <xdr:rowOff>148828</xdr:rowOff>
    </xdr:to>
    <xdr:cxnSp macro="">
      <xdr:nvCxnSpPr>
        <xdr:cNvPr id="192" name="Conector reto 191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17</xdr:row>
      <xdr:rowOff>107156</xdr:rowOff>
    </xdr:from>
    <xdr:to>
      <xdr:col>38</xdr:col>
      <xdr:colOff>119047</xdr:colOff>
      <xdr:row>17</xdr:row>
      <xdr:rowOff>107156</xdr:rowOff>
    </xdr:to>
    <xdr:cxnSp macro="">
      <xdr:nvCxnSpPr>
        <xdr:cNvPr id="193" name="Conector reto 192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4" name="Conector reto 19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5" name="Conector reto 19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6" name="Conector reto 19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7" name="Conector reto 19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8" name="Conector reto 19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9" name="Conector reto 19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00" name="Conector reto 199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01" name="Conector reto 200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02" name="Conector reto 201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3" name="Conector reto 20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4" name="Conector reto 20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5" name="Conector reto 20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6" name="Conector reto 20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7" name="Conector reto 20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8" name="Conector reto 20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209" name="Conector reto 208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210" name="Conector reto 209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211" name="Conector reto 210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2" name="Conector reto 21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3" name="Conector reto 21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4" name="Conector reto 21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5" name="Conector reto 21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6" name="Conector reto 21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7" name="Conector reto 21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18" name="Conector reto 217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19" name="Conector reto 218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20" name="Conector reto 219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1" name="Conector reto 22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2" name="Conector reto 22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3" name="Conector reto 22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24" name="Conector reto 22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5" name="Conector reto 22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6" name="Conector reto 22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27" name="Conector reto 226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28" name="Conector reto 227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29" name="Conector reto 228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0" name="Conector reto 22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1" name="Conector reto 23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2" name="Conector reto 23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3" name="Conector reto 23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4" name="Conector reto 23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5" name="Conector reto 23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36" name="Conector reto 235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237" name="Conector reto 236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238" name="Conector reto 237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9" name="Conector reto 23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0" name="Conector reto 23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1" name="Conector reto 24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2" name="Conector reto 24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3" name="Conector reto 24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4" name="Conector reto 24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45" name="Conector reto 244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46" name="Conector reto 245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47" name="Conector reto 246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8" name="Conector reto 24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9" name="Conector reto 24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0" name="Conector reto 24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1" name="Conector reto 25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2" name="Conector reto 25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3" name="Conector reto 25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4" name="Conector reto 25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5" name="Conector reto 25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6" name="Conector reto 25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7" name="Conector reto 25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8" name="Conector reto 25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9" name="Conector reto 25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0" name="Conector reto 25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1" name="Conector reto 26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2" name="Conector reto 26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3" name="Conector reto 26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4" name="Conector reto 26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5" name="Conector reto 26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66" name="Conector reto 265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67" name="Conector reto 266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68" name="Conector reto 267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9" name="Conector reto 26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0" name="Conector reto 26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1" name="Conector reto 27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2" name="Conector reto 27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3" name="Conector reto 27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4" name="Conector reto 27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275" name="Conector reto 274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276" name="Conector reto 275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277" name="Conector reto 276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8" name="Conector reto 27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9" name="Conector reto 27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0" name="Conector reto 27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1" name="Conector reto 28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2" name="Conector reto 28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3" name="Conector reto 28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84" name="Conector reto 283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85" name="Conector reto 284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86" name="Conector reto 285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7" name="Conector reto 28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8" name="Conector reto 28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9" name="Conector reto 28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0" name="Conector reto 28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1" name="Conector reto 29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2" name="Conector reto 29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93" name="Conector reto 292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94" name="Conector reto 293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95" name="Conector reto 294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6" name="Conector reto 29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7" name="Conector reto 29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8" name="Conector reto 29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9" name="Conector reto 29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0" name="Conector reto 29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1" name="Conector reto 30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302" name="Conector reto 301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303" name="Conector reto 302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304" name="Conector reto 303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5" name="Conector reto 30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6" name="Conector reto 30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7" name="Conector reto 30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8" name="Conector reto 30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9" name="Conector reto 30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0" name="Conector reto 30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11" name="Conector reto 310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12" name="Conector reto 311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13" name="Conector reto 312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4" name="Conector reto 31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5" name="Conector reto 31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6" name="Conector reto 31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7" name="Conector reto 31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8" name="Conector reto 31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9" name="Conector reto 31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0" name="Conector reto 31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1" name="Conector reto 32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2" name="Conector reto 32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3" name="Conector reto 32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4" name="Conector reto 32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5" name="Conector reto 32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6" name="Conector reto 32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7" name="Conector reto 32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8" name="Conector reto 32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9" name="Conector reto 32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0" name="Conector reto 32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1" name="Conector reto 33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332" name="Conector reto 331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333" name="Conector reto 332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334" name="Conector reto 333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35" name="Conector reto 33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6" name="Conector reto 33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7" name="Conector reto 33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38" name="Conector reto 33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9" name="Conector reto 33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0" name="Conector reto 33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341" name="Conector reto 340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42" name="Conector reto 341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343" name="Conector reto 342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44" name="Conector reto 34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5" name="Conector reto 34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6" name="Conector reto 34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47" name="Conector reto 34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8" name="Conector reto 34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9" name="Conector reto 34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350" name="Conector reto 349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51" name="Conector reto 350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352" name="Conector reto 351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3" name="Conector reto 35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4" name="Conector reto 35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5" name="Conector reto 35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6" name="Conector reto 35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7" name="Conector reto 35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8" name="Conector reto 35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359" name="Conector reto 358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360" name="Conector reto 359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361" name="Conector reto 360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2" name="Conector reto 36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3" name="Conector reto 36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4" name="Conector reto 36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5" name="Conector reto 36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6" name="Conector reto 36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7" name="Conector reto 36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68" name="Conector reto 367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69" name="Conector reto 368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70" name="Conector reto 369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1" name="Conector reto 37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2" name="Conector reto 37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3" name="Conector reto 37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4" name="Conector reto 37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5" name="Conector reto 37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6" name="Conector reto 37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7" name="Conector reto 37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8" name="Conector reto 37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9" name="Conector reto 37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0" name="Conector reto 37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1" name="Conector reto 38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2" name="Conector reto 38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3" name="Conector reto 38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4" name="Conector reto 38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5" name="Conector reto 38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6" name="Conector reto 38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7" name="Conector reto 38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8" name="Conector reto 38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389" name="Conector reto 388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90" name="Conector reto 389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391" name="Conector reto 390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2" name="Conector reto 39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3" name="Conector reto 39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4" name="Conector reto 39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5" name="Conector reto 39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6" name="Conector reto 39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7" name="Conector reto 39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398" name="Conector reto 397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99" name="Conector reto 398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00" name="Conector reto 399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1" name="Conector reto 40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2" name="Conector reto 40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3" name="Conector reto 40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4" name="Conector reto 40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5" name="Conector reto 40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6" name="Conector reto 40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407" name="Conector reto 406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408" name="Conector reto 407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409" name="Conector reto 408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0" name="Conector reto 40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1" name="Conector reto 41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2" name="Conector reto 41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3" name="Conector reto 41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4" name="Conector reto 41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5" name="Conector reto 41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416" name="Conector reto 415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417" name="Conector reto 416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418" name="Conector reto 417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9" name="Conector reto 41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0" name="Conector reto 41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1" name="Conector reto 42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22" name="Conector reto 42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3" name="Conector reto 42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4" name="Conector reto 42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25" name="Conector reto 42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6" name="Conector reto 42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7" name="Conector reto 42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28" name="Conector reto 42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9" name="Conector reto 42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0" name="Conector reto 42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31" name="Conector reto 43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2" name="Conector reto 43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3" name="Conector reto 43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34" name="Conector reto 43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5" name="Conector reto 43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6" name="Conector reto 43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437" name="Conector reto 436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438" name="Conector reto 437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39" name="Conector reto 438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0" name="Conector reto 43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41" name="Conector reto 44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42" name="Conector reto 44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3" name="Conector reto 44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44" name="Conector reto 44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45" name="Conector reto 44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446" name="Conector reto 445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447" name="Conector reto 446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448" name="Conector reto 447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9" name="Conector reto 44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0" name="Conector reto 44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51" name="Conector reto 45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52" name="Conector reto 45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3" name="Conector reto 45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54" name="Conector reto 45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455" name="Conector reto 454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456" name="Conector reto 455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457" name="Conector reto 456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58" name="Conector reto 45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9" name="Conector reto 45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0" name="Conector reto 45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61" name="Conector reto 46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62" name="Conector reto 46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3" name="Conector reto 46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64" name="Conector reto 46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65" name="Conector reto 46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6" name="Conector reto 46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67" name="Conector reto 46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68" name="Conector reto 46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9" name="Conector reto 46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0" name="Conector reto 46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71" name="Conector reto 47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72" name="Conector reto 47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3" name="Conector reto 47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74" name="Conector reto 47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75" name="Conector reto 47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476" name="Conector reto 475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477" name="Conector reto 476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478" name="Conector reto 477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9" name="Conector reto 47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0" name="Conector reto 47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81" name="Conector reto 48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82" name="Conector reto 48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3" name="Conector reto 48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84" name="Conector reto 48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85" name="Conector reto 48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6" name="Conector reto 48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87" name="Conector reto 48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88" name="Conector reto 48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9" name="Conector reto 48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0" name="Conector reto 48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91" name="Conector reto 49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92" name="Conector reto 49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3" name="Conector reto 49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94" name="Conector reto 49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95" name="Conector reto 49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6" name="Conector reto 49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97" name="Conector reto 49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98" name="Conector reto 49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9" name="Conector reto 49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0" name="Conector reto 49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01" name="Conector reto 50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02" name="Conector reto 50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3" name="Conector reto 50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04" name="Conector reto 50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05" name="Conector reto 50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6" name="Conector reto 50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07" name="Conector reto 50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08" name="Conector reto 50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9" name="Conector reto 50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0" name="Conector reto 50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11" name="Conector reto 51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12" name="Conector reto 51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3" name="Conector reto 51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14" name="Conector reto 51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515" name="Conector reto 514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6" name="Conector reto 51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17" name="Conector reto 51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518" name="Conector reto 517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9" name="Conector reto 51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20" name="Conector reto 51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521" name="Conector reto 520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522" name="Conector reto 521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523" name="Conector reto 522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524" name="Conector reto 523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525" name="Conector reto 524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26" name="Conector reto 52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27" name="Conector reto 52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528" name="Conector reto 527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29" name="Conector reto 52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30" name="Conector reto 52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531" name="Conector reto 530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532" name="Conector reto 531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533" name="Conector reto 532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534" name="Conector reto 533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535" name="Conector angulado 534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536" name="Conector reto 535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537" name="Conector reto 536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538" name="Conector reto 537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9" name="Conector reto 53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0" name="Conector reto 53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41" name="Conector reto 54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42" name="Conector reto 54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3" name="Conector reto 54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44" name="Conector reto 54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545" name="Conector reto 544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546" name="Conector reto 545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547" name="Conector reto 546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48" name="Conector reto 54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9" name="Conector reto 54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0" name="Conector reto 54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51" name="Conector reto 55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52" name="Conector reto 55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3" name="Conector reto 55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54" name="Conector reto 55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55" name="Conector reto 55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6" name="Conector reto 55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57" name="Conector reto 55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58" name="Conector reto 55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9" name="Conector reto 55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0" name="Conector reto 55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61" name="Conector reto 56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62" name="Conector reto 56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3" name="Conector reto 56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64" name="Conector reto 56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65" name="Conector reto 56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566" name="Conector reto 565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567" name="Conector reto 566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568" name="Conector reto 567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9" name="Conector reto 56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0" name="Conector reto 56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71" name="Conector reto 57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72" name="Conector reto 57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3" name="Conector reto 57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74" name="Conector reto 57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75" name="Conector reto 57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6" name="Conector reto 57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77" name="Conector reto 57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78" name="Conector reto 57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9" name="Conector reto 57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0" name="Conector reto 57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81" name="Conector reto 58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82" name="Conector reto 58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3" name="Conector reto 58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84" name="Conector reto 58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85" name="Conector reto 58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6" name="Conector reto 58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87" name="Conector reto 58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88" name="Conector reto 58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9" name="Conector reto 58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0" name="Conector reto 58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91" name="Conector reto 59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92" name="Conector reto 59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3" name="Conector reto 59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94" name="Conector reto 59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95" name="Conector reto 59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6" name="Conector reto 59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97" name="Conector reto 59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98" name="Conector reto 59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9" name="Conector reto 59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0" name="Conector reto 59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01" name="Conector reto 60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02" name="Conector reto 60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3" name="Conector reto 60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04" name="Conector reto 60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605" name="Conector reto 604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6" name="Conector reto 60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07" name="Conector reto 60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608" name="Conector reto 607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9" name="Conector reto 60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0" name="Conector reto 60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611" name="Conector reto 610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612" name="Conector reto 611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613" name="Conector reto 612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614" name="Conector reto 613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615" name="Conector reto 614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16" name="Conector reto 61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7" name="Conector reto 61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618" name="Conector reto 617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19" name="Conector reto 61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20" name="Conector reto 61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621" name="Conector reto 620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622" name="Conector reto 621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623" name="Conector reto 622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624" name="Conector reto 623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625" name="Conector angulado 624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" name="Conector reto 1"/>
        <xdr:cNvCxnSpPr/>
      </xdr:nvCxnSpPr>
      <xdr:spPr>
        <a:xfrm>
          <a:off x="12277725" y="39052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3" name="Conector reto 2"/>
        <xdr:cNvCxnSpPr/>
      </xdr:nvCxnSpPr>
      <xdr:spPr>
        <a:xfrm>
          <a:off x="12297950" y="36564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" name="Conector reto 3"/>
        <xdr:cNvCxnSpPr/>
      </xdr:nvCxnSpPr>
      <xdr:spPr>
        <a:xfrm flipH="1">
          <a:off x="12262233" y="36980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" name="Conector reto 4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" name="Conector reto 5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" name="Conector reto 6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" name="Conector reto 7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" name="Conector reto 8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" name="Conector reto 9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11" name="Conector reto 10"/>
        <xdr:cNvCxnSpPr/>
      </xdr:nvCxnSpPr>
      <xdr:spPr>
        <a:xfrm>
          <a:off x="7115175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12" name="Conector reto 11"/>
        <xdr:cNvCxnSpPr/>
      </xdr:nvCxnSpPr>
      <xdr:spPr>
        <a:xfrm>
          <a:off x="7115175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13" name="Conector reto 12"/>
        <xdr:cNvCxnSpPr/>
      </xdr:nvCxnSpPr>
      <xdr:spPr>
        <a:xfrm flipH="1">
          <a:off x="7115175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4" name="Conector reto 13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" name="Conector reto 14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" name="Conector reto 15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" name="Conector reto 16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" name="Conector reto 17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" name="Conector reto 18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0" name="Conector reto 19"/>
        <xdr:cNvCxnSpPr/>
      </xdr:nvCxnSpPr>
      <xdr:spPr>
        <a:xfrm>
          <a:off x="7115175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21" name="Conector reto 20"/>
        <xdr:cNvCxnSpPr/>
      </xdr:nvCxnSpPr>
      <xdr:spPr>
        <a:xfrm>
          <a:off x="7115175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22" name="Conector reto 21"/>
        <xdr:cNvCxnSpPr/>
      </xdr:nvCxnSpPr>
      <xdr:spPr>
        <a:xfrm flipH="1">
          <a:off x="7115175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3" name="Conector reto 22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" name="Conector reto 23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" name="Conector reto 24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" name="Conector reto 25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" name="Conector reto 26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" name="Conector reto 27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9" name="Conector reto 28"/>
        <xdr:cNvCxnSpPr/>
      </xdr:nvCxnSpPr>
      <xdr:spPr>
        <a:xfrm>
          <a:off x="7115175" y="6858000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0" name="Conector reto 29"/>
        <xdr:cNvCxnSpPr/>
      </xdr:nvCxnSpPr>
      <xdr:spPr>
        <a:xfrm>
          <a:off x="7115175" y="66091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1" name="Conector reto 30"/>
        <xdr:cNvCxnSpPr/>
      </xdr:nvCxnSpPr>
      <xdr:spPr>
        <a:xfrm flipH="1">
          <a:off x="7115175" y="6650831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2" name="Conector reto 31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" name="Conector reto 32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" name="Conector reto 33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" name="Conector reto 34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" name="Conector reto 35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" name="Conector reto 36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" name="Conector reto 37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" name="Conector reto 38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" name="Conector reto 39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1" name="Conector reto 40"/>
        <xdr:cNvCxnSpPr/>
      </xdr:nvCxnSpPr>
      <xdr:spPr>
        <a:xfrm>
          <a:off x="1456372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" name="Conector reto 41"/>
        <xdr:cNvCxnSpPr/>
      </xdr:nvCxnSpPr>
      <xdr:spPr>
        <a:xfrm>
          <a:off x="1458395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" name="Conector reto 42"/>
        <xdr:cNvCxnSpPr/>
      </xdr:nvCxnSpPr>
      <xdr:spPr>
        <a:xfrm flipH="1">
          <a:off x="1454823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" name="Conector reto 43"/>
        <xdr:cNvCxnSpPr/>
      </xdr:nvCxnSpPr>
      <xdr:spPr>
        <a:xfrm>
          <a:off x="1445895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" name="Conector reto 44"/>
        <xdr:cNvCxnSpPr/>
      </xdr:nvCxnSpPr>
      <xdr:spPr>
        <a:xfrm>
          <a:off x="1447917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" name="Conector reto 45"/>
        <xdr:cNvCxnSpPr/>
      </xdr:nvCxnSpPr>
      <xdr:spPr>
        <a:xfrm flipH="1">
          <a:off x="1444345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" name="Conector reto 46"/>
        <xdr:cNvCxnSpPr/>
      </xdr:nvCxnSpPr>
      <xdr:spPr>
        <a:xfrm>
          <a:off x="14458950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" name="Conector reto 47"/>
        <xdr:cNvCxnSpPr/>
      </xdr:nvCxnSpPr>
      <xdr:spPr>
        <a:xfrm>
          <a:off x="14479175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" name="Conector reto 48"/>
        <xdr:cNvCxnSpPr/>
      </xdr:nvCxnSpPr>
      <xdr:spPr>
        <a:xfrm flipH="1">
          <a:off x="14443458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50" name="Conector reto 49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51" name="Conector reto 50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52" name="Conector reto 51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" name="Conector reto 5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" name="Conector reto 5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" name="Conector reto 5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" name="Conector reto 5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" name="Conector reto 5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" name="Conector reto 5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59" name="Conector reto 58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60" name="Conector reto 59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61" name="Conector reto 60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2" name="Conector reto 6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" name="Conector reto 6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4" name="Conector reto 6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5" name="Conector reto 6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" name="Conector reto 6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" name="Conector reto 6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68" name="Conector reto 67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69" name="Conector reto 68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70" name="Conector reto 69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1" name="Conector reto 7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" name="Conector reto 7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" name="Conector reto 7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" name="Conector reto 7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" name="Conector reto 7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" name="Conector reto 7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7" name="Conector reto 7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8" name="Conector reto 7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9" name="Conector reto 7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0" name="Conector reto 7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1" name="Conector reto 8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" name="Conector reto 8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" name="Conector reto 8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" name="Conector reto 8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" name="Conector reto 8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6" name="Conector reto 8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7" name="Conector reto 8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8" name="Conector reto 8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89" name="Conector reto 88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90" name="Conector reto 89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91" name="Conector reto 90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2" name="Conector reto 9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3" name="Conector reto 9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4" name="Conector reto 9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5" name="Conector reto 9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6" name="Conector reto 9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97" name="Conector reto 9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98" name="Conector reto 9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99" name="Conector reto 9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0" name="Conector reto 9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1" name="Conector reto 10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2" name="Conector reto 10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3" name="Conector reto 10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4" name="Conector reto 10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5" name="Conector reto 10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6" name="Conector reto 10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07" name="Conector reto 10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08" name="Conector reto 10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09" name="Conector reto 10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0" name="Conector reto 10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1" name="Conector reto 11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2" name="Conector reto 11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3" name="Conector reto 11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4" name="Conector reto 11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5" name="Conector reto 11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6" name="Conector reto 11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17" name="Conector reto 11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18" name="Conector reto 11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19" name="Conector reto 11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0" name="Conector reto 11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1" name="Conector reto 12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2" name="Conector reto 12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3" name="Conector reto 12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4" name="Conector reto 12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25" name="Conector reto 12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6" name="Conector reto 12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27" name="Conector reto 12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28" name="Conector reto 127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29" name="Conector reto 12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0" name="Conector reto 12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31" name="Conector reto 130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2" name="Conector reto 13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33" name="Conector reto 13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134" name="Conector reto 133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135" name="Conector reto 134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136" name="Conector reto 135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137" name="Conector reto 136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38" name="Conector reto 137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39" name="Conector reto 13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0" name="Conector reto 13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141" name="Conector reto 140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42" name="Conector reto 14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43" name="Conector reto 14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144" name="Conector reto 143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145" name="Conector reto 144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146" name="Conector reto 145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147" name="Conector reto 146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148" name="Conector angulado 147"/>
        <xdr:cNvCxnSpPr/>
      </xdr:nvCxnSpPr>
      <xdr:spPr>
        <a:xfrm>
          <a:off x="9296400" y="586740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149" name="Conector reto 148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150" name="Conector reto 149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151" name="Conector reto 150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2" name="Conector reto 15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3" name="Conector reto 15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4" name="Conector reto 15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55" name="Conector reto 15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56" name="Conector reto 15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57" name="Conector reto 15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58" name="Conector reto 157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59" name="Conector reto 158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60" name="Conector reto 159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1" name="Conector reto 16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2" name="Conector reto 16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3" name="Conector reto 16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4" name="Conector reto 16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5" name="Conector reto 16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6" name="Conector reto 16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67" name="Conector reto 16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68" name="Conector reto 16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69" name="Conector reto 16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0" name="Conector reto 16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1" name="Conector reto 17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2" name="Conector reto 17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3" name="Conector reto 17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4" name="Conector reto 17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5" name="Conector reto 17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76" name="Conector reto 17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77" name="Conector reto 17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78" name="Conector reto 17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179" name="Conector reto 178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180" name="Conector reto 179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181" name="Conector reto 180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2" name="Conector reto 18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3" name="Conector reto 18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4" name="Conector reto 18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5" name="Conector reto 18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6" name="Conector reto 18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87" name="Conector reto 18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88" name="Conector reto 18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89" name="Conector reto 18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0" name="Conector reto 18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1" name="Conector reto 19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2" name="Conector reto 19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3" name="Conector reto 19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4" name="Conector reto 19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5" name="Conector reto 19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6" name="Conector reto 19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197" name="Conector reto 19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198" name="Conector reto 19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199" name="Conector reto 19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0" name="Conector reto 19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1" name="Conector reto 20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2" name="Conector reto 20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3" name="Conector reto 20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4" name="Conector reto 20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5" name="Conector reto 20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6" name="Conector reto 20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07" name="Conector reto 20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08" name="Conector reto 20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09" name="Conector reto 20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0" name="Conector reto 20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1" name="Conector reto 21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2" name="Conector reto 21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3" name="Conector reto 21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4" name="Conector reto 21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15" name="Conector reto 21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6" name="Conector reto 21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17" name="Conector reto 21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218" name="Conector reto 217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19" name="Conector reto 21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0" name="Conector reto 21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221" name="Conector reto 220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2" name="Conector reto 22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23" name="Conector reto 22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224" name="Conector reto 223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225" name="Conector reto 224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226" name="Conector reto 225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227" name="Conector reto 226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228" name="Conector reto 227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29" name="Conector reto 22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0" name="Conector reto 22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231" name="Conector reto 230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32" name="Conector reto 23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33" name="Conector reto 23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234" name="Conector reto 233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235" name="Conector reto 234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236" name="Conector reto 235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237" name="Conector reto 236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238" name="Conector angulado 237"/>
        <xdr:cNvCxnSpPr/>
      </xdr:nvCxnSpPr>
      <xdr:spPr>
        <a:xfrm>
          <a:off x="9296400" y="586740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239" name="Conector reto 238"/>
        <xdr:cNvCxnSpPr/>
      </xdr:nvCxnSpPr>
      <xdr:spPr>
        <a:xfrm>
          <a:off x="7010400" y="39147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240" name="Conector reto 239"/>
        <xdr:cNvCxnSpPr/>
      </xdr:nvCxnSpPr>
      <xdr:spPr>
        <a:xfrm>
          <a:off x="7010400" y="36659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241" name="Conector reto 240"/>
        <xdr:cNvCxnSpPr/>
      </xdr:nvCxnSpPr>
      <xdr:spPr>
        <a:xfrm flipH="1">
          <a:off x="7010400" y="37076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2" name="Conector reto 24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3" name="Conector reto 24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4" name="Conector reto 24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45" name="Conector reto 24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46" name="Conector reto 24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47" name="Conector reto 24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248" name="Conector reto 247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249" name="Conector reto 248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250" name="Conector reto 249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1" name="Conector reto 25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2" name="Conector reto 25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3" name="Conector reto 25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54" name="Conector reto 25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55" name="Conector reto 25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56" name="Conector reto 25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57" name="Conector reto 256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58" name="Conector reto 257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59" name="Conector reto 258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0" name="Conector reto 25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1" name="Conector reto 26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2" name="Conector reto 26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3" name="Conector reto 26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4" name="Conector reto 26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5" name="Conector reto 26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6" name="Conector reto 26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67" name="Conector reto 26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68" name="Conector reto 26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69" name="Conector reto 26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0" name="Conector reto 26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1" name="Conector reto 27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2" name="Conector reto 27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3" name="Conector reto 27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4" name="Conector reto 27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75" name="Conector reto 27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76" name="Conector reto 27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77" name="Conector reto 27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278" name="Conector reto 277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279" name="Conector reto 278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280" name="Conector reto 279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1" name="Conector reto 28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2" name="Conector reto 28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3" name="Conector reto 28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4" name="Conector reto 28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5" name="Conector reto 28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6" name="Conector reto 28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87" name="Conector reto 28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88" name="Conector reto 28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89" name="Conector reto 28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0" name="Conector reto 28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1" name="Conector reto 29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2" name="Conector reto 29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3" name="Conector reto 29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4" name="Conector reto 29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5" name="Conector reto 29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6" name="Conector reto 29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297" name="Conector reto 29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298" name="Conector reto 29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299" name="Conector reto 29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0" name="Conector reto 29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1" name="Conector reto 30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2" name="Conector reto 30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3" name="Conector reto 30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4" name="Conector reto 30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5" name="Conector reto 30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6" name="Conector reto 30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07" name="Conector reto 30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08" name="Conector reto 30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09" name="Conector reto 30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0" name="Conector reto 30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1" name="Conector reto 31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2" name="Conector reto 31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3" name="Conector reto 31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14" name="Conector reto 31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5" name="Conector reto 31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6" name="Conector reto 31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17" name="Conector reto 316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18" name="Conector reto 31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19" name="Conector reto 31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20" name="Conector reto 319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1" name="Conector reto 32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2" name="Conector reto 32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323" name="Conector reto 322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324" name="Conector reto 323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325" name="Conector reto 324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326" name="Conector reto 325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27" name="Conector reto 326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28" name="Conector reto 32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29" name="Conector reto 32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330" name="Conector reto 329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31" name="Conector reto 33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32" name="Conector reto 33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333" name="Conector reto 332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334" name="Conector reto 333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335" name="Conector reto 334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336" name="Conector reto 335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337" name="Conector angulado 336"/>
        <xdr:cNvCxnSpPr/>
      </xdr:nvCxnSpPr>
      <xdr:spPr>
        <a:xfrm>
          <a:off x="9296400" y="586740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338" name="Conector reto 337"/>
        <xdr:cNvCxnSpPr/>
      </xdr:nvCxnSpPr>
      <xdr:spPr>
        <a:xfrm>
          <a:off x="7010400" y="43338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339" name="Conector reto 338"/>
        <xdr:cNvCxnSpPr/>
      </xdr:nvCxnSpPr>
      <xdr:spPr>
        <a:xfrm>
          <a:off x="7010400" y="40850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340" name="Conector reto 339"/>
        <xdr:cNvCxnSpPr/>
      </xdr:nvCxnSpPr>
      <xdr:spPr>
        <a:xfrm flipH="1">
          <a:off x="7010400" y="41267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41" name="Conector reto 34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2" name="Conector reto 34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3" name="Conector reto 34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44" name="Conector reto 34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45" name="Conector reto 34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46" name="Conector reto 34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47" name="Conector reto 346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48" name="Conector reto 347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49" name="Conector reto 348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0" name="Conector reto 34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1" name="Conector reto 35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2" name="Conector reto 35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3" name="Conector reto 35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4" name="Conector reto 35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5" name="Conector reto 35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6" name="Conector reto 35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57" name="Conector reto 35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58" name="Conector reto 35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59" name="Conector reto 35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0" name="Conector reto 35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1" name="Conector reto 36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2" name="Conector reto 36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3" name="Conector reto 36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4" name="Conector reto 36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65" name="Conector reto 36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66" name="Conector reto 36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67" name="Conector reto 36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368" name="Conector reto 367"/>
        <xdr:cNvCxnSpPr/>
      </xdr:nvCxnSpPr>
      <xdr:spPr>
        <a:xfrm>
          <a:off x="7010400" y="68865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369" name="Conector reto 368"/>
        <xdr:cNvCxnSpPr/>
      </xdr:nvCxnSpPr>
      <xdr:spPr>
        <a:xfrm>
          <a:off x="7010400" y="66377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370" name="Conector reto 369"/>
        <xdr:cNvCxnSpPr/>
      </xdr:nvCxnSpPr>
      <xdr:spPr>
        <a:xfrm flipH="1">
          <a:off x="7010400" y="66794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1" name="Conector reto 37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2" name="Conector reto 37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3" name="Conector reto 37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4" name="Conector reto 37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5" name="Conector reto 37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6" name="Conector reto 37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77" name="Conector reto 376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78" name="Conector reto 37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79" name="Conector reto 37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0" name="Conector reto 379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1" name="Conector reto 38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2" name="Conector reto 38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3" name="Conector reto 382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4" name="Conector reto 383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5" name="Conector reto 384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6" name="Conector reto 385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87" name="Conector reto 386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88" name="Conector reto 387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89" name="Conector reto 388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0" name="Conector reto 389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1" name="Conector reto 390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2" name="Conector reto 391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3" name="Conector reto 392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4" name="Conector reto 393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5" name="Conector reto 394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6" name="Conector reto 395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397" name="Conector reto 396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398" name="Conector reto 397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399" name="Conector reto 398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0" name="Conector reto 399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1" name="Conector reto 400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2" name="Conector reto 401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3" name="Conector reto 402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04" name="Conector reto 403"/>
        <xdr:cNvCxnSpPr/>
      </xdr:nvCxnSpPr>
      <xdr:spPr>
        <a:xfrm>
          <a:off x="14582775" y="53911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5" name="Conector reto 404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6" name="Conector reto 405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07" name="Conector reto 406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08" name="Conector reto 40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09" name="Conector reto 40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10" name="Conector reto 409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1" name="Conector reto 41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2" name="Conector reto 41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13" name="Conector reto 412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14" name="Conector reto 413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15" name="Conector reto 414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16" name="Conector reto 415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17" name="Conector reto 416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18" name="Conector reto 417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19" name="Conector reto 418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420" name="Conector reto 419"/>
        <xdr:cNvCxnSpPr/>
      </xdr:nvCxnSpPr>
      <xdr:spPr>
        <a:xfrm>
          <a:off x="14582775" y="56007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21" name="Conector reto 420"/>
        <xdr:cNvCxnSpPr/>
      </xdr:nvCxnSpPr>
      <xdr:spPr>
        <a:xfrm>
          <a:off x="14603000" y="51423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22" name="Conector reto 421"/>
        <xdr:cNvCxnSpPr/>
      </xdr:nvCxnSpPr>
      <xdr:spPr>
        <a:xfrm flipH="1">
          <a:off x="14567283" y="518398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423" name="Conector reto 422"/>
        <xdr:cNvCxnSpPr/>
      </xdr:nvCxnSpPr>
      <xdr:spPr>
        <a:xfrm flipH="1">
          <a:off x="14562518" y="539114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424" name="Conector reto 423"/>
        <xdr:cNvCxnSpPr/>
      </xdr:nvCxnSpPr>
      <xdr:spPr>
        <a:xfrm>
          <a:off x="14604188" y="535542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425" name="Conector reto 424"/>
        <xdr:cNvCxnSpPr/>
      </xdr:nvCxnSpPr>
      <xdr:spPr>
        <a:xfrm>
          <a:off x="14603000" y="49327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426" name="Conector reto 425"/>
        <xdr:cNvCxnSpPr/>
      </xdr:nvCxnSpPr>
      <xdr:spPr>
        <a:xfrm>
          <a:off x="14573250" y="49720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427" name="Conector angulado 426"/>
        <xdr:cNvCxnSpPr/>
      </xdr:nvCxnSpPr>
      <xdr:spPr>
        <a:xfrm>
          <a:off x="9296400" y="586740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18</xdr:row>
      <xdr:rowOff>104775</xdr:rowOff>
    </xdr:from>
    <xdr:to>
      <xdr:col>38</xdr:col>
      <xdr:colOff>123825</xdr:colOff>
      <xdr:row>18</xdr:row>
      <xdr:rowOff>104775</xdr:rowOff>
    </xdr:to>
    <xdr:cxnSp macro="">
      <xdr:nvCxnSpPr>
        <xdr:cNvPr id="428" name="Conector reto 427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17</xdr:row>
      <xdr:rowOff>65484</xdr:rowOff>
    </xdr:from>
    <xdr:to>
      <xdr:col>38</xdr:col>
      <xdr:colOff>77375</xdr:colOff>
      <xdr:row>17</xdr:row>
      <xdr:rowOff>148828</xdr:rowOff>
    </xdr:to>
    <xdr:cxnSp macro="">
      <xdr:nvCxnSpPr>
        <xdr:cNvPr id="429" name="Conector reto 428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17</xdr:row>
      <xdr:rowOff>107156</xdr:rowOff>
    </xdr:from>
    <xdr:to>
      <xdr:col>38</xdr:col>
      <xdr:colOff>119047</xdr:colOff>
      <xdr:row>17</xdr:row>
      <xdr:rowOff>107156</xdr:rowOff>
    </xdr:to>
    <xdr:cxnSp macro="">
      <xdr:nvCxnSpPr>
        <xdr:cNvPr id="430" name="Conector reto 429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31" name="Conector reto 43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2" name="Conector reto 43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3" name="Conector reto 43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34" name="Conector reto 43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35" name="Conector reto 43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36" name="Conector reto 43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437" name="Conector reto 436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438" name="Conector reto 437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39" name="Conector reto 438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0" name="Conector reto 43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41" name="Conector reto 44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42" name="Conector reto 44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3" name="Conector reto 44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44" name="Conector reto 44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45" name="Conector reto 44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446" name="Conector reto 445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447" name="Conector reto 446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448" name="Conector reto 447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49" name="Conector reto 44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0" name="Conector reto 44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51" name="Conector reto 45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52" name="Conector reto 45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3" name="Conector reto 45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54" name="Conector reto 45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455" name="Conector reto 454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456" name="Conector reto 455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57" name="Conector reto 456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58" name="Conector reto 45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59" name="Conector reto 45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0" name="Conector reto 45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61" name="Conector reto 46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62" name="Conector reto 46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3" name="Conector reto 46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464" name="Conector reto 463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465" name="Conector reto 464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466" name="Conector reto 465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67" name="Conector reto 46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68" name="Conector reto 46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69" name="Conector reto 46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0" name="Conector reto 46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71" name="Conector reto 47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72" name="Conector reto 47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473" name="Conector reto 472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474" name="Conector reto 473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475" name="Conector reto 474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6" name="Conector reto 47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77" name="Conector reto 47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78" name="Conector reto 47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79" name="Conector reto 47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0" name="Conector reto 47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81" name="Conector reto 48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482" name="Conector reto 481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483" name="Conector reto 482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484" name="Conector reto 483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85" name="Conector reto 48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6" name="Conector reto 48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87" name="Conector reto 48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88" name="Conector reto 48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89" name="Conector reto 48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0" name="Conector reto 48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91" name="Conector reto 49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92" name="Conector reto 49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3" name="Conector reto 49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94" name="Conector reto 49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95" name="Conector reto 49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6" name="Conector reto 49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497" name="Conector reto 49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498" name="Conector reto 49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499" name="Conector reto 49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0" name="Conector reto 49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01" name="Conector reto 50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02" name="Conector reto 50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503" name="Conector reto 502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504" name="Conector reto 503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505" name="Conector reto 504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6" name="Conector reto 50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07" name="Conector reto 50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08" name="Conector reto 50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09" name="Conector reto 50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0" name="Conector reto 50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11" name="Conector reto 51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512" name="Conector reto 511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513" name="Conector reto 512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514" name="Conector reto 513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15" name="Conector reto 51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6" name="Conector reto 51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17" name="Conector reto 51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18" name="Conector reto 51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19" name="Conector reto 51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20" name="Conector reto 51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521" name="Conector reto 520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522" name="Conector reto 521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523" name="Conector reto 522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24" name="Conector reto 52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25" name="Conector reto 52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26" name="Conector reto 52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27" name="Conector reto 52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28" name="Conector reto 52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29" name="Conector reto 52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530" name="Conector reto 529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531" name="Conector reto 530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532" name="Conector reto 531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3" name="Conector reto 53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34" name="Conector reto 53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35" name="Conector reto 53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36" name="Conector reto 53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37" name="Conector reto 53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38" name="Conector reto 53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539" name="Conector reto 538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540" name="Conector reto 539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541" name="Conector reto 540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42" name="Conector reto 54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3" name="Conector reto 54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44" name="Conector reto 54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45" name="Conector reto 54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46" name="Conector reto 54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47" name="Conector reto 54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548" name="Conector reto 547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549" name="Conector reto 548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550" name="Conector reto 549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51" name="Conector reto 55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52" name="Conector reto 55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3" name="Conector reto 55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54" name="Conector reto 55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55" name="Conector reto 55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6" name="Conector reto 55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57" name="Conector reto 55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58" name="Conector reto 55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59" name="Conector reto 55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0" name="Conector reto 55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61" name="Conector reto 56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62" name="Conector reto 56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3" name="Conector reto 56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64" name="Conector reto 56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65" name="Conector reto 56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66" name="Conector reto 56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67" name="Conector reto 56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68" name="Conector reto 56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19</xdr:row>
      <xdr:rowOff>104775</xdr:rowOff>
    </xdr:from>
    <xdr:to>
      <xdr:col>39</xdr:col>
      <xdr:colOff>123825</xdr:colOff>
      <xdr:row>19</xdr:row>
      <xdr:rowOff>104775</xdr:rowOff>
    </xdr:to>
    <xdr:cxnSp macro="">
      <xdr:nvCxnSpPr>
        <xdr:cNvPr id="569" name="Conector reto 568"/>
        <xdr:cNvCxnSpPr/>
      </xdr:nvCxnSpPr>
      <xdr:spPr>
        <a:xfrm>
          <a:off x="7010400" y="410527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18</xdr:row>
      <xdr:rowOff>65484</xdr:rowOff>
    </xdr:from>
    <xdr:to>
      <xdr:col>39</xdr:col>
      <xdr:colOff>77375</xdr:colOff>
      <xdr:row>18</xdr:row>
      <xdr:rowOff>148828</xdr:rowOff>
    </xdr:to>
    <xdr:cxnSp macro="">
      <xdr:nvCxnSpPr>
        <xdr:cNvPr id="570" name="Conector reto 569"/>
        <xdr:cNvCxnSpPr/>
      </xdr:nvCxnSpPr>
      <xdr:spPr>
        <a:xfrm>
          <a:off x="7010400" y="385643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18</xdr:row>
      <xdr:rowOff>107156</xdr:rowOff>
    </xdr:from>
    <xdr:to>
      <xdr:col>39</xdr:col>
      <xdr:colOff>119047</xdr:colOff>
      <xdr:row>18</xdr:row>
      <xdr:rowOff>107156</xdr:rowOff>
    </xdr:to>
    <xdr:cxnSp macro="">
      <xdr:nvCxnSpPr>
        <xdr:cNvPr id="571" name="Conector reto 570"/>
        <xdr:cNvCxnSpPr/>
      </xdr:nvCxnSpPr>
      <xdr:spPr>
        <a:xfrm flipH="1">
          <a:off x="7010400" y="389810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72" name="Conector reto 57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3" name="Conector reto 57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74" name="Conector reto 57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75" name="Conector reto 57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76" name="Conector reto 57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77" name="Conector reto 57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578" name="Conector reto 577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579" name="Conector reto 578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580" name="Conector reto 579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81" name="Conector reto 58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82" name="Conector reto 58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3" name="Conector reto 58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84" name="Conector reto 58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85" name="Conector reto 58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86" name="Conector reto 58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587" name="Conector reto 586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588" name="Conector reto 587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589" name="Conector reto 588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0" name="Conector reto 58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91" name="Conector reto 59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92" name="Conector reto 59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3" name="Conector reto 59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594" name="Conector reto 59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595" name="Conector reto 59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596" name="Conector reto 595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597" name="Conector reto 596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598" name="Conector reto 597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599" name="Conector reto 59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0" name="Conector reto 59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01" name="Conector reto 60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02" name="Conector reto 60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3" name="Conector reto 60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04" name="Conector reto 60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605" name="Conector reto 604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606" name="Conector reto 605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607" name="Conector reto 606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08" name="Conector reto 60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09" name="Conector reto 60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0" name="Conector reto 60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11" name="Conector reto 61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12" name="Conector reto 61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3" name="Conector reto 61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14" name="Conector reto 61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15" name="Conector reto 61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6" name="Conector reto 61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17" name="Conector reto 61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18" name="Conector reto 61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19" name="Conector reto 61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20" name="Conector reto 61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21" name="Conector reto 62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22" name="Conector reto 62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23" name="Conector reto 62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24" name="Conector reto 62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25" name="Conector reto 62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626" name="Conector reto 625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627" name="Conector reto 626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628" name="Conector reto 627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29" name="Conector reto 62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0" name="Conector reto 62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31" name="Conector reto 63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32" name="Conector reto 63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3" name="Conector reto 63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34" name="Conector reto 63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635" name="Conector reto 634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636" name="Conector reto 635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637" name="Conector reto 636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38" name="Conector reto 63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39" name="Conector reto 63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40" name="Conector reto 63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41" name="Conector reto 64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42" name="Conector reto 64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43" name="Conector reto 64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644" name="Conector reto 643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645" name="Conector reto 644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646" name="Conector reto 645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47" name="Conector reto 64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48" name="Conector reto 64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49" name="Conector reto 64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50" name="Conector reto 64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51" name="Conector reto 65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52" name="Conector reto 65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653" name="Conector reto 652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654" name="Conector reto 653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655" name="Conector reto 654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56" name="Conector reto 65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57" name="Conector reto 65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58" name="Conector reto 65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59" name="Conector reto 65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0" name="Conector reto 65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61" name="Conector reto 66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62" name="Conector reto 66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3" name="Conector reto 66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64" name="Conector reto 66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65" name="Conector reto 66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6" name="Conector reto 66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67" name="Conector reto 66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68" name="Conector reto 66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69" name="Conector reto 66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0" name="Conector reto 66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71" name="Conector reto 67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72" name="Conector reto 67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3" name="Conector reto 67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18</xdr:row>
      <xdr:rowOff>104775</xdr:rowOff>
    </xdr:from>
    <xdr:to>
      <xdr:col>39</xdr:col>
      <xdr:colOff>123825</xdr:colOff>
      <xdr:row>18</xdr:row>
      <xdr:rowOff>104775</xdr:rowOff>
    </xdr:to>
    <xdr:cxnSp macro="">
      <xdr:nvCxnSpPr>
        <xdr:cNvPr id="674" name="Conector reto 673"/>
        <xdr:cNvCxnSpPr/>
      </xdr:nvCxnSpPr>
      <xdr:spPr>
        <a:xfrm>
          <a:off x="7010400" y="38957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17</xdr:row>
      <xdr:rowOff>65484</xdr:rowOff>
    </xdr:from>
    <xdr:to>
      <xdr:col>39</xdr:col>
      <xdr:colOff>77375</xdr:colOff>
      <xdr:row>17</xdr:row>
      <xdr:rowOff>148828</xdr:rowOff>
    </xdr:to>
    <xdr:cxnSp macro="">
      <xdr:nvCxnSpPr>
        <xdr:cNvPr id="675" name="Conector reto 674"/>
        <xdr:cNvCxnSpPr/>
      </xdr:nvCxnSpPr>
      <xdr:spPr>
        <a:xfrm>
          <a:off x="7010400" y="36468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17</xdr:row>
      <xdr:rowOff>107156</xdr:rowOff>
    </xdr:from>
    <xdr:to>
      <xdr:col>39</xdr:col>
      <xdr:colOff>119047</xdr:colOff>
      <xdr:row>17</xdr:row>
      <xdr:rowOff>107156</xdr:rowOff>
    </xdr:to>
    <xdr:cxnSp macro="">
      <xdr:nvCxnSpPr>
        <xdr:cNvPr id="676" name="Conector reto 675"/>
        <xdr:cNvCxnSpPr/>
      </xdr:nvCxnSpPr>
      <xdr:spPr>
        <a:xfrm flipH="1">
          <a:off x="7010400" y="36885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77" name="Conector reto 67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78" name="Conector reto 67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79" name="Conector reto 67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80" name="Conector reto 67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81" name="Conector reto 68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82" name="Conector reto 68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683" name="Conector reto 682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684" name="Conector reto 683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685" name="Conector reto 684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86" name="Conector reto 68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87" name="Conector reto 68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88" name="Conector reto 68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89" name="Conector reto 68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90" name="Conector reto 68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91" name="Conector reto 69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692" name="Conector reto 691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693" name="Conector reto 692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694" name="Conector reto 693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95" name="Conector reto 69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96" name="Conector reto 69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697" name="Conector reto 69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698" name="Conector reto 69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699" name="Conector reto 69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00" name="Conector reto 69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01" name="Conector reto 70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02" name="Conector reto 70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03" name="Conector reto 70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04" name="Conector reto 70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05" name="Conector reto 70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06" name="Conector reto 70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07" name="Conector reto 70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08" name="Conector reto 70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09" name="Conector reto 70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10" name="Conector reto 70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11" name="Conector reto 71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12" name="Conector reto 71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713" name="Conector reto 712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714" name="Conector reto 713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715" name="Conector reto 714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16" name="Conector reto 71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17" name="Conector reto 71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18" name="Conector reto 71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19" name="Conector reto 71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0" name="Conector reto 71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21" name="Conector reto 72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22" name="Conector reto 72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3" name="Conector reto 72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24" name="Conector reto 72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25" name="Conector reto 72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6" name="Conector reto 72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27" name="Conector reto 72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28" name="Conector reto 72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29" name="Conector reto 72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0" name="Conector reto 72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31" name="Conector reto 73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32" name="Conector reto 73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3" name="Conector reto 73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34" name="Conector reto 73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35" name="Conector reto 73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6" name="Conector reto 73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37" name="Conector reto 73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38" name="Conector reto 73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39" name="Conector reto 73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0" name="Conector reto 73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41" name="Conector reto 74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42" name="Conector reto 74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3" name="Conector reto 74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44" name="Conector reto 74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45" name="Conector reto 74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6" name="Conector reto 74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47" name="Conector reto 74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48" name="Conector reto 74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49" name="Conector reto 74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0" name="Conector reto 74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51" name="Conector reto 75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752" name="Conector reto 751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3" name="Conector reto 75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54" name="Conector reto 75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755" name="Conector reto 754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56" name="Conector reto 75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57" name="Conector reto 75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758" name="Conector reto 757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759" name="Conector reto 758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760" name="Conector reto 759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761" name="Conector reto 760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762" name="Conector reto 761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63" name="Conector reto 76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4" name="Conector reto 76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765" name="Conector reto 764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66" name="Conector reto 76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67" name="Conector reto 76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768" name="Conector reto 767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769" name="Conector reto 768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770" name="Conector reto 769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771" name="Conector reto 770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772" name="Conector angulado 771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20</xdr:row>
      <xdr:rowOff>104775</xdr:rowOff>
    </xdr:from>
    <xdr:to>
      <xdr:col>39</xdr:col>
      <xdr:colOff>123825</xdr:colOff>
      <xdr:row>20</xdr:row>
      <xdr:rowOff>104775</xdr:rowOff>
    </xdr:to>
    <xdr:cxnSp macro="">
      <xdr:nvCxnSpPr>
        <xdr:cNvPr id="773" name="Conector reto 772"/>
        <xdr:cNvCxnSpPr/>
      </xdr:nvCxnSpPr>
      <xdr:spPr>
        <a:xfrm>
          <a:off x="7010400" y="43148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77375</xdr:colOff>
      <xdr:row>19</xdr:row>
      <xdr:rowOff>65484</xdr:rowOff>
    </xdr:from>
    <xdr:to>
      <xdr:col>39</xdr:col>
      <xdr:colOff>77375</xdr:colOff>
      <xdr:row>19</xdr:row>
      <xdr:rowOff>148828</xdr:rowOff>
    </xdr:to>
    <xdr:cxnSp macro="">
      <xdr:nvCxnSpPr>
        <xdr:cNvPr id="774" name="Conector reto 773"/>
        <xdr:cNvCxnSpPr/>
      </xdr:nvCxnSpPr>
      <xdr:spPr>
        <a:xfrm>
          <a:off x="7010400" y="40659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41658</xdr:colOff>
      <xdr:row>19</xdr:row>
      <xdr:rowOff>107156</xdr:rowOff>
    </xdr:from>
    <xdr:to>
      <xdr:col>39</xdr:col>
      <xdr:colOff>119047</xdr:colOff>
      <xdr:row>19</xdr:row>
      <xdr:rowOff>107156</xdr:rowOff>
    </xdr:to>
    <xdr:cxnSp macro="">
      <xdr:nvCxnSpPr>
        <xdr:cNvPr id="775" name="Conector reto 774"/>
        <xdr:cNvCxnSpPr/>
      </xdr:nvCxnSpPr>
      <xdr:spPr>
        <a:xfrm flipH="1">
          <a:off x="7010400" y="41076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76" name="Conector reto 77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77" name="Conector reto 77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78" name="Conector reto 77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79" name="Conector reto 77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80" name="Conector reto 77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81" name="Conector reto 78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782" name="Conector reto 781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783" name="Conector reto 782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784" name="Conector reto 783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85" name="Conector reto 78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86" name="Conector reto 78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87" name="Conector reto 78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88" name="Conector reto 78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89" name="Conector reto 78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90" name="Conector reto 78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91" name="Conector reto 79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92" name="Conector reto 79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93" name="Conector reto 79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94" name="Conector reto 79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95" name="Conector reto 79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96" name="Conector reto 79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797" name="Conector reto 79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798" name="Conector reto 79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799" name="Conector reto 79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00" name="Conector reto 79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01" name="Conector reto 80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02" name="Conector reto 80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32</xdr:row>
      <xdr:rowOff>104775</xdr:rowOff>
    </xdr:from>
    <xdr:to>
      <xdr:col>38</xdr:col>
      <xdr:colOff>123825</xdr:colOff>
      <xdr:row>32</xdr:row>
      <xdr:rowOff>104775</xdr:rowOff>
    </xdr:to>
    <xdr:cxnSp macro="">
      <xdr:nvCxnSpPr>
        <xdr:cNvPr id="803" name="Conector reto 802"/>
        <xdr:cNvCxnSpPr/>
      </xdr:nvCxnSpPr>
      <xdr:spPr>
        <a:xfrm>
          <a:off x="7010400" y="68675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77375</xdr:colOff>
      <xdr:row>31</xdr:row>
      <xdr:rowOff>65484</xdr:rowOff>
    </xdr:from>
    <xdr:to>
      <xdr:col>38</xdr:col>
      <xdr:colOff>77375</xdr:colOff>
      <xdr:row>31</xdr:row>
      <xdr:rowOff>148828</xdr:rowOff>
    </xdr:to>
    <xdr:cxnSp macro="">
      <xdr:nvCxnSpPr>
        <xdr:cNvPr id="804" name="Conector reto 803"/>
        <xdr:cNvCxnSpPr/>
      </xdr:nvCxnSpPr>
      <xdr:spPr>
        <a:xfrm>
          <a:off x="7010400" y="6618684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41658</xdr:colOff>
      <xdr:row>31</xdr:row>
      <xdr:rowOff>107156</xdr:rowOff>
    </xdr:from>
    <xdr:to>
      <xdr:col>38</xdr:col>
      <xdr:colOff>119047</xdr:colOff>
      <xdr:row>31</xdr:row>
      <xdr:rowOff>107156</xdr:rowOff>
    </xdr:to>
    <xdr:cxnSp macro="">
      <xdr:nvCxnSpPr>
        <xdr:cNvPr id="805" name="Conector reto 804"/>
        <xdr:cNvCxnSpPr/>
      </xdr:nvCxnSpPr>
      <xdr:spPr>
        <a:xfrm flipH="1">
          <a:off x="7010400" y="6660356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06" name="Conector reto 80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07" name="Conector reto 80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08" name="Conector reto 80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09" name="Conector reto 80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10" name="Conector reto 80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11" name="Conector reto 81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12" name="Conector reto 811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13" name="Conector reto 81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14" name="Conector reto 81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15" name="Conector reto 814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16" name="Conector reto 81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17" name="Conector reto 81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18" name="Conector reto 817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19" name="Conector reto 818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0" name="Conector reto 819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21" name="Conector reto 820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22" name="Conector reto 821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3" name="Conector reto 822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24" name="Conector reto 823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25" name="Conector reto 824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6" name="Conector reto 825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27" name="Conector reto 826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28" name="Conector reto 827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29" name="Conector reto 828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0" name="Conector reto 829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31" name="Conector reto 830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32" name="Conector reto 831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3" name="Conector reto 832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34" name="Conector reto 833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35" name="Conector reto 834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6" name="Conector reto 835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37" name="Conector reto 836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38" name="Conector reto 837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25</xdr:row>
      <xdr:rowOff>104775</xdr:rowOff>
    </xdr:from>
    <xdr:to>
      <xdr:col>51</xdr:col>
      <xdr:colOff>123825</xdr:colOff>
      <xdr:row>25</xdr:row>
      <xdr:rowOff>104775</xdr:rowOff>
    </xdr:to>
    <xdr:cxnSp macro="">
      <xdr:nvCxnSpPr>
        <xdr:cNvPr id="839" name="Conector reto 838"/>
        <xdr:cNvCxnSpPr/>
      </xdr:nvCxnSpPr>
      <xdr:spPr>
        <a:xfrm>
          <a:off x="14582775" y="53721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0" name="Conector reto 839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41" name="Conector reto 840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842" name="Conector reto 841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3" name="Conector reto 84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44" name="Conector reto 84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845" name="Conector reto 844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46" name="Conector reto 84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47" name="Conector reto 84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848" name="Conector reto 847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849" name="Conector reto 848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850" name="Conector reto 849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851" name="Conector reto 850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852" name="Conector reto 851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53" name="Conector reto 852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4" name="Conector reto 853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26</xdr:row>
      <xdr:rowOff>104775</xdr:rowOff>
    </xdr:from>
    <xdr:to>
      <xdr:col>51</xdr:col>
      <xdr:colOff>123825</xdr:colOff>
      <xdr:row>26</xdr:row>
      <xdr:rowOff>104775</xdr:rowOff>
    </xdr:to>
    <xdr:cxnSp macro="">
      <xdr:nvCxnSpPr>
        <xdr:cNvPr id="855" name="Conector reto 854"/>
        <xdr:cNvCxnSpPr/>
      </xdr:nvCxnSpPr>
      <xdr:spPr>
        <a:xfrm>
          <a:off x="14582775" y="558165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24</xdr:row>
      <xdr:rowOff>65484</xdr:rowOff>
    </xdr:from>
    <xdr:to>
      <xdr:col>51</xdr:col>
      <xdr:colOff>77375</xdr:colOff>
      <xdr:row>24</xdr:row>
      <xdr:rowOff>148828</xdr:rowOff>
    </xdr:to>
    <xdr:cxnSp macro="">
      <xdr:nvCxnSpPr>
        <xdr:cNvPr id="856" name="Conector reto 855"/>
        <xdr:cNvCxnSpPr/>
      </xdr:nvCxnSpPr>
      <xdr:spPr>
        <a:xfrm>
          <a:off x="14603000" y="512325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41658</xdr:colOff>
      <xdr:row>24</xdr:row>
      <xdr:rowOff>107156</xdr:rowOff>
    </xdr:from>
    <xdr:to>
      <xdr:col>51</xdr:col>
      <xdr:colOff>119047</xdr:colOff>
      <xdr:row>24</xdr:row>
      <xdr:rowOff>107156</xdr:rowOff>
    </xdr:to>
    <xdr:cxnSp macro="">
      <xdr:nvCxnSpPr>
        <xdr:cNvPr id="857" name="Conector reto 856"/>
        <xdr:cNvCxnSpPr/>
      </xdr:nvCxnSpPr>
      <xdr:spPr>
        <a:xfrm flipH="1">
          <a:off x="14567283" y="5164931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36893</xdr:colOff>
      <xdr:row>25</xdr:row>
      <xdr:rowOff>104771</xdr:rowOff>
    </xdr:from>
    <xdr:to>
      <xdr:col>51</xdr:col>
      <xdr:colOff>114282</xdr:colOff>
      <xdr:row>25</xdr:row>
      <xdr:rowOff>104771</xdr:rowOff>
    </xdr:to>
    <xdr:cxnSp macro="">
      <xdr:nvCxnSpPr>
        <xdr:cNvPr id="858" name="Conector reto 857"/>
        <xdr:cNvCxnSpPr/>
      </xdr:nvCxnSpPr>
      <xdr:spPr>
        <a:xfrm flipH="1">
          <a:off x="14562518" y="5372096"/>
          <a:ext cx="7738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78563</xdr:colOff>
      <xdr:row>25</xdr:row>
      <xdr:rowOff>69052</xdr:rowOff>
    </xdr:from>
    <xdr:to>
      <xdr:col>51</xdr:col>
      <xdr:colOff>78563</xdr:colOff>
      <xdr:row>25</xdr:row>
      <xdr:rowOff>152396</xdr:rowOff>
    </xdr:to>
    <xdr:cxnSp macro="">
      <xdr:nvCxnSpPr>
        <xdr:cNvPr id="859" name="Conector reto 858"/>
        <xdr:cNvCxnSpPr/>
      </xdr:nvCxnSpPr>
      <xdr:spPr>
        <a:xfrm>
          <a:off x="14604188" y="5336377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77375</xdr:colOff>
      <xdr:row>23</xdr:row>
      <xdr:rowOff>65484</xdr:rowOff>
    </xdr:from>
    <xdr:to>
      <xdr:col>51</xdr:col>
      <xdr:colOff>77375</xdr:colOff>
      <xdr:row>23</xdr:row>
      <xdr:rowOff>148828</xdr:rowOff>
    </xdr:to>
    <xdr:cxnSp macro="">
      <xdr:nvCxnSpPr>
        <xdr:cNvPr id="860" name="Conector reto 859"/>
        <xdr:cNvCxnSpPr/>
      </xdr:nvCxnSpPr>
      <xdr:spPr>
        <a:xfrm>
          <a:off x="14603000" y="4913709"/>
          <a:ext cx="0" cy="833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23</xdr:row>
      <xdr:rowOff>104775</xdr:rowOff>
    </xdr:from>
    <xdr:to>
      <xdr:col>51</xdr:col>
      <xdr:colOff>114300</xdr:colOff>
      <xdr:row>23</xdr:row>
      <xdr:rowOff>104775</xdr:rowOff>
    </xdr:to>
    <xdr:cxnSp macro="">
      <xdr:nvCxnSpPr>
        <xdr:cNvPr id="861" name="Conector reto 860"/>
        <xdr:cNvCxnSpPr/>
      </xdr:nvCxnSpPr>
      <xdr:spPr>
        <a:xfrm>
          <a:off x="14573250" y="4953000"/>
          <a:ext cx="66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27</xdr:row>
      <xdr:rowOff>161925</xdr:rowOff>
    </xdr:from>
    <xdr:to>
      <xdr:col>50</xdr:col>
      <xdr:colOff>1200150</xdr:colOff>
      <xdr:row>33</xdr:row>
      <xdr:rowOff>152400</xdr:rowOff>
    </xdr:to>
    <xdr:cxnSp macro="">
      <xdr:nvCxnSpPr>
        <xdr:cNvPr id="862" name="Conector angulado 861"/>
        <xdr:cNvCxnSpPr/>
      </xdr:nvCxnSpPr>
      <xdr:spPr>
        <a:xfrm>
          <a:off x="9296400" y="5848350"/>
          <a:ext cx="5200650" cy="1285875"/>
        </a:xfrm>
        <a:prstGeom prst="bentConnector3">
          <a:avLst>
            <a:gd name="adj1" fmla="val 44140"/>
          </a:avLst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MILION&#193;RIA%202023DEZ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AN"/>
      <sheetName val="FEV"/>
      <sheetName val="MAR"/>
      <sheetName val="ABR"/>
      <sheetName val="MAI"/>
      <sheetName val="JUN"/>
      <sheetName val="JUL"/>
      <sheetName val="AGO"/>
      <sheetName val="SET"/>
      <sheetName val="OUT"/>
      <sheetName val="NOV"/>
      <sheetName val="DEZ"/>
      <sheetName val="ANUAL"/>
      <sheetName val="MODELO"/>
      <sheetName val="SEGUROS"/>
      <sheetName val="SIMULAÇÃO"/>
      <sheetName val="COTAS"/>
      <sheetName val="RENDA VARIAVEL"/>
      <sheetName val="FII 2023B"/>
      <sheetName val="ESPECULAÇÃO"/>
      <sheetName val="RENDA FIXA"/>
      <sheetName val="CV DOLLAR"/>
      <sheetName val="2022b"/>
      <sheetName val="2022"/>
      <sheetName val="FII 2024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0">
          <cell r="BE20">
            <v>289.05000000000007</v>
          </cell>
        </row>
        <row r="23">
          <cell r="K23">
            <v>1.0501183859878542E-2</v>
          </cell>
          <cell r="O23">
            <v>1.0482578823018222E-2</v>
          </cell>
          <cell r="S23">
            <v>9.505197865195639E-3</v>
          </cell>
          <cell r="W23">
            <v>9.5921576499715614E-3</v>
          </cell>
          <cell r="AA23">
            <v>1.2063432192780804E-2</v>
          </cell>
          <cell r="AE23">
            <v>1.2227084302902459E-2</v>
          </cell>
          <cell r="AI23">
            <v>1.2135165140684837E-2</v>
          </cell>
          <cell r="AM23" t="e">
            <v>#DIV/0!</v>
          </cell>
          <cell r="AQ23" t="e">
            <v>#DIV/0!</v>
          </cell>
          <cell r="AU23" t="e">
            <v>#DIV/0!</v>
          </cell>
          <cell r="AY23" t="e">
            <v>#DIV/0!</v>
          </cell>
          <cell r="BC23" t="e">
            <v>#DIV/0!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dsexplorer.com.br/funds/FGAA11" TargetMode="External"/><Relationship Id="rId3" Type="http://schemas.openxmlformats.org/officeDocument/2006/relationships/hyperlink" Target="https://www.fundsexplorer.com.br/funds/OURE11" TargetMode="External"/><Relationship Id="rId7" Type="http://schemas.openxmlformats.org/officeDocument/2006/relationships/hyperlink" Target="https://www.fundsexplorer.com.br/funds/XPCA11" TargetMode="External"/><Relationship Id="rId2" Type="http://schemas.openxmlformats.org/officeDocument/2006/relationships/hyperlink" Target="https://www.fundsexplorer.com.br/funds/TGAR11" TargetMode="External"/><Relationship Id="rId1" Type="http://schemas.openxmlformats.org/officeDocument/2006/relationships/hyperlink" Target="https://www.fundsexplorer.com.br/funds/AIEC11" TargetMode="External"/><Relationship Id="rId6" Type="http://schemas.openxmlformats.org/officeDocument/2006/relationships/hyperlink" Target="https://www.fundsexplorer.com.br/funds/URPR11" TargetMode="External"/><Relationship Id="rId11" Type="http://schemas.openxmlformats.org/officeDocument/2006/relationships/comments" Target="../comments3.xml"/><Relationship Id="rId5" Type="http://schemas.openxmlformats.org/officeDocument/2006/relationships/hyperlink" Target="https://www.fundsexplorer.com.br/funds/VGIA11" TargetMode="External"/><Relationship Id="rId10" Type="http://schemas.openxmlformats.org/officeDocument/2006/relationships/vmlDrawing" Target="../drawings/vmlDrawing3.vml"/><Relationship Id="rId4" Type="http://schemas.openxmlformats.org/officeDocument/2006/relationships/hyperlink" Target="https://www.fundsexplorer.com.br/funds/RZAK11" TargetMode="External"/><Relationship Id="rId9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https://br.investing.com/equities/t2-biosystms-inc" TargetMode="External"/><Relationship Id="rId7" Type="http://schemas.openxmlformats.org/officeDocument/2006/relationships/printerSettings" Target="../printerSettings/printerSettings16.bin"/><Relationship Id="rId2" Type="http://schemas.openxmlformats.org/officeDocument/2006/relationships/hyperlink" Target="https://br.investing.com/equities/oatly-group-ab-adr" TargetMode="External"/><Relationship Id="rId1" Type="http://schemas.openxmlformats.org/officeDocument/2006/relationships/hyperlink" Target="https://br.investing.com/equities/wework" TargetMode="External"/><Relationship Id="rId6" Type="http://schemas.openxmlformats.org/officeDocument/2006/relationships/hyperlink" Target="https://br.investing.com/equities/nantkwest" TargetMode="External"/><Relationship Id="rId5" Type="http://schemas.openxmlformats.org/officeDocument/2006/relationships/hyperlink" Target="https://br.investing.com/equities/centurylink" TargetMode="External"/><Relationship Id="rId4" Type="http://schemas.openxmlformats.org/officeDocument/2006/relationships/hyperlink" Target="https://br.investing.com/equities/property-solutions" TargetMode="External"/><Relationship Id="rId9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Z70"/>
  <sheetViews>
    <sheetView topLeftCell="F4" workbookViewId="0">
      <selection activeCell="AU19" sqref="AU19"/>
    </sheetView>
  </sheetViews>
  <sheetFormatPr defaultRowHeight="16.5"/>
  <cols>
    <col min="1" max="1" width="1" style="56" customWidth="1"/>
    <col min="2" max="2" width="6.5703125" style="134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4" customWidth="1"/>
    <col min="7" max="8" width="13.7109375" style="56" customWidth="1"/>
    <col min="9" max="9" width="8.42578125" style="313" customWidth="1"/>
    <col min="10" max="10" width="13.5703125" style="56" hidden="1" customWidth="1"/>
    <col min="11" max="11" width="7.85546875" style="56" hidden="1" customWidth="1"/>
    <col min="12" max="12" width="7.42578125" style="56" hidden="1" customWidth="1"/>
    <col min="13" max="13" width="9.7109375" style="56" hidden="1" customWidth="1"/>
    <col min="14" max="14" width="7.42578125" style="56" hidden="1" customWidth="1"/>
    <col min="15" max="15" width="14.5703125" style="56" hidden="1" customWidth="1"/>
    <col min="16" max="16" width="16.85546875" style="56" hidden="1" customWidth="1"/>
    <col min="17" max="17" width="7.7109375" style="56" hidden="1" customWidth="1"/>
    <col min="18" max="18" width="8.85546875" style="56" hidden="1" customWidth="1"/>
    <col min="19" max="19" width="8" style="56" hidden="1" customWidth="1"/>
    <col min="20" max="20" width="7.42578125" style="56" hidden="1" customWidth="1"/>
    <col min="21" max="21" width="2" style="56" hidden="1" customWidth="1"/>
    <col min="22" max="22" width="9.7109375" style="56" hidden="1" customWidth="1"/>
    <col min="23" max="24" width="7.42578125" style="56" hidden="1" customWidth="1"/>
    <col min="25" max="25" width="1.7109375" style="56" hidden="1" customWidth="1"/>
    <col min="26" max="26" width="13.5703125" style="56" hidden="1" customWidth="1"/>
    <col min="27" max="27" width="7.85546875" style="56" hidden="1" customWidth="1"/>
    <col min="28" max="28" width="7.42578125" style="56" hidden="1" customWidth="1"/>
    <col min="29" max="29" width="9.7109375" style="56" hidden="1" customWidth="1"/>
    <col min="30" max="30" width="7.42578125" style="56" hidden="1" customWidth="1"/>
    <col min="31" max="31" width="14.5703125" style="56" hidden="1" customWidth="1"/>
    <col min="32" max="32" width="16.85546875" style="56" hidden="1" customWidth="1"/>
    <col min="33" max="33" width="7.7109375" style="56" hidden="1" customWidth="1"/>
    <col min="34" max="34" width="8.85546875" style="56" hidden="1" customWidth="1"/>
    <col min="35" max="35" width="8" style="56" hidden="1" customWidth="1"/>
    <col min="36" max="36" width="7.42578125" style="56" hidden="1" customWidth="1"/>
    <col min="37" max="37" width="13.42578125" style="56" hidden="1" customWidth="1"/>
    <col min="38" max="38" width="10.28515625" style="290" hidden="1" customWidth="1"/>
    <col min="39" max="40" width="7.42578125" style="56" hidden="1" customWidth="1"/>
    <col min="41" max="41" width="4" style="56" hidden="1" customWidth="1"/>
    <col min="42" max="42" width="4.42578125" style="56" customWidth="1"/>
    <col min="43" max="43" width="16.85546875" style="56" bestFit="1" customWidth="1"/>
    <col min="44" max="47" width="12.7109375" style="56" customWidth="1"/>
    <col min="48" max="48" width="8.28515625" style="56" bestFit="1" customWidth="1"/>
    <col min="49" max="49" width="11.28515625" style="56" customWidth="1"/>
    <col min="50" max="50" width="3.28515625" style="56" customWidth="1"/>
    <col min="51" max="51" width="18.42578125" style="56" bestFit="1" customWidth="1"/>
    <col min="52" max="52" width="11.7109375" style="56" bestFit="1" customWidth="1"/>
    <col min="53" max="16384" width="9.140625" style="56"/>
  </cols>
  <sheetData>
    <row r="1" spans="2:51" ht="17.25" thickBot="1">
      <c r="AR1" s="134" t="s">
        <v>62</v>
      </c>
      <c r="AS1" s="134" t="s">
        <v>63</v>
      </c>
      <c r="AT1" s="82" t="s">
        <v>61</v>
      </c>
      <c r="AV1" s="134"/>
    </row>
    <row r="2" spans="2:51" ht="17.25" thickBot="1">
      <c r="B2" s="69" t="s">
        <v>1</v>
      </c>
      <c r="C2" s="67" t="s">
        <v>0</v>
      </c>
      <c r="D2" s="67" t="s">
        <v>59</v>
      </c>
      <c r="E2" s="67" t="s">
        <v>2</v>
      </c>
      <c r="F2" s="67" t="s">
        <v>60</v>
      </c>
      <c r="G2" s="67" t="s">
        <v>3</v>
      </c>
      <c r="H2" s="68" t="s">
        <v>4</v>
      </c>
      <c r="I2" s="314"/>
      <c r="J2" s="76" t="s">
        <v>55</v>
      </c>
      <c r="K2" s="75" t="s">
        <v>49</v>
      </c>
      <c r="L2" s="75" t="s">
        <v>91</v>
      </c>
      <c r="M2" s="75" t="s">
        <v>35</v>
      </c>
      <c r="N2" s="75" t="s">
        <v>54</v>
      </c>
      <c r="O2" s="75" t="s">
        <v>96</v>
      </c>
      <c r="P2" s="75" t="s">
        <v>52</v>
      </c>
      <c r="Q2" s="75" t="s">
        <v>57</v>
      </c>
      <c r="R2" s="75" t="s">
        <v>38</v>
      </c>
      <c r="S2" s="75" t="s">
        <v>53</v>
      </c>
      <c r="T2" s="75" t="s">
        <v>56</v>
      </c>
      <c r="U2" s="75" t="s">
        <v>50</v>
      </c>
      <c r="V2" s="291" t="str">
        <f>AQ14</f>
        <v>ESTUDOS</v>
      </c>
      <c r="W2" s="75" t="str">
        <f>AQ15</f>
        <v>MALU</v>
      </c>
      <c r="X2" s="75">
        <f>AQ16</f>
        <v>0</v>
      </c>
      <c r="Z2" s="76" t="s">
        <v>55</v>
      </c>
      <c r="AA2" s="75" t="s">
        <v>49</v>
      </c>
      <c r="AB2" s="75" t="s">
        <v>91</v>
      </c>
      <c r="AC2" s="75" t="s">
        <v>35</v>
      </c>
      <c r="AD2" s="75" t="s">
        <v>54</v>
      </c>
      <c r="AE2" s="75" t="s">
        <v>96</v>
      </c>
      <c r="AF2" s="75" t="s">
        <v>52</v>
      </c>
      <c r="AG2" s="75" t="s">
        <v>57</v>
      </c>
      <c r="AH2" s="75" t="s">
        <v>38</v>
      </c>
      <c r="AI2" s="75" t="s">
        <v>53</v>
      </c>
      <c r="AJ2" s="75" t="s">
        <v>56</v>
      </c>
      <c r="AK2" s="75" t="s">
        <v>50</v>
      </c>
      <c r="AL2" s="291" t="str">
        <f>AQ14</f>
        <v>ESTUDOS</v>
      </c>
      <c r="AM2" s="75" t="str">
        <f>AQ15</f>
        <v>MALU</v>
      </c>
      <c r="AN2" s="75">
        <f>AQ16</f>
        <v>0</v>
      </c>
      <c r="AO2" s="75"/>
      <c r="AP2" s="75"/>
      <c r="AQ2" s="72" t="s">
        <v>55</v>
      </c>
      <c r="AR2" s="98">
        <f t="shared" ref="AR2:AR16" si="0">AT2+AS2</f>
        <v>0</v>
      </c>
      <c r="AS2" s="59">
        <f>Z63</f>
        <v>0</v>
      </c>
      <c r="AT2" s="59">
        <f>J63</f>
        <v>0</v>
      </c>
      <c r="AV2" s="134"/>
    </row>
    <row r="3" spans="2:51">
      <c r="B3" s="61">
        <v>1</v>
      </c>
      <c r="C3" s="63" t="s">
        <v>282</v>
      </c>
      <c r="D3" s="80" t="s">
        <v>53</v>
      </c>
      <c r="E3" s="57">
        <v>29.7</v>
      </c>
      <c r="F3" s="77" t="s">
        <v>61</v>
      </c>
      <c r="G3" s="78">
        <f t="shared" ref="G3:G62" si="1">IF(F3="MARCIA",E3,IF(F3="AMBOS",E3/2,0))</f>
        <v>0</v>
      </c>
      <c r="H3" s="79">
        <f t="shared" ref="H3:H62" si="2">IF(F3="LUCIANO",E3,IF(F3="AMBOS",E3/2,0))</f>
        <v>29.7</v>
      </c>
      <c r="I3" s="315" t="s">
        <v>283</v>
      </c>
      <c r="J3" s="73">
        <f>IF($D3="ALIMENTAÇÃO",$H3,0)</f>
        <v>0</v>
      </c>
      <c r="K3" s="73">
        <f>IF($D3="ANIMAIS",$H3,0)</f>
        <v>0</v>
      </c>
      <c r="L3" s="73">
        <f>IF($D3="FILHO",$H3,0)</f>
        <v>0</v>
      </c>
      <c r="M3" s="73">
        <f>IF($D3="GASOLINA",$H3,0)</f>
        <v>0</v>
      </c>
      <c r="N3" s="73">
        <f>IF($D3="LAZER",$H3,0)</f>
        <v>0</v>
      </c>
      <c r="O3" s="73">
        <f>IF($D3="MANUT. IMÓVEL",$H3,0)</f>
        <v>0</v>
      </c>
      <c r="P3" s="73">
        <f>IF($D3="MANUT. VEICULAR",$H3,0)</f>
        <v>0</v>
      </c>
      <c r="Q3" s="73">
        <f>IF($D3="MÓVEIS",$H3,0)</f>
        <v>0</v>
      </c>
      <c r="R3" s="73">
        <f>IF($D3="OUTROS",$H3,0)</f>
        <v>0</v>
      </c>
      <c r="S3" s="73">
        <f>IF($D3="PLANOS",$H3,0)</f>
        <v>29.7</v>
      </c>
      <c r="T3" s="73">
        <f>IF($D3="SAÚDE",$H3,0)</f>
        <v>0</v>
      </c>
      <c r="U3" s="73">
        <f>IF($D3="TRANSPORTE",$H3,0)</f>
        <v>0</v>
      </c>
      <c r="V3" s="73">
        <f>IF($D3=V$2,$H3,0)</f>
        <v>0</v>
      </c>
      <c r="W3" s="73">
        <f t="shared" ref="W3:X18" si="3">IF($D3=W$2,$H3,0)</f>
        <v>0</v>
      </c>
      <c r="X3" s="73">
        <f t="shared" si="3"/>
        <v>0</v>
      </c>
      <c r="Z3" s="73">
        <f>IF($D3="ALIMENTAÇÃO",$G3,0)</f>
        <v>0</v>
      </c>
      <c r="AA3" s="73">
        <f>IF($D3="ANIMAIS",$G3,0)</f>
        <v>0</v>
      </c>
      <c r="AB3" s="73">
        <f>IF($D3="FILHO",$G3,0)</f>
        <v>0</v>
      </c>
      <c r="AC3" s="73">
        <f>IF($D3="GASOLINA",$G3,0)</f>
        <v>0</v>
      </c>
      <c r="AD3" s="73">
        <f>IF($D3="LAZER",$G3,0)</f>
        <v>0</v>
      </c>
      <c r="AE3" s="73">
        <f>IF($D3="MANUT. IMÓVEL",$G3,0)</f>
        <v>0</v>
      </c>
      <c r="AF3" s="73">
        <f>IF($D3="MANUT. VEICULAR",$G3,0)</f>
        <v>0</v>
      </c>
      <c r="AG3" s="73">
        <f>IF($D3="MÓVEIS",$G3,0)</f>
        <v>0</v>
      </c>
      <c r="AH3" s="73">
        <f>IF($D3="OUTROS",$G3,0)</f>
        <v>0</v>
      </c>
      <c r="AI3" s="73">
        <f>IF($D3="PLANOS",$G3,0)</f>
        <v>0</v>
      </c>
      <c r="AJ3" s="73">
        <f>IF($D3="SAÚDE",$G3,0)</f>
        <v>0</v>
      </c>
      <c r="AK3" s="73">
        <f>IF($D3="TRANSPORTE",$G3,0)</f>
        <v>0</v>
      </c>
      <c r="AL3" s="73">
        <f>IF($D3=AL$2,$G3,0)</f>
        <v>0</v>
      </c>
      <c r="AM3" s="73">
        <f t="shared" ref="AM3:AN18" si="4">IF($D3=AM$2,$G3,0)</f>
        <v>0</v>
      </c>
      <c r="AN3" s="73">
        <f t="shared" si="4"/>
        <v>0</v>
      </c>
      <c r="AQ3" s="72" t="s">
        <v>49</v>
      </c>
      <c r="AR3" s="98">
        <f t="shared" si="0"/>
        <v>129.99</v>
      </c>
      <c r="AS3" s="59">
        <f>AA63</f>
        <v>64.995000000000005</v>
      </c>
      <c r="AT3" s="59">
        <f>K63</f>
        <v>64.995000000000005</v>
      </c>
      <c r="AV3" s="134"/>
      <c r="AW3" s="664" t="s">
        <v>403</v>
      </c>
      <c r="AX3" s="664"/>
      <c r="AY3" s="664"/>
    </row>
    <row r="4" spans="2:51">
      <c r="B4" s="61">
        <v>1</v>
      </c>
      <c r="C4" s="63" t="s">
        <v>281</v>
      </c>
      <c r="D4" s="80" t="s">
        <v>53</v>
      </c>
      <c r="E4" s="57">
        <v>18.899999999999999</v>
      </c>
      <c r="F4" s="77" t="s">
        <v>61</v>
      </c>
      <c r="G4" s="78">
        <f t="shared" si="1"/>
        <v>0</v>
      </c>
      <c r="H4" s="79">
        <f t="shared" si="2"/>
        <v>18.899999999999999</v>
      </c>
      <c r="I4" s="315" t="s">
        <v>283</v>
      </c>
      <c r="J4" s="73">
        <f>IF($D4="ALIMENTAÇÃO",$H4,0)</f>
        <v>0</v>
      </c>
      <c r="K4" s="73">
        <f>IF($D4="ANIMAIS",$H4,0)</f>
        <v>0</v>
      </c>
      <c r="L4" s="73">
        <f>IF($D4="FILHO",$H4,0)</f>
        <v>0</v>
      </c>
      <c r="M4" s="73">
        <f>IF($D4="GASOLINA",$H4,0)</f>
        <v>0</v>
      </c>
      <c r="N4" s="73">
        <f>IF($D4="LAZER",$H4,0)</f>
        <v>0</v>
      </c>
      <c r="O4" s="73">
        <f>IF($D4="MANUT. IMÓVEL",$H4,0)</f>
        <v>0</v>
      </c>
      <c r="P4" s="73">
        <f>IF($D4="MANUT. VEICULAR",$H4,0)</f>
        <v>0</v>
      </c>
      <c r="Q4" s="73">
        <f>IF($D4="MÓVEIS",$H4,0)</f>
        <v>0</v>
      </c>
      <c r="R4" s="73">
        <f>IF($D4="OUTROS",$H4,0)</f>
        <v>0</v>
      </c>
      <c r="S4" s="73">
        <f>IF($D4="PLANOS",$H4,0)</f>
        <v>18.899999999999999</v>
      </c>
      <c r="T4" s="73">
        <f>IF($D4="SAÚDE",$H4,0)</f>
        <v>0</v>
      </c>
      <c r="U4" s="73">
        <f>IF($D4="TRANSPORTE",$H4,0)</f>
        <v>0</v>
      </c>
      <c r="V4" s="73">
        <f t="shared" ref="V4:X35" si="5">IF($D4=V$2,$H4,0)</f>
        <v>0</v>
      </c>
      <c r="W4" s="73">
        <f t="shared" si="3"/>
        <v>0</v>
      </c>
      <c r="X4" s="73">
        <f t="shared" si="3"/>
        <v>0</v>
      </c>
      <c r="Z4" s="73">
        <f t="shared" ref="Z4:Z62" si="6">IF($D4="ALIMENTAÇÃO",$G4,0)</f>
        <v>0</v>
      </c>
      <c r="AA4" s="73">
        <f t="shared" ref="AA4:AA62" si="7">IF($D4="ANIMAIS",$G4,0)</f>
        <v>0</v>
      </c>
      <c r="AB4" s="73">
        <f t="shared" ref="AB4:AB62" si="8">IF($D4="FILHO",$G4,0)</f>
        <v>0</v>
      </c>
      <c r="AC4" s="73">
        <f t="shared" ref="AC4:AC62" si="9">IF($D4="GASOLINA",$G4,0)</f>
        <v>0</v>
      </c>
      <c r="AD4" s="73">
        <f t="shared" ref="AD4:AD62" si="10">IF($D4="LAZER",$G4,0)</f>
        <v>0</v>
      </c>
      <c r="AE4" s="73">
        <f t="shared" ref="AE4:AE62" si="11">IF($D4="MANUT. IMÓVEL",$G4,0)</f>
        <v>0</v>
      </c>
      <c r="AF4" s="73">
        <f t="shared" ref="AF4:AF62" si="12">IF($D4="MANUT. VEICULAR",$G4,0)</f>
        <v>0</v>
      </c>
      <c r="AG4" s="73">
        <f t="shared" ref="AG4:AG62" si="13">IF($D4="MÓVEIS",$G4,0)</f>
        <v>0</v>
      </c>
      <c r="AH4" s="73">
        <f t="shared" ref="AH4:AH62" si="14">IF($D4="OUTROS",$G4,0)</f>
        <v>0</v>
      </c>
      <c r="AI4" s="73">
        <f t="shared" ref="AI4:AI62" si="15">IF($D4="PLANOS",$G4,0)</f>
        <v>0</v>
      </c>
      <c r="AJ4" s="73">
        <f t="shared" ref="AJ4:AJ62" si="16">IF($D4="SAÚDE",$G4,0)</f>
        <v>0</v>
      </c>
      <c r="AK4" s="73">
        <f t="shared" ref="AK4:AK62" si="17">IF($D4="TRANSPORTE",$G4,0)</f>
        <v>0</v>
      </c>
      <c r="AL4" s="73">
        <f t="shared" ref="AL4:AN62" si="18">IF($D4=AL$2,$G4,0)</f>
        <v>0</v>
      </c>
      <c r="AM4" s="73">
        <f t="shared" si="4"/>
        <v>0</v>
      </c>
      <c r="AN4" s="73">
        <f t="shared" si="4"/>
        <v>0</v>
      </c>
      <c r="AQ4" s="72" t="s">
        <v>91</v>
      </c>
      <c r="AR4" s="98">
        <f t="shared" si="0"/>
        <v>0</v>
      </c>
      <c r="AS4" s="59">
        <f>AB63</f>
        <v>0</v>
      </c>
      <c r="AT4" s="59">
        <f>L63</f>
        <v>0</v>
      </c>
      <c r="AV4" s="134"/>
      <c r="AW4" s="660" t="s">
        <v>402</v>
      </c>
      <c r="AX4" s="661"/>
      <c r="AY4" s="659">
        <v>0</v>
      </c>
    </row>
    <row r="5" spans="2:51">
      <c r="B5" s="61">
        <v>45276</v>
      </c>
      <c r="C5" s="63" t="s">
        <v>284</v>
      </c>
      <c r="D5" s="80" t="s">
        <v>38</v>
      </c>
      <c r="E5" s="57">
        <v>105</v>
      </c>
      <c r="F5" s="77" t="s">
        <v>62</v>
      </c>
      <c r="G5" s="78">
        <f t="shared" si="1"/>
        <v>52.5</v>
      </c>
      <c r="H5" s="79">
        <f t="shared" si="2"/>
        <v>52.5</v>
      </c>
      <c r="I5" s="315"/>
      <c r="J5" s="73">
        <f t="shared" ref="J5:J62" si="19">IF($D5="ALIMENTAÇÃO",$H5,0)</f>
        <v>0</v>
      </c>
      <c r="K5" s="73">
        <f t="shared" ref="K5:K62" si="20">IF($D5="ANIMAIS",$H5,0)</f>
        <v>0</v>
      </c>
      <c r="L5" s="73">
        <f t="shared" ref="L5:L62" si="21">IF($D5="FILHO",$H5,0)</f>
        <v>0</v>
      </c>
      <c r="M5" s="73">
        <f t="shared" ref="M5:M62" si="22">IF($D5="GASOLINA",$H5,0)</f>
        <v>0</v>
      </c>
      <c r="N5" s="73">
        <f t="shared" ref="N5:N62" si="23">IF($D5="LAZER",$H5,0)</f>
        <v>0</v>
      </c>
      <c r="O5" s="73">
        <f t="shared" ref="O5:O62" si="24">IF($D5="MANUT. IMÓVEL",$H5,0)</f>
        <v>0</v>
      </c>
      <c r="P5" s="73">
        <f t="shared" ref="P5:P62" si="25">IF($D5="MANUT. VEICULAR",$H5,0)</f>
        <v>0</v>
      </c>
      <c r="Q5" s="73">
        <f t="shared" ref="Q5:Q62" si="26">IF($D5="MÓVEIS",$H5,0)</f>
        <v>0</v>
      </c>
      <c r="R5" s="73">
        <f t="shared" ref="R5:R62" si="27">IF($D5="OUTROS",$H5,0)</f>
        <v>52.5</v>
      </c>
      <c r="S5" s="73">
        <f t="shared" ref="S5:S62" si="28">IF($D5="PLANOS",$H5,0)</f>
        <v>0</v>
      </c>
      <c r="T5" s="73">
        <f t="shared" ref="T5:T62" si="29">IF($D5="SAÚDE",$H5,0)</f>
        <v>0</v>
      </c>
      <c r="U5" s="73">
        <f t="shared" ref="U5:U62" si="30">IF($D5="TRANSPORTE",$H5,0)</f>
        <v>0</v>
      </c>
      <c r="V5" s="73">
        <f t="shared" si="5"/>
        <v>0</v>
      </c>
      <c r="W5" s="73">
        <f t="shared" si="3"/>
        <v>0</v>
      </c>
      <c r="X5" s="73">
        <f t="shared" si="3"/>
        <v>0</v>
      </c>
      <c r="Z5" s="73">
        <f t="shared" si="6"/>
        <v>0</v>
      </c>
      <c r="AA5" s="73">
        <f t="shared" si="7"/>
        <v>0</v>
      </c>
      <c r="AB5" s="73">
        <f t="shared" si="8"/>
        <v>0</v>
      </c>
      <c r="AC5" s="73">
        <f t="shared" si="9"/>
        <v>0</v>
      </c>
      <c r="AD5" s="73">
        <f t="shared" si="10"/>
        <v>0</v>
      </c>
      <c r="AE5" s="73">
        <f t="shared" si="11"/>
        <v>0</v>
      </c>
      <c r="AF5" s="73">
        <f t="shared" si="12"/>
        <v>0</v>
      </c>
      <c r="AG5" s="73">
        <f t="shared" si="13"/>
        <v>0</v>
      </c>
      <c r="AH5" s="73">
        <f t="shared" si="14"/>
        <v>52.5</v>
      </c>
      <c r="AI5" s="73">
        <f t="shared" si="15"/>
        <v>0</v>
      </c>
      <c r="AJ5" s="73">
        <f t="shared" si="16"/>
        <v>0</v>
      </c>
      <c r="AK5" s="73">
        <f t="shared" si="17"/>
        <v>0</v>
      </c>
      <c r="AL5" s="73">
        <f t="shared" si="18"/>
        <v>0</v>
      </c>
      <c r="AM5" s="73">
        <f t="shared" si="4"/>
        <v>0</v>
      </c>
      <c r="AN5" s="73">
        <f t="shared" si="4"/>
        <v>0</v>
      </c>
      <c r="AQ5" s="72" t="s">
        <v>35</v>
      </c>
      <c r="AR5" s="98">
        <f t="shared" si="0"/>
        <v>0</v>
      </c>
      <c r="AS5" s="59">
        <f>AC63</f>
        <v>0</v>
      </c>
      <c r="AT5" s="59">
        <f>M63</f>
        <v>0</v>
      </c>
      <c r="AV5" s="134"/>
      <c r="AW5" s="662"/>
      <c r="AX5" s="663"/>
      <c r="AY5" s="659"/>
    </row>
    <row r="6" spans="2:51">
      <c r="B6" s="61">
        <v>45280</v>
      </c>
      <c r="C6" s="63" t="s">
        <v>377</v>
      </c>
      <c r="D6" s="80" t="s">
        <v>49</v>
      </c>
      <c r="E6" s="57">
        <v>129.99</v>
      </c>
      <c r="F6" s="77" t="s">
        <v>62</v>
      </c>
      <c r="G6" s="78">
        <f t="shared" si="1"/>
        <v>64.995000000000005</v>
      </c>
      <c r="H6" s="79">
        <f t="shared" si="2"/>
        <v>64.995000000000005</v>
      </c>
      <c r="I6" s="315"/>
      <c r="J6" s="73">
        <f t="shared" si="19"/>
        <v>0</v>
      </c>
      <c r="K6" s="73">
        <f t="shared" si="20"/>
        <v>64.995000000000005</v>
      </c>
      <c r="L6" s="73">
        <f t="shared" si="21"/>
        <v>0</v>
      </c>
      <c r="M6" s="73">
        <f t="shared" si="22"/>
        <v>0</v>
      </c>
      <c r="N6" s="73">
        <f t="shared" si="23"/>
        <v>0</v>
      </c>
      <c r="O6" s="73">
        <f t="shared" si="24"/>
        <v>0</v>
      </c>
      <c r="P6" s="73">
        <f t="shared" si="25"/>
        <v>0</v>
      </c>
      <c r="Q6" s="73">
        <f t="shared" si="26"/>
        <v>0</v>
      </c>
      <c r="R6" s="73">
        <f t="shared" si="27"/>
        <v>0</v>
      </c>
      <c r="S6" s="73">
        <f t="shared" si="28"/>
        <v>0</v>
      </c>
      <c r="T6" s="73">
        <f t="shared" si="29"/>
        <v>0</v>
      </c>
      <c r="U6" s="73">
        <f t="shared" si="30"/>
        <v>0</v>
      </c>
      <c r="V6" s="73">
        <f t="shared" si="5"/>
        <v>0</v>
      </c>
      <c r="W6" s="73">
        <f t="shared" si="3"/>
        <v>0</v>
      </c>
      <c r="X6" s="73">
        <f t="shared" si="3"/>
        <v>0</v>
      </c>
      <c r="Z6" s="73">
        <f t="shared" si="6"/>
        <v>0</v>
      </c>
      <c r="AA6" s="73">
        <f t="shared" si="7"/>
        <v>64.995000000000005</v>
      </c>
      <c r="AB6" s="73">
        <f t="shared" si="8"/>
        <v>0</v>
      </c>
      <c r="AC6" s="73">
        <f t="shared" si="9"/>
        <v>0</v>
      </c>
      <c r="AD6" s="73">
        <f t="shared" si="10"/>
        <v>0</v>
      </c>
      <c r="AE6" s="73">
        <f t="shared" si="11"/>
        <v>0</v>
      </c>
      <c r="AF6" s="73">
        <f t="shared" si="12"/>
        <v>0</v>
      </c>
      <c r="AG6" s="73">
        <f t="shared" si="13"/>
        <v>0</v>
      </c>
      <c r="AH6" s="73">
        <f t="shared" si="14"/>
        <v>0</v>
      </c>
      <c r="AI6" s="73">
        <f t="shared" si="15"/>
        <v>0</v>
      </c>
      <c r="AJ6" s="73">
        <f t="shared" si="16"/>
        <v>0</v>
      </c>
      <c r="AK6" s="73">
        <f t="shared" si="17"/>
        <v>0</v>
      </c>
      <c r="AL6" s="73">
        <f t="shared" si="18"/>
        <v>0</v>
      </c>
      <c r="AM6" s="73">
        <f t="shared" si="4"/>
        <v>0</v>
      </c>
      <c r="AN6" s="73">
        <f t="shared" si="4"/>
        <v>0</v>
      </c>
      <c r="AQ6" s="72" t="s">
        <v>54</v>
      </c>
      <c r="AR6" s="98">
        <f t="shared" si="0"/>
        <v>123</v>
      </c>
      <c r="AS6" s="59">
        <f>AD63</f>
        <v>0</v>
      </c>
      <c r="AT6" s="59">
        <f>N63</f>
        <v>123</v>
      </c>
      <c r="AV6" s="134"/>
      <c r="AW6" s="660" t="s">
        <v>401</v>
      </c>
      <c r="AX6" s="661"/>
      <c r="AY6" s="658">
        <v>0</v>
      </c>
    </row>
    <row r="7" spans="2:51">
      <c r="B7" s="61">
        <v>45280</v>
      </c>
      <c r="C7" s="63" t="s">
        <v>378</v>
      </c>
      <c r="D7" s="80" t="s">
        <v>38</v>
      </c>
      <c r="E7" s="57">
        <v>1707.18</v>
      </c>
      <c r="F7" s="77" t="s">
        <v>61</v>
      </c>
      <c r="G7" s="78">
        <f t="shared" si="1"/>
        <v>0</v>
      </c>
      <c r="H7" s="79">
        <f t="shared" si="2"/>
        <v>1707.18</v>
      </c>
      <c r="I7" s="315"/>
      <c r="J7" s="73">
        <f t="shared" si="19"/>
        <v>0</v>
      </c>
      <c r="K7" s="73">
        <f t="shared" si="20"/>
        <v>0</v>
      </c>
      <c r="L7" s="73">
        <f t="shared" si="21"/>
        <v>0</v>
      </c>
      <c r="M7" s="73">
        <f t="shared" si="22"/>
        <v>0</v>
      </c>
      <c r="N7" s="73">
        <f t="shared" si="23"/>
        <v>0</v>
      </c>
      <c r="O7" s="73">
        <f t="shared" si="24"/>
        <v>0</v>
      </c>
      <c r="P7" s="73">
        <f t="shared" si="25"/>
        <v>0</v>
      </c>
      <c r="Q7" s="73">
        <f t="shared" si="26"/>
        <v>0</v>
      </c>
      <c r="R7" s="73">
        <f t="shared" si="27"/>
        <v>1707.18</v>
      </c>
      <c r="S7" s="73">
        <f t="shared" si="28"/>
        <v>0</v>
      </c>
      <c r="T7" s="73">
        <f t="shared" si="29"/>
        <v>0</v>
      </c>
      <c r="U7" s="73">
        <f t="shared" si="30"/>
        <v>0</v>
      </c>
      <c r="V7" s="73">
        <f t="shared" si="5"/>
        <v>0</v>
      </c>
      <c r="W7" s="73">
        <f t="shared" si="3"/>
        <v>0</v>
      </c>
      <c r="X7" s="73">
        <f t="shared" si="3"/>
        <v>0</v>
      </c>
      <c r="Z7" s="73">
        <f t="shared" si="6"/>
        <v>0</v>
      </c>
      <c r="AA7" s="73">
        <f t="shared" si="7"/>
        <v>0</v>
      </c>
      <c r="AB7" s="73">
        <f t="shared" si="8"/>
        <v>0</v>
      </c>
      <c r="AC7" s="73">
        <f t="shared" si="9"/>
        <v>0</v>
      </c>
      <c r="AD7" s="73">
        <f t="shared" si="10"/>
        <v>0</v>
      </c>
      <c r="AE7" s="73">
        <f t="shared" si="11"/>
        <v>0</v>
      </c>
      <c r="AF7" s="73">
        <f t="shared" si="12"/>
        <v>0</v>
      </c>
      <c r="AG7" s="73">
        <f t="shared" si="13"/>
        <v>0</v>
      </c>
      <c r="AH7" s="73">
        <f t="shared" si="14"/>
        <v>0</v>
      </c>
      <c r="AI7" s="73">
        <f t="shared" si="15"/>
        <v>0</v>
      </c>
      <c r="AJ7" s="73">
        <f t="shared" si="16"/>
        <v>0</v>
      </c>
      <c r="AK7" s="73">
        <f t="shared" si="17"/>
        <v>0</v>
      </c>
      <c r="AL7" s="73">
        <f t="shared" si="18"/>
        <v>0</v>
      </c>
      <c r="AM7" s="73">
        <f t="shared" si="4"/>
        <v>0</v>
      </c>
      <c r="AN7" s="73">
        <f t="shared" si="4"/>
        <v>0</v>
      </c>
      <c r="AQ7" s="72" t="s">
        <v>51</v>
      </c>
      <c r="AR7" s="98">
        <f t="shared" si="0"/>
        <v>0</v>
      </c>
      <c r="AS7" s="59">
        <f>AE63</f>
        <v>0</v>
      </c>
      <c r="AT7" s="59">
        <f>O63</f>
        <v>0</v>
      </c>
      <c r="AV7" s="134"/>
      <c r="AW7" s="662"/>
      <c r="AX7" s="663"/>
      <c r="AY7" s="658"/>
    </row>
    <row r="8" spans="2:51">
      <c r="B8" s="61">
        <v>45280</v>
      </c>
      <c r="C8" s="63" t="s">
        <v>378</v>
      </c>
      <c r="D8" s="80" t="s">
        <v>38</v>
      </c>
      <c r="E8" s="57">
        <v>139.62</v>
      </c>
      <c r="F8" s="77" t="s">
        <v>61</v>
      </c>
      <c r="G8" s="78">
        <f t="shared" si="1"/>
        <v>0</v>
      </c>
      <c r="H8" s="79">
        <f t="shared" si="2"/>
        <v>139.62</v>
      </c>
      <c r="I8" s="315" t="s">
        <v>105</v>
      </c>
      <c r="J8" s="73">
        <f t="shared" si="19"/>
        <v>0</v>
      </c>
      <c r="K8" s="73">
        <f t="shared" si="20"/>
        <v>0</v>
      </c>
      <c r="L8" s="73">
        <f t="shared" si="21"/>
        <v>0</v>
      </c>
      <c r="M8" s="73">
        <f t="shared" si="22"/>
        <v>0</v>
      </c>
      <c r="N8" s="73">
        <f t="shared" si="23"/>
        <v>0</v>
      </c>
      <c r="O8" s="73">
        <f t="shared" si="24"/>
        <v>0</v>
      </c>
      <c r="P8" s="73">
        <f t="shared" si="25"/>
        <v>0</v>
      </c>
      <c r="Q8" s="73">
        <f t="shared" si="26"/>
        <v>0</v>
      </c>
      <c r="R8" s="73">
        <f t="shared" si="27"/>
        <v>139.62</v>
      </c>
      <c r="S8" s="73">
        <f t="shared" si="28"/>
        <v>0</v>
      </c>
      <c r="T8" s="73">
        <f t="shared" si="29"/>
        <v>0</v>
      </c>
      <c r="U8" s="73">
        <f t="shared" si="30"/>
        <v>0</v>
      </c>
      <c r="V8" s="73">
        <f t="shared" si="5"/>
        <v>0</v>
      </c>
      <c r="W8" s="73">
        <f t="shared" si="3"/>
        <v>0</v>
      </c>
      <c r="X8" s="73">
        <f t="shared" si="3"/>
        <v>0</v>
      </c>
      <c r="Z8" s="73">
        <f t="shared" si="6"/>
        <v>0</v>
      </c>
      <c r="AA8" s="73">
        <f t="shared" si="7"/>
        <v>0</v>
      </c>
      <c r="AB8" s="73">
        <f t="shared" si="8"/>
        <v>0</v>
      </c>
      <c r="AC8" s="73">
        <f t="shared" si="9"/>
        <v>0</v>
      </c>
      <c r="AD8" s="73">
        <f t="shared" si="10"/>
        <v>0</v>
      </c>
      <c r="AE8" s="73">
        <f t="shared" si="11"/>
        <v>0</v>
      </c>
      <c r="AF8" s="73">
        <f t="shared" si="12"/>
        <v>0</v>
      </c>
      <c r="AG8" s="73">
        <f t="shared" si="13"/>
        <v>0</v>
      </c>
      <c r="AH8" s="73">
        <f t="shared" si="14"/>
        <v>0</v>
      </c>
      <c r="AI8" s="73">
        <f t="shared" si="15"/>
        <v>0</v>
      </c>
      <c r="AJ8" s="73">
        <f t="shared" si="16"/>
        <v>0</v>
      </c>
      <c r="AK8" s="73">
        <f t="shared" si="17"/>
        <v>0</v>
      </c>
      <c r="AL8" s="73">
        <f t="shared" si="18"/>
        <v>0</v>
      </c>
      <c r="AM8" s="73">
        <f t="shared" si="4"/>
        <v>0</v>
      </c>
      <c r="AN8" s="73">
        <f t="shared" si="4"/>
        <v>0</v>
      </c>
      <c r="AQ8" s="72" t="s">
        <v>52</v>
      </c>
      <c r="AR8" s="98">
        <f t="shared" si="0"/>
        <v>0</v>
      </c>
      <c r="AS8" s="59">
        <f>AF63</f>
        <v>0</v>
      </c>
      <c r="AT8" s="59">
        <f>P63</f>
        <v>0</v>
      </c>
      <c r="AV8" s="134"/>
    </row>
    <row r="9" spans="2:51">
      <c r="B9" s="61">
        <v>45280</v>
      </c>
      <c r="C9" s="63" t="s">
        <v>379</v>
      </c>
      <c r="D9" s="80" t="s">
        <v>54</v>
      </c>
      <c r="E9" s="57">
        <v>123</v>
      </c>
      <c r="F9" s="77" t="s">
        <v>61</v>
      </c>
      <c r="G9" s="78">
        <f t="shared" si="1"/>
        <v>0</v>
      </c>
      <c r="H9" s="79">
        <f t="shared" si="2"/>
        <v>123</v>
      </c>
      <c r="I9" s="315"/>
      <c r="J9" s="73">
        <f t="shared" si="19"/>
        <v>0</v>
      </c>
      <c r="K9" s="73">
        <f t="shared" si="20"/>
        <v>0</v>
      </c>
      <c r="L9" s="73">
        <f t="shared" si="21"/>
        <v>0</v>
      </c>
      <c r="M9" s="73">
        <f t="shared" si="22"/>
        <v>0</v>
      </c>
      <c r="N9" s="73">
        <f t="shared" si="23"/>
        <v>123</v>
      </c>
      <c r="O9" s="73">
        <f t="shared" si="24"/>
        <v>0</v>
      </c>
      <c r="P9" s="73">
        <f t="shared" si="25"/>
        <v>0</v>
      </c>
      <c r="Q9" s="73">
        <f t="shared" si="26"/>
        <v>0</v>
      </c>
      <c r="R9" s="73">
        <f t="shared" si="27"/>
        <v>0</v>
      </c>
      <c r="S9" s="73">
        <f t="shared" si="28"/>
        <v>0</v>
      </c>
      <c r="T9" s="73">
        <f t="shared" si="29"/>
        <v>0</v>
      </c>
      <c r="U9" s="73">
        <f t="shared" si="30"/>
        <v>0</v>
      </c>
      <c r="V9" s="73">
        <f t="shared" si="5"/>
        <v>0</v>
      </c>
      <c r="W9" s="73">
        <f t="shared" si="3"/>
        <v>0</v>
      </c>
      <c r="X9" s="73">
        <f t="shared" si="3"/>
        <v>0</v>
      </c>
      <c r="Z9" s="73">
        <f t="shared" si="6"/>
        <v>0</v>
      </c>
      <c r="AA9" s="73">
        <f t="shared" si="7"/>
        <v>0</v>
      </c>
      <c r="AB9" s="73">
        <f t="shared" si="8"/>
        <v>0</v>
      </c>
      <c r="AC9" s="73">
        <f t="shared" si="9"/>
        <v>0</v>
      </c>
      <c r="AD9" s="73">
        <f t="shared" si="10"/>
        <v>0</v>
      </c>
      <c r="AE9" s="73">
        <f t="shared" si="11"/>
        <v>0</v>
      </c>
      <c r="AF9" s="73">
        <f t="shared" si="12"/>
        <v>0</v>
      </c>
      <c r="AG9" s="73">
        <f t="shared" si="13"/>
        <v>0</v>
      </c>
      <c r="AH9" s="73">
        <f t="shared" si="14"/>
        <v>0</v>
      </c>
      <c r="AI9" s="73">
        <f t="shared" si="15"/>
        <v>0</v>
      </c>
      <c r="AJ9" s="73">
        <f t="shared" si="16"/>
        <v>0</v>
      </c>
      <c r="AK9" s="73">
        <f t="shared" si="17"/>
        <v>0</v>
      </c>
      <c r="AL9" s="73">
        <f t="shared" si="18"/>
        <v>0</v>
      </c>
      <c r="AM9" s="73">
        <f t="shared" si="4"/>
        <v>0</v>
      </c>
      <c r="AN9" s="73">
        <f t="shared" si="4"/>
        <v>0</v>
      </c>
      <c r="AQ9" s="72" t="s">
        <v>57</v>
      </c>
      <c r="AR9" s="98">
        <f t="shared" si="0"/>
        <v>0</v>
      </c>
      <c r="AS9" s="59">
        <f>AG63</f>
        <v>0</v>
      </c>
      <c r="AT9" s="59">
        <f>Q63</f>
        <v>0</v>
      </c>
      <c r="AV9" s="134"/>
    </row>
    <row r="10" spans="2:51">
      <c r="B10" s="61">
        <v>45655</v>
      </c>
      <c r="C10" s="63" t="s">
        <v>400</v>
      </c>
      <c r="D10" s="80" t="s">
        <v>38</v>
      </c>
      <c r="E10" s="57">
        <f>-37.62-169.9</f>
        <v>-207.52</v>
      </c>
      <c r="F10" s="77" t="s">
        <v>61</v>
      </c>
      <c r="G10" s="78">
        <f t="shared" si="1"/>
        <v>0</v>
      </c>
      <c r="H10" s="79">
        <f t="shared" si="2"/>
        <v>-207.52</v>
      </c>
      <c r="I10" s="315"/>
      <c r="J10" s="73">
        <f t="shared" si="19"/>
        <v>0</v>
      </c>
      <c r="K10" s="73">
        <f t="shared" si="20"/>
        <v>0</v>
      </c>
      <c r="L10" s="73">
        <f t="shared" si="21"/>
        <v>0</v>
      </c>
      <c r="M10" s="73">
        <f t="shared" si="22"/>
        <v>0</v>
      </c>
      <c r="N10" s="73">
        <f t="shared" si="23"/>
        <v>0</v>
      </c>
      <c r="O10" s="73">
        <f t="shared" si="24"/>
        <v>0</v>
      </c>
      <c r="P10" s="73">
        <f t="shared" si="25"/>
        <v>0</v>
      </c>
      <c r="Q10" s="73">
        <f t="shared" si="26"/>
        <v>0</v>
      </c>
      <c r="R10" s="73">
        <f t="shared" si="27"/>
        <v>-207.52</v>
      </c>
      <c r="S10" s="73">
        <f t="shared" si="28"/>
        <v>0</v>
      </c>
      <c r="T10" s="73">
        <f t="shared" si="29"/>
        <v>0</v>
      </c>
      <c r="U10" s="73">
        <f t="shared" si="30"/>
        <v>0</v>
      </c>
      <c r="V10" s="73">
        <f t="shared" si="5"/>
        <v>0</v>
      </c>
      <c r="W10" s="73">
        <f t="shared" si="3"/>
        <v>0</v>
      </c>
      <c r="X10" s="73">
        <f t="shared" si="3"/>
        <v>0</v>
      </c>
      <c r="Z10" s="73">
        <f t="shared" si="6"/>
        <v>0</v>
      </c>
      <c r="AA10" s="73">
        <f t="shared" si="7"/>
        <v>0</v>
      </c>
      <c r="AB10" s="73">
        <f t="shared" si="8"/>
        <v>0</v>
      </c>
      <c r="AC10" s="73">
        <f t="shared" si="9"/>
        <v>0</v>
      </c>
      <c r="AD10" s="73">
        <f t="shared" si="10"/>
        <v>0</v>
      </c>
      <c r="AE10" s="73">
        <f t="shared" si="11"/>
        <v>0</v>
      </c>
      <c r="AF10" s="73">
        <f t="shared" si="12"/>
        <v>0</v>
      </c>
      <c r="AG10" s="73">
        <f t="shared" si="13"/>
        <v>0</v>
      </c>
      <c r="AH10" s="73">
        <f t="shared" si="14"/>
        <v>0</v>
      </c>
      <c r="AI10" s="73">
        <f t="shared" si="15"/>
        <v>0</v>
      </c>
      <c r="AJ10" s="73">
        <f t="shared" si="16"/>
        <v>0</v>
      </c>
      <c r="AK10" s="73">
        <f t="shared" si="17"/>
        <v>0</v>
      </c>
      <c r="AL10" s="73">
        <f t="shared" si="18"/>
        <v>0</v>
      </c>
      <c r="AM10" s="73">
        <f t="shared" si="4"/>
        <v>0</v>
      </c>
      <c r="AN10" s="73">
        <f t="shared" si="4"/>
        <v>0</v>
      </c>
      <c r="AQ10" s="72" t="s">
        <v>38</v>
      </c>
      <c r="AR10" s="98">
        <f t="shared" si="0"/>
        <v>1616.9500000000003</v>
      </c>
      <c r="AS10" s="59">
        <f>AH63</f>
        <v>52.5</v>
      </c>
      <c r="AT10" s="59">
        <f>R63</f>
        <v>1564.4500000000003</v>
      </c>
      <c r="AY10" s="60"/>
    </row>
    <row r="11" spans="2:51">
      <c r="B11" s="61">
        <v>45296</v>
      </c>
      <c r="C11" s="63" t="s">
        <v>416</v>
      </c>
      <c r="D11" s="80" t="s">
        <v>176</v>
      </c>
      <c r="E11" s="57">
        <v>714.92</v>
      </c>
      <c r="F11" s="77" t="s">
        <v>61</v>
      </c>
      <c r="G11" s="78">
        <f t="shared" si="1"/>
        <v>0</v>
      </c>
      <c r="H11" s="79">
        <f t="shared" si="2"/>
        <v>714.92</v>
      </c>
      <c r="I11" s="315"/>
      <c r="J11" s="73">
        <f t="shared" si="19"/>
        <v>0</v>
      </c>
      <c r="K11" s="73">
        <f t="shared" si="20"/>
        <v>0</v>
      </c>
      <c r="L11" s="73">
        <f t="shared" si="21"/>
        <v>0</v>
      </c>
      <c r="M11" s="73">
        <f t="shared" si="22"/>
        <v>0</v>
      </c>
      <c r="N11" s="73">
        <f t="shared" si="23"/>
        <v>0</v>
      </c>
      <c r="O11" s="73">
        <f t="shared" si="24"/>
        <v>0</v>
      </c>
      <c r="P11" s="73">
        <f t="shared" si="25"/>
        <v>0</v>
      </c>
      <c r="Q11" s="73">
        <f t="shared" si="26"/>
        <v>0</v>
      </c>
      <c r="R11" s="73">
        <f t="shared" si="27"/>
        <v>0</v>
      </c>
      <c r="S11" s="73">
        <f t="shared" si="28"/>
        <v>0</v>
      </c>
      <c r="T11" s="73">
        <f t="shared" si="29"/>
        <v>0</v>
      </c>
      <c r="U11" s="73">
        <f t="shared" si="30"/>
        <v>0</v>
      </c>
      <c r="V11" s="73">
        <f t="shared" si="5"/>
        <v>0</v>
      </c>
      <c r="W11" s="73">
        <f t="shared" si="3"/>
        <v>714.92</v>
      </c>
      <c r="X11" s="73">
        <f t="shared" si="3"/>
        <v>0</v>
      </c>
      <c r="Z11" s="73">
        <f t="shared" si="6"/>
        <v>0</v>
      </c>
      <c r="AA11" s="73">
        <f t="shared" si="7"/>
        <v>0</v>
      </c>
      <c r="AB11" s="73">
        <f t="shared" si="8"/>
        <v>0</v>
      </c>
      <c r="AC11" s="73">
        <f t="shared" si="9"/>
        <v>0</v>
      </c>
      <c r="AD11" s="73">
        <f t="shared" si="10"/>
        <v>0</v>
      </c>
      <c r="AE11" s="73">
        <f t="shared" si="11"/>
        <v>0</v>
      </c>
      <c r="AF11" s="73">
        <f t="shared" si="12"/>
        <v>0</v>
      </c>
      <c r="AG11" s="73">
        <f t="shared" si="13"/>
        <v>0</v>
      </c>
      <c r="AH11" s="73">
        <f t="shared" si="14"/>
        <v>0</v>
      </c>
      <c r="AI11" s="73">
        <f t="shared" si="15"/>
        <v>0</v>
      </c>
      <c r="AJ11" s="73">
        <f t="shared" si="16"/>
        <v>0</v>
      </c>
      <c r="AK11" s="73">
        <f t="shared" si="17"/>
        <v>0</v>
      </c>
      <c r="AL11" s="73">
        <f t="shared" si="18"/>
        <v>0</v>
      </c>
      <c r="AM11" s="73">
        <f t="shared" si="4"/>
        <v>0</v>
      </c>
      <c r="AN11" s="73">
        <f t="shared" si="4"/>
        <v>0</v>
      </c>
      <c r="AQ11" s="72" t="s">
        <v>53</v>
      </c>
      <c r="AR11" s="98">
        <f t="shared" si="0"/>
        <v>48.599999999999994</v>
      </c>
      <c r="AS11" s="59">
        <f>AI63</f>
        <v>0</v>
      </c>
      <c r="AT11" s="59">
        <f>S63</f>
        <v>48.599999999999994</v>
      </c>
      <c r="AY11" s="60"/>
    </row>
    <row r="12" spans="2:51">
      <c r="B12" s="61">
        <v>45296</v>
      </c>
      <c r="C12" s="63" t="s">
        <v>416</v>
      </c>
      <c r="D12" s="80" t="s">
        <v>176</v>
      </c>
      <c r="E12" s="57">
        <v>367.65</v>
      </c>
      <c r="F12" s="77" t="s">
        <v>61</v>
      </c>
      <c r="G12" s="78">
        <f t="shared" si="1"/>
        <v>0</v>
      </c>
      <c r="H12" s="79">
        <f t="shared" si="2"/>
        <v>367.65</v>
      </c>
      <c r="I12" s="315" t="s">
        <v>417</v>
      </c>
      <c r="J12" s="73">
        <f t="shared" si="19"/>
        <v>0</v>
      </c>
      <c r="K12" s="73">
        <f t="shared" si="20"/>
        <v>0</v>
      </c>
      <c r="L12" s="73">
        <f t="shared" si="21"/>
        <v>0</v>
      </c>
      <c r="M12" s="73">
        <f t="shared" si="22"/>
        <v>0</v>
      </c>
      <c r="N12" s="73">
        <f t="shared" si="23"/>
        <v>0</v>
      </c>
      <c r="O12" s="73">
        <f t="shared" si="24"/>
        <v>0</v>
      </c>
      <c r="P12" s="73">
        <f t="shared" si="25"/>
        <v>0</v>
      </c>
      <c r="Q12" s="73">
        <f t="shared" si="26"/>
        <v>0</v>
      </c>
      <c r="R12" s="73">
        <f t="shared" si="27"/>
        <v>0</v>
      </c>
      <c r="S12" s="73">
        <f t="shared" si="28"/>
        <v>0</v>
      </c>
      <c r="T12" s="73">
        <f t="shared" si="29"/>
        <v>0</v>
      </c>
      <c r="U12" s="73">
        <f t="shared" si="30"/>
        <v>0</v>
      </c>
      <c r="V12" s="73">
        <f t="shared" si="5"/>
        <v>0</v>
      </c>
      <c r="W12" s="73">
        <f t="shared" si="3"/>
        <v>367.65</v>
      </c>
      <c r="X12" s="73">
        <f t="shared" si="3"/>
        <v>0</v>
      </c>
      <c r="Z12" s="73">
        <f t="shared" si="6"/>
        <v>0</v>
      </c>
      <c r="AA12" s="73">
        <f t="shared" si="7"/>
        <v>0</v>
      </c>
      <c r="AB12" s="73">
        <f t="shared" si="8"/>
        <v>0</v>
      </c>
      <c r="AC12" s="73">
        <f t="shared" si="9"/>
        <v>0</v>
      </c>
      <c r="AD12" s="73">
        <f t="shared" si="10"/>
        <v>0</v>
      </c>
      <c r="AE12" s="73">
        <f t="shared" si="11"/>
        <v>0</v>
      </c>
      <c r="AF12" s="73">
        <f t="shared" si="12"/>
        <v>0</v>
      </c>
      <c r="AG12" s="73">
        <f t="shared" si="13"/>
        <v>0</v>
      </c>
      <c r="AH12" s="73">
        <f t="shared" si="14"/>
        <v>0</v>
      </c>
      <c r="AI12" s="73">
        <f t="shared" si="15"/>
        <v>0</v>
      </c>
      <c r="AJ12" s="73">
        <f t="shared" si="16"/>
        <v>0</v>
      </c>
      <c r="AK12" s="73">
        <f t="shared" si="17"/>
        <v>0</v>
      </c>
      <c r="AL12" s="73">
        <f t="shared" si="18"/>
        <v>0</v>
      </c>
      <c r="AM12" s="73">
        <f t="shared" si="4"/>
        <v>0</v>
      </c>
      <c r="AN12" s="73">
        <f t="shared" si="4"/>
        <v>0</v>
      </c>
      <c r="AQ12" s="72" t="s">
        <v>56</v>
      </c>
      <c r="AR12" s="98">
        <f t="shared" si="0"/>
        <v>0</v>
      </c>
      <c r="AS12" s="59">
        <f>AJ63</f>
        <v>0</v>
      </c>
      <c r="AT12" s="59">
        <f>T63</f>
        <v>0</v>
      </c>
      <c r="AU12" s="593">
        <v>3450</v>
      </c>
      <c r="AV12" s="56" t="s">
        <v>422</v>
      </c>
      <c r="AY12" s="60"/>
    </row>
    <row r="13" spans="2:51">
      <c r="B13" s="61">
        <v>45298</v>
      </c>
      <c r="C13" s="63" t="s">
        <v>416</v>
      </c>
      <c r="D13" s="80" t="s">
        <v>176</v>
      </c>
      <c r="E13" s="57">
        <v>104.83</v>
      </c>
      <c r="F13" s="77" t="s">
        <v>61</v>
      </c>
      <c r="G13" s="78">
        <f t="shared" si="1"/>
        <v>0</v>
      </c>
      <c r="H13" s="79">
        <f t="shared" si="2"/>
        <v>104.83</v>
      </c>
      <c r="I13" s="315"/>
      <c r="J13" s="73">
        <f t="shared" si="19"/>
        <v>0</v>
      </c>
      <c r="K13" s="73">
        <f t="shared" si="20"/>
        <v>0</v>
      </c>
      <c r="L13" s="73">
        <f t="shared" si="21"/>
        <v>0</v>
      </c>
      <c r="M13" s="73">
        <f t="shared" si="22"/>
        <v>0</v>
      </c>
      <c r="N13" s="73">
        <f t="shared" si="23"/>
        <v>0</v>
      </c>
      <c r="O13" s="73">
        <f t="shared" si="24"/>
        <v>0</v>
      </c>
      <c r="P13" s="73">
        <f t="shared" si="25"/>
        <v>0</v>
      </c>
      <c r="Q13" s="73">
        <f t="shared" si="26"/>
        <v>0</v>
      </c>
      <c r="R13" s="73">
        <f t="shared" si="27"/>
        <v>0</v>
      </c>
      <c r="S13" s="73">
        <f t="shared" si="28"/>
        <v>0</v>
      </c>
      <c r="T13" s="73">
        <f t="shared" si="29"/>
        <v>0</v>
      </c>
      <c r="U13" s="73">
        <f t="shared" si="30"/>
        <v>0</v>
      </c>
      <c r="V13" s="73">
        <f t="shared" si="5"/>
        <v>0</v>
      </c>
      <c r="W13" s="73">
        <f t="shared" si="3"/>
        <v>104.83</v>
      </c>
      <c r="X13" s="73">
        <f t="shared" si="3"/>
        <v>0</v>
      </c>
      <c r="Z13" s="73">
        <f t="shared" si="6"/>
        <v>0</v>
      </c>
      <c r="AA13" s="73">
        <f t="shared" si="7"/>
        <v>0</v>
      </c>
      <c r="AB13" s="73">
        <f t="shared" si="8"/>
        <v>0</v>
      </c>
      <c r="AC13" s="73">
        <f t="shared" si="9"/>
        <v>0</v>
      </c>
      <c r="AD13" s="73">
        <f t="shared" si="10"/>
        <v>0</v>
      </c>
      <c r="AE13" s="73">
        <f t="shared" si="11"/>
        <v>0</v>
      </c>
      <c r="AF13" s="73">
        <f t="shared" si="12"/>
        <v>0</v>
      </c>
      <c r="AG13" s="73">
        <f t="shared" si="13"/>
        <v>0</v>
      </c>
      <c r="AH13" s="73">
        <f t="shared" si="14"/>
        <v>0</v>
      </c>
      <c r="AI13" s="73">
        <f t="shared" si="15"/>
        <v>0</v>
      </c>
      <c r="AJ13" s="73">
        <f t="shared" si="16"/>
        <v>0</v>
      </c>
      <c r="AK13" s="73">
        <f t="shared" si="17"/>
        <v>0</v>
      </c>
      <c r="AL13" s="73">
        <f t="shared" si="18"/>
        <v>0</v>
      </c>
      <c r="AM13" s="73">
        <f t="shared" si="4"/>
        <v>0</v>
      </c>
      <c r="AN13" s="73">
        <f t="shared" si="4"/>
        <v>0</v>
      </c>
      <c r="AQ13" s="72" t="s">
        <v>50</v>
      </c>
      <c r="AR13" s="98">
        <f t="shared" si="0"/>
        <v>0</v>
      </c>
      <c r="AS13" s="59">
        <f>AK63</f>
        <v>0</v>
      </c>
      <c r="AT13" s="59">
        <f>U63</f>
        <v>0</v>
      </c>
      <c r="AU13" s="593">
        <f>100+80+45</f>
        <v>225</v>
      </c>
      <c r="AV13" s="56" t="s">
        <v>425</v>
      </c>
      <c r="AY13" s="60"/>
    </row>
    <row r="14" spans="2:51">
      <c r="B14" s="61">
        <v>45298</v>
      </c>
      <c r="C14" s="63" t="s">
        <v>400</v>
      </c>
      <c r="D14" s="80" t="s">
        <v>38</v>
      </c>
      <c r="E14" s="57">
        <v>-127.33</v>
      </c>
      <c r="F14" s="77" t="s">
        <v>61</v>
      </c>
      <c r="G14" s="78">
        <f t="shared" si="1"/>
        <v>0</v>
      </c>
      <c r="H14" s="79">
        <f t="shared" si="2"/>
        <v>-127.33</v>
      </c>
      <c r="I14" s="315"/>
      <c r="J14" s="73">
        <f t="shared" si="19"/>
        <v>0</v>
      </c>
      <c r="K14" s="73">
        <f t="shared" si="20"/>
        <v>0</v>
      </c>
      <c r="L14" s="73">
        <f t="shared" si="21"/>
        <v>0</v>
      </c>
      <c r="M14" s="73">
        <f t="shared" si="22"/>
        <v>0</v>
      </c>
      <c r="N14" s="73">
        <f t="shared" si="23"/>
        <v>0</v>
      </c>
      <c r="O14" s="73">
        <f t="shared" si="24"/>
        <v>0</v>
      </c>
      <c r="P14" s="73">
        <f t="shared" si="25"/>
        <v>0</v>
      </c>
      <c r="Q14" s="73">
        <f t="shared" si="26"/>
        <v>0</v>
      </c>
      <c r="R14" s="73">
        <f t="shared" si="27"/>
        <v>-127.33</v>
      </c>
      <c r="S14" s="73">
        <f t="shared" si="28"/>
        <v>0</v>
      </c>
      <c r="T14" s="73">
        <f t="shared" si="29"/>
        <v>0</v>
      </c>
      <c r="U14" s="73">
        <f t="shared" si="30"/>
        <v>0</v>
      </c>
      <c r="V14" s="73">
        <f t="shared" si="5"/>
        <v>0</v>
      </c>
      <c r="W14" s="73">
        <f t="shared" si="3"/>
        <v>0</v>
      </c>
      <c r="X14" s="73">
        <f t="shared" si="3"/>
        <v>0</v>
      </c>
      <c r="Z14" s="73">
        <f t="shared" si="6"/>
        <v>0</v>
      </c>
      <c r="AA14" s="73">
        <f t="shared" si="7"/>
        <v>0</v>
      </c>
      <c r="AB14" s="73">
        <f t="shared" si="8"/>
        <v>0</v>
      </c>
      <c r="AC14" s="73">
        <f t="shared" si="9"/>
        <v>0</v>
      </c>
      <c r="AD14" s="73">
        <f t="shared" si="10"/>
        <v>0</v>
      </c>
      <c r="AE14" s="73">
        <f t="shared" si="11"/>
        <v>0</v>
      </c>
      <c r="AF14" s="73">
        <f t="shared" si="12"/>
        <v>0</v>
      </c>
      <c r="AG14" s="73">
        <f t="shared" si="13"/>
        <v>0</v>
      </c>
      <c r="AH14" s="73">
        <f t="shared" si="14"/>
        <v>0</v>
      </c>
      <c r="AI14" s="73">
        <f t="shared" si="15"/>
        <v>0</v>
      </c>
      <c r="AJ14" s="73">
        <f t="shared" si="16"/>
        <v>0</v>
      </c>
      <c r="AK14" s="73">
        <f t="shared" si="17"/>
        <v>0</v>
      </c>
      <c r="AL14" s="73">
        <f t="shared" si="18"/>
        <v>0</v>
      </c>
      <c r="AM14" s="73">
        <f t="shared" si="4"/>
        <v>0</v>
      </c>
      <c r="AN14" s="73">
        <f t="shared" si="4"/>
        <v>0</v>
      </c>
      <c r="AQ14" s="72" t="s">
        <v>104</v>
      </c>
      <c r="AR14" s="98">
        <f t="shared" si="0"/>
        <v>0</v>
      </c>
      <c r="AS14" s="59">
        <f>AL63</f>
        <v>0</v>
      </c>
      <c r="AT14" s="59">
        <f>V63</f>
        <v>0</v>
      </c>
      <c r="AU14" s="593">
        <v>1187.4000000000001</v>
      </c>
      <c r="AV14" s="56" t="s">
        <v>418</v>
      </c>
      <c r="AY14" s="60"/>
    </row>
    <row r="15" spans="2:51">
      <c r="B15" s="61"/>
      <c r="C15" s="63"/>
      <c r="D15" s="80"/>
      <c r="E15" s="57"/>
      <c r="F15" s="77"/>
      <c r="G15" s="78">
        <f t="shared" si="1"/>
        <v>0</v>
      </c>
      <c r="H15" s="79">
        <f t="shared" si="2"/>
        <v>0</v>
      </c>
      <c r="I15" s="315"/>
      <c r="J15" s="73">
        <f t="shared" si="19"/>
        <v>0</v>
      </c>
      <c r="K15" s="73">
        <f t="shared" si="20"/>
        <v>0</v>
      </c>
      <c r="L15" s="73">
        <f t="shared" si="21"/>
        <v>0</v>
      </c>
      <c r="M15" s="73">
        <f t="shared" si="22"/>
        <v>0</v>
      </c>
      <c r="N15" s="73">
        <f t="shared" si="23"/>
        <v>0</v>
      </c>
      <c r="O15" s="73">
        <f t="shared" si="24"/>
        <v>0</v>
      </c>
      <c r="P15" s="73">
        <f t="shared" si="25"/>
        <v>0</v>
      </c>
      <c r="Q15" s="73">
        <f t="shared" si="26"/>
        <v>0</v>
      </c>
      <c r="R15" s="73">
        <f t="shared" si="27"/>
        <v>0</v>
      </c>
      <c r="S15" s="73">
        <f t="shared" si="28"/>
        <v>0</v>
      </c>
      <c r="T15" s="73">
        <f t="shared" si="29"/>
        <v>0</v>
      </c>
      <c r="U15" s="73">
        <f t="shared" si="30"/>
        <v>0</v>
      </c>
      <c r="V15" s="73">
        <f t="shared" si="5"/>
        <v>0</v>
      </c>
      <c r="W15" s="73">
        <f t="shared" si="3"/>
        <v>0</v>
      </c>
      <c r="X15" s="73">
        <f t="shared" si="3"/>
        <v>0</v>
      </c>
      <c r="Z15" s="73">
        <f t="shared" si="6"/>
        <v>0</v>
      </c>
      <c r="AA15" s="73">
        <f t="shared" si="7"/>
        <v>0</v>
      </c>
      <c r="AB15" s="73">
        <f t="shared" si="8"/>
        <v>0</v>
      </c>
      <c r="AC15" s="73">
        <f t="shared" si="9"/>
        <v>0</v>
      </c>
      <c r="AD15" s="73">
        <f t="shared" si="10"/>
        <v>0</v>
      </c>
      <c r="AE15" s="73">
        <f t="shared" si="11"/>
        <v>0</v>
      </c>
      <c r="AF15" s="73">
        <f t="shared" si="12"/>
        <v>0</v>
      </c>
      <c r="AG15" s="73">
        <f t="shared" si="13"/>
        <v>0</v>
      </c>
      <c r="AH15" s="73">
        <f t="shared" si="14"/>
        <v>0</v>
      </c>
      <c r="AI15" s="73">
        <f t="shared" si="15"/>
        <v>0</v>
      </c>
      <c r="AJ15" s="73">
        <f t="shared" si="16"/>
        <v>0</v>
      </c>
      <c r="AK15" s="73">
        <f t="shared" si="17"/>
        <v>0</v>
      </c>
      <c r="AL15" s="73">
        <f t="shared" si="18"/>
        <v>0</v>
      </c>
      <c r="AM15" s="73">
        <f t="shared" si="4"/>
        <v>0</v>
      </c>
      <c r="AN15" s="73">
        <f t="shared" si="4"/>
        <v>0</v>
      </c>
      <c r="AQ15" s="72" t="s">
        <v>176</v>
      </c>
      <c r="AR15" s="98">
        <f t="shared" si="0"/>
        <v>1187.3999999999999</v>
      </c>
      <c r="AS15" s="59">
        <f>AM63</f>
        <v>0</v>
      </c>
      <c r="AT15" s="59">
        <f>W63</f>
        <v>1187.3999999999999</v>
      </c>
      <c r="AU15" s="593">
        <v>150</v>
      </c>
      <c r="AV15" s="56" t="s">
        <v>419</v>
      </c>
      <c r="AY15" s="60"/>
    </row>
    <row r="16" spans="2:51">
      <c r="B16" s="61"/>
      <c r="C16" s="63"/>
      <c r="D16" s="80"/>
      <c r="E16" s="57"/>
      <c r="F16" s="77"/>
      <c r="G16" s="78">
        <f t="shared" si="1"/>
        <v>0</v>
      </c>
      <c r="H16" s="79">
        <f t="shared" si="2"/>
        <v>0</v>
      </c>
      <c r="I16" s="315"/>
      <c r="J16" s="73">
        <f t="shared" si="19"/>
        <v>0</v>
      </c>
      <c r="K16" s="73">
        <f t="shared" si="20"/>
        <v>0</v>
      </c>
      <c r="L16" s="73">
        <f t="shared" si="21"/>
        <v>0</v>
      </c>
      <c r="M16" s="73">
        <f t="shared" si="22"/>
        <v>0</v>
      </c>
      <c r="N16" s="73">
        <f t="shared" si="23"/>
        <v>0</v>
      </c>
      <c r="O16" s="73">
        <f t="shared" si="24"/>
        <v>0</v>
      </c>
      <c r="P16" s="73">
        <f t="shared" si="25"/>
        <v>0</v>
      </c>
      <c r="Q16" s="73">
        <f t="shared" si="26"/>
        <v>0</v>
      </c>
      <c r="R16" s="73">
        <f t="shared" si="27"/>
        <v>0</v>
      </c>
      <c r="S16" s="73">
        <f t="shared" si="28"/>
        <v>0</v>
      </c>
      <c r="T16" s="73">
        <f t="shared" si="29"/>
        <v>0</v>
      </c>
      <c r="U16" s="73">
        <f t="shared" si="30"/>
        <v>0</v>
      </c>
      <c r="V16" s="73">
        <f t="shared" si="5"/>
        <v>0</v>
      </c>
      <c r="W16" s="73">
        <f t="shared" si="3"/>
        <v>0</v>
      </c>
      <c r="X16" s="73">
        <f t="shared" si="3"/>
        <v>0</v>
      </c>
      <c r="Z16" s="73">
        <f t="shared" si="6"/>
        <v>0</v>
      </c>
      <c r="AA16" s="73">
        <f t="shared" si="7"/>
        <v>0</v>
      </c>
      <c r="AB16" s="73">
        <f t="shared" si="8"/>
        <v>0</v>
      </c>
      <c r="AC16" s="73">
        <f t="shared" si="9"/>
        <v>0</v>
      </c>
      <c r="AD16" s="73">
        <f t="shared" si="10"/>
        <v>0</v>
      </c>
      <c r="AE16" s="73">
        <f t="shared" si="11"/>
        <v>0</v>
      </c>
      <c r="AF16" s="73">
        <f t="shared" si="12"/>
        <v>0</v>
      </c>
      <c r="AG16" s="73">
        <f t="shared" si="13"/>
        <v>0</v>
      </c>
      <c r="AH16" s="73">
        <f t="shared" si="14"/>
        <v>0</v>
      </c>
      <c r="AI16" s="73">
        <f t="shared" si="15"/>
        <v>0</v>
      </c>
      <c r="AJ16" s="73">
        <f t="shared" si="16"/>
        <v>0</v>
      </c>
      <c r="AK16" s="73">
        <f t="shared" si="17"/>
        <v>0</v>
      </c>
      <c r="AL16" s="73">
        <f t="shared" si="18"/>
        <v>0</v>
      </c>
      <c r="AM16" s="73">
        <f t="shared" si="4"/>
        <v>0</v>
      </c>
      <c r="AN16" s="73">
        <f t="shared" si="4"/>
        <v>0</v>
      </c>
      <c r="AQ16" s="72"/>
      <c r="AR16" s="98">
        <f t="shared" si="0"/>
        <v>0</v>
      </c>
      <c r="AS16" s="96">
        <f>AN63</f>
        <v>0</v>
      </c>
      <c r="AT16" s="96">
        <f>X63</f>
        <v>0</v>
      </c>
      <c r="AU16" s="593">
        <v>100</v>
      </c>
      <c r="AV16" s="56" t="s">
        <v>420</v>
      </c>
      <c r="AY16" s="60"/>
    </row>
    <row r="17" spans="2:52">
      <c r="B17" s="61"/>
      <c r="C17" s="63"/>
      <c r="D17" s="80"/>
      <c r="E17" s="57"/>
      <c r="F17" s="77"/>
      <c r="G17" s="78">
        <f t="shared" si="1"/>
        <v>0</v>
      </c>
      <c r="H17" s="79">
        <f t="shared" si="2"/>
        <v>0</v>
      </c>
      <c r="I17" s="315"/>
      <c r="J17" s="73">
        <f t="shared" si="19"/>
        <v>0</v>
      </c>
      <c r="K17" s="73">
        <f t="shared" si="20"/>
        <v>0</v>
      </c>
      <c r="L17" s="73">
        <f t="shared" si="21"/>
        <v>0</v>
      </c>
      <c r="M17" s="73">
        <f t="shared" si="22"/>
        <v>0</v>
      </c>
      <c r="N17" s="73">
        <f t="shared" si="23"/>
        <v>0</v>
      </c>
      <c r="O17" s="73">
        <f t="shared" si="24"/>
        <v>0</v>
      </c>
      <c r="P17" s="73">
        <f t="shared" si="25"/>
        <v>0</v>
      </c>
      <c r="Q17" s="73">
        <f t="shared" si="26"/>
        <v>0</v>
      </c>
      <c r="R17" s="73">
        <f t="shared" si="27"/>
        <v>0</v>
      </c>
      <c r="S17" s="73">
        <f t="shared" si="28"/>
        <v>0</v>
      </c>
      <c r="T17" s="73">
        <f t="shared" si="29"/>
        <v>0</v>
      </c>
      <c r="U17" s="73">
        <f t="shared" si="30"/>
        <v>0</v>
      </c>
      <c r="V17" s="73">
        <f t="shared" si="5"/>
        <v>0</v>
      </c>
      <c r="W17" s="73">
        <f t="shared" si="3"/>
        <v>0</v>
      </c>
      <c r="X17" s="73">
        <f t="shared" si="3"/>
        <v>0</v>
      </c>
      <c r="Z17" s="73">
        <f t="shared" si="6"/>
        <v>0</v>
      </c>
      <c r="AA17" s="73">
        <f t="shared" si="7"/>
        <v>0</v>
      </c>
      <c r="AB17" s="73">
        <f t="shared" si="8"/>
        <v>0</v>
      </c>
      <c r="AC17" s="73">
        <f t="shared" si="9"/>
        <v>0</v>
      </c>
      <c r="AD17" s="73">
        <f t="shared" si="10"/>
        <v>0</v>
      </c>
      <c r="AE17" s="73">
        <f t="shared" si="11"/>
        <v>0</v>
      </c>
      <c r="AF17" s="73">
        <f t="shared" si="12"/>
        <v>0</v>
      </c>
      <c r="AG17" s="73">
        <f t="shared" si="13"/>
        <v>0</v>
      </c>
      <c r="AH17" s="73">
        <f t="shared" si="14"/>
        <v>0</v>
      </c>
      <c r="AI17" s="73">
        <f t="shared" si="15"/>
        <v>0</v>
      </c>
      <c r="AJ17" s="73">
        <f t="shared" si="16"/>
        <v>0</v>
      </c>
      <c r="AK17" s="73">
        <f t="shared" si="17"/>
        <v>0</v>
      </c>
      <c r="AL17" s="73">
        <f t="shared" si="18"/>
        <v>0</v>
      </c>
      <c r="AM17" s="73">
        <f t="shared" si="4"/>
        <v>0</v>
      </c>
      <c r="AN17" s="73">
        <f t="shared" si="4"/>
        <v>0</v>
      </c>
      <c r="AQ17" s="88" t="s">
        <v>63</v>
      </c>
      <c r="AR17" s="97">
        <f>SUM(AR2:AR16)</f>
        <v>3105.94</v>
      </c>
      <c r="AS17" s="89">
        <f>SUM(AS2:AS16)</f>
        <v>117.495</v>
      </c>
      <c r="AT17" s="89">
        <f>SUM(AT2:AT16)</f>
        <v>2988.4449999999997</v>
      </c>
      <c r="AU17" s="593">
        <v>550</v>
      </c>
      <c r="AV17" s="56" t="s">
        <v>421</v>
      </c>
    </row>
    <row r="18" spans="2:52">
      <c r="B18" s="61"/>
      <c r="C18" s="63"/>
      <c r="D18" s="80"/>
      <c r="E18" s="57"/>
      <c r="F18" s="77"/>
      <c r="G18" s="78">
        <f t="shared" si="1"/>
        <v>0</v>
      </c>
      <c r="H18" s="79">
        <f t="shared" si="2"/>
        <v>0</v>
      </c>
      <c r="I18" s="315"/>
      <c r="J18" s="73">
        <f t="shared" si="19"/>
        <v>0</v>
      </c>
      <c r="K18" s="73">
        <f t="shared" si="20"/>
        <v>0</v>
      </c>
      <c r="L18" s="73">
        <f t="shared" si="21"/>
        <v>0</v>
      </c>
      <c r="M18" s="73">
        <f t="shared" si="22"/>
        <v>0</v>
      </c>
      <c r="N18" s="73">
        <f t="shared" si="23"/>
        <v>0</v>
      </c>
      <c r="O18" s="73">
        <f t="shared" si="24"/>
        <v>0</v>
      </c>
      <c r="P18" s="73">
        <f t="shared" si="25"/>
        <v>0</v>
      </c>
      <c r="Q18" s="73">
        <f t="shared" si="26"/>
        <v>0</v>
      </c>
      <c r="R18" s="73">
        <f t="shared" si="27"/>
        <v>0</v>
      </c>
      <c r="S18" s="73">
        <f t="shared" si="28"/>
        <v>0</v>
      </c>
      <c r="T18" s="73">
        <f t="shared" si="29"/>
        <v>0</v>
      </c>
      <c r="U18" s="73">
        <f t="shared" si="30"/>
        <v>0</v>
      </c>
      <c r="V18" s="73">
        <f t="shared" si="5"/>
        <v>0</v>
      </c>
      <c r="W18" s="73">
        <f t="shared" si="3"/>
        <v>0</v>
      </c>
      <c r="X18" s="73">
        <f t="shared" si="3"/>
        <v>0</v>
      </c>
      <c r="Z18" s="73">
        <f t="shared" si="6"/>
        <v>0</v>
      </c>
      <c r="AA18" s="73">
        <f t="shared" si="7"/>
        <v>0</v>
      </c>
      <c r="AB18" s="73">
        <f t="shared" si="8"/>
        <v>0</v>
      </c>
      <c r="AC18" s="73">
        <f t="shared" si="9"/>
        <v>0</v>
      </c>
      <c r="AD18" s="73">
        <f t="shared" si="10"/>
        <v>0</v>
      </c>
      <c r="AE18" s="73">
        <f t="shared" si="11"/>
        <v>0</v>
      </c>
      <c r="AF18" s="73">
        <f t="shared" si="12"/>
        <v>0</v>
      </c>
      <c r="AG18" s="73">
        <f t="shared" si="13"/>
        <v>0</v>
      </c>
      <c r="AH18" s="73">
        <f t="shared" si="14"/>
        <v>0</v>
      </c>
      <c r="AI18" s="73">
        <f t="shared" si="15"/>
        <v>0</v>
      </c>
      <c r="AJ18" s="73">
        <f t="shared" si="16"/>
        <v>0</v>
      </c>
      <c r="AK18" s="73">
        <f t="shared" si="17"/>
        <v>0</v>
      </c>
      <c r="AL18" s="73">
        <f t="shared" si="18"/>
        <v>0</v>
      </c>
      <c r="AM18" s="73">
        <f t="shared" si="4"/>
        <v>0</v>
      </c>
      <c r="AN18" s="73">
        <f t="shared" si="4"/>
        <v>0</v>
      </c>
      <c r="AQ18" s="81" t="s">
        <v>61</v>
      </c>
      <c r="AR18" s="647" t="s">
        <v>43</v>
      </c>
      <c r="AS18" s="648"/>
      <c r="AT18" s="649"/>
      <c r="AU18" s="594">
        <f>SUM(AU13:AU17)</f>
        <v>2212.4</v>
      </c>
      <c r="AV18" s="99" t="s">
        <v>423</v>
      </c>
      <c r="AY18" s="60"/>
    </row>
    <row r="19" spans="2:52">
      <c r="B19" s="61"/>
      <c r="C19" s="63"/>
      <c r="D19" s="80"/>
      <c r="E19" s="57"/>
      <c r="F19" s="77"/>
      <c r="G19" s="78">
        <f t="shared" si="1"/>
        <v>0</v>
      </c>
      <c r="H19" s="79">
        <f t="shared" si="2"/>
        <v>0</v>
      </c>
      <c r="I19" s="315"/>
      <c r="J19" s="73">
        <f t="shared" si="19"/>
        <v>0</v>
      </c>
      <c r="K19" s="73">
        <f t="shared" si="20"/>
        <v>0</v>
      </c>
      <c r="L19" s="73">
        <f t="shared" si="21"/>
        <v>0</v>
      </c>
      <c r="M19" s="73">
        <f t="shared" si="22"/>
        <v>0</v>
      </c>
      <c r="N19" s="73">
        <f t="shared" si="23"/>
        <v>0</v>
      </c>
      <c r="O19" s="73">
        <f t="shared" si="24"/>
        <v>0</v>
      </c>
      <c r="P19" s="73">
        <f t="shared" si="25"/>
        <v>0</v>
      </c>
      <c r="Q19" s="73">
        <f t="shared" si="26"/>
        <v>0</v>
      </c>
      <c r="R19" s="73">
        <f t="shared" si="27"/>
        <v>0</v>
      </c>
      <c r="S19" s="73">
        <f t="shared" si="28"/>
        <v>0</v>
      </c>
      <c r="T19" s="73">
        <f t="shared" si="29"/>
        <v>0</v>
      </c>
      <c r="U19" s="73">
        <f t="shared" si="30"/>
        <v>0</v>
      </c>
      <c r="V19" s="73">
        <f t="shared" si="5"/>
        <v>0</v>
      </c>
      <c r="W19" s="73">
        <f t="shared" si="5"/>
        <v>0</v>
      </c>
      <c r="X19" s="73">
        <f t="shared" si="5"/>
        <v>0</v>
      </c>
      <c r="Z19" s="73">
        <f t="shared" si="6"/>
        <v>0</v>
      </c>
      <c r="AA19" s="73">
        <f t="shared" si="7"/>
        <v>0</v>
      </c>
      <c r="AB19" s="73">
        <f t="shared" si="8"/>
        <v>0</v>
      </c>
      <c r="AC19" s="73">
        <f t="shared" si="9"/>
        <v>0</v>
      </c>
      <c r="AD19" s="73">
        <f t="shared" si="10"/>
        <v>0</v>
      </c>
      <c r="AE19" s="73">
        <f t="shared" si="11"/>
        <v>0</v>
      </c>
      <c r="AF19" s="73">
        <f t="shared" si="12"/>
        <v>0</v>
      </c>
      <c r="AG19" s="73">
        <f t="shared" si="13"/>
        <v>0</v>
      </c>
      <c r="AH19" s="73">
        <f t="shared" si="14"/>
        <v>0</v>
      </c>
      <c r="AI19" s="73">
        <f t="shared" si="15"/>
        <v>0</v>
      </c>
      <c r="AJ19" s="73">
        <f t="shared" si="16"/>
        <v>0</v>
      </c>
      <c r="AK19" s="73">
        <f t="shared" si="17"/>
        <v>0</v>
      </c>
      <c r="AL19" s="73">
        <f t="shared" si="18"/>
        <v>0</v>
      </c>
      <c r="AM19" s="73">
        <f t="shared" si="18"/>
        <v>0</v>
      </c>
      <c r="AN19" s="73">
        <f t="shared" si="18"/>
        <v>0</v>
      </c>
      <c r="AQ19" s="81" t="s">
        <v>62</v>
      </c>
      <c r="AU19" s="595">
        <f>AU12-AU18</f>
        <v>1237.5999999999999</v>
      </c>
      <c r="AV19" s="56" t="s">
        <v>424</v>
      </c>
    </row>
    <row r="20" spans="2:52">
      <c r="B20" s="61"/>
      <c r="C20" s="63"/>
      <c r="D20" s="80"/>
      <c r="E20" s="57"/>
      <c r="F20" s="77"/>
      <c r="G20" s="78">
        <f t="shared" si="1"/>
        <v>0</v>
      </c>
      <c r="H20" s="79">
        <f t="shared" si="2"/>
        <v>0</v>
      </c>
      <c r="I20" s="315"/>
      <c r="J20" s="73">
        <f t="shared" si="19"/>
        <v>0</v>
      </c>
      <c r="K20" s="73">
        <f t="shared" si="20"/>
        <v>0</v>
      </c>
      <c r="L20" s="73">
        <f t="shared" si="21"/>
        <v>0</v>
      </c>
      <c r="M20" s="73">
        <f t="shared" si="22"/>
        <v>0</v>
      </c>
      <c r="N20" s="73">
        <f t="shared" si="23"/>
        <v>0</v>
      </c>
      <c r="O20" s="73">
        <f t="shared" si="24"/>
        <v>0</v>
      </c>
      <c r="P20" s="73">
        <f t="shared" si="25"/>
        <v>0</v>
      </c>
      <c r="Q20" s="73">
        <f t="shared" si="26"/>
        <v>0</v>
      </c>
      <c r="R20" s="73">
        <f t="shared" si="27"/>
        <v>0</v>
      </c>
      <c r="S20" s="73">
        <f t="shared" si="28"/>
        <v>0</v>
      </c>
      <c r="T20" s="73">
        <f t="shared" si="29"/>
        <v>0</v>
      </c>
      <c r="U20" s="73">
        <f t="shared" si="30"/>
        <v>0</v>
      </c>
      <c r="V20" s="73">
        <f t="shared" si="5"/>
        <v>0</v>
      </c>
      <c r="W20" s="73">
        <f t="shared" si="5"/>
        <v>0</v>
      </c>
      <c r="X20" s="73">
        <f t="shared" si="5"/>
        <v>0</v>
      </c>
      <c r="Z20" s="73">
        <f t="shared" si="6"/>
        <v>0</v>
      </c>
      <c r="AA20" s="73">
        <f t="shared" si="7"/>
        <v>0</v>
      </c>
      <c r="AB20" s="73">
        <f t="shared" si="8"/>
        <v>0</v>
      </c>
      <c r="AC20" s="73">
        <f t="shared" si="9"/>
        <v>0</v>
      </c>
      <c r="AD20" s="73">
        <f t="shared" si="10"/>
        <v>0</v>
      </c>
      <c r="AE20" s="73">
        <f t="shared" si="11"/>
        <v>0</v>
      </c>
      <c r="AF20" s="73">
        <f t="shared" si="12"/>
        <v>0</v>
      </c>
      <c r="AG20" s="73">
        <f t="shared" si="13"/>
        <v>0</v>
      </c>
      <c r="AH20" s="73">
        <f t="shared" si="14"/>
        <v>0</v>
      </c>
      <c r="AI20" s="73">
        <f t="shared" si="15"/>
        <v>0</v>
      </c>
      <c r="AJ20" s="73">
        <f t="shared" si="16"/>
        <v>0</v>
      </c>
      <c r="AK20" s="73">
        <f t="shared" si="17"/>
        <v>0</v>
      </c>
      <c r="AL20" s="73">
        <f t="shared" si="18"/>
        <v>0</v>
      </c>
      <c r="AM20" s="73">
        <f t="shared" si="18"/>
        <v>0</v>
      </c>
      <c r="AN20" s="73">
        <f t="shared" si="18"/>
        <v>0</v>
      </c>
    </row>
    <row r="21" spans="2:52">
      <c r="B21" s="61"/>
      <c r="C21" s="63"/>
      <c r="D21" s="80"/>
      <c r="E21" s="57"/>
      <c r="F21" s="77"/>
      <c r="G21" s="78">
        <f t="shared" si="1"/>
        <v>0</v>
      </c>
      <c r="H21" s="79">
        <f t="shared" si="2"/>
        <v>0</v>
      </c>
      <c r="I21" s="315"/>
      <c r="J21" s="73">
        <f t="shared" si="19"/>
        <v>0</v>
      </c>
      <c r="K21" s="73">
        <f t="shared" si="20"/>
        <v>0</v>
      </c>
      <c r="L21" s="73">
        <f t="shared" si="21"/>
        <v>0</v>
      </c>
      <c r="M21" s="73">
        <f t="shared" si="22"/>
        <v>0</v>
      </c>
      <c r="N21" s="73">
        <f t="shared" si="23"/>
        <v>0</v>
      </c>
      <c r="O21" s="73">
        <f t="shared" si="24"/>
        <v>0</v>
      </c>
      <c r="P21" s="73">
        <f t="shared" si="25"/>
        <v>0</v>
      </c>
      <c r="Q21" s="73">
        <f t="shared" si="26"/>
        <v>0</v>
      </c>
      <c r="R21" s="73">
        <f t="shared" si="27"/>
        <v>0</v>
      </c>
      <c r="S21" s="73">
        <f t="shared" si="28"/>
        <v>0</v>
      </c>
      <c r="T21" s="73">
        <f t="shared" si="29"/>
        <v>0</v>
      </c>
      <c r="U21" s="73">
        <f t="shared" si="30"/>
        <v>0</v>
      </c>
      <c r="V21" s="73">
        <f t="shared" si="5"/>
        <v>0</v>
      </c>
      <c r="W21" s="73">
        <f t="shared" si="5"/>
        <v>0</v>
      </c>
      <c r="X21" s="73">
        <f t="shared" si="5"/>
        <v>0</v>
      </c>
      <c r="Z21" s="73">
        <f t="shared" si="6"/>
        <v>0</v>
      </c>
      <c r="AA21" s="73">
        <f t="shared" si="7"/>
        <v>0</v>
      </c>
      <c r="AB21" s="73">
        <f t="shared" si="8"/>
        <v>0</v>
      </c>
      <c r="AC21" s="73">
        <f t="shared" si="9"/>
        <v>0</v>
      </c>
      <c r="AD21" s="73">
        <f t="shared" si="10"/>
        <v>0</v>
      </c>
      <c r="AE21" s="73">
        <f t="shared" si="11"/>
        <v>0</v>
      </c>
      <c r="AF21" s="73">
        <f t="shared" si="12"/>
        <v>0</v>
      </c>
      <c r="AG21" s="73">
        <f t="shared" si="13"/>
        <v>0</v>
      </c>
      <c r="AH21" s="73">
        <f t="shared" si="14"/>
        <v>0</v>
      </c>
      <c r="AI21" s="73">
        <f t="shared" si="15"/>
        <v>0</v>
      </c>
      <c r="AJ21" s="73">
        <f t="shared" si="16"/>
        <v>0</v>
      </c>
      <c r="AK21" s="73">
        <f t="shared" si="17"/>
        <v>0</v>
      </c>
      <c r="AL21" s="73">
        <f t="shared" si="18"/>
        <v>0</v>
      </c>
      <c r="AM21" s="73">
        <f t="shared" si="18"/>
        <v>0</v>
      </c>
      <c r="AN21" s="73">
        <f t="shared" si="18"/>
        <v>0</v>
      </c>
      <c r="AR21" s="60"/>
      <c r="AS21" s="60"/>
      <c r="AT21" s="60">
        <f>2988.45-AU14</f>
        <v>1801.0499999999997</v>
      </c>
    </row>
    <row r="22" spans="2:52">
      <c r="B22" s="61"/>
      <c r="C22" s="63"/>
      <c r="D22" s="80"/>
      <c r="E22" s="57"/>
      <c r="F22" s="77"/>
      <c r="G22" s="78">
        <f t="shared" si="1"/>
        <v>0</v>
      </c>
      <c r="H22" s="79">
        <f t="shared" si="2"/>
        <v>0</v>
      </c>
      <c r="I22" s="316"/>
      <c r="J22" s="73">
        <f t="shared" si="19"/>
        <v>0</v>
      </c>
      <c r="K22" s="73">
        <f t="shared" si="20"/>
        <v>0</v>
      </c>
      <c r="L22" s="73">
        <f t="shared" si="21"/>
        <v>0</v>
      </c>
      <c r="M22" s="73">
        <f t="shared" si="22"/>
        <v>0</v>
      </c>
      <c r="N22" s="73">
        <f t="shared" si="23"/>
        <v>0</v>
      </c>
      <c r="O22" s="73">
        <f t="shared" si="24"/>
        <v>0</v>
      </c>
      <c r="P22" s="73">
        <f t="shared" si="25"/>
        <v>0</v>
      </c>
      <c r="Q22" s="73">
        <f t="shared" si="26"/>
        <v>0</v>
      </c>
      <c r="R22" s="73">
        <f t="shared" si="27"/>
        <v>0</v>
      </c>
      <c r="S22" s="73">
        <f t="shared" si="28"/>
        <v>0</v>
      </c>
      <c r="T22" s="73">
        <f t="shared" si="29"/>
        <v>0</v>
      </c>
      <c r="U22" s="73">
        <f t="shared" si="30"/>
        <v>0</v>
      </c>
      <c r="V22" s="73">
        <f t="shared" si="5"/>
        <v>0</v>
      </c>
      <c r="W22" s="73">
        <f t="shared" si="5"/>
        <v>0</v>
      </c>
      <c r="X22" s="73">
        <f t="shared" si="5"/>
        <v>0</v>
      </c>
      <c r="Y22" s="62"/>
      <c r="Z22" s="73">
        <f t="shared" si="6"/>
        <v>0</v>
      </c>
      <c r="AA22" s="73">
        <f t="shared" si="7"/>
        <v>0</v>
      </c>
      <c r="AB22" s="73">
        <f t="shared" si="8"/>
        <v>0</v>
      </c>
      <c r="AC22" s="73">
        <f t="shared" si="9"/>
        <v>0</v>
      </c>
      <c r="AD22" s="73">
        <f t="shared" si="10"/>
        <v>0</v>
      </c>
      <c r="AE22" s="73">
        <f t="shared" si="11"/>
        <v>0</v>
      </c>
      <c r="AF22" s="73">
        <f t="shared" si="12"/>
        <v>0</v>
      </c>
      <c r="AG22" s="73">
        <f t="shared" si="13"/>
        <v>0</v>
      </c>
      <c r="AH22" s="73">
        <f t="shared" si="14"/>
        <v>0</v>
      </c>
      <c r="AI22" s="73">
        <f t="shared" si="15"/>
        <v>0</v>
      </c>
      <c r="AJ22" s="73">
        <f t="shared" si="16"/>
        <v>0</v>
      </c>
      <c r="AK22" s="73">
        <f t="shared" si="17"/>
        <v>0</v>
      </c>
      <c r="AL22" s="73">
        <f t="shared" si="18"/>
        <v>0</v>
      </c>
      <c r="AM22" s="73">
        <f t="shared" si="18"/>
        <v>0</v>
      </c>
      <c r="AN22" s="73">
        <f t="shared" si="18"/>
        <v>0</v>
      </c>
      <c r="AO22" s="62"/>
      <c r="AP22" s="62"/>
      <c r="AR22" s="60"/>
      <c r="AS22" s="60"/>
    </row>
    <row r="23" spans="2:52" ht="17.25" thickBot="1">
      <c r="B23" s="61"/>
      <c r="C23" s="63"/>
      <c r="D23" s="80"/>
      <c r="E23" s="57"/>
      <c r="F23" s="77"/>
      <c r="G23" s="78">
        <f t="shared" si="1"/>
        <v>0</v>
      </c>
      <c r="H23" s="79">
        <f t="shared" si="2"/>
        <v>0</v>
      </c>
      <c r="I23" s="315"/>
      <c r="J23" s="73">
        <f t="shared" si="19"/>
        <v>0</v>
      </c>
      <c r="K23" s="73">
        <f t="shared" si="20"/>
        <v>0</v>
      </c>
      <c r="L23" s="73">
        <f t="shared" si="21"/>
        <v>0</v>
      </c>
      <c r="M23" s="73">
        <f t="shared" si="22"/>
        <v>0</v>
      </c>
      <c r="N23" s="73">
        <f t="shared" si="23"/>
        <v>0</v>
      </c>
      <c r="O23" s="73">
        <f t="shared" si="24"/>
        <v>0</v>
      </c>
      <c r="P23" s="73">
        <f t="shared" si="25"/>
        <v>0</v>
      </c>
      <c r="Q23" s="73">
        <f t="shared" si="26"/>
        <v>0</v>
      </c>
      <c r="R23" s="73">
        <f t="shared" si="27"/>
        <v>0</v>
      </c>
      <c r="S23" s="73">
        <f t="shared" si="28"/>
        <v>0</v>
      </c>
      <c r="T23" s="73">
        <f t="shared" si="29"/>
        <v>0</v>
      </c>
      <c r="U23" s="73">
        <f t="shared" si="30"/>
        <v>0</v>
      </c>
      <c r="V23" s="73">
        <f t="shared" si="5"/>
        <v>0</v>
      </c>
      <c r="W23" s="73">
        <f t="shared" si="5"/>
        <v>0</v>
      </c>
      <c r="X23" s="73">
        <f t="shared" si="5"/>
        <v>0</v>
      </c>
      <c r="Z23" s="73">
        <f t="shared" si="6"/>
        <v>0</v>
      </c>
      <c r="AA23" s="73">
        <f t="shared" si="7"/>
        <v>0</v>
      </c>
      <c r="AB23" s="73">
        <f t="shared" si="8"/>
        <v>0</v>
      </c>
      <c r="AC23" s="73">
        <f t="shared" si="9"/>
        <v>0</v>
      </c>
      <c r="AD23" s="73">
        <f t="shared" si="10"/>
        <v>0</v>
      </c>
      <c r="AE23" s="73">
        <f t="shared" si="11"/>
        <v>0</v>
      </c>
      <c r="AF23" s="73">
        <f t="shared" si="12"/>
        <v>0</v>
      </c>
      <c r="AG23" s="73">
        <f t="shared" si="13"/>
        <v>0</v>
      </c>
      <c r="AH23" s="73">
        <f t="shared" si="14"/>
        <v>0</v>
      </c>
      <c r="AI23" s="73">
        <f t="shared" si="15"/>
        <v>0</v>
      </c>
      <c r="AJ23" s="73">
        <f t="shared" si="16"/>
        <v>0</v>
      </c>
      <c r="AK23" s="73">
        <f t="shared" si="17"/>
        <v>0</v>
      </c>
      <c r="AL23" s="73">
        <f t="shared" si="18"/>
        <v>0</v>
      </c>
      <c r="AM23" s="73">
        <f t="shared" si="18"/>
        <v>0</v>
      </c>
      <c r="AN23" s="73">
        <f t="shared" si="18"/>
        <v>0</v>
      </c>
      <c r="AV23" s="652" t="s">
        <v>103</v>
      </c>
      <c r="AW23" s="652"/>
      <c r="AY23" s="653" t="s">
        <v>102</v>
      </c>
      <c r="AZ23" s="653"/>
    </row>
    <row r="24" spans="2:52">
      <c r="B24" s="61"/>
      <c r="C24" s="63"/>
      <c r="D24" s="80"/>
      <c r="E24" s="57"/>
      <c r="F24" s="77"/>
      <c r="G24" s="78">
        <f t="shared" si="1"/>
        <v>0</v>
      </c>
      <c r="H24" s="79">
        <f t="shared" si="2"/>
        <v>0</v>
      </c>
      <c r="I24" s="315"/>
      <c r="J24" s="73">
        <f t="shared" si="19"/>
        <v>0</v>
      </c>
      <c r="K24" s="73">
        <f t="shared" si="20"/>
        <v>0</v>
      </c>
      <c r="L24" s="73">
        <f t="shared" si="21"/>
        <v>0</v>
      </c>
      <c r="M24" s="73">
        <f t="shared" si="22"/>
        <v>0</v>
      </c>
      <c r="N24" s="73">
        <f t="shared" si="23"/>
        <v>0</v>
      </c>
      <c r="O24" s="73">
        <f t="shared" si="24"/>
        <v>0</v>
      </c>
      <c r="P24" s="73">
        <f t="shared" si="25"/>
        <v>0</v>
      </c>
      <c r="Q24" s="73">
        <f t="shared" si="26"/>
        <v>0</v>
      </c>
      <c r="R24" s="73">
        <f t="shared" si="27"/>
        <v>0</v>
      </c>
      <c r="S24" s="73">
        <f t="shared" si="28"/>
        <v>0</v>
      </c>
      <c r="T24" s="73">
        <f t="shared" si="29"/>
        <v>0</v>
      </c>
      <c r="U24" s="73">
        <f t="shared" si="30"/>
        <v>0</v>
      </c>
      <c r="V24" s="73">
        <f t="shared" si="5"/>
        <v>0</v>
      </c>
      <c r="W24" s="73">
        <f t="shared" si="5"/>
        <v>0</v>
      </c>
      <c r="X24" s="73">
        <f t="shared" si="5"/>
        <v>0</v>
      </c>
      <c r="Z24" s="73">
        <f t="shared" si="6"/>
        <v>0</v>
      </c>
      <c r="AA24" s="73">
        <f t="shared" si="7"/>
        <v>0</v>
      </c>
      <c r="AB24" s="73">
        <f t="shared" si="8"/>
        <v>0</v>
      </c>
      <c r="AC24" s="73">
        <f t="shared" si="9"/>
        <v>0</v>
      </c>
      <c r="AD24" s="73">
        <f t="shared" si="10"/>
        <v>0</v>
      </c>
      <c r="AE24" s="73">
        <f t="shared" si="11"/>
        <v>0</v>
      </c>
      <c r="AF24" s="73">
        <f t="shared" si="12"/>
        <v>0</v>
      </c>
      <c r="AG24" s="73">
        <f t="shared" si="13"/>
        <v>0</v>
      </c>
      <c r="AH24" s="73">
        <f t="shared" si="14"/>
        <v>0</v>
      </c>
      <c r="AI24" s="73">
        <f t="shared" si="15"/>
        <v>0</v>
      </c>
      <c r="AJ24" s="73">
        <f t="shared" si="16"/>
        <v>0</v>
      </c>
      <c r="AK24" s="73">
        <f t="shared" si="17"/>
        <v>0</v>
      </c>
      <c r="AL24" s="73">
        <f t="shared" si="18"/>
        <v>0</v>
      </c>
      <c r="AM24" s="73">
        <f t="shared" si="18"/>
        <v>0</v>
      </c>
      <c r="AN24" s="73">
        <f t="shared" si="18"/>
        <v>0</v>
      </c>
      <c r="AP24" s="324"/>
      <c r="AQ24" s="320" t="s">
        <v>232</v>
      </c>
      <c r="AR24" s="327">
        <f>AR17</f>
        <v>3105.94</v>
      </c>
      <c r="AV24" s="113" t="s">
        <v>64</v>
      </c>
      <c r="AW24" s="1">
        <v>129.82</v>
      </c>
      <c r="AY24" s="335" t="s">
        <v>99</v>
      </c>
      <c r="AZ24" s="336">
        <f>AS17</f>
        <v>117.495</v>
      </c>
    </row>
    <row r="25" spans="2:52">
      <c r="B25" s="61"/>
      <c r="C25" s="63"/>
      <c r="D25" s="80"/>
      <c r="E25" s="57"/>
      <c r="F25" s="77"/>
      <c r="G25" s="78">
        <f t="shared" si="1"/>
        <v>0</v>
      </c>
      <c r="H25" s="79">
        <f t="shared" si="2"/>
        <v>0</v>
      </c>
      <c r="I25" s="315"/>
      <c r="J25" s="73">
        <f t="shared" si="19"/>
        <v>0</v>
      </c>
      <c r="K25" s="73">
        <f t="shared" si="20"/>
        <v>0</v>
      </c>
      <c r="L25" s="73">
        <f t="shared" si="21"/>
        <v>0</v>
      </c>
      <c r="M25" s="73">
        <f t="shared" si="22"/>
        <v>0</v>
      </c>
      <c r="N25" s="73">
        <f t="shared" si="23"/>
        <v>0</v>
      </c>
      <c r="O25" s="73">
        <f t="shared" si="24"/>
        <v>0</v>
      </c>
      <c r="P25" s="73">
        <f t="shared" si="25"/>
        <v>0</v>
      </c>
      <c r="Q25" s="73">
        <f t="shared" si="26"/>
        <v>0</v>
      </c>
      <c r="R25" s="73">
        <f t="shared" si="27"/>
        <v>0</v>
      </c>
      <c r="S25" s="73">
        <f t="shared" si="28"/>
        <v>0</v>
      </c>
      <c r="T25" s="73">
        <f t="shared" si="29"/>
        <v>0</v>
      </c>
      <c r="U25" s="73">
        <f t="shared" si="30"/>
        <v>0</v>
      </c>
      <c r="V25" s="73">
        <f t="shared" si="5"/>
        <v>0</v>
      </c>
      <c r="W25" s="73">
        <f t="shared" si="5"/>
        <v>0</v>
      </c>
      <c r="X25" s="73">
        <f t="shared" si="5"/>
        <v>0</v>
      </c>
      <c r="Z25" s="73">
        <f t="shared" si="6"/>
        <v>0</v>
      </c>
      <c r="AA25" s="73">
        <f t="shared" si="7"/>
        <v>0</v>
      </c>
      <c r="AB25" s="73">
        <f t="shared" si="8"/>
        <v>0</v>
      </c>
      <c r="AC25" s="73">
        <f t="shared" si="9"/>
        <v>0</v>
      </c>
      <c r="AD25" s="73">
        <f t="shared" si="10"/>
        <v>0</v>
      </c>
      <c r="AE25" s="73">
        <f t="shared" si="11"/>
        <v>0</v>
      </c>
      <c r="AF25" s="73">
        <f t="shared" si="12"/>
        <v>0</v>
      </c>
      <c r="AG25" s="73">
        <f t="shared" si="13"/>
        <v>0</v>
      </c>
      <c r="AH25" s="73">
        <f t="shared" si="14"/>
        <v>0</v>
      </c>
      <c r="AI25" s="73">
        <f t="shared" si="15"/>
        <v>0</v>
      </c>
      <c r="AJ25" s="73">
        <f t="shared" si="16"/>
        <v>0</v>
      </c>
      <c r="AK25" s="73">
        <f t="shared" si="17"/>
        <v>0</v>
      </c>
      <c r="AL25" s="73">
        <f t="shared" si="18"/>
        <v>0</v>
      </c>
      <c r="AM25" s="73">
        <f t="shared" si="18"/>
        <v>0</v>
      </c>
      <c r="AN25" s="73">
        <f t="shared" si="18"/>
        <v>0</v>
      </c>
      <c r="AP25" s="325"/>
      <c r="AQ25" s="321" t="s">
        <v>231</v>
      </c>
      <c r="AR25" s="334">
        <f>AY4+AY6</f>
        <v>0</v>
      </c>
      <c r="AS25" s="654" t="s">
        <v>238</v>
      </c>
      <c r="AT25" s="655"/>
      <c r="AV25" s="113" t="s">
        <v>65</v>
      </c>
      <c r="AW25" s="1">
        <v>224.3</v>
      </c>
      <c r="AY25" s="335" t="s">
        <v>404</v>
      </c>
      <c r="AZ25" s="337">
        <f>AR27</f>
        <v>60</v>
      </c>
    </row>
    <row r="26" spans="2:52">
      <c r="B26" s="61"/>
      <c r="C26" s="63"/>
      <c r="D26" s="80"/>
      <c r="E26" s="57"/>
      <c r="F26" s="77"/>
      <c r="G26" s="78">
        <f t="shared" si="1"/>
        <v>0</v>
      </c>
      <c r="H26" s="79">
        <f t="shared" si="2"/>
        <v>0</v>
      </c>
      <c r="I26" s="315"/>
      <c r="J26" s="73">
        <f t="shared" si="19"/>
        <v>0</v>
      </c>
      <c r="K26" s="73">
        <f t="shared" si="20"/>
        <v>0</v>
      </c>
      <c r="L26" s="73">
        <f t="shared" si="21"/>
        <v>0</v>
      </c>
      <c r="M26" s="73">
        <f t="shared" si="22"/>
        <v>0</v>
      </c>
      <c r="N26" s="73">
        <f t="shared" si="23"/>
        <v>0</v>
      </c>
      <c r="O26" s="73">
        <f t="shared" si="24"/>
        <v>0</v>
      </c>
      <c r="P26" s="73">
        <f t="shared" si="25"/>
        <v>0</v>
      </c>
      <c r="Q26" s="73">
        <f t="shared" si="26"/>
        <v>0</v>
      </c>
      <c r="R26" s="73">
        <f t="shared" si="27"/>
        <v>0</v>
      </c>
      <c r="S26" s="73">
        <f t="shared" si="28"/>
        <v>0</v>
      </c>
      <c r="T26" s="73">
        <f t="shared" si="29"/>
        <v>0</v>
      </c>
      <c r="U26" s="73">
        <f t="shared" si="30"/>
        <v>0</v>
      </c>
      <c r="V26" s="73">
        <f t="shared" si="5"/>
        <v>0</v>
      </c>
      <c r="W26" s="73">
        <f t="shared" si="5"/>
        <v>0</v>
      </c>
      <c r="X26" s="73">
        <f t="shared" si="5"/>
        <v>0</v>
      </c>
      <c r="Z26" s="73">
        <f t="shared" si="6"/>
        <v>0</v>
      </c>
      <c r="AA26" s="73">
        <f t="shared" si="7"/>
        <v>0</v>
      </c>
      <c r="AB26" s="73">
        <f t="shared" si="8"/>
        <v>0</v>
      </c>
      <c r="AC26" s="73">
        <f t="shared" si="9"/>
        <v>0</v>
      </c>
      <c r="AD26" s="73">
        <f t="shared" si="10"/>
        <v>0</v>
      </c>
      <c r="AE26" s="73">
        <f t="shared" si="11"/>
        <v>0</v>
      </c>
      <c r="AF26" s="73">
        <f t="shared" si="12"/>
        <v>0</v>
      </c>
      <c r="AG26" s="73">
        <f t="shared" si="13"/>
        <v>0</v>
      </c>
      <c r="AH26" s="73">
        <f t="shared" si="14"/>
        <v>0</v>
      </c>
      <c r="AI26" s="73">
        <f t="shared" si="15"/>
        <v>0</v>
      </c>
      <c r="AJ26" s="73">
        <f t="shared" si="16"/>
        <v>0</v>
      </c>
      <c r="AK26" s="73">
        <f t="shared" si="17"/>
        <v>0</v>
      </c>
      <c r="AL26" s="73">
        <f t="shared" si="18"/>
        <v>0</v>
      </c>
      <c r="AM26" s="73">
        <f t="shared" si="18"/>
        <v>0</v>
      </c>
      <c r="AN26" s="73">
        <f t="shared" si="18"/>
        <v>0</v>
      </c>
      <c r="AP26" s="325"/>
      <c r="AQ26" s="321" t="s">
        <v>235</v>
      </c>
      <c r="AR26" s="328">
        <f>AR24-AR25</f>
        <v>3105.94</v>
      </c>
      <c r="AV26" s="113" t="s">
        <v>66</v>
      </c>
      <c r="AW26" s="1">
        <v>730</v>
      </c>
      <c r="AY26" s="335" t="s">
        <v>103</v>
      </c>
      <c r="AZ26" s="338">
        <f>AW31</f>
        <v>672.59999999999991</v>
      </c>
    </row>
    <row r="27" spans="2:52">
      <c r="B27" s="61"/>
      <c r="C27" s="63"/>
      <c r="D27" s="80"/>
      <c r="E27" s="57"/>
      <c r="F27" s="77"/>
      <c r="G27" s="78">
        <f t="shared" si="1"/>
        <v>0</v>
      </c>
      <c r="H27" s="79">
        <f t="shared" si="2"/>
        <v>0</v>
      </c>
      <c r="I27" s="315"/>
      <c r="J27" s="73">
        <f t="shared" si="19"/>
        <v>0</v>
      </c>
      <c r="K27" s="73">
        <f t="shared" si="20"/>
        <v>0</v>
      </c>
      <c r="L27" s="73">
        <f t="shared" si="21"/>
        <v>0</v>
      </c>
      <c r="M27" s="73">
        <f t="shared" si="22"/>
        <v>0</v>
      </c>
      <c r="N27" s="73">
        <f t="shared" si="23"/>
        <v>0</v>
      </c>
      <c r="O27" s="73">
        <f t="shared" si="24"/>
        <v>0</v>
      </c>
      <c r="P27" s="73">
        <f t="shared" si="25"/>
        <v>0</v>
      </c>
      <c r="Q27" s="73">
        <f t="shared" si="26"/>
        <v>0</v>
      </c>
      <c r="R27" s="73">
        <f t="shared" si="27"/>
        <v>0</v>
      </c>
      <c r="S27" s="73">
        <f t="shared" si="28"/>
        <v>0</v>
      </c>
      <c r="T27" s="73">
        <f t="shared" si="29"/>
        <v>0</v>
      </c>
      <c r="U27" s="73">
        <f t="shared" si="30"/>
        <v>0</v>
      </c>
      <c r="V27" s="73">
        <f t="shared" si="5"/>
        <v>0</v>
      </c>
      <c r="W27" s="73">
        <f t="shared" si="5"/>
        <v>0</v>
      </c>
      <c r="X27" s="73">
        <f t="shared" si="5"/>
        <v>0</v>
      </c>
      <c r="Z27" s="73">
        <f t="shared" si="6"/>
        <v>0</v>
      </c>
      <c r="AA27" s="73">
        <f t="shared" si="7"/>
        <v>0</v>
      </c>
      <c r="AB27" s="73">
        <f t="shared" si="8"/>
        <v>0</v>
      </c>
      <c r="AC27" s="73">
        <f t="shared" si="9"/>
        <v>0</v>
      </c>
      <c r="AD27" s="73">
        <f t="shared" si="10"/>
        <v>0</v>
      </c>
      <c r="AE27" s="73">
        <f t="shared" si="11"/>
        <v>0</v>
      </c>
      <c r="AF27" s="73">
        <f t="shared" si="12"/>
        <v>0</v>
      </c>
      <c r="AG27" s="73">
        <f t="shared" si="13"/>
        <v>0</v>
      </c>
      <c r="AH27" s="73">
        <f t="shared" si="14"/>
        <v>0</v>
      </c>
      <c r="AI27" s="73">
        <f t="shared" si="15"/>
        <v>0</v>
      </c>
      <c r="AJ27" s="73">
        <f t="shared" si="16"/>
        <v>0</v>
      </c>
      <c r="AK27" s="73">
        <f t="shared" si="17"/>
        <v>0</v>
      </c>
      <c r="AL27" s="73">
        <f t="shared" si="18"/>
        <v>0</v>
      </c>
      <c r="AM27" s="73">
        <f t="shared" si="18"/>
        <v>0</v>
      </c>
      <c r="AN27" s="73">
        <f t="shared" si="18"/>
        <v>0</v>
      </c>
      <c r="AP27" s="325"/>
      <c r="AQ27" s="322" t="s">
        <v>404</v>
      </c>
      <c r="AR27" s="319">
        <f>120/2</f>
        <v>60</v>
      </c>
      <c r="AS27" s="656" t="s">
        <v>239</v>
      </c>
      <c r="AT27" s="657"/>
      <c r="AV27" s="113" t="s">
        <v>67</v>
      </c>
      <c r="AW27" s="55">
        <v>261.08</v>
      </c>
      <c r="AY27" s="335" t="s">
        <v>405</v>
      </c>
      <c r="AZ27" s="160">
        <v>0</v>
      </c>
    </row>
    <row r="28" spans="2:52" ht="17.25" customHeight="1" thickBot="1">
      <c r="B28" s="61"/>
      <c r="C28" s="63"/>
      <c r="D28" s="80"/>
      <c r="E28" s="57"/>
      <c r="F28" s="77"/>
      <c r="G28" s="78">
        <f t="shared" si="1"/>
        <v>0</v>
      </c>
      <c r="H28" s="79">
        <f t="shared" si="2"/>
        <v>0</v>
      </c>
      <c r="I28" s="315"/>
      <c r="J28" s="73">
        <f t="shared" si="19"/>
        <v>0</v>
      </c>
      <c r="K28" s="73">
        <f t="shared" si="20"/>
        <v>0</v>
      </c>
      <c r="L28" s="73">
        <f t="shared" si="21"/>
        <v>0</v>
      </c>
      <c r="M28" s="73">
        <f t="shared" si="22"/>
        <v>0</v>
      </c>
      <c r="N28" s="73">
        <f t="shared" si="23"/>
        <v>0</v>
      </c>
      <c r="O28" s="73">
        <f t="shared" si="24"/>
        <v>0</v>
      </c>
      <c r="P28" s="73">
        <f t="shared" si="25"/>
        <v>0</v>
      </c>
      <c r="Q28" s="73">
        <f t="shared" si="26"/>
        <v>0</v>
      </c>
      <c r="R28" s="73">
        <f t="shared" si="27"/>
        <v>0</v>
      </c>
      <c r="S28" s="73">
        <f t="shared" si="28"/>
        <v>0</v>
      </c>
      <c r="T28" s="73">
        <f t="shared" si="29"/>
        <v>0</v>
      </c>
      <c r="U28" s="73">
        <f t="shared" si="30"/>
        <v>0</v>
      </c>
      <c r="V28" s="73">
        <f t="shared" si="5"/>
        <v>0</v>
      </c>
      <c r="W28" s="73">
        <f t="shared" si="5"/>
        <v>0</v>
      </c>
      <c r="X28" s="73">
        <f t="shared" si="5"/>
        <v>0</v>
      </c>
      <c r="Z28" s="73">
        <f t="shared" si="6"/>
        <v>0</v>
      </c>
      <c r="AA28" s="73">
        <f t="shared" si="7"/>
        <v>0</v>
      </c>
      <c r="AB28" s="73">
        <f t="shared" si="8"/>
        <v>0</v>
      </c>
      <c r="AC28" s="73">
        <f t="shared" si="9"/>
        <v>0</v>
      </c>
      <c r="AD28" s="73">
        <f t="shared" si="10"/>
        <v>0</v>
      </c>
      <c r="AE28" s="73">
        <f t="shared" si="11"/>
        <v>0</v>
      </c>
      <c r="AF28" s="73">
        <f t="shared" si="12"/>
        <v>0</v>
      </c>
      <c r="AG28" s="73">
        <f t="shared" si="13"/>
        <v>0</v>
      </c>
      <c r="AH28" s="73">
        <f t="shared" si="14"/>
        <v>0</v>
      </c>
      <c r="AI28" s="73">
        <f t="shared" si="15"/>
        <v>0</v>
      </c>
      <c r="AJ28" s="73">
        <f t="shared" si="16"/>
        <v>0</v>
      </c>
      <c r="AK28" s="73">
        <f t="shared" si="17"/>
        <v>0</v>
      </c>
      <c r="AL28" s="73">
        <f t="shared" si="18"/>
        <v>0</v>
      </c>
      <c r="AM28" s="73">
        <f t="shared" si="18"/>
        <v>0</v>
      </c>
      <c r="AN28" s="73">
        <f t="shared" si="18"/>
        <v>0</v>
      </c>
      <c r="AP28" s="326"/>
      <c r="AQ28" s="323" t="s">
        <v>234</v>
      </c>
      <c r="AR28" s="333">
        <f>AR26</f>
        <v>3105.94</v>
      </c>
      <c r="AS28" s="656"/>
      <c r="AT28" s="657"/>
      <c r="AV28" s="113" t="s">
        <v>43</v>
      </c>
      <c r="AW28" s="1">
        <f>+SUM(AW24:AW27)</f>
        <v>1345.1999999999998</v>
      </c>
      <c r="AY28" s="335" t="s">
        <v>43</v>
      </c>
      <c r="AZ28" s="161">
        <f>AZ24+AZ25+AZ26-AZ27</f>
        <v>850.09499999999991</v>
      </c>
    </row>
    <row r="29" spans="2:52" ht="16.5" customHeight="1">
      <c r="B29" s="61"/>
      <c r="C29" s="63"/>
      <c r="D29" s="80"/>
      <c r="E29" s="57"/>
      <c r="F29" s="77"/>
      <c r="G29" s="78">
        <f t="shared" si="1"/>
        <v>0</v>
      </c>
      <c r="H29" s="79">
        <f t="shared" si="2"/>
        <v>0</v>
      </c>
      <c r="I29" s="315"/>
      <c r="J29" s="73">
        <f t="shared" si="19"/>
        <v>0</v>
      </c>
      <c r="K29" s="73">
        <f t="shared" si="20"/>
        <v>0</v>
      </c>
      <c r="L29" s="73">
        <f t="shared" si="21"/>
        <v>0</v>
      </c>
      <c r="M29" s="73">
        <f t="shared" si="22"/>
        <v>0</v>
      </c>
      <c r="N29" s="73">
        <f t="shared" si="23"/>
        <v>0</v>
      </c>
      <c r="O29" s="73">
        <f t="shared" si="24"/>
        <v>0</v>
      </c>
      <c r="P29" s="73">
        <f t="shared" si="25"/>
        <v>0</v>
      </c>
      <c r="Q29" s="73">
        <f t="shared" si="26"/>
        <v>0</v>
      </c>
      <c r="R29" s="73">
        <f t="shared" si="27"/>
        <v>0</v>
      </c>
      <c r="S29" s="73">
        <f t="shared" si="28"/>
        <v>0</v>
      </c>
      <c r="T29" s="73">
        <f t="shared" si="29"/>
        <v>0</v>
      </c>
      <c r="U29" s="73">
        <f t="shared" si="30"/>
        <v>0</v>
      </c>
      <c r="V29" s="73">
        <f t="shared" si="5"/>
        <v>0</v>
      </c>
      <c r="W29" s="73">
        <f t="shared" si="5"/>
        <v>0</v>
      </c>
      <c r="X29" s="73">
        <f t="shared" si="5"/>
        <v>0</v>
      </c>
      <c r="Z29" s="73">
        <f t="shared" si="6"/>
        <v>0</v>
      </c>
      <c r="AA29" s="73">
        <f t="shared" si="7"/>
        <v>0</v>
      </c>
      <c r="AB29" s="73">
        <f t="shared" si="8"/>
        <v>0</v>
      </c>
      <c r="AC29" s="73">
        <f t="shared" si="9"/>
        <v>0</v>
      </c>
      <c r="AD29" s="73">
        <f t="shared" si="10"/>
        <v>0</v>
      </c>
      <c r="AE29" s="73">
        <f t="shared" si="11"/>
        <v>0</v>
      </c>
      <c r="AF29" s="73">
        <f t="shared" si="12"/>
        <v>0</v>
      </c>
      <c r="AG29" s="73">
        <f t="shared" si="13"/>
        <v>0</v>
      </c>
      <c r="AH29" s="73">
        <f t="shared" si="14"/>
        <v>0</v>
      </c>
      <c r="AI29" s="73">
        <f t="shared" si="15"/>
        <v>0</v>
      </c>
      <c r="AJ29" s="73">
        <f t="shared" si="16"/>
        <v>0</v>
      </c>
      <c r="AK29" s="73">
        <f t="shared" si="17"/>
        <v>0</v>
      </c>
      <c r="AL29" s="73">
        <f t="shared" si="18"/>
        <v>0</v>
      </c>
      <c r="AM29" s="73">
        <f t="shared" si="18"/>
        <v>0</v>
      </c>
      <c r="AN29" s="73">
        <f t="shared" si="18"/>
        <v>0</v>
      </c>
      <c r="AR29" s="60"/>
      <c r="AV29" s="113"/>
      <c r="AW29" s="1"/>
    </row>
    <row r="30" spans="2:52" ht="17.25" customHeight="1" thickBot="1">
      <c r="B30" s="61"/>
      <c r="C30" s="63"/>
      <c r="D30" s="80"/>
      <c r="E30" s="57"/>
      <c r="F30" s="77"/>
      <c r="G30" s="78">
        <f t="shared" si="1"/>
        <v>0</v>
      </c>
      <c r="H30" s="79">
        <f t="shared" si="2"/>
        <v>0</v>
      </c>
      <c r="I30" s="315"/>
      <c r="J30" s="73">
        <f t="shared" si="19"/>
        <v>0</v>
      </c>
      <c r="K30" s="73">
        <f t="shared" si="20"/>
        <v>0</v>
      </c>
      <c r="L30" s="73">
        <f t="shared" si="21"/>
        <v>0</v>
      </c>
      <c r="M30" s="73">
        <f t="shared" si="22"/>
        <v>0</v>
      </c>
      <c r="N30" s="73">
        <f t="shared" si="23"/>
        <v>0</v>
      </c>
      <c r="O30" s="73">
        <f t="shared" si="24"/>
        <v>0</v>
      </c>
      <c r="P30" s="73">
        <f t="shared" si="25"/>
        <v>0</v>
      </c>
      <c r="Q30" s="73">
        <f t="shared" si="26"/>
        <v>0</v>
      </c>
      <c r="R30" s="73">
        <f t="shared" si="27"/>
        <v>0</v>
      </c>
      <c r="S30" s="73">
        <f t="shared" si="28"/>
        <v>0</v>
      </c>
      <c r="T30" s="73">
        <f t="shared" si="29"/>
        <v>0</v>
      </c>
      <c r="U30" s="73">
        <f t="shared" si="30"/>
        <v>0</v>
      </c>
      <c r="V30" s="73">
        <f t="shared" si="5"/>
        <v>0</v>
      </c>
      <c r="W30" s="73">
        <f t="shared" si="5"/>
        <v>0</v>
      </c>
      <c r="X30" s="73">
        <f t="shared" si="5"/>
        <v>0</v>
      </c>
      <c r="Z30" s="73">
        <f t="shared" si="6"/>
        <v>0</v>
      </c>
      <c r="AA30" s="73">
        <f t="shared" si="7"/>
        <v>0</v>
      </c>
      <c r="AB30" s="73">
        <f t="shared" si="8"/>
        <v>0</v>
      </c>
      <c r="AC30" s="73">
        <f t="shared" si="9"/>
        <v>0</v>
      </c>
      <c r="AD30" s="73">
        <f t="shared" si="10"/>
        <v>0</v>
      </c>
      <c r="AE30" s="73">
        <f t="shared" si="11"/>
        <v>0</v>
      </c>
      <c r="AF30" s="73">
        <f t="shared" si="12"/>
        <v>0</v>
      </c>
      <c r="AG30" s="73">
        <f t="shared" si="13"/>
        <v>0</v>
      </c>
      <c r="AH30" s="73">
        <f t="shared" si="14"/>
        <v>0</v>
      </c>
      <c r="AI30" s="73">
        <f t="shared" si="15"/>
        <v>0</v>
      </c>
      <c r="AJ30" s="73">
        <f t="shared" si="16"/>
        <v>0</v>
      </c>
      <c r="AK30" s="73">
        <f t="shared" si="17"/>
        <v>0</v>
      </c>
      <c r="AL30" s="73">
        <f t="shared" si="18"/>
        <v>0</v>
      </c>
      <c r="AM30" s="73">
        <f t="shared" si="18"/>
        <v>0</v>
      </c>
      <c r="AN30" s="73">
        <f t="shared" si="18"/>
        <v>0</v>
      </c>
      <c r="AV30" s="1"/>
      <c r="AW30" s="1"/>
      <c r="AY30" s="318" t="s">
        <v>241</v>
      </c>
      <c r="AZ30" s="341">
        <f>AT17-AY6</f>
        <v>2988.4449999999997</v>
      </c>
    </row>
    <row r="31" spans="2:52" ht="17.25" customHeight="1" thickBot="1">
      <c r="B31" s="61"/>
      <c r="C31" s="63"/>
      <c r="D31" s="80"/>
      <c r="E31" s="57"/>
      <c r="F31" s="77"/>
      <c r="G31" s="78">
        <f t="shared" si="1"/>
        <v>0</v>
      </c>
      <c r="H31" s="79">
        <f t="shared" si="2"/>
        <v>0</v>
      </c>
      <c r="I31" s="315"/>
      <c r="J31" s="73">
        <f t="shared" si="19"/>
        <v>0</v>
      </c>
      <c r="K31" s="73">
        <f t="shared" si="20"/>
        <v>0</v>
      </c>
      <c r="L31" s="73">
        <f t="shared" si="21"/>
        <v>0</v>
      </c>
      <c r="M31" s="73">
        <f t="shared" si="22"/>
        <v>0</v>
      </c>
      <c r="N31" s="73">
        <f t="shared" si="23"/>
        <v>0</v>
      </c>
      <c r="O31" s="73">
        <f t="shared" si="24"/>
        <v>0</v>
      </c>
      <c r="P31" s="73">
        <f t="shared" si="25"/>
        <v>0</v>
      </c>
      <c r="Q31" s="73">
        <f t="shared" si="26"/>
        <v>0</v>
      </c>
      <c r="R31" s="73">
        <f t="shared" si="27"/>
        <v>0</v>
      </c>
      <c r="S31" s="73">
        <f t="shared" si="28"/>
        <v>0</v>
      </c>
      <c r="T31" s="73">
        <f t="shared" si="29"/>
        <v>0</v>
      </c>
      <c r="U31" s="73">
        <f t="shared" si="30"/>
        <v>0</v>
      </c>
      <c r="V31" s="73">
        <f t="shared" si="5"/>
        <v>0</v>
      </c>
      <c r="W31" s="73">
        <f t="shared" si="5"/>
        <v>0</v>
      </c>
      <c r="X31" s="73">
        <f t="shared" si="5"/>
        <v>0</v>
      </c>
      <c r="Z31" s="73">
        <f t="shared" si="6"/>
        <v>0</v>
      </c>
      <c r="AA31" s="73">
        <f t="shared" si="7"/>
        <v>0</v>
      </c>
      <c r="AB31" s="73">
        <f t="shared" si="8"/>
        <v>0</v>
      </c>
      <c r="AC31" s="73">
        <f t="shared" si="9"/>
        <v>0</v>
      </c>
      <c r="AD31" s="73">
        <f t="shared" si="10"/>
        <v>0</v>
      </c>
      <c r="AE31" s="73">
        <f t="shared" si="11"/>
        <v>0</v>
      </c>
      <c r="AF31" s="73">
        <f t="shared" si="12"/>
        <v>0</v>
      </c>
      <c r="AG31" s="73">
        <f t="shared" si="13"/>
        <v>0</v>
      </c>
      <c r="AH31" s="73">
        <f t="shared" si="14"/>
        <v>0</v>
      </c>
      <c r="AI31" s="73">
        <f t="shared" si="15"/>
        <v>0</v>
      </c>
      <c r="AJ31" s="73">
        <f t="shared" si="16"/>
        <v>0</v>
      </c>
      <c r="AK31" s="73">
        <f t="shared" si="17"/>
        <v>0</v>
      </c>
      <c r="AL31" s="73">
        <f t="shared" si="18"/>
        <v>0</v>
      </c>
      <c r="AM31" s="73">
        <f t="shared" si="18"/>
        <v>0</v>
      </c>
      <c r="AN31" s="73">
        <f t="shared" si="18"/>
        <v>0</v>
      </c>
      <c r="AQ31" s="318" t="s">
        <v>63</v>
      </c>
      <c r="AR31" s="329">
        <f>AR27+AS17</f>
        <v>177.495</v>
      </c>
      <c r="AV31" s="113" t="s">
        <v>68</v>
      </c>
      <c r="AW31" s="114">
        <f>AW28/2</f>
        <v>672.59999999999991</v>
      </c>
    </row>
    <row r="32" spans="2:52" ht="16.5" customHeight="1">
      <c r="B32" s="61"/>
      <c r="C32" s="63"/>
      <c r="D32" s="80"/>
      <c r="E32" s="57"/>
      <c r="F32" s="77"/>
      <c r="G32" s="78">
        <f t="shared" si="1"/>
        <v>0</v>
      </c>
      <c r="H32" s="79">
        <f t="shared" si="2"/>
        <v>0</v>
      </c>
      <c r="I32" s="315"/>
      <c r="J32" s="73">
        <f t="shared" si="19"/>
        <v>0</v>
      </c>
      <c r="K32" s="73">
        <f t="shared" si="20"/>
        <v>0</v>
      </c>
      <c r="L32" s="73">
        <f t="shared" si="21"/>
        <v>0</v>
      </c>
      <c r="M32" s="73">
        <f t="shared" si="22"/>
        <v>0</v>
      </c>
      <c r="N32" s="73">
        <f t="shared" si="23"/>
        <v>0</v>
      </c>
      <c r="O32" s="73">
        <f t="shared" si="24"/>
        <v>0</v>
      </c>
      <c r="P32" s="73">
        <f t="shared" si="25"/>
        <v>0</v>
      </c>
      <c r="Q32" s="73">
        <f t="shared" si="26"/>
        <v>0</v>
      </c>
      <c r="R32" s="73">
        <f t="shared" si="27"/>
        <v>0</v>
      </c>
      <c r="S32" s="73">
        <f t="shared" si="28"/>
        <v>0</v>
      </c>
      <c r="T32" s="73">
        <f t="shared" si="29"/>
        <v>0</v>
      </c>
      <c r="U32" s="73">
        <f t="shared" si="30"/>
        <v>0</v>
      </c>
      <c r="V32" s="73">
        <f t="shared" si="5"/>
        <v>0</v>
      </c>
      <c r="W32" s="73">
        <f t="shared" si="5"/>
        <v>0</v>
      </c>
      <c r="X32" s="73">
        <f t="shared" si="5"/>
        <v>0</v>
      </c>
      <c r="Z32" s="73">
        <f t="shared" si="6"/>
        <v>0</v>
      </c>
      <c r="AA32" s="73">
        <f t="shared" si="7"/>
        <v>0</v>
      </c>
      <c r="AB32" s="73">
        <f t="shared" si="8"/>
        <v>0</v>
      </c>
      <c r="AC32" s="73">
        <f t="shared" si="9"/>
        <v>0</v>
      </c>
      <c r="AD32" s="73">
        <f t="shared" si="10"/>
        <v>0</v>
      </c>
      <c r="AE32" s="73">
        <f t="shared" si="11"/>
        <v>0</v>
      </c>
      <c r="AF32" s="73">
        <f t="shared" si="12"/>
        <v>0</v>
      </c>
      <c r="AG32" s="73">
        <f t="shared" si="13"/>
        <v>0</v>
      </c>
      <c r="AH32" s="73">
        <f t="shared" si="14"/>
        <v>0</v>
      </c>
      <c r="AI32" s="73">
        <f t="shared" si="15"/>
        <v>0</v>
      </c>
      <c r="AJ32" s="73">
        <f t="shared" si="16"/>
        <v>0</v>
      </c>
      <c r="AK32" s="73">
        <f t="shared" si="17"/>
        <v>0</v>
      </c>
      <c r="AL32" s="73">
        <f t="shared" si="18"/>
        <v>0</v>
      </c>
      <c r="AM32" s="73">
        <f t="shared" si="18"/>
        <v>0</v>
      </c>
      <c r="AN32" s="73">
        <f t="shared" si="18"/>
        <v>0</v>
      </c>
      <c r="AQ32" s="318" t="s">
        <v>61</v>
      </c>
      <c r="AR32" s="329">
        <f>AT17</f>
        <v>2988.4449999999997</v>
      </c>
      <c r="AY32" s="318" t="s">
        <v>242</v>
      </c>
      <c r="AZ32" s="341">
        <f>AT17-AY4</f>
        <v>2988.4449999999997</v>
      </c>
    </row>
    <row r="33" spans="2:52" ht="17.25" customHeight="1" thickBot="1">
      <c r="B33" s="61"/>
      <c r="C33" s="63"/>
      <c r="D33" s="80"/>
      <c r="E33" s="57"/>
      <c r="F33" s="77"/>
      <c r="G33" s="78">
        <f t="shared" si="1"/>
        <v>0</v>
      </c>
      <c r="H33" s="79">
        <f t="shared" si="2"/>
        <v>0</v>
      </c>
      <c r="I33" s="315"/>
      <c r="J33" s="73">
        <f t="shared" si="19"/>
        <v>0</v>
      </c>
      <c r="K33" s="73">
        <f t="shared" si="20"/>
        <v>0</v>
      </c>
      <c r="L33" s="73">
        <f t="shared" si="21"/>
        <v>0</v>
      </c>
      <c r="M33" s="73">
        <f t="shared" si="22"/>
        <v>0</v>
      </c>
      <c r="N33" s="73">
        <f t="shared" si="23"/>
        <v>0</v>
      </c>
      <c r="O33" s="73">
        <f t="shared" si="24"/>
        <v>0</v>
      </c>
      <c r="P33" s="73">
        <f t="shared" si="25"/>
        <v>0</v>
      </c>
      <c r="Q33" s="73">
        <f t="shared" si="26"/>
        <v>0</v>
      </c>
      <c r="R33" s="73">
        <f t="shared" si="27"/>
        <v>0</v>
      </c>
      <c r="S33" s="73">
        <f t="shared" si="28"/>
        <v>0</v>
      </c>
      <c r="T33" s="73">
        <f t="shared" si="29"/>
        <v>0</v>
      </c>
      <c r="U33" s="73">
        <f t="shared" si="30"/>
        <v>0</v>
      </c>
      <c r="V33" s="73">
        <f t="shared" si="5"/>
        <v>0</v>
      </c>
      <c r="W33" s="73">
        <f t="shared" si="5"/>
        <v>0</v>
      </c>
      <c r="X33" s="73">
        <f t="shared" si="5"/>
        <v>0</v>
      </c>
      <c r="Z33" s="73">
        <f t="shared" si="6"/>
        <v>0</v>
      </c>
      <c r="AA33" s="73">
        <f t="shared" si="7"/>
        <v>0</v>
      </c>
      <c r="AB33" s="73">
        <f t="shared" si="8"/>
        <v>0</v>
      </c>
      <c r="AC33" s="73">
        <f t="shared" si="9"/>
        <v>0</v>
      </c>
      <c r="AD33" s="73">
        <f t="shared" si="10"/>
        <v>0</v>
      </c>
      <c r="AE33" s="73">
        <f t="shared" si="11"/>
        <v>0</v>
      </c>
      <c r="AF33" s="73">
        <f t="shared" si="12"/>
        <v>0</v>
      </c>
      <c r="AG33" s="73">
        <f t="shared" si="13"/>
        <v>0</v>
      </c>
      <c r="AH33" s="73">
        <f t="shared" si="14"/>
        <v>0</v>
      </c>
      <c r="AI33" s="73">
        <f t="shared" si="15"/>
        <v>0</v>
      </c>
      <c r="AJ33" s="73">
        <f t="shared" si="16"/>
        <v>0</v>
      </c>
      <c r="AK33" s="73">
        <f t="shared" si="17"/>
        <v>0</v>
      </c>
      <c r="AL33" s="73">
        <f t="shared" si="18"/>
        <v>0</v>
      </c>
      <c r="AM33" s="73">
        <f t="shared" si="18"/>
        <v>0</v>
      </c>
      <c r="AN33" s="73">
        <f t="shared" si="18"/>
        <v>0</v>
      </c>
      <c r="AR33" s="60"/>
    </row>
    <row r="34" spans="2:52" ht="17.25" customHeight="1" thickBot="1">
      <c r="B34" s="61"/>
      <c r="C34" s="63"/>
      <c r="D34" s="80"/>
      <c r="E34" s="57"/>
      <c r="F34" s="77"/>
      <c r="G34" s="78">
        <f t="shared" si="1"/>
        <v>0</v>
      </c>
      <c r="H34" s="79">
        <f t="shared" si="2"/>
        <v>0</v>
      </c>
      <c r="I34" s="315"/>
      <c r="J34" s="73">
        <f t="shared" si="19"/>
        <v>0</v>
      </c>
      <c r="K34" s="73">
        <f t="shared" si="20"/>
        <v>0</v>
      </c>
      <c r="L34" s="73">
        <f t="shared" si="21"/>
        <v>0</v>
      </c>
      <c r="M34" s="73">
        <f t="shared" si="22"/>
        <v>0</v>
      </c>
      <c r="N34" s="73">
        <f t="shared" si="23"/>
        <v>0</v>
      </c>
      <c r="O34" s="73">
        <f t="shared" si="24"/>
        <v>0</v>
      </c>
      <c r="P34" s="73">
        <f t="shared" si="25"/>
        <v>0</v>
      </c>
      <c r="Q34" s="73">
        <f t="shared" si="26"/>
        <v>0</v>
      </c>
      <c r="R34" s="73">
        <f t="shared" si="27"/>
        <v>0</v>
      </c>
      <c r="S34" s="73">
        <f t="shared" si="28"/>
        <v>0</v>
      </c>
      <c r="T34" s="73">
        <f t="shared" si="29"/>
        <v>0</v>
      </c>
      <c r="U34" s="73">
        <f t="shared" si="30"/>
        <v>0</v>
      </c>
      <c r="V34" s="73">
        <f t="shared" si="5"/>
        <v>0</v>
      </c>
      <c r="W34" s="73">
        <f t="shared" si="5"/>
        <v>0</v>
      </c>
      <c r="X34" s="73">
        <f t="shared" si="5"/>
        <v>0</v>
      </c>
      <c r="Z34" s="73">
        <f t="shared" si="6"/>
        <v>0</v>
      </c>
      <c r="AA34" s="73">
        <f t="shared" si="7"/>
        <v>0</v>
      </c>
      <c r="AB34" s="73">
        <f t="shared" si="8"/>
        <v>0</v>
      </c>
      <c r="AC34" s="73">
        <f t="shared" si="9"/>
        <v>0</v>
      </c>
      <c r="AD34" s="73">
        <f t="shared" si="10"/>
        <v>0</v>
      </c>
      <c r="AE34" s="73">
        <f t="shared" si="11"/>
        <v>0</v>
      </c>
      <c r="AF34" s="73">
        <f t="shared" si="12"/>
        <v>0</v>
      </c>
      <c r="AG34" s="73">
        <f t="shared" si="13"/>
        <v>0</v>
      </c>
      <c r="AH34" s="73">
        <f t="shared" si="14"/>
        <v>0</v>
      </c>
      <c r="AI34" s="73">
        <f t="shared" si="15"/>
        <v>0</v>
      </c>
      <c r="AJ34" s="73">
        <f t="shared" si="16"/>
        <v>0</v>
      </c>
      <c r="AK34" s="73">
        <f t="shared" si="17"/>
        <v>0</v>
      </c>
      <c r="AL34" s="73">
        <f t="shared" si="18"/>
        <v>0</v>
      </c>
      <c r="AM34" s="73">
        <f t="shared" si="18"/>
        <v>0</v>
      </c>
      <c r="AN34" s="73">
        <f t="shared" si="18"/>
        <v>0</v>
      </c>
      <c r="AR34" s="330">
        <f>AR32+AR31</f>
        <v>3165.9399999999996</v>
      </c>
      <c r="AS34" s="331" t="s">
        <v>236</v>
      </c>
      <c r="AT34" s="332">
        <f>AR24+AR27</f>
        <v>3165.94</v>
      </c>
      <c r="AZ34" s="342">
        <f>AZ32+AZ30</f>
        <v>5976.8899999999994</v>
      </c>
    </row>
    <row r="35" spans="2:52" ht="16.5" customHeight="1">
      <c r="B35" s="61"/>
      <c r="C35" s="63"/>
      <c r="D35" s="80"/>
      <c r="E35" s="57"/>
      <c r="F35" s="77"/>
      <c r="G35" s="78">
        <f t="shared" si="1"/>
        <v>0</v>
      </c>
      <c r="H35" s="79">
        <f t="shared" si="2"/>
        <v>0</v>
      </c>
      <c r="I35" s="315"/>
      <c r="J35" s="73">
        <f t="shared" si="19"/>
        <v>0</v>
      </c>
      <c r="K35" s="73">
        <f t="shared" si="20"/>
        <v>0</v>
      </c>
      <c r="L35" s="73">
        <f t="shared" si="21"/>
        <v>0</v>
      </c>
      <c r="M35" s="73">
        <f t="shared" si="22"/>
        <v>0</v>
      </c>
      <c r="N35" s="73">
        <f t="shared" si="23"/>
        <v>0</v>
      </c>
      <c r="O35" s="73">
        <f t="shared" si="24"/>
        <v>0</v>
      </c>
      <c r="P35" s="73">
        <f t="shared" si="25"/>
        <v>0</v>
      </c>
      <c r="Q35" s="73">
        <f t="shared" si="26"/>
        <v>0</v>
      </c>
      <c r="R35" s="73">
        <f t="shared" si="27"/>
        <v>0</v>
      </c>
      <c r="S35" s="73">
        <f t="shared" si="28"/>
        <v>0</v>
      </c>
      <c r="T35" s="73">
        <f t="shared" si="29"/>
        <v>0</v>
      </c>
      <c r="U35" s="73">
        <f t="shared" si="30"/>
        <v>0</v>
      </c>
      <c r="V35" s="73">
        <f t="shared" si="5"/>
        <v>0</v>
      </c>
      <c r="W35" s="73">
        <f t="shared" si="5"/>
        <v>0</v>
      </c>
      <c r="X35" s="73">
        <f t="shared" si="5"/>
        <v>0</v>
      </c>
      <c r="Z35" s="73">
        <f t="shared" si="6"/>
        <v>0</v>
      </c>
      <c r="AA35" s="73">
        <f t="shared" si="7"/>
        <v>0</v>
      </c>
      <c r="AB35" s="73">
        <f t="shared" si="8"/>
        <v>0</v>
      </c>
      <c r="AC35" s="73">
        <f t="shared" si="9"/>
        <v>0</v>
      </c>
      <c r="AD35" s="73">
        <f t="shared" si="10"/>
        <v>0</v>
      </c>
      <c r="AE35" s="73">
        <f t="shared" si="11"/>
        <v>0</v>
      </c>
      <c r="AF35" s="73">
        <f t="shared" si="12"/>
        <v>0</v>
      </c>
      <c r="AG35" s="73">
        <f t="shared" si="13"/>
        <v>0</v>
      </c>
      <c r="AH35" s="73">
        <f t="shared" si="14"/>
        <v>0</v>
      </c>
      <c r="AI35" s="73">
        <f t="shared" si="15"/>
        <v>0</v>
      </c>
      <c r="AJ35" s="73">
        <f t="shared" si="16"/>
        <v>0</v>
      </c>
      <c r="AK35" s="73">
        <f t="shared" si="17"/>
        <v>0</v>
      </c>
      <c r="AL35" s="73">
        <f t="shared" si="18"/>
        <v>0</v>
      </c>
      <c r="AM35" s="73">
        <f t="shared" si="18"/>
        <v>0</v>
      </c>
      <c r="AN35" s="73">
        <f t="shared" si="18"/>
        <v>0</v>
      </c>
    </row>
    <row r="36" spans="2:52" ht="16.5" customHeight="1">
      <c r="B36" s="61"/>
      <c r="C36" s="63"/>
      <c r="D36" s="80"/>
      <c r="E36" s="57"/>
      <c r="F36" s="77"/>
      <c r="G36" s="78">
        <f t="shared" si="1"/>
        <v>0</v>
      </c>
      <c r="H36" s="79">
        <f t="shared" si="2"/>
        <v>0</v>
      </c>
      <c r="I36" s="315"/>
      <c r="J36" s="73">
        <f t="shared" si="19"/>
        <v>0</v>
      </c>
      <c r="K36" s="73">
        <f t="shared" si="20"/>
        <v>0</v>
      </c>
      <c r="L36" s="73">
        <f t="shared" si="21"/>
        <v>0</v>
      </c>
      <c r="M36" s="73">
        <f t="shared" si="22"/>
        <v>0</v>
      </c>
      <c r="N36" s="73">
        <f t="shared" si="23"/>
        <v>0</v>
      </c>
      <c r="O36" s="73">
        <f t="shared" si="24"/>
        <v>0</v>
      </c>
      <c r="P36" s="73">
        <f t="shared" si="25"/>
        <v>0</v>
      </c>
      <c r="Q36" s="73">
        <f t="shared" si="26"/>
        <v>0</v>
      </c>
      <c r="R36" s="73">
        <f t="shared" si="27"/>
        <v>0</v>
      </c>
      <c r="S36" s="73">
        <f t="shared" si="28"/>
        <v>0</v>
      </c>
      <c r="T36" s="73">
        <f t="shared" si="29"/>
        <v>0</v>
      </c>
      <c r="U36" s="73">
        <f t="shared" si="30"/>
        <v>0</v>
      </c>
      <c r="V36" s="73">
        <f t="shared" ref="V36:X62" si="31">IF($D36=V$2,$H36,0)</f>
        <v>0</v>
      </c>
      <c r="W36" s="73">
        <f t="shared" si="31"/>
        <v>0</v>
      </c>
      <c r="X36" s="73">
        <f t="shared" si="31"/>
        <v>0</v>
      </c>
      <c r="Z36" s="73">
        <f t="shared" si="6"/>
        <v>0</v>
      </c>
      <c r="AA36" s="73">
        <f t="shared" si="7"/>
        <v>0</v>
      </c>
      <c r="AB36" s="73">
        <f t="shared" si="8"/>
        <v>0</v>
      </c>
      <c r="AC36" s="73">
        <f t="shared" si="9"/>
        <v>0</v>
      </c>
      <c r="AD36" s="73">
        <f t="shared" si="10"/>
        <v>0</v>
      </c>
      <c r="AE36" s="73">
        <f t="shared" si="11"/>
        <v>0</v>
      </c>
      <c r="AF36" s="73">
        <f t="shared" si="12"/>
        <v>0</v>
      </c>
      <c r="AG36" s="73">
        <f t="shared" si="13"/>
        <v>0</v>
      </c>
      <c r="AH36" s="73">
        <f t="shared" si="14"/>
        <v>0</v>
      </c>
      <c r="AI36" s="73">
        <f t="shared" si="15"/>
        <v>0</v>
      </c>
      <c r="AJ36" s="73">
        <f t="shared" si="16"/>
        <v>0</v>
      </c>
      <c r="AK36" s="73">
        <f t="shared" si="17"/>
        <v>0</v>
      </c>
      <c r="AL36" s="73">
        <f t="shared" si="18"/>
        <v>0</v>
      </c>
      <c r="AM36" s="73">
        <f t="shared" si="18"/>
        <v>0</v>
      </c>
      <c r="AN36" s="73">
        <f t="shared" si="18"/>
        <v>0</v>
      </c>
    </row>
    <row r="37" spans="2:52" ht="16.5" customHeight="1">
      <c r="B37" s="61"/>
      <c r="C37" s="63"/>
      <c r="D37" s="80"/>
      <c r="E37" s="57"/>
      <c r="F37" s="77"/>
      <c r="G37" s="78">
        <f t="shared" si="1"/>
        <v>0</v>
      </c>
      <c r="H37" s="79">
        <f t="shared" si="2"/>
        <v>0</v>
      </c>
      <c r="I37" s="315"/>
      <c r="J37" s="73">
        <f t="shared" si="19"/>
        <v>0</v>
      </c>
      <c r="K37" s="73">
        <f t="shared" si="20"/>
        <v>0</v>
      </c>
      <c r="L37" s="73">
        <f t="shared" si="21"/>
        <v>0</v>
      </c>
      <c r="M37" s="73">
        <f t="shared" si="22"/>
        <v>0</v>
      </c>
      <c r="N37" s="73">
        <f t="shared" si="23"/>
        <v>0</v>
      </c>
      <c r="O37" s="73">
        <f t="shared" si="24"/>
        <v>0</v>
      </c>
      <c r="P37" s="73">
        <f t="shared" si="25"/>
        <v>0</v>
      </c>
      <c r="Q37" s="73">
        <f t="shared" si="26"/>
        <v>0</v>
      </c>
      <c r="R37" s="73">
        <f t="shared" si="27"/>
        <v>0</v>
      </c>
      <c r="S37" s="73">
        <f t="shared" si="28"/>
        <v>0</v>
      </c>
      <c r="T37" s="73">
        <f t="shared" si="29"/>
        <v>0</v>
      </c>
      <c r="U37" s="73">
        <f t="shared" si="30"/>
        <v>0</v>
      </c>
      <c r="V37" s="73">
        <f t="shared" si="31"/>
        <v>0</v>
      </c>
      <c r="W37" s="73">
        <f t="shared" si="31"/>
        <v>0</v>
      </c>
      <c r="X37" s="73">
        <f t="shared" si="31"/>
        <v>0</v>
      </c>
      <c r="Z37" s="73">
        <f t="shared" si="6"/>
        <v>0</v>
      </c>
      <c r="AA37" s="73">
        <f t="shared" si="7"/>
        <v>0</v>
      </c>
      <c r="AB37" s="73">
        <f t="shared" si="8"/>
        <v>0</v>
      </c>
      <c r="AC37" s="73">
        <f t="shared" si="9"/>
        <v>0</v>
      </c>
      <c r="AD37" s="73">
        <f t="shared" si="10"/>
        <v>0</v>
      </c>
      <c r="AE37" s="73">
        <f t="shared" si="11"/>
        <v>0</v>
      </c>
      <c r="AF37" s="73">
        <f t="shared" si="12"/>
        <v>0</v>
      </c>
      <c r="AG37" s="73">
        <f t="shared" si="13"/>
        <v>0</v>
      </c>
      <c r="AH37" s="73">
        <f t="shared" si="14"/>
        <v>0</v>
      </c>
      <c r="AI37" s="73">
        <f t="shared" si="15"/>
        <v>0</v>
      </c>
      <c r="AJ37" s="73">
        <f t="shared" si="16"/>
        <v>0</v>
      </c>
      <c r="AK37" s="73">
        <f t="shared" si="17"/>
        <v>0</v>
      </c>
      <c r="AL37" s="73">
        <f t="shared" si="18"/>
        <v>0</v>
      </c>
      <c r="AM37" s="73">
        <f t="shared" si="18"/>
        <v>0</v>
      </c>
      <c r="AN37" s="73">
        <f t="shared" si="18"/>
        <v>0</v>
      </c>
    </row>
    <row r="38" spans="2:52" ht="16.5" customHeight="1">
      <c r="B38" s="61"/>
      <c r="C38" s="63"/>
      <c r="D38" s="80"/>
      <c r="E38" s="57"/>
      <c r="F38" s="77"/>
      <c r="G38" s="78">
        <f t="shared" si="1"/>
        <v>0</v>
      </c>
      <c r="H38" s="79">
        <f t="shared" si="2"/>
        <v>0</v>
      </c>
      <c r="I38" s="315"/>
      <c r="J38" s="73">
        <f t="shared" si="19"/>
        <v>0</v>
      </c>
      <c r="K38" s="73">
        <f t="shared" si="20"/>
        <v>0</v>
      </c>
      <c r="L38" s="73">
        <f t="shared" si="21"/>
        <v>0</v>
      </c>
      <c r="M38" s="73">
        <f t="shared" si="22"/>
        <v>0</v>
      </c>
      <c r="N38" s="73">
        <f t="shared" si="23"/>
        <v>0</v>
      </c>
      <c r="O38" s="73">
        <f t="shared" si="24"/>
        <v>0</v>
      </c>
      <c r="P38" s="73">
        <f t="shared" si="25"/>
        <v>0</v>
      </c>
      <c r="Q38" s="73">
        <f t="shared" si="26"/>
        <v>0</v>
      </c>
      <c r="R38" s="73">
        <f t="shared" si="27"/>
        <v>0</v>
      </c>
      <c r="S38" s="73">
        <f t="shared" si="28"/>
        <v>0</v>
      </c>
      <c r="T38" s="73">
        <f t="shared" si="29"/>
        <v>0</v>
      </c>
      <c r="U38" s="73">
        <f t="shared" si="30"/>
        <v>0</v>
      </c>
      <c r="V38" s="73">
        <f t="shared" si="31"/>
        <v>0</v>
      </c>
      <c r="W38" s="73">
        <f t="shared" si="31"/>
        <v>0</v>
      </c>
      <c r="X38" s="73">
        <f t="shared" si="31"/>
        <v>0</v>
      </c>
      <c r="Z38" s="73">
        <f t="shared" si="6"/>
        <v>0</v>
      </c>
      <c r="AA38" s="73">
        <f t="shared" si="7"/>
        <v>0</v>
      </c>
      <c r="AB38" s="73">
        <f t="shared" si="8"/>
        <v>0</v>
      </c>
      <c r="AC38" s="73">
        <f t="shared" si="9"/>
        <v>0</v>
      </c>
      <c r="AD38" s="73">
        <f t="shared" si="10"/>
        <v>0</v>
      </c>
      <c r="AE38" s="73">
        <f t="shared" si="11"/>
        <v>0</v>
      </c>
      <c r="AF38" s="73">
        <f t="shared" si="12"/>
        <v>0</v>
      </c>
      <c r="AG38" s="73">
        <f t="shared" si="13"/>
        <v>0</v>
      </c>
      <c r="AH38" s="73">
        <f t="shared" si="14"/>
        <v>0</v>
      </c>
      <c r="AI38" s="73">
        <f t="shared" si="15"/>
        <v>0</v>
      </c>
      <c r="AJ38" s="73">
        <f t="shared" si="16"/>
        <v>0</v>
      </c>
      <c r="AK38" s="73">
        <f t="shared" si="17"/>
        <v>0</v>
      </c>
      <c r="AL38" s="73">
        <f t="shared" si="18"/>
        <v>0</v>
      </c>
      <c r="AM38" s="73">
        <f t="shared" si="18"/>
        <v>0</v>
      </c>
      <c r="AN38" s="73">
        <f t="shared" si="18"/>
        <v>0</v>
      </c>
    </row>
    <row r="39" spans="2:52" ht="16.5" customHeight="1">
      <c r="B39" s="61"/>
      <c r="C39" s="63"/>
      <c r="D39" s="80"/>
      <c r="E39" s="57"/>
      <c r="F39" s="77"/>
      <c r="G39" s="78">
        <f t="shared" si="1"/>
        <v>0</v>
      </c>
      <c r="H39" s="79">
        <f t="shared" si="2"/>
        <v>0</v>
      </c>
      <c r="I39" s="315"/>
      <c r="J39" s="73">
        <f t="shared" si="19"/>
        <v>0</v>
      </c>
      <c r="K39" s="73">
        <f t="shared" si="20"/>
        <v>0</v>
      </c>
      <c r="L39" s="73">
        <f t="shared" si="21"/>
        <v>0</v>
      </c>
      <c r="M39" s="73">
        <f t="shared" si="22"/>
        <v>0</v>
      </c>
      <c r="N39" s="73">
        <f t="shared" si="23"/>
        <v>0</v>
      </c>
      <c r="O39" s="73">
        <f t="shared" si="24"/>
        <v>0</v>
      </c>
      <c r="P39" s="73">
        <f t="shared" si="25"/>
        <v>0</v>
      </c>
      <c r="Q39" s="73">
        <f t="shared" si="26"/>
        <v>0</v>
      </c>
      <c r="R39" s="73">
        <f t="shared" si="27"/>
        <v>0</v>
      </c>
      <c r="S39" s="73">
        <f t="shared" si="28"/>
        <v>0</v>
      </c>
      <c r="T39" s="73">
        <f t="shared" si="29"/>
        <v>0</v>
      </c>
      <c r="U39" s="73">
        <f t="shared" si="30"/>
        <v>0</v>
      </c>
      <c r="V39" s="73">
        <f t="shared" si="31"/>
        <v>0</v>
      </c>
      <c r="W39" s="73">
        <f t="shared" si="31"/>
        <v>0</v>
      </c>
      <c r="X39" s="73">
        <f t="shared" si="31"/>
        <v>0</v>
      </c>
      <c r="Z39" s="73">
        <f t="shared" si="6"/>
        <v>0</v>
      </c>
      <c r="AA39" s="73">
        <f t="shared" si="7"/>
        <v>0</v>
      </c>
      <c r="AB39" s="73">
        <f t="shared" si="8"/>
        <v>0</v>
      </c>
      <c r="AC39" s="73">
        <f t="shared" si="9"/>
        <v>0</v>
      </c>
      <c r="AD39" s="73">
        <f t="shared" si="10"/>
        <v>0</v>
      </c>
      <c r="AE39" s="73">
        <f t="shared" si="11"/>
        <v>0</v>
      </c>
      <c r="AF39" s="73">
        <f t="shared" si="12"/>
        <v>0</v>
      </c>
      <c r="AG39" s="73">
        <f t="shared" si="13"/>
        <v>0</v>
      </c>
      <c r="AH39" s="73">
        <f t="shared" si="14"/>
        <v>0</v>
      </c>
      <c r="AI39" s="73">
        <f t="shared" si="15"/>
        <v>0</v>
      </c>
      <c r="AJ39" s="73">
        <f t="shared" si="16"/>
        <v>0</v>
      </c>
      <c r="AK39" s="73">
        <f t="shared" si="17"/>
        <v>0</v>
      </c>
      <c r="AL39" s="73">
        <f t="shared" si="18"/>
        <v>0</v>
      </c>
      <c r="AM39" s="73">
        <f t="shared" si="18"/>
        <v>0</v>
      </c>
      <c r="AN39" s="73">
        <f t="shared" si="18"/>
        <v>0</v>
      </c>
      <c r="AZ39" s="56">
        <v>1079.05</v>
      </c>
    </row>
    <row r="40" spans="2:52" hidden="1">
      <c r="B40" s="61"/>
      <c r="C40" s="63"/>
      <c r="D40" s="80"/>
      <c r="E40" s="57"/>
      <c r="F40" s="77"/>
      <c r="G40" s="78">
        <f t="shared" si="1"/>
        <v>0</v>
      </c>
      <c r="H40" s="79">
        <f t="shared" si="2"/>
        <v>0</v>
      </c>
      <c r="I40" s="315"/>
      <c r="J40" s="73">
        <f>IF($D40="ALIMENTAÇÃO",$H40,0)</f>
        <v>0</v>
      </c>
      <c r="K40" s="73">
        <f>IF($D40="ANIMAIS",$H40,0)</f>
        <v>0</v>
      </c>
      <c r="L40" s="73">
        <f>IF($D40="FILHO",$H40,0)</f>
        <v>0</v>
      </c>
      <c r="M40" s="73">
        <f>IF($D40="GASOLINA",$H40,0)</f>
        <v>0</v>
      </c>
      <c r="N40" s="73">
        <f>IF($D40="LAZER",$H40,0)</f>
        <v>0</v>
      </c>
      <c r="O40" s="73">
        <f>IF($D40="MANUT. IMÓVEL",$H40,0)</f>
        <v>0</v>
      </c>
      <c r="P40" s="73">
        <f>IF($D40="MANUT. VEICULAR",$H40,0)</f>
        <v>0</v>
      </c>
      <c r="Q40" s="73">
        <f>IF($D40="MÓVEIS",$H40,0)</f>
        <v>0</v>
      </c>
      <c r="R40" s="73">
        <f>IF($D40="OUTROS",$H40,0)</f>
        <v>0</v>
      </c>
      <c r="S40" s="73">
        <f>IF($D40="PLANOS",$H40,0)</f>
        <v>0</v>
      </c>
      <c r="T40" s="73">
        <f>IF($D40="SAÚDE",$H40,0)</f>
        <v>0</v>
      </c>
      <c r="U40" s="73">
        <f>IF($D40="TRANSPORTE",$H40,0)</f>
        <v>0</v>
      </c>
      <c r="V40" s="73">
        <f>IF($D40=V$2,$H40,0)</f>
        <v>0</v>
      </c>
      <c r="W40" s="73">
        <f>IF($D40=W$2,$H40,0)</f>
        <v>0</v>
      </c>
      <c r="X40" s="73">
        <f>IF($D40=X$2,$H40,0)</f>
        <v>0</v>
      </c>
      <c r="Z40" s="73">
        <f>IF($D40="ALIMENTAÇÃO",$G40,0)</f>
        <v>0</v>
      </c>
      <c r="AA40" s="73">
        <f>IF($D40="ANIMAIS",$G40,0)</f>
        <v>0</v>
      </c>
      <c r="AB40" s="73">
        <f>IF($D40="FILHO",$G40,0)</f>
        <v>0</v>
      </c>
      <c r="AC40" s="73">
        <f>IF($D40="GASOLINA",$G40,0)</f>
        <v>0</v>
      </c>
      <c r="AD40" s="73">
        <f>IF($D40="LAZER",$G40,0)</f>
        <v>0</v>
      </c>
      <c r="AE40" s="73">
        <f>IF($D40="MANUT. IMÓVEL",$G40,0)</f>
        <v>0</v>
      </c>
      <c r="AF40" s="73">
        <f>IF($D40="MANUT. VEICULAR",$G40,0)</f>
        <v>0</v>
      </c>
      <c r="AG40" s="73">
        <f>IF($D40="MÓVEIS",$G40,0)</f>
        <v>0</v>
      </c>
      <c r="AH40" s="73">
        <f>IF($D40="OUTROS",$G40,0)</f>
        <v>0</v>
      </c>
      <c r="AI40" s="73">
        <f>IF($D40="PLANOS",$G40,0)</f>
        <v>0</v>
      </c>
      <c r="AJ40" s="73">
        <f>IF($D40="SAÚDE",$G40,0)</f>
        <v>0</v>
      </c>
      <c r="AK40" s="73">
        <f>IF($D40="TRANSPORTE",$G40,0)</f>
        <v>0</v>
      </c>
      <c r="AL40" s="73">
        <f>IF($D40=AL$2,$G40,0)</f>
        <v>0</v>
      </c>
      <c r="AM40" s="73">
        <f>IF($D40=AM$2,$G40,0)</f>
        <v>0</v>
      </c>
      <c r="AN40" s="73">
        <f>IF($D40=AN$2,$G40,0)</f>
        <v>0</v>
      </c>
    </row>
    <row r="41" spans="2:52" hidden="1">
      <c r="B41" s="61"/>
      <c r="C41" s="63"/>
      <c r="D41" s="80"/>
      <c r="E41" s="57"/>
      <c r="F41" s="77"/>
      <c r="G41" s="78">
        <f t="shared" si="1"/>
        <v>0</v>
      </c>
      <c r="H41" s="79">
        <f t="shared" si="2"/>
        <v>0</v>
      </c>
      <c r="I41" s="315"/>
      <c r="J41" s="73">
        <f t="shared" si="19"/>
        <v>0</v>
      </c>
      <c r="K41" s="73">
        <f t="shared" si="20"/>
        <v>0</v>
      </c>
      <c r="L41" s="73">
        <f t="shared" si="21"/>
        <v>0</v>
      </c>
      <c r="M41" s="73">
        <f t="shared" si="22"/>
        <v>0</v>
      </c>
      <c r="N41" s="73">
        <f t="shared" si="23"/>
        <v>0</v>
      </c>
      <c r="O41" s="73">
        <f t="shared" si="24"/>
        <v>0</v>
      </c>
      <c r="P41" s="73">
        <f t="shared" si="25"/>
        <v>0</v>
      </c>
      <c r="Q41" s="73">
        <f t="shared" si="26"/>
        <v>0</v>
      </c>
      <c r="R41" s="73">
        <f t="shared" si="27"/>
        <v>0</v>
      </c>
      <c r="S41" s="73">
        <f t="shared" si="28"/>
        <v>0</v>
      </c>
      <c r="T41" s="73">
        <f t="shared" si="29"/>
        <v>0</v>
      </c>
      <c r="U41" s="73">
        <f t="shared" si="30"/>
        <v>0</v>
      </c>
      <c r="V41" s="73">
        <f t="shared" si="31"/>
        <v>0</v>
      </c>
      <c r="W41" s="73">
        <f t="shared" si="31"/>
        <v>0</v>
      </c>
      <c r="X41" s="73">
        <f t="shared" si="31"/>
        <v>0</v>
      </c>
      <c r="Z41" s="73">
        <f t="shared" si="6"/>
        <v>0</v>
      </c>
      <c r="AA41" s="73">
        <f t="shared" si="7"/>
        <v>0</v>
      </c>
      <c r="AB41" s="73">
        <f t="shared" si="8"/>
        <v>0</v>
      </c>
      <c r="AC41" s="73">
        <f t="shared" si="9"/>
        <v>0</v>
      </c>
      <c r="AD41" s="73">
        <f t="shared" si="10"/>
        <v>0</v>
      </c>
      <c r="AE41" s="73">
        <f t="shared" si="11"/>
        <v>0</v>
      </c>
      <c r="AF41" s="73">
        <f t="shared" si="12"/>
        <v>0</v>
      </c>
      <c r="AG41" s="73">
        <f t="shared" si="13"/>
        <v>0</v>
      </c>
      <c r="AH41" s="73">
        <f t="shared" si="14"/>
        <v>0</v>
      </c>
      <c r="AI41" s="73">
        <f t="shared" si="15"/>
        <v>0</v>
      </c>
      <c r="AJ41" s="73">
        <f t="shared" si="16"/>
        <v>0</v>
      </c>
      <c r="AK41" s="73">
        <f t="shared" si="17"/>
        <v>0</v>
      </c>
      <c r="AL41" s="73">
        <f t="shared" si="18"/>
        <v>0</v>
      </c>
      <c r="AM41" s="73">
        <f t="shared" si="18"/>
        <v>0</v>
      </c>
      <c r="AN41" s="73">
        <f t="shared" si="18"/>
        <v>0</v>
      </c>
    </row>
    <row r="42" spans="2:52" hidden="1">
      <c r="B42" s="61"/>
      <c r="C42" s="63"/>
      <c r="D42" s="80"/>
      <c r="E42" s="57"/>
      <c r="F42" s="77"/>
      <c r="G42" s="78">
        <f t="shared" si="1"/>
        <v>0</v>
      </c>
      <c r="H42" s="79">
        <f t="shared" si="2"/>
        <v>0</v>
      </c>
      <c r="I42" s="315"/>
      <c r="J42" s="73">
        <f t="shared" si="19"/>
        <v>0</v>
      </c>
      <c r="K42" s="73">
        <f t="shared" si="20"/>
        <v>0</v>
      </c>
      <c r="L42" s="73">
        <f t="shared" si="21"/>
        <v>0</v>
      </c>
      <c r="M42" s="73">
        <f t="shared" si="22"/>
        <v>0</v>
      </c>
      <c r="N42" s="73">
        <f t="shared" si="23"/>
        <v>0</v>
      </c>
      <c r="O42" s="73">
        <f t="shared" si="24"/>
        <v>0</v>
      </c>
      <c r="P42" s="73">
        <f t="shared" si="25"/>
        <v>0</v>
      </c>
      <c r="Q42" s="73">
        <f t="shared" si="26"/>
        <v>0</v>
      </c>
      <c r="R42" s="73">
        <f t="shared" si="27"/>
        <v>0</v>
      </c>
      <c r="S42" s="73">
        <f t="shared" si="28"/>
        <v>0</v>
      </c>
      <c r="T42" s="73">
        <f t="shared" si="29"/>
        <v>0</v>
      </c>
      <c r="U42" s="73">
        <f t="shared" si="30"/>
        <v>0</v>
      </c>
      <c r="V42" s="73">
        <f t="shared" si="31"/>
        <v>0</v>
      </c>
      <c r="W42" s="73">
        <f t="shared" si="31"/>
        <v>0</v>
      </c>
      <c r="X42" s="73">
        <f t="shared" si="31"/>
        <v>0</v>
      </c>
      <c r="Z42" s="73">
        <f t="shared" si="6"/>
        <v>0</v>
      </c>
      <c r="AA42" s="73">
        <f t="shared" si="7"/>
        <v>0</v>
      </c>
      <c r="AB42" s="73">
        <f t="shared" si="8"/>
        <v>0</v>
      </c>
      <c r="AC42" s="73">
        <f t="shared" si="9"/>
        <v>0</v>
      </c>
      <c r="AD42" s="73">
        <f t="shared" si="10"/>
        <v>0</v>
      </c>
      <c r="AE42" s="73">
        <f t="shared" si="11"/>
        <v>0</v>
      </c>
      <c r="AF42" s="73">
        <f t="shared" si="12"/>
        <v>0</v>
      </c>
      <c r="AG42" s="73">
        <f t="shared" si="13"/>
        <v>0</v>
      </c>
      <c r="AH42" s="73">
        <f t="shared" si="14"/>
        <v>0</v>
      </c>
      <c r="AI42" s="73">
        <f t="shared" si="15"/>
        <v>0</v>
      </c>
      <c r="AJ42" s="73">
        <f t="shared" si="16"/>
        <v>0</v>
      </c>
      <c r="AK42" s="73">
        <f t="shared" si="17"/>
        <v>0</v>
      </c>
      <c r="AL42" s="73">
        <f t="shared" si="18"/>
        <v>0</v>
      </c>
      <c r="AM42" s="73">
        <f t="shared" si="18"/>
        <v>0</v>
      </c>
      <c r="AN42" s="73">
        <f t="shared" si="18"/>
        <v>0</v>
      </c>
    </row>
    <row r="43" spans="2:52" hidden="1">
      <c r="B43" s="61"/>
      <c r="C43" s="63"/>
      <c r="D43" s="80"/>
      <c r="E43" s="57"/>
      <c r="F43" s="77"/>
      <c r="G43" s="78">
        <f t="shared" si="1"/>
        <v>0</v>
      </c>
      <c r="H43" s="79">
        <f t="shared" si="2"/>
        <v>0</v>
      </c>
      <c r="I43" s="315"/>
      <c r="J43" s="73">
        <f t="shared" si="19"/>
        <v>0</v>
      </c>
      <c r="K43" s="73">
        <f t="shared" si="20"/>
        <v>0</v>
      </c>
      <c r="L43" s="73">
        <f t="shared" si="21"/>
        <v>0</v>
      </c>
      <c r="M43" s="73">
        <f t="shared" si="22"/>
        <v>0</v>
      </c>
      <c r="N43" s="73">
        <f t="shared" si="23"/>
        <v>0</v>
      </c>
      <c r="O43" s="73">
        <f t="shared" si="24"/>
        <v>0</v>
      </c>
      <c r="P43" s="73">
        <f t="shared" si="25"/>
        <v>0</v>
      </c>
      <c r="Q43" s="73">
        <f t="shared" si="26"/>
        <v>0</v>
      </c>
      <c r="R43" s="73">
        <f t="shared" si="27"/>
        <v>0</v>
      </c>
      <c r="S43" s="73">
        <f t="shared" si="28"/>
        <v>0</v>
      </c>
      <c r="T43" s="73">
        <f t="shared" si="29"/>
        <v>0</v>
      </c>
      <c r="U43" s="73">
        <f t="shared" si="30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Z43" s="73">
        <f t="shared" si="6"/>
        <v>0</v>
      </c>
      <c r="AA43" s="73">
        <f t="shared" si="7"/>
        <v>0</v>
      </c>
      <c r="AB43" s="73">
        <f t="shared" si="8"/>
        <v>0</v>
      </c>
      <c r="AC43" s="73">
        <f t="shared" si="9"/>
        <v>0</v>
      </c>
      <c r="AD43" s="73">
        <f t="shared" si="10"/>
        <v>0</v>
      </c>
      <c r="AE43" s="73">
        <f t="shared" si="11"/>
        <v>0</v>
      </c>
      <c r="AF43" s="73">
        <f t="shared" si="12"/>
        <v>0</v>
      </c>
      <c r="AG43" s="73">
        <f t="shared" si="13"/>
        <v>0</v>
      </c>
      <c r="AH43" s="73">
        <f t="shared" si="14"/>
        <v>0</v>
      </c>
      <c r="AI43" s="73">
        <f t="shared" si="15"/>
        <v>0</v>
      </c>
      <c r="AJ43" s="73">
        <f t="shared" si="16"/>
        <v>0</v>
      </c>
      <c r="AK43" s="73">
        <f t="shared" si="17"/>
        <v>0</v>
      </c>
      <c r="AL43" s="73">
        <f t="shared" si="18"/>
        <v>0</v>
      </c>
      <c r="AM43" s="73">
        <f t="shared" si="18"/>
        <v>0</v>
      </c>
      <c r="AN43" s="73">
        <f t="shared" si="18"/>
        <v>0</v>
      </c>
    </row>
    <row r="44" spans="2:52" hidden="1">
      <c r="B44" s="61"/>
      <c r="C44" s="63"/>
      <c r="D44" s="80"/>
      <c r="E44" s="57"/>
      <c r="F44" s="77"/>
      <c r="G44" s="78">
        <f t="shared" si="1"/>
        <v>0</v>
      </c>
      <c r="H44" s="79">
        <f t="shared" si="2"/>
        <v>0</v>
      </c>
      <c r="I44" s="315"/>
      <c r="J44" s="73">
        <f t="shared" si="19"/>
        <v>0</v>
      </c>
      <c r="K44" s="73">
        <f t="shared" si="20"/>
        <v>0</v>
      </c>
      <c r="L44" s="73">
        <f t="shared" si="21"/>
        <v>0</v>
      </c>
      <c r="M44" s="73">
        <f t="shared" si="22"/>
        <v>0</v>
      </c>
      <c r="N44" s="73">
        <f t="shared" si="23"/>
        <v>0</v>
      </c>
      <c r="O44" s="73">
        <f t="shared" si="24"/>
        <v>0</v>
      </c>
      <c r="P44" s="73">
        <f t="shared" si="25"/>
        <v>0</v>
      </c>
      <c r="Q44" s="73">
        <f t="shared" si="26"/>
        <v>0</v>
      </c>
      <c r="R44" s="73">
        <f t="shared" si="27"/>
        <v>0</v>
      </c>
      <c r="S44" s="73">
        <f t="shared" si="28"/>
        <v>0</v>
      </c>
      <c r="T44" s="73">
        <f t="shared" si="29"/>
        <v>0</v>
      </c>
      <c r="U44" s="73">
        <f t="shared" si="30"/>
        <v>0</v>
      </c>
      <c r="V44" s="73">
        <f t="shared" si="31"/>
        <v>0</v>
      </c>
      <c r="W44" s="73">
        <f t="shared" si="31"/>
        <v>0</v>
      </c>
      <c r="X44" s="73">
        <f t="shared" si="31"/>
        <v>0</v>
      </c>
      <c r="Z44" s="73">
        <f t="shared" si="6"/>
        <v>0</v>
      </c>
      <c r="AA44" s="73">
        <f t="shared" si="7"/>
        <v>0</v>
      </c>
      <c r="AB44" s="73">
        <f t="shared" si="8"/>
        <v>0</v>
      </c>
      <c r="AC44" s="73">
        <f t="shared" si="9"/>
        <v>0</v>
      </c>
      <c r="AD44" s="73">
        <f t="shared" si="10"/>
        <v>0</v>
      </c>
      <c r="AE44" s="73">
        <f t="shared" si="11"/>
        <v>0</v>
      </c>
      <c r="AF44" s="73">
        <f t="shared" si="12"/>
        <v>0</v>
      </c>
      <c r="AG44" s="73">
        <f t="shared" si="13"/>
        <v>0</v>
      </c>
      <c r="AH44" s="73">
        <f t="shared" si="14"/>
        <v>0</v>
      </c>
      <c r="AI44" s="73">
        <f t="shared" si="15"/>
        <v>0</v>
      </c>
      <c r="AJ44" s="73">
        <f t="shared" si="16"/>
        <v>0</v>
      </c>
      <c r="AK44" s="73">
        <f t="shared" si="17"/>
        <v>0</v>
      </c>
      <c r="AL44" s="73">
        <f t="shared" si="18"/>
        <v>0</v>
      </c>
      <c r="AM44" s="73">
        <f t="shared" si="18"/>
        <v>0</v>
      </c>
      <c r="AN44" s="73">
        <f t="shared" si="18"/>
        <v>0</v>
      </c>
    </row>
    <row r="45" spans="2:52" hidden="1">
      <c r="B45" s="61"/>
      <c r="C45" s="63"/>
      <c r="D45" s="80"/>
      <c r="E45" s="57"/>
      <c r="F45" s="77"/>
      <c r="G45" s="78">
        <f t="shared" si="1"/>
        <v>0</v>
      </c>
      <c r="H45" s="79">
        <f t="shared" si="2"/>
        <v>0</v>
      </c>
      <c r="I45" s="315"/>
      <c r="J45" s="73">
        <f t="shared" si="19"/>
        <v>0</v>
      </c>
      <c r="K45" s="73">
        <f t="shared" si="20"/>
        <v>0</v>
      </c>
      <c r="L45" s="73">
        <f t="shared" si="21"/>
        <v>0</v>
      </c>
      <c r="M45" s="73">
        <f t="shared" si="22"/>
        <v>0</v>
      </c>
      <c r="N45" s="73">
        <f t="shared" si="23"/>
        <v>0</v>
      </c>
      <c r="O45" s="73">
        <f t="shared" si="24"/>
        <v>0</v>
      </c>
      <c r="P45" s="73">
        <f t="shared" si="25"/>
        <v>0</v>
      </c>
      <c r="Q45" s="73">
        <f t="shared" si="26"/>
        <v>0</v>
      </c>
      <c r="R45" s="73">
        <f t="shared" si="27"/>
        <v>0</v>
      </c>
      <c r="S45" s="73">
        <f t="shared" si="28"/>
        <v>0</v>
      </c>
      <c r="T45" s="73">
        <f t="shared" si="29"/>
        <v>0</v>
      </c>
      <c r="U45" s="73">
        <f t="shared" si="30"/>
        <v>0</v>
      </c>
      <c r="V45" s="73">
        <f t="shared" si="31"/>
        <v>0</v>
      </c>
      <c r="W45" s="73">
        <f t="shared" si="31"/>
        <v>0</v>
      </c>
      <c r="X45" s="73">
        <f t="shared" si="31"/>
        <v>0</v>
      </c>
      <c r="Z45" s="73">
        <f t="shared" si="6"/>
        <v>0</v>
      </c>
      <c r="AA45" s="73">
        <f t="shared" si="7"/>
        <v>0</v>
      </c>
      <c r="AB45" s="73">
        <f t="shared" si="8"/>
        <v>0</v>
      </c>
      <c r="AC45" s="73">
        <f t="shared" si="9"/>
        <v>0</v>
      </c>
      <c r="AD45" s="73">
        <f t="shared" si="10"/>
        <v>0</v>
      </c>
      <c r="AE45" s="73">
        <f t="shared" si="11"/>
        <v>0</v>
      </c>
      <c r="AF45" s="73">
        <f t="shared" si="12"/>
        <v>0</v>
      </c>
      <c r="AG45" s="73">
        <f t="shared" si="13"/>
        <v>0</v>
      </c>
      <c r="AH45" s="73">
        <f t="shared" si="14"/>
        <v>0</v>
      </c>
      <c r="AI45" s="73">
        <f t="shared" si="15"/>
        <v>0</v>
      </c>
      <c r="AJ45" s="73">
        <f t="shared" si="16"/>
        <v>0</v>
      </c>
      <c r="AK45" s="73">
        <f t="shared" si="17"/>
        <v>0</v>
      </c>
      <c r="AL45" s="73">
        <f t="shared" si="18"/>
        <v>0</v>
      </c>
      <c r="AM45" s="73">
        <f t="shared" si="18"/>
        <v>0</v>
      </c>
      <c r="AN45" s="73">
        <f t="shared" si="18"/>
        <v>0</v>
      </c>
    </row>
    <row r="46" spans="2:52" hidden="1">
      <c r="B46" s="61"/>
      <c r="C46" s="63"/>
      <c r="D46" s="80"/>
      <c r="E46" s="57"/>
      <c r="F46" s="77"/>
      <c r="G46" s="78">
        <f t="shared" si="1"/>
        <v>0</v>
      </c>
      <c r="H46" s="79">
        <f t="shared" si="2"/>
        <v>0</v>
      </c>
      <c r="I46" s="315"/>
      <c r="J46" s="73">
        <f t="shared" si="19"/>
        <v>0</v>
      </c>
      <c r="K46" s="73">
        <f t="shared" si="20"/>
        <v>0</v>
      </c>
      <c r="L46" s="73">
        <f t="shared" si="21"/>
        <v>0</v>
      </c>
      <c r="M46" s="73">
        <f t="shared" si="22"/>
        <v>0</v>
      </c>
      <c r="N46" s="73">
        <f t="shared" si="23"/>
        <v>0</v>
      </c>
      <c r="O46" s="73">
        <f t="shared" si="24"/>
        <v>0</v>
      </c>
      <c r="P46" s="73">
        <f t="shared" si="25"/>
        <v>0</v>
      </c>
      <c r="Q46" s="73">
        <f t="shared" si="26"/>
        <v>0</v>
      </c>
      <c r="R46" s="73">
        <f t="shared" si="27"/>
        <v>0</v>
      </c>
      <c r="S46" s="73">
        <f t="shared" si="28"/>
        <v>0</v>
      </c>
      <c r="T46" s="73">
        <f t="shared" si="29"/>
        <v>0</v>
      </c>
      <c r="U46" s="73">
        <f t="shared" si="30"/>
        <v>0</v>
      </c>
      <c r="V46" s="73">
        <f t="shared" si="31"/>
        <v>0</v>
      </c>
      <c r="W46" s="73">
        <f t="shared" si="31"/>
        <v>0</v>
      </c>
      <c r="X46" s="73">
        <f t="shared" si="31"/>
        <v>0</v>
      </c>
      <c r="Z46" s="73">
        <f t="shared" si="6"/>
        <v>0</v>
      </c>
      <c r="AA46" s="73">
        <f t="shared" si="7"/>
        <v>0</v>
      </c>
      <c r="AB46" s="73">
        <f t="shared" si="8"/>
        <v>0</v>
      </c>
      <c r="AC46" s="73">
        <f t="shared" si="9"/>
        <v>0</v>
      </c>
      <c r="AD46" s="73">
        <f t="shared" si="10"/>
        <v>0</v>
      </c>
      <c r="AE46" s="73">
        <f t="shared" si="11"/>
        <v>0</v>
      </c>
      <c r="AF46" s="73">
        <f t="shared" si="12"/>
        <v>0</v>
      </c>
      <c r="AG46" s="73">
        <f t="shared" si="13"/>
        <v>0</v>
      </c>
      <c r="AH46" s="73">
        <f t="shared" si="14"/>
        <v>0</v>
      </c>
      <c r="AI46" s="73">
        <f t="shared" si="15"/>
        <v>0</v>
      </c>
      <c r="AJ46" s="73">
        <f t="shared" si="16"/>
        <v>0</v>
      </c>
      <c r="AK46" s="73">
        <f t="shared" si="17"/>
        <v>0</v>
      </c>
      <c r="AL46" s="73">
        <f t="shared" si="18"/>
        <v>0</v>
      </c>
      <c r="AM46" s="73">
        <f t="shared" si="18"/>
        <v>0</v>
      </c>
      <c r="AN46" s="73">
        <f t="shared" si="18"/>
        <v>0</v>
      </c>
    </row>
    <row r="47" spans="2:52" hidden="1">
      <c r="B47" s="61"/>
      <c r="C47" s="63"/>
      <c r="D47" s="80"/>
      <c r="E47" s="57"/>
      <c r="F47" s="77"/>
      <c r="G47" s="78">
        <f t="shared" si="1"/>
        <v>0</v>
      </c>
      <c r="H47" s="79">
        <f t="shared" si="2"/>
        <v>0</v>
      </c>
      <c r="I47" s="315"/>
      <c r="J47" s="73">
        <f t="shared" si="19"/>
        <v>0</v>
      </c>
      <c r="K47" s="73">
        <f t="shared" si="20"/>
        <v>0</v>
      </c>
      <c r="L47" s="73">
        <f t="shared" si="21"/>
        <v>0</v>
      </c>
      <c r="M47" s="73">
        <f t="shared" si="22"/>
        <v>0</v>
      </c>
      <c r="N47" s="73">
        <f t="shared" si="23"/>
        <v>0</v>
      </c>
      <c r="O47" s="73">
        <f t="shared" si="24"/>
        <v>0</v>
      </c>
      <c r="P47" s="73">
        <f t="shared" si="25"/>
        <v>0</v>
      </c>
      <c r="Q47" s="73">
        <f t="shared" si="26"/>
        <v>0</v>
      </c>
      <c r="R47" s="73">
        <f t="shared" si="27"/>
        <v>0</v>
      </c>
      <c r="S47" s="73">
        <f t="shared" si="28"/>
        <v>0</v>
      </c>
      <c r="T47" s="73">
        <f t="shared" si="29"/>
        <v>0</v>
      </c>
      <c r="U47" s="73">
        <f t="shared" si="30"/>
        <v>0</v>
      </c>
      <c r="V47" s="73">
        <f t="shared" si="31"/>
        <v>0</v>
      </c>
      <c r="W47" s="73">
        <f t="shared" si="31"/>
        <v>0</v>
      </c>
      <c r="X47" s="73">
        <f t="shared" si="31"/>
        <v>0</v>
      </c>
      <c r="Z47" s="73">
        <f t="shared" si="6"/>
        <v>0</v>
      </c>
      <c r="AA47" s="73">
        <f t="shared" si="7"/>
        <v>0</v>
      </c>
      <c r="AB47" s="73">
        <f t="shared" si="8"/>
        <v>0</v>
      </c>
      <c r="AC47" s="73">
        <f t="shared" si="9"/>
        <v>0</v>
      </c>
      <c r="AD47" s="73">
        <f t="shared" si="10"/>
        <v>0</v>
      </c>
      <c r="AE47" s="73">
        <f t="shared" si="11"/>
        <v>0</v>
      </c>
      <c r="AF47" s="73">
        <f t="shared" si="12"/>
        <v>0</v>
      </c>
      <c r="AG47" s="73">
        <f t="shared" si="13"/>
        <v>0</v>
      </c>
      <c r="AH47" s="73">
        <f t="shared" si="14"/>
        <v>0</v>
      </c>
      <c r="AI47" s="73">
        <f t="shared" si="15"/>
        <v>0</v>
      </c>
      <c r="AJ47" s="73">
        <f t="shared" si="16"/>
        <v>0</v>
      </c>
      <c r="AK47" s="73">
        <f t="shared" si="17"/>
        <v>0</v>
      </c>
      <c r="AL47" s="73">
        <f t="shared" si="18"/>
        <v>0</v>
      </c>
      <c r="AM47" s="73">
        <f t="shared" si="18"/>
        <v>0</v>
      </c>
      <c r="AN47" s="73">
        <f t="shared" si="18"/>
        <v>0</v>
      </c>
    </row>
    <row r="48" spans="2:52" hidden="1">
      <c r="B48" s="61"/>
      <c r="C48" s="63"/>
      <c r="D48" s="80"/>
      <c r="E48" s="57"/>
      <c r="F48" s="77"/>
      <c r="G48" s="78">
        <f t="shared" si="1"/>
        <v>0</v>
      </c>
      <c r="H48" s="79">
        <f t="shared" si="2"/>
        <v>0</v>
      </c>
      <c r="I48" s="315"/>
      <c r="J48" s="73">
        <f t="shared" si="19"/>
        <v>0</v>
      </c>
      <c r="K48" s="73">
        <f t="shared" si="20"/>
        <v>0</v>
      </c>
      <c r="L48" s="73">
        <f t="shared" si="21"/>
        <v>0</v>
      </c>
      <c r="M48" s="73">
        <f t="shared" si="22"/>
        <v>0</v>
      </c>
      <c r="N48" s="73">
        <f t="shared" si="23"/>
        <v>0</v>
      </c>
      <c r="O48" s="73">
        <f t="shared" si="24"/>
        <v>0</v>
      </c>
      <c r="P48" s="73">
        <f t="shared" si="25"/>
        <v>0</v>
      </c>
      <c r="Q48" s="73">
        <f t="shared" si="26"/>
        <v>0</v>
      </c>
      <c r="R48" s="73">
        <f t="shared" si="27"/>
        <v>0</v>
      </c>
      <c r="S48" s="73">
        <f t="shared" si="28"/>
        <v>0</v>
      </c>
      <c r="T48" s="73">
        <f t="shared" si="29"/>
        <v>0</v>
      </c>
      <c r="U48" s="73">
        <f t="shared" si="30"/>
        <v>0</v>
      </c>
      <c r="V48" s="73">
        <f t="shared" si="31"/>
        <v>0</v>
      </c>
      <c r="W48" s="73">
        <f t="shared" si="31"/>
        <v>0</v>
      </c>
      <c r="X48" s="73">
        <f t="shared" si="31"/>
        <v>0</v>
      </c>
      <c r="Z48" s="73">
        <f t="shared" si="6"/>
        <v>0</v>
      </c>
      <c r="AA48" s="73">
        <f t="shared" si="7"/>
        <v>0</v>
      </c>
      <c r="AB48" s="73">
        <f t="shared" si="8"/>
        <v>0</v>
      </c>
      <c r="AC48" s="73">
        <f t="shared" si="9"/>
        <v>0</v>
      </c>
      <c r="AD48" s="73">
        <f t="shared" si="10"/>
        <v>0</v>
      </c>
      <c r="AE48" s="73">
        <f t="shared" si="11"/>
        <v>0</v>
      </c>
      <c r="AF48" s="73">
        <f t="shared" si="12"/>
        <v>0</v>
      </c>
      <c r="AG48" s="73">
        <f t="shared" si="13"/>
        <v>0</v>
      </c>
      <c r="AH48" s="73">
        <f t="shared" si="14"/>
        <v>0</v>
      </c>
      <c r="AI48" s="73">
        <f t="shared" si="15"/>
        <v>0</v>
      </c>
      <c r="AJ48" s="73">
        <f t="shared" si="16"/>
        <v>0</v>
      </c>
      <c r="AK48" s="73">
        <f t="shared" si="17"/>
        <v>0</v>
      </c>
      <c r="AL48" s="73">
        <f t="shared" si="18"/>
        <v>0</v>
      </c>
      <c r="AM48" s="73">
        <f t="shared" si="18"/>
        <v>0</v>
      </c>
      <c r="AN48" s="73">
        <f t="shared" si="18"/>
        <v>0</v>
      </c>
    </row>
    <row r="49" spans="2:42">
      <c r="B49" s="61"/>
      <c r="C49" s="63"/>
      <c r="D49" s="80"/>
      <c r="E49" s="57"/>
      <c r="F49" s="77"/>
      <c r="G49" s="78">
        <f t="shared" si="1"/>
        <v>0</v>
      </c>
      <c r="H49" s="79">
        <f t="shared" si="2"/>
        <v>0</v>
      </c>
      <c r="I49" s="315"/>
      <c r="J49" s="73">
        <f t="shared" si="19"/>
        <v>0</v>
      </c>
      <c r="K49" s="73">
        <f t="shared" si="20"/>
        <v>0</v>
      </c>
      <c r="L49" s="73">
        <f t="shared" si="21"/>
        <v>0</v>
      </c>
      <c r="M49" s="73">
        <f t="shared" si="22"/>
        <v>0</v>
      </c>
      <c r="N49" s="73">
        <f t="shared" si="23"/>
        <v>0</v>
      </c>
      <c r="O49" s="73">
        <f t="shared" si="24"/>
        <v>0</v>
      </c>
      <c r="P49" s="73">
        <f t="shared" si="25"/>
        <v>0</v>
      </c>
      <c r="Q49" s="73">
        <f t="shared" si="26"/>
        <v>0</v>
      </c>
      <c r="R49" s="73">
        <f t="shared" si="27"/>
        <v>0</v>
      </c>
      <c r="S49" s="73">
        <f t="shared" si="28"/>
        <v>0</v>
      </c>
      <c r="T49" s="73">
        <f t="shared" si="29"/>
        <v>0</v>
      </c>
      <c r="U49" s="73">
        <f t="shared" si="30"/>
        <v>0</v>
      </c>
      <c r="V49" s="73">
        <f t="shared" si="31"/>
        <v>0</v>
      </c>
      <c r="W49" s="73">
        <f t="shared" si="31"/>
        <v>0</v>
      </c>
      <c r="X49" s="73">
        <f t="shared" si="31"/>
        <v>0</v>
      </c>
      <c r="Z49" s="73">
        <f t="shared" si="6"/>
        <v>0</v>
      </c>
      <c r="AA49" s="73">
        <f t="shared" si="7"/>
        <v>0</v>
      </c>
      <c r="AB49" s="73">
        <f t="shared" si="8"/>
        <v>0</v>
      </c>
      <c r="AC49" s="73">
        <f t="shared" si="9"/>
        <v>0</v>
      </c>
      <c r="AD49" s="73">
        <f t="shared" si="10"/>
        <v>0</v>
      </c>
      <c r="AE49" s="73">
        <f t="shared" si="11"/>
        <v>0</v>
      </c>
      <c r="AF49" s="73">
        <f t="shared" si="12"/>
        <v>0</v>
      </c>
      <c r="AG49" s="73">
        <f t="shared" si="13"/>
        <v>0</v>
      </c>
      <c r="AH49" s="73">
        <f t="shared" si="14"/>
        <v>0</v>
      </c>
      <c r="AI49" s="73">
        <f t="shared" si="15"/>
        <v>0</v>
      </c>
      <c r="AJ49" s="73">
        <f t="shared" si="16"/>
        <v>0</v>
      </c>
      <c r="AK49" s="73">
        <f t="shared" si="17"/>
        <v>0</v>
      </c>
      <c r="AL49" s="73">
        <f t="shared" si="18"/>
        <v>0</v>
      </c>
      <c r="AM49" s="73">
        <f t="shared" si="18"/>
        <v>0</v>
      </c>
      <c r="AN49" s="73">
        <f t="shared" si="18"/>
        <v>0</v>
      </c>
    </row>
    <row r="50" spans="2:42">
      <c r="B50" s="61"/>
      <c r="C50" s="63"/>
      <c r="D50" s="80"/>
      <c r="E50" s="57"/>
      <c r="F50" s="77"/>
      <c r="G50" s="78">
        <f t="shared" si="1"/>
        <v>0</v>
      </c>
      <c r="H50" s="79">
        <f t="shared" si="2"/>
        <v>0</v>
      </c>
      <c r="I50" s="315"/>
      <c r="J50" s="73">
        <f t="shared" si="19"/>
        <v>0</v>
      </c>
      <c r="K50" s="73">
        <f t="shared" si="20"/>
        <v>0</v>
      </c>
      <c r="L50" s="73">
        <f t="shared" si="21"/>
        <v>0</v>
      </c>
      <c r="M50" s="73">
        <f t="shared" si="22"/>
        <v>0</v>
      </c>
      <c r="N50" s="73">
        <f t="shared" si="23"/>
        <v>0</v>
      </c>
      <c r="O50" s="73">
        <f t="shared" si="24"/>
        <v>0</v>
      </c>
      <c r="P50" s="73">
        <f t="shared" si="25"/>
        <v>0</v>
      </c>
      <c r="Q50" s="73">
        <f t="shared" si="26"/>
        <v>0</v>
      </c>
      <c r="R50" s="73">
        <f t="shared" si="27"/>
        <v>0</v>
      </c>
      <c r="S50" s="73">
        <f t="shared" si="28"/>
        <v>0</v>
      </c>
      <c r="T50" s="73">
        <f t="shared" si="29"/>
        <v>0</v>
      </c>
      <c r="U50" s="73">
        <f t="shared" si="30"/>
        <v>0</v>
      </c>
      <c r="V50" s="73">
        <f t="shared" si="31"/>
        <v>0</v>
      </c>
      <c r="W50" s="73">
        <f t="shared" si="31"/>
        <v>0</v>
      </c>
      <c r="X50" s="73">
        <f t="shared" si="31"/>
        <v>0</v>
      </c>
      <c r="Z50" s="73">
        <f t="shared" si="6"/>
        <v>0</v>
      </c>
      <c r="AA50" s="73">
        <f t="shared" si="7"/>
        <v>0</v>
      </c>
      <c r="AB50" s="73">
        <f t="shared" si="8"/>
        <v>0</v>
      </c>
      <c r="AC50" s="73">
        <f t="shared" si="9"/>
        <v>0</v>
      </c>
      <c r="AD50" s="73">
        <f t="shared" si="10"/>
        <v>0</v>
      </c>
      <c r="AE50" s="73">
        <f t="shared" si="11"/>
        <v>0</v>
      </c>
      <c r="AF50" s="73">
        <f t="shared" si="12"/>
        <v>0</v>
      </c>
      <c r="AG50" s="73">
        <f t="shared" si="13"/>
        <v>0</v>
      </c>
      <c r="AH50" s="73">
        <f t="shared" si="14"/>
        <v>0</v>
      </c>
      <c r="AI50" s="73">
        <f t="shared" si="15"/>
        <v>0</v>
      </c>
      <c r="AJ50" s="73">
        <f t="shared" si="16"/>
        <v>0</v>
      </c>
      <c r="AK50" s="73">
        <f t="shared" si="17"/>
        <v>0</v>
      </c>
      <c r="AL50" s="73">
        <f t="shared" si="18"/>
        <v>0</v>
      </c>
      <c r="AM50" s="73">
        <f t="shared" si="18"/>
        <v>0</v>
      </c>
      <c r="AN50" s="73">
        <f t="shared" si="18"/>
        <v>0</v>
      </c>
    </row>
    <row r="51" spans="2:42">
      <c r="B51" s="61"/>
      <c r="C51" s="63"/>
      <c r="D51" s="80"/>
      <c r="E51" s="57"/>
      <c r="F51" s="77"/>
      <c r="G51" s="78">
        <f t="shared" si="1"/>
        <v>0</v>
      </c>
      <c r="H51" s="79">
        <f t="shared" si="2"/>
        <v>0</v>
      </c>
      <c r="I51" s="315"/>
      <c r="J51" s="73">
        <f t="shared" si="19"/>
        <v>0</v>
      </c>
      <c r="K51" s="73">
        <f t="shared" si="20"/>
        <v>0</v>
      </c>
      <c r="L51" s="73">
        <f t="shared" si="21"/>
        <v>0</v>
      </c>
      <c r="M51" s="73">
        <f t="shared" si="22"/>
        <v>0</v>
      </c>
      <c r="N51" s="73">
        <f t="shared" si="23"/>
        <v>0</v>
      </c>
      <c r="O51" s="73">
        <f t="shared" si="24"/>
        <v>0</v>
      </c>
      <c r="P51" s="73">
        <f t="shared" si="25"/>
        <v>0</v>
      </c>
      <c r="Q51" s="73">
        <f t="shared" si="26"/>
        <v>0</v>
      </c>
      <c r="R51" s="73">
        <f t="shared" si="27"/>
        <v>0</v>
      </c>
      <c r="S51" s="73">
        <f t="shared" si="28"/>
        <v>0</v>
      </c>
      <c r="T51" s="73">
        <f t="shared" si="29"/>
        <v>0</v>
      </c>
      <c r="U51" s="73">
        <f t="shared" si="30"/>
        <v>0</v>
      </c>
      <c r="V51" s="73">
        <f t="shared" si="31"/>
        <v>0</v>
      </c>
      <c r="W51" s="73">
        <f t="shared" si="31"/>
        <v>0</v>
      </c>
      <c r="X51" s="73">
        <f t="shared" si="31"/>
        <v>0</v>
      </c>
      <c r="Z51" s="73">
        <f t="shared" si="6"/>
        <v>0</v>
      </c>
      <c r="AA51" s="73">
        <f t="shared" si="7"/>
        <v>0</v>
      </c>
      <c r="AB51" s="73">
        <f t="shared" si="8"/>
        <v>0</v>
      </c>
      <c r="AC51" s="73">
        <f t="shared" si="9"/>
        <v>0</v>
      </c>
      <c r="AD51" s="73">
        <f t="shared" si="10"/>
        <v>0</v>
      </c>
      <c r="AE51" s="73">
        <f t="shared" si="11"/>
        <v>0</v>
      </c>
      <c r="AF51" s="73">
        <f t="shared" si="12"/>
        <v>0</v>
      </c>
      <c r="AG51" s="73">
        <f t="shared" si="13"/>
        <v>0</v>
      </c>
      <c r="AH51" s="73">
        <f t="shared" si="14"/>
        <v>0</v>
      </c>
      <c r="AI51" s="73">
        <f t="shared" si="15"/>
        <v>0</v>
      </c>
      <c r="AJ51" s="73">
        <f t="shared" si="16"/>
        <v>0</v>
      </c>
      <c r="AK51" s="73">
        <f t="shared" si="17"/>
        <v>0</v>
      </c>
      <c r="AL51" s="73">
        <f t="shared" si="18"/>
        <v>0</v>
      </c>
      <c r="AM51" s="73">
        <f t="shared" si="18"/>
        <v>0</v>
      </c>
      <c r="AN51" s="73">
        <f t="shared" si="18"/>
        <v>0</v>
      </c>
    </row>
    <row r="52" spans="2:42">
      <c r="B52" s="61"/>
      <c r="C52" s="63"/>
      <c r="D52" s="80"/>
      <c r="E52" s="57"/>
      <c r="F52" s="77"/>
      <c r="G52" s="78">
        <f t="shared" si="1"/>
        <v>0</v>
      </c>
      <c r="H52" s="79">
        <f t="shared" si="2"/>
        <v>0</v>
      </c>
      <c r="I52" s="315"/>
      <c r="J52" s="73">
        <f t="shared" si="19"/>
        <v>0</v>
      </c>
      <c r="K52" s="73">
        <f t="shared" si="20"/>
        <v>0</v>
      </c>
      <c r="L52" s="73">
        <f t="shared" si="21"/>
        <v>0</v>
      </c>
      <c r="M52" s="73">
        <f t="shared" si="22"/>
        <v>0</v>
      </c>
      <c r="N52" s="73">
        <f t="shared" si="23"/>
        <v>0</v>
      </c>
      <c r="O52" s="73">
        <f t="shared" si="24"/>
        <v>0</v>
      </c>
      <c r="P52" s="73">
        <f t="shared" si="25"/>
        <v>0</v>
      </c>
      <c r="Q52" s="73">
        <f t="shared" si="26"/>
        <v>0</v>
      </c>
      <c r="R52" s="73">
        <f t="shared" si="27"/>
        <v>0</v>
      </c>
      <c r="S52" s="73">
        <f t="shared" si="28"/>
        <v>0</v>
      </c>
      <c r="T52" s="73">
        <f t="shared" si="29"/>
        <v>0</v>
      </c>
      <c r="U52" s="73">
        <f t="shared" si="30"/>
        <v>0</v>
      </c>
      <c r="V52" s="73">
        <f t="shared" si="31"/>
        <v>0</v>
      </c>
      <c r="W52" s="73">
        <f t="shared" si="31"/>
        <v>0</v>
      </c>
      <c r="X52" s="73">
        <f t="shared" si="31"/>
        <v>0</v>
      </c>
      <c r="Z52" s="73">
        <f t="shared" si="6"/>
        <v>0</v>
      </c>
      <c r="AA52" s="73">
        <f t="shared" si="7"/>
        <v>0</v>
      </c>
      <c r="AB52" s="73">
        <f t="shared" si="8"/>
        <v>0</v>
      </c>
      <c r="AC52" s="73">
        <f t="shared" si="9"/>
        <v>0</v>
      </c>
      <c r="AD52" s="73">
        <f t="shared" si="10"/>
        <v>0</v>
      </c>
      <c r="AE52" s="73">
        <f t="shared" si="11"/>
        <v>0</v>
      </c>
      <c r="AF52" s="73">
        <f t="shared" si="12"/>
        <v>0</v>
      </c>
      <c r="AG52" s="73">
        <f t="shared" si="13"/>
        <v>0</v>
      </c>
      <c r="AH52" s="73">
        <f t="shared" si="14"/>
        <v>0</v>
      </c>
      <c r="AI52" s="73">
        <f t="shared" si="15"/>
        <v>0</v>
      </c>
      <c r="AJ52" s="73">
        <f t="shared" si="16"/>
        <v>0</v>
      </c>
      <c r="AK52" s="73">
        <f t="shared" si="17"/>
        <v>0</v>
      </c>
      <c r="AL52" s="73">
        <f t="shared" si="18"/>
        <v>0</v>
      </c>
      <c r="AM52" s="73">
        <f t="shared" si="18"/>
        <v>0</v>
      </c>
      <c r="AN52" s="73">
        <f t="shared" si="18"/>
        <v>0</v>
      </c>
    </row>
    <row r="53" spans="2:42">
      <c r="B53" s="61"/>
      <c r="C53" s="63"/>
      <c r="D53" s="80"/>
      <c r="E53" s="57"/>
      <c r="F53" s="77"/>
      <c r="G53" s="78">
        <f t="shared" si="1"/>
        <v>0</v>
      </c>
      <c r="H53" s="79">
        <f t="shared" si="2"/>
        <v>0</v>
      </c>
      <c r="I53" s="315"/>
      <c r="J53" s="73">
        <f t="shared" si="19"/>
        <v>0</v>
      </c>
      <c r="K53" s="73">
        <f t="shared" si="20"/>
        <v>0</v>
      </c>
      <c r="L53" s="73">
        <f t="shared" si="21"/>
        <v>0</v>
      </c>
      <c r="M53" s="73">
        <f t="shared" si="22"/>
        <v>0</v>
      </c>
      <c r="N53" s="73">
        <f t="shared" si="23"/>
        <v>0</v>
      </c>
      <c r="O53" s="73">
        <f t="shared" si="24"/>
        <v>0</v>
      </c>
      <c r="P53" s="73">
        <f t="shared" si="25"/>
        <v>0</v>
      </c>
      <c r="Q53" s="73">
        <f t="shared" si="26"/>
        <v>0</v>
      </c>
      <c r="R53" s="73">
        <f t="shared" si="27"/>
        <v>0</v>
      </c>
      <c r="S53" s="73">
        <f t="shared" si="28"/>
        <v>0</v>
      </c>
      <c r="T53" s="73">
        <f t="shared" si="29"/>
        <v>0</v>
      </c>
      <c r="U53" s="73">
        <f t="shared" si="30"/>
        <v>0</v>
      </c>
      <c r="V53" s="73">
        <f t="shared" si="31"/>
        <v>0</v>
      </c>
      <c r="W53" s="73">
        <f t="shared" si="31"/>
        <v>0</v>
      </c>
      <c r="X53" s="73">
        <f t="shared" si="31"/>
        <v>0</v>
      </c>
      <c r="Z53" s="73">
        <f t="shared" si="6"/>
        <v>0</v>
      </c>
      <c r="AA53" s="73">
        <f t="shared" si="7"/>
        <v>0</v>
      </c>
      <c r="AB53" s="73">
        <f t="shared" si="8"/>
        <v>0</v>
      </c>
      <c r="AC53" s="73">
        <f t="shared" si="9"/>
        <v>0</v>
      </c>
      <c r="AD53" s="73">
        <f t="shared" si="10"/>
        <v>0</v>
      </c>
      <c r="AE53" s="73">
        <f t="shared" si="11"/>
        <v>0</v>
      </c>
      <c r="AF53" s="73">
        <f t="shared" si="12"/>
        <v>0</v>
      </c>
      <c r="AG53" s="73">
        <f t="shared" si="13"/>
        <v>0</v>
      </c>
      <c r="AH53" s="73">
        <f t="shared" si="14"/>
        <v>0</v>
      </c>
      <c r="AI53" s="73">
        <f t="shared" si="15"/>
        <v>0</v>
      </c>
      <c r="AJ53" s="73">
        <f t="shared" si="16"/>
        <v>0</v>
      </c>
      <c r="AK53" s="73">
        <f t="shared" si="17"/>
        <v>0</v>
      </c>
      <c r="AL53" s="73">
        <f t="shared" si="18"/>
        <v>0</v>
      </c>
      <c r="AM53" s="73">
        <f t="shared" si="18"/>
        <v>0</v>
      </c>
      <c r="AN53" s="73">
        <f t="shared" si="18"/>
        <v>0</v>
      </c>
    </row>
    <row r="54" spans="2:42">
      <c r="B54" s="61"/>
      <c r="C54" s="63"/>
      <c r="D54" s="80"/>
      <c r="E54" s="57"/>
      <c r="F54" s="77"/>
      <c r="G54" s="78">
        <f t="shared" si="1"/>
        <v>0</v>
      </c>
      <c r="H54" s="79">
        <f t="shared" si="2"/>
        <v>0</v>
      </c>
      <c r="I54" s="315"/>
      <c r="J54" s="73">
        <f t="shared" si="19"/>
        <v>0</v>
      </c>
      <c r="K54" s="73">
        <f t="shared" si="20"/>
        <v>0</v>
      </c>
      <c r="L54" s="73">
        <f t="shared" si="21"/>
        <v>0</v>
      </c>
      <c r="M54" s="73">
        <f t="shared" si="22"/>
        <v>0</v>
      </c>
      <c r="N54" s="73">
        <f t="shared" si="23"/>
        <v>0</v>
      </c>
      <c r="O54" s="73">
        <f t="shared" si="24"/>
        <v>0</v>
      </c>
      <c r="P54" s="73">
        <f t="shared" si="25"/>
        <v>0</v>
      </c>
      <c r="Q54" s="73">
        <f t="shared" si="26"/>
        <v>0</v>
      </c>
      <c r="R54" s="73">
        <f t="shared" si="27"/>
        <v>0</v>
      </c>
      <c r="S54" s="73">
        <f t="shared" si="28"/>
        <v>0</v>
      </c>
      <c r="T54" s="73">
        <f t="shared" si="29"/>
        <v>0</v>
      </c>
      <c r="U54" s="73">
        <f t="shared" si="30"/>
        <v>0</v>
      </c>
      <c r="V54" s="73">
        <f t="shared" si="31"/>
        <v>0</v>
      </c>
      <c r="W54" s="73">
        <f t="shared" si="31"/>
        <v>0</v>
      </c>
      <c r="X54" s="73">
        <f t="shared" si="31"/>
        <v>0</v>
      </c>
      <c r="Z54" s="73">
        <f t="shared" si="6"/>
        <v>0</v>
      </c>
      <c r="AA54" s="73">
        <f t="shared" si="7"/>
        <v>0</v>
      </c>
      <c r="AB54" s="73">
        <f t="shared" si="8"/>
        <v>0</v>
      </c>
      <c r="AC54" s="73">
        <f t="shared" si="9"/>
        <v>0</v>
      </c>
      <c r="AD54" s="73">
        <f t="shared" si="10"/>
        <v>0</v>
      </c>
      <c r="AE54" s="73">
        <f t="shared" si="11"/>
        <v>0</v>
      </c>
      <c r="AF54" s="73">
        <f t="shared" si="12"/>
        <v>0</v>
      </c>
      <c r="AG54" s="73">
        <f t="shared" si="13"/>
        <v>0</v>
      </c>
      <c r="AH54" s="73">
        <f t="shared" si="14"/>
        <v>0</v>
      </c>
      <c r="AI54" s="73">
        <f t="shared" si="15"/>
        <v>0</v>
      </c>
      <c r="AJ54" s="73">
        <f t="shared" si="16"/>
        <v>0</v>
      </c>
      <c r="AK54" s="73">
        <f t="shared" si="17"/>
        <v>0</v>
      </c>
      <c r="AL54" s="73">
        <f t="shared" si="18"/>
        <v>0</v>
      </c>
      <c r="AM54" s="73">
        <f t="shared" si="18"/>
        <v>0</v>
      </c>
      <c r="AN54" s="73">
        <f t="shared" si="18"/>
        <v>0</v>
      </c>
    </row>
    <row r="55" spans="2:42">
      <c r="B55" s="61"/>
      <c r="C55" s="63"/>
      <c r="D55" s="80"/>
      <c r="E55" s="57"/>
      <c r="F55" s="77"/>
      <c r="G55" s="78">
        <f t="shared" si="1"/>
        <v>0</v>
      </c>
      <c r="H55" s="79">
        <f t="shared" si="2"/>
        <v>0</v>
      </c>
      <c r="I55" s="315"/>
      <c r="J55" s="73">
        <f t="shared" si="19"/>
        <v>0</v>
      </c>
      <c r="K55" s="73">
        <f t="shared" si="20"/>
        <v>0</v>
      </c>
      <c r="L55" s="73">
        <f t="shared" si="21"/>
        <v>0</v>
      </c>
      <c r="M55" s="73">
        <f t="shared" si="22"/>
        <v>0</v>
      </c>
      <c r="N55" s="73">
        <f t="shared" si="23"/>
        <v>0</v>
      </c>
      <c r="O55" s="73">
        <f t="shared" si="24"/>
        <v>0</v>
      </c>
      <c r="P55" s="73">
        <f t="shared" si="25"/>
        <v>0</v>
      </c>
      <c r="Q55" s="73">
        <f t="shared" si="26"/>
        <v>0</v>
      </c>
      <c r="R55" s="73">
        <f t="shared" si="27"/>
        <v>0</v>
      </c>
      <c r="S55" s="73">
        <f t="shared" si="28"/>
        <v>0</v>
      </c>
      <c r="T55" s="73">
        <f t="shared" si="29"/>
        <v>0</v>
      </c>
      <c r="U55" s="73">
        <f t="shared" si="30"/>
        <v>0</v>
      </c>
      <c r="V55" s="73">
        <f t="shared" si="31"/>
        <v>0</v>
      </c>
      <c r="W55" s="73">
        <f t="shared" si="31"/>
        <v>0</v>
      </c>
      <c r="X55" s="73">
        <f t="shared" si="31"/>
        <v>0</v>
      </c>
      <c r="Z55" s="73">
        <f t="shared" si="6"/>
        <v>0</v>
      </c>
      <c r="AA55" s="73">
        <f t="shared" si="7"/>
        <v>0</v>
      </c>
      <c r="AB55" s="73">
        <f t="shared" si="8"/>
        <v>0</v>
      </c>
      <c r="AC55" s="73">
        <f t="shared" si="9"/>
        <v>0</v>
      </c>
      <c r="AD55" s="73">
        <f t="shared" si="10"/>
        <v>0</v>
      </c>
      <c r="AE55" s="73">
        <f t="shared" si="11"/>
        <v>0</v>
      </c>
      <c r="AF55" s="73">
        <f t="shared" si="12"/>
        <v>0</v>
      </c>
      <c r="AG55" s="73">
        <f t="shared" si="13"/>
        <v>0</v>
      </c>
      <c r="AH55" s="73">
        <f t="shared" si="14"/>
        <v>0</v>
      </c>
      <c r="AI55" s="73">
        <f t="shared" si="15"/>
        <v>0</v>
      </c>
      <c r="AJ55" s="73">
        <f t="shared" si="16"/>
        <v>0</v>
      </c>
      <c r="AK55" s="73">
        <f t="shared" si="17"/>
        <v>0</v>
      </c>
      <c r="AL55" s="73">
        <f t="shared" si="18"/>
        <v>0</v>
      </c>
      <c r="AM55" s="73">
        <f t="shared" si="18"/>
        <v>0</v>
      </c>
      <c r="AN55" s="73">
        <f t="shared" si="18"/>
        <v>0</v>
      </c>
    </row>
    <row r="56" spans="2:42">
      <c r="B56" s="61"/>
      <c r="C56" s="63"/>
      <c r="D56" s="80"/>
      <c r="E56" s="57"/>
      <c r="F56" s="77"/>
      <c r="G56" s="78">
        <f t="shared" si="1"/>
        <v>0</v>
      </c>
      <c r="H56" s="79">
        <f t="shared" si="2"/>
        <v>0</v>
      </c>
      <c r="I56" s="315"/>
      <c r="J56" s="73">
        <f t="shared" si="19"/>
        <v>0</v>
      </c>
      <c r="K56" s="73">
        <f t="shared" si="20"/>
        <v>0</v>
      </c>
      <c r="L56" s="73">
        <f t="shared" si="21"/>
        <v>0</v>
      </c>
      <c r="M56" s="73">
        <f t="shared" si="22"/>
        <v>0</v>
      </c>
      <c r="N56" s="73">
        <f t="shared" si="23"/>
        <v>0</v>
      </c>
      <c r="O56" s="73">
        <f t="shared" si="24"/>
        <v>0</v>
      </c>
      <c r="P56" s="73">
        <f t="shared" si="25"/>
        <v>0</v>
      </c>
      <c r="Q56" s="73">
        <f t="shared" si="26"/>
        <v>0</v>
      </c>
      <c r="R56" s="73">
        <f t="shared" si="27"/>
        <v>0</v>
      </c>
      <c r="S56" s="73">
        <f t="shared" si="28"/>
        <v>0</v>
      </c>
      <c r="T56" s="73">
        <f t="shared" si="29"/>
        <v>0</v>
      </c>
      <c r="U56" s="73">
        <f t="shared" si="30"/>
        <v>0</v>
      </c>
      <c r="V56" s="73">
        <f t="shared" si="31"/>
        <v>0</v>
      </c>
      <c r="W56" s="73">
        <f t="shared" si="31"/>
        <v>0</v>
      </c>
      <c r="X56" s="73">
        <f t="shared" si="31"/>
        <v>0</v>
      </c>
      <c r="Z56" s="73">
        <f t="shared" si="6"/>
        <v>0</v>
      </c>
      <c r="AA56" s="73">
        <f t="shared" si="7"/>
        <v>0</v>
      </c>
      <c r="AB56" s="73">
        <f t="shared" si="8"/>
        <v>0</v>
      </c>
      <c r="AC56" s="73">
        <f t="shared" si="9"/>
        <v>0</v>
      </c>
      <c r="AD56" s="73">
        <f t="shared" si="10"/>
        <v>0</v>
      </c>
      <c r="AE56" s="73">
        <f t="shared" si="11"/>
        <v>0</v>
      </c>
      <c r="AF56" s="73">
        <f t="shared" si="12"/>
        <v>0</v>
      </c>
      <c r="AG56" s="73">
        <f t="shared" si="13"/>
        <v>0</v>
      </c>
      <c r="AH56" s="73">
        <f t="shared" si="14"/>
        <v>0</v>
      </c>
      <c r="AI56" s="73">
        <f t="shared" si="15"/>
        <v>0</v>
      </c>
      <c r="AJ56" s="73">
        <f t="shared" si="16"/>
        <v>0</v>
      </c>
      <c r="AK56" s="73">
        <f t="shared" si="17"/>
        <v>0</v>
      </c>
      <c r="AL56" s="73">
        <f t="shared" si="18"/>
        <v>0</v>
      </c>
      <c r="AM56" s="73">
        <f t="shared" si="18"/>
        <v>0</v>
      </c>
      <c r="AN56" s="73">
        <f t="shared" si="18"/>
        <v>0</v>
      </c>
    </row>
    <row r="57" spans="2:42">
      <c r="B57" s="61"/>
      <c r="C57" s="63"/>
      <c r="D57" s="80"/>
      <c r="E57" s="57"/>
      <c r="F57" s="77"/>
      <c r="G57" s="78">
        <f t="shared" si="1"/>
        <v>0</v>
      </c>
      <c r="H57" s="79">
        <f t="shared" si="2"/>
        <v>0</v>
      </c>
      <c r="I57" s="315"/>
      <c r="J57" s="73">
        <f t="shared" si="19"/>
        <v>0</v>
      </c>
      <c r="K57" s="73">
        <f t="shared" si="20"/>
        <v>0</v>
      </c>
      <c r="L57" s="73">
        <f t="shared" si="21"/>
        <v>0</v>
      </c>
      <c r="M57" s="73">
        <f t="shared" si="22"/>
        <v>0</v>
      </c>
      <c r="N57" s="73">
        <f t="shared" si="23"/>
        <v>0</v>
      </c>
      <c r="O57" s="73">
        <f t="shared" si="24"/>
        <v>0</v>
      </c>
      <c r="P57" s="73">
        <f t="shared" si="25"/>
        <v>0</v>
      </c>
      <c r="Q57" s="73">
        <f t="shared" si="26"/>
        <v>0</v>
      </c>
      <c r="R57" s="73">
        <f t="shared" si="27"/>
        <v>0</v>
      </c>
      <c r="S57" s="73">
        <f t="shared" si="28"/>
        <v>0</v>
      </c>
      <c r="T57" s="73">
        <f t="shared" si="29"/>
        <v>0</v>
      </c>
      <c r="U57" s="73">
        <f t="shared" si="30"/>
        <v>0</v>
      </c>
      <c r="V57" s="73">
        <f t="shared" si="31"/>
        <v>0</v>
      </c>
      <c r="W57" s="73">
        <f t="shared" si="31"/>
        <v>0</v>
      </c>
      <c r="X57" s="73">
        <f t="shared" si="31"/>
        <v>0</v>
      </c>
      <c r="Z57" s="73">
        <f t="shared" si="6"/>
        <v>0</v>
      </c>
      <c r="AA57" s="73">
        <f t="shared" si="7"/>
        <v>0</v>
      </c>
      <c r="AB57" s="73">
        <f t="shared" si="8"/>
        <v>0</v>
      </c>
      <c r="AC57" s="73">
        <f t="shared" si="9"/>
        <v>0</v>
      </c>
      <c r="AD57" s="73">
        <f t="shared" si="10"/>
        <v>0</v>
      </c>
      <c r="AE57" s="73">
        <f t="shared" si="11"/>
        <v>0</v>
      </c>
      <c r="AF57" s="73">
        <f t="shared" si="12"/>
        <v>0</v>
      </c>
      <c r="AG57" s="73">
        <f t="shared" si="13"/>
        <v>0</v>
      </c>
      <c r="AH57" s="73">
        <f t="shared" si="14"/>
        <v>0</v>
      </c>
      <c r="AI57" s="73">
        <f t="shared" si="15"/>
        <v>0</v>
      </c>
      <c r="AJ57" s="73">
        <f t="shared" si="16"/>
        <v>0</v>
      </c>
      <c r="AK57" s="73">
        <f t="shared" si="17"/>
        <v>0</v>
      </c>
      <c r="AL57" s="73">
        <f t="shared" si="18"/>
        <v>0</v>
      </c>
      <c r="AM57" s="73">
        <f t="shared" si="18"/>
        <v>0</v>
      </c>
      <c r="AN57" s="73">
        <f t="shared" si="18"/>
        <v>0</v>
      </c>
    </row>
    <row r="58" spans="2:42">
      <c r="B58" s="61"/>
      <c r="C58" s="63"/>
      <c r="D58" s="80"/>
      <c r="E58" s="57"/>
      <c r="F58" s="77"/>
      <c r="G58" s="78">
        <f t="shared" si="1"/>
        <v>0</v>
      </c>
      <c r="H58" s="79">
        <f t="shared" si="2"/>
        <v>0</v>
      </c>
      <c r="I58" s="315"/>
      <c r="J58" s="73">
        <f t="shared" si="19"/>
        <v>0</v>
      </c>
      <c r="K58" s="73">
        <f t="shared" si="20"/>
        <v>0</v>
      </c>
      <c r="L58" s="73">
        <f t="shared" si="21"/>
        <v>0</v>
      </c>
      <c r="M58" s="73">
        <f t="shared" si="22"/>
        <v>0</v>
      </c>
      <c r="N58" s="73">
        <f t="shared" si="23"/>
        <v>0</v>
      </c>
      <c r="O58" s="73">
        <f t="shared" si="24"/>
        <v>0</v>
      </c>
      <c r="P58" s="73">
        <f t="shared" si="25"/>
        <v>0</v>
      </c>
      <c r="Q58" s="73">
        <f t="shared" si="26"/>
        <v>0</v>
      </c>
      <c r="R58" s="73">
        <f t="shared" si="27"/>
        <v>0</v>
      </c>
      <c r="S58" s="73">
        <f t="shared" si="28"/>
        <v>0</v>
      </c>
      <c r="T58" s="73">
        <f t="shared" si="29"/>
        <v>0</v>
      </c>
      <c r="U58" s="73">
        <f t="shared" si="30"/>
        <v>0</v>
      </c>
      <c r="V58" s="73">
        <f t="shared" si="31"/>
        <v>0</v>
      </c>
      <c r="W58" s="73">
        <f t="shared" si="31"/>
        <v>0</v>
      </c>
      <c r="X58" s="73">
        <f t="shared" si="31"/>
        <v>0</v>
      </c>
      <c r="Z58" s="73">
        <f t="shared" si="6"/>
        <v>0</v>
      </c>
      <c r="AA58" s="73">
        <f t="shared" si="7"/>
        <v>0</v>
      </c>
      <c r="AB58" s="73">
        <f t="shared" si="8"/>
        <v>0</v>
      </c>
      <c r="AC58" s="73">
        <f t="shared" si="9"/>
        <v>0</v>
      </c>
      <c r="AD58" s="73">
        <f t="shared" si="10"/>
        <v>0</v>
      </c>
      <c r="AE58" s="73">
        <f t="shared" si="11"/>
        <v>0</v>
      </c>
      <c r="AF58" s="73">
        <f t="shared" si="12"/>
        <v>0</v>
      </c>
      <c r="AG58" s="73">
        <f t="shared" si="13"/>
        <v>0</v>
      </c>
      <c r="AH58" s="73">
        <f t="shared" si="14"/>
        <v>0</v>
      </c>
      <c r="AI58" s="73">
        <f t="shared" si="15"/>
        <v>0</v>
      </c>
      <c r="AJ58" s="73">
        <f t="shared" si="16"/>
        <v>0</v>
      </c>
      <c r="AK58" s="73">
        <f t="shared" si="17"/>
        <v>0</v>
      </c>
      <c r="AL58" s="73">
        <f t="shared" si="18"/>
        <v>0</v>
      </c>
      <c r="AM58" s="73">
        <f t="shared" si="18"/>
        <v>0</v>
      </c>
      <c r="AN58" s="73">
        <f t="shared" si="18"/>
        <v>0</v>
      </c>
    </row>
    <row r="59" spans="2:42">
      <c r="B59" s="61"/>
      <c r="C59" s="63"/>
      <c r="D59" s="80"/>
      <c r="E59" s="57"/>
      <c r="F59" s="77"/>
      <c r="G59" s="78">
        <f t="shared" si="1"/>
        <v>0</v>
      </c>
      <c r="H59" s="79">
        <f t="shared" si="2"/>
        <v>0</v>
      </c>
      <c r="I59" s="315"/>
      <c r="J59" s="73">
        <f t="shared" si="19"/>
        <v>0</v>
      </c>
      <c r="K59" s="73">
        <f t="shared" si="20"/>
        <v>0</v>
      </c>
      <c r="L59" s="73">
        <f t="shared" si="21"/>
        <v>0</v>
      </c>
      <c r="M59" s="73">
        <f t="shared" si="22"/>
        <v>0</v>
      </c>
      <c r="N59" s="73">
        <f t="shared" si="23"/>
        <v>0</v>
      </c>
      <c r="O59" s="73">
        <f t="shared" si="24"/>
        <v>0</v>
      </c>
      <c r="P59" s="73">
        <f t="shared" si="25"/>
        <v>0</v>
      </c>
      <c r="Q59" s="73">
        <f t="shared" si="26"/>
        <v>0</v>
      </c>
      <c r="R59" s="73">
        <f t="shared" si="27"/>
        <v>0</v>
      </c>
      <c r="S59" s="73">
        <f t="shared" si="28"/>
        <v>0</v>
      </c>
      <c r="T59" s="73">
        <f t="shared" si="29"/>
        <v>0</v>
      </c>
      <c r="U59" s="73">
        <f t="shared" si="30"/>
        <v>0</v>
      </c>
      <c r="V59" s="73">
        <f t="shared" si="31"/>
        <v>0</v>
      </c>
      <c r="W59" s="73">
        <f t="shared" si="31"/>
        <v>0</v>
      </c>
      <c r="X59" s="73">
        <f t="shared" si="31"/>
        <v>0</v>
      </c>
      <c r="Z59" s="73">
        <f t="shared" si="6"/>
        <v>0</v>
      </c>
      <c r="AA59" s="73">
        <f t="shared" si="7"/>
        <v>0</v>
      </c>
      <c r="AB59" s="73">
        <f t="shared" si="8"/>
        <v>0</v>
      </c>
      <c r="AC59" s="73">
        <f t="shared" si="9"/>
        <v>0</v>
      </c>
      <c r="AD59" s="73">
        <f t="shared" si="10"/>
        <v>0</v>
      </c>
      <c r="AE59" s="73">
        <f t="shared" si="11"/>
        <v>0</v>
      </c>
      <c r="AF59" s="73">
        <f t="shared" si="12"/>
        <v>0</v>
      </c>
      <c r="AG59" s="73">
        <f t="shared" si="13"/>
        <v>0</v>
      </c>
      <c r="AH59" s="73">
        <f t="shared" si="14"/>
        <v>0</v>
      </c>
      <c r="AI59" s="73">
        <f t="shared" si="15"/>
        <v>0</v>
      </c>
      <c r="AJ59" s="73">
        <f t="shared" si="16"/>
        <v>0</v>
      </c>
      <c r="AK59" s="73">
        <f t="shared" si="17"/>
        <v>0</v>
      </c>
      <c r="AL59" s="73">
        <f t="shared" si="18"/>
        <v>0</v>
      </c>
      <c r="AM59" s="73">
        <f t="shared" si="18"/>
        <v>0</v>
      </c>
      <c r="AN59" s="73">
        <f t="shared" si="18"/>
        <v>0</v>
      </c>
    </row>
    <row r="60" spans="2:42">
      <c r="B60" s="61"/>
      <c r="C60" s="63"/>
      <c r="D60" s="80"/>
      <c r="E60" s="57"/>
      <c r="F60" s="77"/>
      <c r="G60" s="78">
        <f t="shared" si="1"/>
        <v>0</v>
      </c>
      <c r="H60" s="79">
        <f t="shared" si="2"/>
        <v>0</v>
      </c>
      <c r="I60" s="315"/>
      <c r="J60" s="73">
        <f t="shared" si="19"/>
        <v>0</v>
      </c>
      <c r="K60" s="73">
        <f t="shared" si="20"/>
        <v>0</v>
      </c>
      <c r="L60" s="73">
        <f t="shared" si="21"/>
        <v>0</v>
      </c>
      <c r="M60" s="73">
        <f t="shared" si="22"/>
        <v>0</v>
      </c>
      <c r="N60" s="73">
        <f t="shared" si="23"/>
        <v>0</v>
      </c>
      <c r="O60" s="73">
        <f t="shared" si="24"/>
        <v>0</v>
      </c>
      <c r="P60" s="73">
        <f t="shared" si="25"/>
        <v>0</v>
      </c>
      <c r="Q60" s="73">
        <f t="shared" si="26"/>
        <v>0</v>
      </c>
      <c r="R60" s="73">
        <f t="shared" si="27"/>
        <v>0</v>
      </c>
      <c r="S60" s="73">
        <f t="shared" si="28"/>
        <v>0</v>
      </c>
      <c r="T60" s="73">
        <f t="shared" si="29"/>
        <v>0</v>
      </c>
      <c r="U60" s="73">
        <f t="shared" si="30"/>
        <v>0</v>
      </c>
      <c r="V60" s="73">
        <f t="shared" si="31"/>
        <v>0</v>
      </c>
      <c r="W60" s="73">
        <f t="shared" si="31"/>
        <v>0</v>
      </c>
      <c r="X60" s="73">
        <f t="shared" si="31"/>
        <v>0</v>
      </c>
      <c r="Z60" s="73">
        <f t="shared" si="6"/>
        <v>0</v>
      </c>
      <c r="AA60" s="73">
        <f t="shared" si="7"/>
        <v>0</v>
      </c>
      <c r="AB60" s="73">
        <f t="shared" si="8"/>
        <v>0</v>
      </c>
      <c r="AC60" s="73">
        <f t="shared" si="9"/>
        <v>0</v>
      </c>
      <c r="AD60" s="73">
        <f t="shared" si="10"/>
        <v>0</v>
      </c>
      <c r="AE60" s="73">
        <f t="shared" si="11"/>
        <v>0</v>
      </c>
      <c r="AF60" s="73">
        <f t="shared" si="12"/>
        <v>0</v>
      </c>
      <c r="AG60" s="73">
        <f t="shared" si="13"/>
        <v>0</v>
      </c>
      <c r="AH60" s="73">
        <f t="shared" si="14"/>
        <v>0</v>
      </c>
      <c r="AI60" s="73">
        <f t="shared" si="15"/>
        <v>0</v>
      </c>
      <c r="AJ60" s="73">
        <f t="shared" si="16"/>
        <v>0</v>
      </c>
      <c r="AK60" s="73">
        <f t="shared" si="17"/>
        <v>0</v>
      </c>
      <c r="AL60" s="73">
        <f t="shared" si="18"/>
        <v>0</v>
      </c>
      <c r="AM60" s="73">
        <f t="shared" si="18"/>
        <v>0</v>
      </c>
      <c r="AN60" s="73">
        <f t="shared" si="18"/>
        <v>0</v>
      </c>
    </row>
    <row r="61" spans="2:42">
      <c r="B61" s="61"/>
      <c r="C61" s="63"/>
      <c r="D61" s="80"/>
      <c r="E61" s="57"/>
      <c r="F61" s="77"/>
      <c r="G61" s="78">
        <f t="shared" si="1"/>
        <v>0</v>
      </c>
      <c r="H61" s="79">
        <f t="shared" si="2"/>
        <v>0</v>
      </c>
      <c r="I61" s="315"/>
      <c r="J61" s="73">
        <f t="shared" si="19"/>
        <v>0</v>
      </c>
      <c r="K61" s="73">
        <f t="shared" si="20"/>
        <v>0</v>
      </c>
      <c r="L61" s="73">
        <f t="shared" si="21"/>
        <v>0</v>
      </c>
      <c r="M61" s="73">
        <f t="shared" si="22"/>
        <v>0</v>
      </c>
      <c r="N61" s="73">
        <f t="shared" si="23"/>
        <v>0</v>
      </c>
      <c r="O61" s="73">
        <f t="shared" si="24"/>
        <v>0</v>
      </c>
      <c r="P61" s="73">
        <f t="shared" si="25"/>
        <v>0</v>
      </c>
      <c r="Q61" s="73">
        <f t="shared" si="26"/>
        <v>0</v>
      </c>
      <c r="R61" s="73">
        <f t="shared" si="27"/>
        <v>0</v>
      </c>
      <c r="S61" s="73">
        <f t="shared" si="28"/>
        <v>0</v>
      </c>
      <c r="T61" s="73">
        <f t="shared" si="29"/>
        <v>0</v>
      </c>
      <c r="U61" s="73">
        <f t="shared" si="30"/>
        <v>0</v>
      </c>
      <c r="V61" s="73">
        <f t="shared" si="31"/>
        <v>0</v>
      </c>
      <c r="W61" s="73">
        <f t="shared" si="31"/>
        <v>0</v>
      </c>
      <c r="X61" s="73">
        <f t="shared" si="31"/>
        <v>0</v>
      </c>
      <c r="Z61" s="73">
        <f t="shared" si="6"/>
        <v>0</v>
      </c>
      <c r="AA61" s="73">
        <f t="shared" si="7"/>
        <v>0</v>
      </c>
      <c r="AB61" s="73">
        <f t="shared" si="8"/>
        <v>0</v>
      </c>
      <c r="AC61" s="73">
        <f t="shared" si="9"/>
        <v>0</v>
      </c>
      <c r="AD61" s="73">
        <f t="shared" si="10"/>
        <v>0</v>
      </c>
      <c r="AE61" s="73">
        <f t="shared" si="11"/>
        <v>0</v>
      </c>
      <c r="AF61" s="73">
        <f t="shared" si="12"/>
        <v>0</v>
      </c>
      <c r="AG61" s="73">
        <f t="shared" si="13"/>
        <v>0</v>
      </c>
      <c r="AH61" s="73">
        <f t="shared" si="14"/>
        <v>0</v>
      </c>
      <c r="AI61" s="73">
        <f t="shared" si="15"/>
        <v>0</v>
      </c>
      <c r="AJ61" s="73">
        <f t="shared" si="16"/>
        <v>0</v>
      </c>
      <c r="AK61" s="73">
        <f t="shared" si="17"/>
        <v>0</v>
      </c>
      <c r="AL61" s="73">
        <f t="shared" si="18"/>
        <v>0</v>
      </c>
      <c r="AM61" s="73">
        <f t="shared" si="18"/>
        <v>0</v>
      </c>
      <c r="AN61" s="73">
        <f t="shared" si="18"/>
        <v>0</v>
      </c>
    </row>
    <row r="62" spans="2:42" ht="17.25" thickBot="1">
      <c r="B62" s="101"/>
      <c r="C62" s="85"/>
      <c r="D62" s="165"/>
      <c r="E62" s="87"/>
      <c r="F62" s="158"/>
      <c r="G62" s="156">
        <f t="shared" si="1"/>
        <v>0</v>
      </c>
      <c r="H62" s="157">
        <f t="shared" si="2"/>
        <v>0</v>
      </c>
      <c r="I62" s="315"/>
      <c r="J62" s="73">
        <f t="shared" si="19"/>
        <v>0</v>
      </c>
      <c r="K62" s="73">
        <f t="shared" si="20"/>
        <v>0</v>
      </c>
      <c r="L62" s="73">
        <f t="shared" si="21"/>
        <v>0</v>
      </c>
      <c r="M62" s="73">
        <f t="shared" si="22"/>
        <v>0</v>
      </c>
      <c r="N62" s="73">
        <f t="shared" si="23"/>
        <v>0</v>
      </c>
      <c r="O62" s="73">
        <f t="shared" si="24"/>
        <v>0</v>
      </c>
      <c r="P62" s="73">
        <f t="shared" si="25"/>
        <v>0</v>
      </c>
      <c r="Q62" s="73">
        <f t="shared" si="26"/>
        <v>0</v>
      </c>
      <c r="R62" s="73">
        <f t="shared" si="27"/>
        <v>0</v>
      </c>
      <c r="S62" s="73">
        <f t="shared" si="28"/>
        <v>0</v>
      </c>
      <c r="T62" s="73">
        <f t="shared" si="29"/>
        <v>0</v>
      </c>
      <c r="U62" s="73">
        <f t="shared" si="30"/>
        <v>0</v>
      </c>
      <c r="V62" s="73">
        <f t="shared" si="31"/>
        <v>0</v>
      </c>
      <c r="W62" s="73">
        <f t="shared" si="31"/>
        <v>0</v>
      </c>
      <c r="X62" s="73">
        <f t="shared" si="31"/>
        <v>0</v>
      </c>
      <c r="Z62" s="73">
        <f t="shared" si="6"/>
        <v>0</v>
      </c>
      <c r="AA62" s="73">
        <f t="shared" si="7"/>
        <v>0</v>
      </c>
      <c r="AB62" s="73">
        <f t="shared" si="8"/>
        <v>0</v>
      </c>
      <c r="AC62" s="73">
        <f t="shared" si="9"/>
        <v>0</v>
      </c>
      <c r="AD62" s="73">
        <f t="shared" si="10"/>
        <v>0</v>
      </c>
      <c r="AE62" s="73">
        <f t="shared" si="11"/>
        <v>0</v>
      </c>
      <c r="AF62" s="73">
        <f t="shared" si="12"/>
        <v>0</v>
      </c>
      <c r="AG62" s="73">
        <f t="shared" si="13"/>
        <v>0</v>
      </c>
      <c r="AH62" s="73">
        <f t="shared" si="14"/>
        <v>0</v>
      </c>
      <c r="AI62" s="73">
        <f t="shared" si="15"/>
        <v>0</v>
      </c>
      <c r="AJ62" s="73">
        <f t="shared" si="16"/>
        <v>0</v>
      </c>
      <c r="AK62" s="73">
        <f t="shared" si="17"/>
        <v>0</v>
      </c>
      <c r="AL62" s="73">
        <f t="shared" si="18"/>
        <v>0</v>
      </c>
      <c r="AM62" s="73">
        <f t="shared" si="18"/>
        <v>0</v>
      </c>
      <c r="AN62" s="73">
        <f t="shared" si="18"/>
        <v>0</v>
      </c>
    </row>
    <row r="63" spans="2:42" ht="17.25" thickBot="1">
      <c r="C63" s="650" t="s">
        <v>43</v>
      </c>
      <c r="D63" s="651"/>
      <c r="E63" s="64">
        <f>SUM(E3:E62)</f>
        <v>3105.94</v>
      </c>
      <c r="F63" s="70"/>
      <c r="G63" s="65">
        <f>SUM(G3:G62)</f>
        <v>117.495</v>
      </c>
      <c r="H63" s="66">
        <f>SUM(H3:H62)</f>
        <v>2988.4450000000002</v>
      </c>
      <c r="I63" s="317"/>
      <c r="J63" s="74">
        <f>SUM(J3:J62)</f>
        <v>0</v>
      </c>
      <c r="K63" s="74">
        <f t="shared" ref="K63:X63" si="32">SUM(K3:K62)</f>
        <v>64.995000000000005</v>
      </c>
      <c r="L63" s="74">
        <f t="shared" si="32"/>
        <v>0</v>
      </c>
      <c r="M63" s="74">
        <f t="shared" si="32"/>
        <v>0</v>
      </c>
      <c r="N63" s="74">
        <f t="shared" si="32"/>
        <v>123</v>
      </c>
      <c r="O63" s="74">
        <f t="shared" si="32"/>
        <v>0</v>
      </c>
      <c r="P63" s="74">
        <f t="shared" si="32"/>
        <v>0</v>
      </c>
      <c r="Q63" s="74">
        <f t="shared" si="32"/>
        <v>0</v>
      </c>
      <c r="R63" s="74">
        <f t="shared" si="32"/>
        <v>1564.4500000000003</v>
      </c>
      <c r="S63" s="74">
        <f t="shared" si="32"/>
        <v>48.599999999999994</v>
      </c>
      <c r="T63" s="74">
        <f t="shared" si="32"/>
        <v>0</v>
      </c>
      <c r="U63" s="74">
        <f t="shared" si="32"/>
        <v>0</v>
      </c>
      <c r="V63" s="74">
        <f t="shared" si="32"/>
        <v>0</v>
      </c>
      <c r="W63" s="74">
        <f t="shared" si="32"/>
        <v>1187.3999999999999</v>
      </c>
      <c r="X63" s="74">
        <f t="shared" si="32"/>
        <v>0</v>
      </c>
      <c r="Y63" s="74"/>
      <c r="Z63" s="74">
        <f>SUM(Z3:Z62)</f>
        <v>0</v>
      </c>
      <c r="AA63" s="74">
        <f t="shared" ref="AA63:AN63" si="33">SUM(AA3:AA62)</f>
        <v>64.995000000000005</v>
      </c>
      <c r="AB63" s="74">
        <f t="shared" si="33"/>
        <v>0</v>
      </c>
      <c r="AC63" s="74">
        <f t="shared" si="33"/>
        <v>0</v>
      </c>
      <c r="AD63" s="74">
        <f t="shared" si="33"/>
        <v>0</v>
      </c>
      <c r="AE63" s="74">
        <f t="shared" si="33"/>
        <v>0</v>
      </c>
      <c r="AF63" s="74">
        <f t="shared" si="33"/>
        <v>0</v>
      </c>
      <c r="AG63" s="74">
        <f t="shared" si="33"/>
        <v>0</v>
      </c>
      <c r="AH63" s="74">
        <f t="shared" si="33"/>
        <v>52.5</v>
      </c>
      <c r="AI63" s="74">
        <f t="shared" si="33"/>
        <v>0</v>
      </c>
      <c r="AJ63" s="74">
        <f t="shared" si="33"/>
        <v>0</v>
      </c>
      <c r="AK63" s="74">
        <f t="shared" si="33"/>
        <v>0</v>
      </c>
      <c r="AL63" s="74">
        <f t="shared" si="33"/>
        <v>0</v>
      </c>
      <c r="AM63" s="74">
        <f t="shared" si="33"/>
        <v>0</v>
      </c>
      <c r="AN63" s="74">
        <f t="shared" si="33"/>
        <v>0</v>
      </c>
      <c r="AO63" s="74"/>
      <c r="AP63" s="74"/>
    </row>
    <row r="64" spans="2:42">
      <c r="H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mergeCells count="11">
    <mergeCell ref="AY6:AY7"/>
    <mergeCell ref="AY4:AY5"/>
    <mergeCell ref="AW6:AX7"/>
    <mergeCell ref="AW4:AX5"/>
    <mergeCell ref="AW3:AY3"/>
    <mergeCell ref="AR18:AT18"/>
    <mergeCell ref="C63:D63"/>
    <mergeCell ref="AV23:AW23"/>
    <mergeCell ref="AY23:AZ23"/>
    <mergeCell ref="AS25:AT25"/>
    <mergeCell ref="AS27:AT28"/>
  </mergeCells>
  <dataValidations count="3">
    <dataValidation type="list" allowBlank="1" showInputMessage="1" showErrorMessage="1" sqref="D5">
      <formula1>$AQ$2:$AQ$12</formula1>
    </dataValidation>
    <dataValidation type="list" allowBlank="1" showInputMessage="1" showErrorMessage="1" sqref="F3:F62">
      <formula1>$AQ$17:$AQ$19</formula1>
    </dataValidation>
    <dataValidation type="list" allowBlank="1" showInputMessage="1" showErrorMessage="1" sqref="D6:D62 D3:D4">
      <formula1>$AQ$2:$AQ$16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1:AZ70"/>
  <sheetViews>
    <sheetView workbookViewId="0">
      <selection sqref="A1:XFD1048576"/>
    </sheetView>
  </sheetViews>
  <sheetFormatPr defaultRowHeight="16.5"/>
  <cols>
    <col min="1" max="1" width="1" style="56" customWidth="1"/>
    <col min="2" max="2" width="6.5703125" style="134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4" customWidth="1"/>
    <col min="7" max="8" width="13.7109375" style="56" customWidth="1"/>
    <col min="9" max="9" width="8.42578125" style="313" customWidth="1"/>
    <col min="10" max="10" width="13.5703125" style="56" hidden="1" customWidth="1"/>
    <col min="11" max="11" width="7.85546875" style="56" hidden="1" customWidth="1"/>
    <col min="12" max="12" width="7.42578125" style="56" hidden="1" customWidth="1"/>
    <col min="13" max="13" width="9.7109375" style="56" hidden="1" customWidth="1"/>
    <col min="14" max="14" width="7.42578125" style="56" hidden="1" customWidth="1"/>
    <col min="15" max="15" width="14.5703125" style="56" hidden="1" customWidth="1"/>
    <col min="16" max="16" width="16.85546875" style="56" hidden="1" customWidth="1"/>
    <col min="17" max="17" width="7.7109375" style="56" hidden="1" customWidth="1"/>
    <col min="18" max="18" width="8.85546875" style="56" hidden="1" customWidth="1"/>
    <col min="19" max="19" width="8" style="56" hidden="1" customWidth="1"/>
    <col min="20" max="20" width="7.42578125" style="56" hidden="1" customWidth="1"/>
    <col min="21" max="21" width="2" style="56" hidden="1" customWidth="1"/>
    <col min="22" max="22" width="9.7109375" style="56" hidden="1" customWidth="1"/>
    <col min="23" max="24" width="7.42578125" style="56" hidden="1" customWidth="1"/>
    <col min="25" max="25" width="1.7109375" style="56" hidden="1" customWidth="1"/>
    <col min="26" max="26" width="13.5703125" style="56" hidden="1" customWidth="1"/>
    <col min="27" max="27" width="7.85546875" style="56" hidden="1" customWidth="1"/>
    <col min="28" max="28" width="7.42578125" style="56" hidden="1" customWidth="1"/>
    <col min="29" max="29" width="9.7109375" style="56" hidden="1" customWidth="1"/>
    <col min="30" max="30" width="7.42578125" style="56" hidden="1" customWidth="1"/>
    <col min="31" max="31" width="14.5703125" style="56" hidden="1" customWidth="1"/>
    <col min="32" max="32" width="16.85546875" style="56" hidden="1" customWidth="1"/>
    <col min="33" max="33" width="7.7109375" style="56" hidden="1" customWidth="1"/>
    <col min="34" max="34" width="8.85546875" style="56" hidden="1" customWidth="1"/>
    <col min="35" max="35" width="8" style="56" hidden="1" customWidth="1"/>
    <col min="36" max="36" width="7.42578125" style="56" hidden="1" customWidth="1"/>
    <col min="37" max="37" width="13.42578125" style="56" hidden="1" customWidth="1"/>
    <col min="38" max="38" width="10.28515625" style="290" hidden="1" customWidth="1"/>
    <col min="39" max="40" width="7.42578125" style="56" hidden="1" customWidth="1"/>
    <col min="41" max="41" width="4" style="56" hidden="1" customWidth="1"/>
    <col min="42" max="42" width="4.42578125" style="56" customWidth="1"/>
    <col min="43" max="43" width="16.85546875" style="56" bestFit="1" customWidth="1"/>
    <col min="44" max="47" width="12.7109375" style="56" customWidth="1"/>
    <col min="48" max="48" width="8.28515625" style="56" bestFit="1" customWidth="1"/>
    <col min="49" max="49" width="10.5703125" style="56" bestFit="1" customWidth="1"/>
    <col min="50" max="50" width="3.28515625" style="56" customWidth="1"/>
    <col min="51" max="51" width="18.42578125" style="56" bestFit="1" customWidth="1"/>
    <col min="52" max="52" width="11.7109375" style="56" bestFit="1" customWidth="1"/>
    <col min="53" max="16384" width="9.140625" style="56"/>
  </cols>
  <sheetData>
    <row r="1" spans="2:51" ht="17.25" thickBot="1">
      <c r="AR1" s="134" t="s">
        <v>62</v>
      </c>
      <c r="AS1" s="134" t="s">
        <v>63</v>
      </c>
      <c r="AT1" s="82" t="s">
        <v>61</v>
      </c>
      <c r="AV1" s="134"/>
    </row>
    <row r="2" spans="2:51" ht="17.25" thickBot="1">
      <c r="B2" s="69" t="s">
        <v>1</v>
      </c>
      <c r="C2" s="67" t="s">
        <v>0</v>
      </c>
      <c r="D2" s="67" t="s">
        <v>59</v>
      </c>
      <c r="E2" s="67" t="s">
        <v>2</v>
      </c>
      <c r="F2" s="67" t="s">
        <v>60</v>
      </c>
      <c r="G2" s="67" t="s">
        <v>3</v>
      </c>
      <c r="H2" s="68" t="s">
        <v>4</v>
      </c>
      <c r="I2" s="314"/>
      <c r="J2" s="76" t="s">
        <v>55</v>
      </c>
      <c r="K2" s="75" t="s">
        <v>49</v>
      </c>
      <c r="L2" s="75" t="s">
        <v>91</v>
      </c>
      <c r="M2" s="75" t="s">
        <v>35</v>
      </c>
      <c r="N2" s="75" t="s">
        <v>54</v>
      </c>
      <c r="O2" s="75" t="s">
        <v>96</v>
      </c>
      <c r="P2" s="75" t="s">
        <v>52</v>
      </c>
      <c r="Q2" s="75" t="s">
        <v>57</v>
      </c>
      <c r="R2" s="75" t="s">
        <v>38</v>
      </c>
      <c r="S2" s="75" t="s">
        <v>53</v>
      </c>
      <c r="T2" s="75" t="s">
        <v>56</v>
      </c>
      <c r="U2" s="75" t="s">
        <v>50</v>
      </c>
      <c r="V2" s="291" t="str">
        <f>AQ14</f>
        <v>ESTUDOS</v>
      </c>
      <c r="W2" s="75" t="str">
        <f>AQ15</f>
        <v>MALU</v>
      </c>
      <c r="X2" s="75">
        <f>AQ16</f>
        <v>0</v>
      </c>
      <c r="Z2" s="76" t="s">
        <v>55</v>
      </c>
      <c r="AA2" s="75" t="s">
        <v>49</v>
      </c>
      <c r="AB2" s="75" t="s">
        <v>91</v>
      </c>
      <c r="AC2" s="75" t="s">
        <v>35</v>
      </c>
      <c r="AD2" s="75" t="s">
        <v>54</v>
      </c>
      <c r="AE2" s="75" t="s">
        <v>96</v>
      </c>
      <c r="AF2" s="75" t="s">
        <v>52</v>
      </c>
      <c r="AG2" s="75" t="s">
        <v>57</v>
      </c>
      <c r="AH2" s="75" t="s">
        <v>38</v>
      </c>
      <c r="AI2" s="75" t="s">
        <v>53</v>
      </c>
      <c r="AJ2" s="75" t="s">
        <v>56</v>
      </c>
      <c r="AK2" s="75" t="s">
        <v>50</v>
      </c>
      <c r="AL2" s="291" t="str">
        <f>AQ14</f>
        <v>ESTUDOS</v>
      </c>
      <c r="AM2" s="75" t="str">
        <f>AQ15</f>
        <v>MALU</v>
      </c>
      <c r="AN2" s="75">
        <f>AQ16</f>
        <v>0</v>
      </c>
      <c r="AO2" s="75"/>
      <c r="AP2" s="75"/>
      <c r="AQ2" s="72" t="s">
        <v>55</v>
      </c>
      <c r="AR2" s="98">
        <f t="shared" ref="AR2:AR16" si="0">AT2+AS2</f>
        <v>0</v>
      </c>
      <c r="AS2" s="59">
        <f>Z63</f>
        <v>0</v>
      </c>
      <c r="AT2" s="59">
        <f>J63</f>
        <v>0</v>
      </c>
    </row>
    <row r="3" spans="2:51">
      <c r="B3" s="61">
        <v>45097</v>
      </c>
      <c r="C3" s="63" t="s">
        <v>282</v>
      </c>
      <c r="D3" s="80" t="s">
        <v>53</v>
      </c>
      <c r="E3" s="57">
        <v>29.7</v>
      </c>
      <c r="F3" s="77" t="s">
        <v>61</v>
      </c>
      <c r="G3" s="78">
        <f t="shared" ref="G3:G62" si="1">IF(F3="MARCIA",E3,IF(F3="AMBOS",E3/2,0))</f>
        <v>0</v>
      </c>
      <c r="H3" s="79">
        <f t="shared" ref="H3:H62" si="2">IF(F3="LUCIANO",E3,IF(F3="AMBOS",E3/2,0))</f>
        <v>29.7</v>
      </c>
      <c r="I3" s="315" t="s">
        <v>283</v>
      </c>
      <c r="J3" s="73">
        <f>IF($D3="ALIMENTAÇÃO",$H3,0)</f>
        <v>0</v>
      </c>
      <c r="K3" s="73">
        <f>IF($D3="ANIMAIS",$H3,0)</f>
        <v>0</v>
      </c>
      <c r="L3" s="73">
        <f>IF($D3="FILHO",$H3,0)</f>
        <v>0</v>
      </c>
      <c r="M3" s="73">
        <f>IF($D3="GASOLINA",$H3,0)</f>
        <v>0</v>
      </c>
      <c r="N3" s="73">
        <f>IF($D3="LAZER",$H3,0)</f>
        <v>0</v>
      </c>
      <c r="O3" s="73">
        <f>IF($D3="MANUT. IMÓVEL",$H3,0)</f>
        <v>0</v>
      </c>
      <c r="P3" s="73">
        <f>IF($D3="MANUT. VEICULAR",$H3,0)</f>
        <v>0</v>
      </c>
      <c r="Q3" s="73">
        <f>IF($D3="MÓVEIS",$H3,0)</f>
        <v>0</v>
      </c>
      <c r="R3" s="73">
        <f>IF($D3="OUTROS",$H3,0)</f>
        <v>0</v>
      </c>
      <c r="S3" s="73">
        <f>IF($D3="PLANOS",$H3,0)</f>
        <v>29.7</v>
      </c>
      <c r="T3" s="73">
        <f>IF($D3="SAÚDE",$H3,0)</f>
        <v>0</v>
      </c>
      <c r="U3" s="73">
        <f>IF($D3="TRANSPORTE",$H3,0)</f>
        <v>0</v>
      </c>
      <c r="V3" s="73">
        <f>IF($D3=V$2,$H3,0)</f>
        <v>0</v>
      </c>
      <c r="W3" s="73">
        <f t="shared" ref="W3:X18" si="3">IF($D3=W$2,$H3,0)</f>
        <v>0</v>
      </c>
      <c r="X3" s="73">
        <f t="shared" si="3"/>
        <v>0</v>
      </c>
      <c r="Z3" s="73">
        <f>IF($D3="ALIMENTAÇÃO",$G3,0)</f>
        <v>0</v>
      </c>
      <c r="AA3" s="73">
        <f>IF($D3="ANIMAIS",$G3,0)</f>
        <v>0</v>
      </c>
      <c r="AB3" s="73">
        <f>IF($D3="FILHO",$G3,0)</f>
        <v>0</v>
      </c>
      <c r="AC3" s="73">
        <f>IF($D3="GASOLINA",$G3,0)</f>
        <v>0</v>
      </c>
      <c r="AD3" s="73">
        <f>IF($D3="LAZER",$G3,0)</f>
        <v>0</v>
      </c>
      <c r="AE3" s="73">
        <f>IF($D3="MANUT. IMÓVEL",$G3,0)</f>
        <v>0</v>
      </c>
      <c r="AF3" s="73">
        <f>IF($D3="MANUT. VEICULAR",$G3,0)</f>
        <v>0</v>
      </c>
      <c r="AG3" s="73">
        <f>IF($D3="MÓVEIS",$G3,0)</f>
        <v>0</v>
      </c>
      <c r="AH3" s="73">
        <f>IF($D3="OUTROS",$G3,0)</f>
        <v>0</v>
      </c>
      <c r="AI3" s="73">
        <f>IF($D3="PLANOS",$G3,0)</f>
        <v>0</v>
      </c>
      <c r="AJ3" s="73">
        <f>IF($D3="SAÚDE",$G3,0)</f>
        <v>0</v>
      </c>
      <c r="AK3" s="73">
        <f>IF($D3="TRANSPORTE",$G3,0)</f>
        <v>0</v>
      </c>
      <c r="AL3" s="73">
        <f>IF($D3=AL$2,$G3,0)</f>
        <v>0</v>
      </c>
      <c r="AM3" s="73">
        <f t="shared" ref="AM3:AN18" si="4">IF($D3=AM$2,$G3,0)</f>
        <v>0</v>
      </c>
      <c r="AN3" s="73">
        <f t="shared" si="4"/>
        <v>0</v>
      </c>
      <c r="AQ3" s="72" t="s">
        <v>49</v>
      </c>
      <c r="AR3" s="98">
        <f t="shared" si="0"/>
        <v>0</v>
      </c>
      <c r="AS3" s="59">
        <f>AA63</f>
        <v>0</v>
      </c>
      <c r="AT3" s="59">
        <f>K63</f>
        <v>0</v>
      </c>
    </row>
    <row r="4" spans="2:51">
      <c r="B4" s="61">
        <v>44964</v>
      </c>
      <c r="C4" s="63" t="s">
        <v>281</v>
      </c>
      <c r="D4" s="80" t="s">
        <v>53</v>
      </c>
      <c r="E4" s="57">
        <v>18.899999999999999</v>
      </c>
      <c r="F4" s="77" t="s">
        <v>61</v>
      </c>
      <c r="G4" s="78">
        <f t="shared" si="1"/>
        <v>0</v>
      </c>
      <c r="H4" s="79">
        <f t="shared" si="2"/>
        <v>18.899999999999999</v>
      </c>
      <c r="I4" s="315" t="s">
        <v>283</v>
      </c>
      <c r="J4" s="73">
        <f>IF($D4="ALIMENTAÇÃO",$H4,0)</f>
        <v>0</v>
      </c>
      <c r="K4" s="73">
        <f>IF($D4="ANIMAIS",$H4,0)</f>
        <v>0</v>
      </c>
      <c r="L4" s="73">
        <f>IF($D4="FILHO",$H4,0)</f>
        <v>0</v>
      </c>
      <c r="M4" s="73">
        <f>IF($D4="GASOLINA",$H4,0)</f>
        <v>0</v>
      </c>
      <c r="N4" s="73">
        <f>IF($D4="LAZER",$H4,0)</f>
        <v>0</v>
      </c>
      <c r="O4" s="73">
        <f>IF($D4="MANUT. IMÓVEL",$H4,0)</f>
        <v>0</v>
      </c>
      <c r="P4" s="73">
        <f>IF($D4="MANUT. VEICULAR",$H4,0)</f>
        <v>0</v>
      </c>
      <c r="Q4" s="73">
        <f>IF($D4="MÓVEIS",$H4,0)</f>
        <v>0</v>
      </c>
      <c r="R4" s="73">
        <f>IF($D4="OUTROS",$H4,0)</f>
        <v>0</v>
      </c>
      <c r="S4" s="73">
        <f>IF($D4="PLANOS",$H4,0)</f>
        <v>18.899999999999999</v>
      </c>
      <c r="T4" s="73">
        <f>IF($D4="SAÚDE",$H4,0)</f>
        <v>0</v>
      </c>
      <c r="U4" s="73">
        <f>IF($D4="TRANSPORTE",$H4,0)</f>
        <v>0</v>
      </c>
      <c r="V4" s="73">
        <f t="shared" ref="V4:X35" si="5">IF($D4=V$2,$H4,0)</f>
        <v>0</v>
      </c>
      <c r="W4" s="73">
        <f t="shared" si="3"/>
        <v>0</v>
      </c>
      <c r="X4" s="73">
        <f t="shared" si="3"/>
        <v>0</v>
      </c>
      <c r="Z4" s="73">
        <f t="shared" ref="Z4:Z62" si="6">IF($D4="ALIMENTAÇÃO",$G4,0)</f>
        <v>0</v>
      </c>
      <c r="AA4" s="73">
        <f t="shared" ref="AA4:AA62" si="7">IF($D4="ANIMAIS",$G4,0)</f>
        <v>0</v>
      </c>
      <c r="AB4" s="73">
        <f t="shared" ref="AB4:AB62" si="8">IF($D4="FILHO",$G4,0)</f>
        <v>0</v>
      </c>
      <c r="AC4" s="73">
        <f t="shared" ref="AC4:AC62" si="9">IF($D4="GASOLINA",$G4,0)</f>
        <v>0</v>
      </c>
      <c r="AD4" s="73">
        <f t="shared" ref="AD4:AD62" si="10">IF($D4="LAZER",$G4,0)</f>
        <v>0</v>
      </c>
      <c r="AE4" s="73">
        <f t="shared" ref="AE4:AE62" si="11">IF($D4="MANUT. IMÓVEL",$G4,0)</f>
        <v>0</v>
      </c>
      <c r="AF4" s="73">
        <f t="shared" ref="AF4:AF62" si="12">IF($D4="MANUT. VEICULAR",$G4,0)</f>
        <v>0</v>
      </c>
      <c r="AG4" s="73">
        <f t="shared" ref="AG4:AG62" si="13">IF($D4="MÓVEIS",$G4,0)</f>
        <v>0</v>
      </c>
      <c r="AH4" s="73">
        <f t="shared" ref="AH4:AH62" si="14">IF($D4="OUTROS",$G4,0)</f>
        <v>0</v>
      </c>
      <c r="AI4" s="73">
        <f t="shared" ref="AI4:AI62" si="15">IF($D4="PLANOS",$G4,0)</f>
        <v>0</v>
      </c>
      <c r="AJ4" s="73">
        <f t="shared" ref="AJ4:AJ62" si="16">IF($D4="SAÚDE",$G4,0)</f>
        <v>0</v>
      </c>
      <c r="AK4" s="73">
        <f t="shared" ref="AK4:AK62" si="17">IF($D4="TRANSPORTE",$G4,0)</f>
        <v>0</v>
      </c>
      <c r="AL4" s="73">
        <f t="shared" ref="AL4:AN62" si="18">IF($D4=AL$2,$G4,0)</f>
        <v>0</v>
      </c>
      <c r="AM4" s="73">
        <f t="shared" si="4"/>
        <v>0</v>
      </c>
      <c r="AN4" s="73">
        <f t="shared" si="4"/>
        <v>0</v>
      </c>
      <c r="AQ4" s="72" t="s">
        <v>91</v>
      </c>
      <c r="AR4" s="98">
        <f t="shared" si="0"/>
        <v>0</v>
      </c>
      <c r="AS4" s="59">
        <f>AB63</f>
        <v>0</v>
      </c>
      <c r="AT4" s="59">
        <f>L63</f>
        <v>0</v>
      </c>
    </row>
    <row r="5" spans="2:51">
      <c r="B5" s="61"/>
      <c r="C5" s="63"/>
      <c r="D5" s="80"/>
      <c r="E5" s="57"/>
      <c r="F5" s="77"/>
      <c r="G5" s="78">
        <f t="shared" si="1"/>
        <v>0</v>
      </c>
      <c r="H5" s="79">
        <f t="shared" si="2"/>
        <v>0</v>
      </c>
      <c r="I5" s="315"/>
      <c r="J5" s="73">
        <f t="shared" ref="J5:J62" si="19">IF($D5="ALIMENTAÇÃO",$H5,0)</f>
        <v>0</v>
      </c>
      <c r="K5" s="73">
        <f t="shared" ref="K5:K62" si="20">IF($D5="ANIMAIS",$H5,0)</f>
        <v>0</v>
      </c>
      <c r="L5" s="73">
        <f t="shared" ref="L5:L62" si="21">IF($D5="FILHO",$H5,0)</f>
        <v>0</v>
      </c>
      <c r="M5" s="73">
        <f t="shared" ref="M5:M62" si="22">IF($D5="GASOLINA",$H5,0)</f>
        <v>0</v>
      </c>
      <c r="N5" s="73">
        <f t="shared" ref="N5:N62" si="23">IF($D5="LAZER",$H5,0)</f>
        <v>0</v>
      </c>
      <c r="O5" s="73">
        <f t="shared" ref="O5:O62" si="24">IF($D5="MANUT. IMÓVEL",$H5,0)</f>
        <v>0</v>
      </c>
      <c r="P5" s="73">
        <f t="shared" ref="P5:P62" si="25">IF($D5="MANUT. VEICULAR",$H5,0)</f>
        <v>0</v>
      </c>
      <c r="Q5" s="73">
        <f t="shared" ref="Q5:Q62" si="26">IF($D5="MÓVEIS",$H5,0)</f>
        <v>0</v>
      </c>
      <c r="R5" s="73">
        <f t="shared" ref="R5:R62" si="27">IF($D5="OUTROS",$H5,0)</f>
        <v>0</v>
      </c>
      <c r="S5" s="73">
        <f t="shared" ref="S5:S62" si="28">IF($D5="PLANOS",$H5,0)</f>
        <v>0</v>
      </c>
      <c r="T5" s="73">
        <f t="shared" ref="T5:T62" si="29">IF($D5="SAÚDE",$H5,0)</f>
        <v>0</v>
      </c>
      <c r="U5" s="73">
        <f t="shared" ref="U5:U62" si="30">IF($D5="TRANSPORTE",$H5,0)</f>
        <v>0</v>
      </c>
      <c r="V5" s="73">
        <f t="shared" si="5"/>
        <v>0</v>
      </c>
      <c r="W5" s="73">
        <f t="shared" si="3"/>
        <v>0</v>
      </c>
      <c r="X5" s="73">
        <f t="shared" si="3"/>
        <v>0</v>
      </c>
      <c r="Z5" s="73">
        <f t="shared" si="6"/>
        <v>0</v>
      </c>
      <c r="AA5" s="73">
        <f t="shared" si="7"/>
        <v>0</v>
      </c>
      <c r="AB5" s="73">
        <f t="shared" si="8"/>
        <v>0</v>
      </c>
      <c r="AC5" s="73">
        <f t="shared" si="9"/>
        <v>0</v>
      </c>
      <c r="AD5" s="73">
        <f t="shared" si="10"/>
        <v>0</v>
      </c>
      <c r="AE5" s="73">
        <f t="shared" si="11"/>
        <v>0</v>
      </c>
      <c r="AF5" s="73">
        <f t="shared" si="12"/>
        <v>0</v>
      </c>
      <c r="AG5" s="73">
        <f t="shared" si="13"/>
        <v>0</v>
      </c>
      <c r="AH5" s="73">
        <f t="shared" si="14"/>
        <v>0</v>
      </c>
      <c r="AI5" s="73">
        <f t="shared" si="15"/>
        <v>0</v>
      </c>
      <c r="AJ5" s="73">
        <f t="shared" si="16"/>
        <v>0</v>
      </c>
      <c r="AK5" s="73">
        <f t="shared" si="17"/>
        <v>0</v>
      </c>
      <c r="AL5" s="73">
        <f t="shared" si="18"/>
        <v>0</v>
      </c>
      <c r="AM5" s="73">
        <f t="shared" si="4"/>
        <v>0</v>
      </c>
      <c r="AN5" s="73">
        <f t="shared" si="4"/>
        <v>0</v>
      </c>
      <c r="AQ5" s="72" t="s">
        <v>35</v>
      </c>
      <c r="AR5" s="98">
        <f t="shared" si="0"/>
        <v>0</v>
      </c>
      <c r="AS5" s="59">
        <f>AC63</f>
        <v>0</v>
      </c>
      <c r="AT5" s="59">
        <f>M63</f>
        <v>0</v>
      </c>
    </row>
    <row r="6" spans="2:51">
      <c r="B6" s="61"/>
      <c r="C6" s="63"/>
      <c r="D6" s="80"/>
      <c r="E6" s="57"/>
      <c r="F6" s="77"/>
      <c r="G6" s="78">
        <f t="shared" si="1"/>
        <v>0</v>
      </c>
      <c r="H6" s="79">
        <f t="shared" si="2"/>
        <v>0</v>
      </c>
      <c r="I6" s="315"/>
      <c r="J6" s="73">
        <f t="shared" si="19"/>
        <v>0</v>
      </c>
      <c r="K6" s="73">
        <f t="shared" si="20"/>
        <v>0</v>
      </c>
      <c r="L6" s="73">
        <f t="shared" si="21"/>
        <v>0</v>
      </c>
      <c r="M6" s="73">
        <f t="shared" si="22"/>
        <v>0</v>
      </c>
      <c r="N6" s="73">
        <f t="shared" si="23"/>
        <v>0</v>
      </c>
      <c r="O6" s="73">
        <f t="shared" si="24"/>
        <v>0</v>
      </c>
      <c r="P6" s="73">
        <f t="shared" si="25"/>
        <v>0</v>
      </c>
      <c r="Q6" s="73">
        <f t="shared" si="26"/>
        <v>0</v>
      </c>
      <c r="R6" s="73">
        <f t="shared" si="27"/>
        <v>0</v>
      </c>
      <c r="S6" s="73">
        <f t="shared" si="28"/>
        <v>0</v>
      </c>
      <c r="T6" s="73">
        <f t="shared" si="29"/>
        <v>0</v>
      </c>
      <c r="U6" s="73">
        <f t="shared" si="30"/>
        <v>0</v>
      </c>
      <c r="V6" s="73">
        <f t="shared" si="5"/>
        <v>0</v>
      </c>
      <c r="W6" s="73">
        <f t="shared" si="3"/>
        <v>0</v>
      </c>
      <c r="X6" s="73">
        <f t="shared" si="3"/>
        <v>0</v>
      </c>
      <c r="Z6" s="73">
        <f t="shared" si="6"/>
        <v>0</v>
      </c>
      <c r="AA6" s="73">
        <f t="shared" si="7"/>
        <v>0</v>
      </c>
      <c r="AB6" s="73">
        <f t="shared" si="8"/>
        <v>0</v>
      </c>
      <c r="AC6" s="73">
        <f t="shared" si="9"/>
        <v>0</v>
      </c>
      <c r="AD6" s="73">
        <f t="shared" si="10"/>
        <v>0</v>
      </c>
      <c r="AE6" s="73">
        <f t="shared" si="11"/>
        <v>0</v>
      </c>
      <c r="AF6" s="73">
        <f t="shared" si="12"/>
        <v>0</v>
      </c>
      <c r="AG6" s="73">
        <f t="shared" si="13"/>
        <v>0</v>
      </c>
      <c r="AH6" s="73">
        <f t="shared" si="14"/>
        <v>0</v>
      </c>
      <c r="AI6" s="73">
        <f t="shared" si="15"/>
        <v>0</v>
      </c>
      <c r="AJ6" s="73">
        <f t="shared" si="16"/>
        <v>0</v>
      </c>
      <c r="AK6" s="73">
        <f t="shared" si="17"/>
        <v>0</v>
      </c>
      <c r="AL6" s="73">
        <f t="shared" si="18"/>
        <v>0</v>
      </c>
      <c r="AM6" s="73">
        <f t="shared" si="4"/>
        <v>0</v>
      </c>
      <c r="AN6" s="73">
        <f t="shared" si="4"/>
        <v>0</v>
      </c>
      <c r="AQ6" s="72" t="s">
        <v>54</v>
      </c>
      <c r="AR6" s="98">
        <f t="shared" si="0"/>
        <v>0</v>
      </c>
      <c r="AS6" s="59">
        <f>AD63</f>
        <v>0</v>
      </c>
      <c r="AT6" s="59">
        <f>N63</f>
        <v>0</v>
      </c>
    </row>
    <row r="7" spans="2:51">
      <c r="B7" s="61"/>
      <c r="C7" s="63"/>
      <c r="D7" s="80"/>
      <c r="E7" s="57"/>
      <c r="F7" s="77"/>
      <c r="G7" s="78">
        <f t="shared" si="1"/>
        <v>0</v>
      </c>
      <c r="H7" s="79">
        <f t="shared" si="2"/>
        <v>0</v>
      </c>
      <c r="I7" s="315"/>
      <c r="J7" s="73">
        <f t="shared" si="19"/>
        <v>0</v>
      </c>
      <c r="K7" s="73">
        <f t="shared" si="20"/>
        <v>0</v>
      </c>
      <c r="L7" s="73">
        <f t="shared" si="21"/>
        <v>0</v>
      </c>
      <c r="M7" s="73">
        <f t="shared" si="22"/>
        <v>0</v>
      </c>
      <c r="N7" s="73">
        <f t="shared" si="23"/>
        <v>0</v>
      </c>
      <c r="O7" s="73">
        <f t="shared" si="24"/>
        <v>0</v>
      </c>
      <c r="P7" s="73">
        <f t="shared" si="25"/>
        <v>0</v>
      </c>
      <c r="Q7" s="73">
        <f t="shared" si="26"/>
        <v>0</v>
      </c>
      <c r="R7" s="73">
        <f t="shared" si="27"/>
        <v>0</v>
      </c>
      <c r="S7" s="73">
        <f t="shared" si="28"/>
        <v>0</v>
      </c>
      <c r="T7" s="73">
        <f t="shared" si="29"/>
        <v>0</v>
      </c>
      <c r="U7" s="73">
        <f t="shared" si="30"/>
        <v>0</v>
      </c>
      <c r="V7" s="73">
        <f t="shared" si="5"/>
        <v>0</v>
      </c>
      <c r="W7" s="73">
        <f t="shared" si="3"/>
        <v>0</v>
      </c>
      <c r="X7" s="73">
        <f t="shared" si="3"/>
        <v>0</v>
      </c>
      <c r="Z7" s="73">
        <f t="shared" si="6"/>
        <v>0</v>
      </c>
      <c r="AA7" s="73">
        <f t="shared" si="7"/>
        <v>0</v>
      </c>
      <c r="AB7" s="73">
        <f t="shared" si="8"/>
        <v>0</v>
      </c>
      <c r="AC7" s="73">
        <f t="shared" si="9"/>
        <v>0</v>
      </c>
      <c r="AD7" s="73">
        <f t="shared" si="10"/>
        <v>0</v>
      </c>
      <c r="AE7" s="73">
        <f t="shared" si="11"/>
        <v>0</v>
      </c>
      <c r="AF7" s="73">
        <f t="shared" si="12"/>
        <v>0</v>
      </c>
      <c r="AG7" s="73">
        <f t="shared" si="13"/>
        <v>0</v>
      </c>
      <c r="AH7" s="73">
        <f t="shared" si="14"/>
        <v>0</v>
      </c>
      <c r="AI7" s="73">
        <f t="shared" si="15"/>
        <v>0</v>
      </c>
      <c r="AJ7" s="73">
        <f t="shared" si="16"/>
        <v>0</v>
      </c>
      <c r="AK7" s="73">
        <f t="shared" si="17"/>
        <v>0</v>
      </c>
      <c r="AL7" s="73">
        <f t="shared" si="18"/>
        <v>0</v>
      </c>
      <c r="AM7" s="73">
        <f t="shared" si="4"/>
        <v>0</v>
      </c>
      <c r="AN7" s="73">
        <f t="shared" si="4"/>
        <v>0</v>
      </c>
      <c r="AQ7" s="72" t="s">
        <v>51</v>
      </c>
      <c r="AR7" s="98">
        <f t="shared" si="0"/>
        <v>0</v>
      </c>
      <c r="AS7" s="59">
        <f>AE63</f>
        <v>0</v>
      </c>
      <c r="AT7" s="59">
        <f>O63</f>
        <v>0</v>
      </c>
    </row>
    <row r="8" spans="2:51">
      <c r="B8" s="61"/>
      <c r="C8" s="63"/>
      <c r="D8" s="80"/>
      <c r="E8" s="57"/>
      <c r="F8" s="77"/>
      <c r="G8" s="78">
        <f t="shared" si="1"/>
        <v>0</v>
      </c>
      <c r="H8" s="79">
        <f t="shared" si="2"/>
        <v>0</v>
      </c>
      <c r="I8" s="315"/>
      <c r="J8" s="73">
        <f t="shared" si="19"/>
        <v>0</v>
      </c>
      <c r="K8" s="73">
        <f t="shared" si="20"/>
        <v>0</v>
      </c>
      <c r="L8" s="73">
        <f t="shared" si="21"/>
        <v>0</v>
      </c>
      <c r="M8" s="73">
        <f t="shared" si="22"/>
        <v>0</v>
      </c>
      <c r="N8" s="73">
        <f t="shared" si="23"/>
        <v>0</v>
      </c>
      <c r="O8" s="73">
        <f t="shared" si="24"/>
        <v>0</v>
      </c>
      <c r="P8" s="73">
        <f t="shared" si="25"/>
        <v>0</v>
      </c>
      <c r="Q8" s="73">
        <f t="shared" si="26"/>
        <v>0</v>
      </c>
      <c r="R8" s="73">
        <f t="shared" si="27"/>
        <v>0</v>
      </c>
      <c r="S8" s="73">
        <f t="shared" si="28"/>
        <v>0</v>
      </c>
      <c r="T8" s="73">
        <f t="shared" si="29"/>
        <v>0</v>
      </c>
      <c r="U8" s="73">
        <f t="shared" si="30"/>
        <v>0</v>
      </c>
      <c r="V8" s="73">
        <f t="shared" si="5"/>
        <v>0</v>
      </c>
      <c r="W8" s="73">
        <f t="shared" si="3"/>
        <v>0</v>
      </c>
      <c r="X8" s="73">
        <f t="shared" si="3"/>
        <v>0</v>
      </c>
      <c r="Z8" s="73">
        <f t="shared" si="6"/>
        <v>0</v>
      </c>
      <c r="AA8" s="73">
        <f t="shared" si="7"/>
        <v>0</v>
      </c>
      <c r="AB8" s="73">
        <f t="shared" si="8"/>
        <v>0</v>
      </c>
      <c r="AC8" s="73">
        <f t="shared" si="9"/>
        <v>0</v>
      </c>
      <c r="AD8" s="73">
        <f t="shared" si="10"/>
        <v>0</v>
      </c>
      <c r="AE8" s="73">
        <f t="shared" si="11"/>
        <v>0</v>
      </c>
      <c r="AF8" s="73">
        <f t="shared" si="12"/>
        <v>0</v>
      </c>
      <c r="AG8" s="73">
        <f t="shared" si="13"/>
        <v>0</v>
      </c>
      <c r="AH8" s="73">
        <f t="shared" si="14"/>
        <v>0</v>
      </c>
      <c r="AI8" s="73">
        <f t="shared" si="15"/>
        <v>0</v>
      </c>
      <c r="AJ8" s="73">
        <f t="shared" si="16"/>
        <v>0</v>
      </c>
      <c r="AK8" s="73">
        <f t="shared" si="17"/>
        <v>0</v>
      </c>
      <c r="AL8" s="73">
        <f t="shared" si="18"/>
        <v>0</v>
      </c>
      <c r="AM8" s="73">
        <f t="shared" si="4"/>
        <v>0</v>
      </c>
      <c r="AN8" s="73">
        <f t="shared" si="4"/>
        <v>0</v>
      </c>
      <c r="AQ8" s="72" t="s">
        <v>52</v>
      </c>
      <c r="AR8" s="98">
        <f t="shared" si="0"/>
        <v>0</v>
      </c>
      <c r="AS8" s="59">
        <f>AF63</f>
        <v>0</v>
      </c>
      <c r="AT8" s="59">
        <f>P63</f>
        <v>0</v>
      </c>
    </row>
    <row r="9" spans="2:51">
      <c r="B9" s="61"/>
      <c r="C9" s="63"/>
      <c r="D9" s="80"/>
      <c r="E9" s="57"/>
      <c r="F9" s="77"/>
      <c r="G9" s="78">
        <f t="shared" si="1"/>
        <v>0</v>
      </c>
      <c r="H9" s="79">
        <f t="shared" si="2"/>
        <v>0</v>
      </c>
      <c r="I9" s="315"/>
      <c r="J9" s="73">
        <f t="shared" si="19"/>
        <v>0</v>
      </c>
      <c r="K9" s="73">
        <f t="shared" si="20"/>
        <v>0</v>
      </c>
      <c r="L9" s="73">
        <f t="shared" si="21"/>
        <v>0</v>
      </c>
      <c r="M9" s="73">
        <f t="shared" si="22"/>
        <v>0</v>
      </c>
      <c r="N9" s="73">
        <f t="shared" si="23"/>
        <v>0</v>
      </c>
      <c r="O9" s="73">
        <f t="shared" si="24"/>
        <v>0</v>
      </c>
      <c r="P9" s="73">
        <f t="shared" si="25"/>
        <v>0</v>
      </c>
      <c r="Q9" s="73">
        <f t="shared" si="26"/>
        <v>0</v>
      </c>
      <c r="R9" s="73">
        <f t="shared" si="27"/>
        <v>0</v>
      </c>
      <c r="S9" s="73">
        <f t="shared" si="28"/>
        <v>0</v>
      </c>
      <c r="T9" s="73">
        <f t="shared" si="29"/>
        <v>0</v>
      </c>
      <c r="U9" s="73">
        <f t="shared" si="30"/>
        <v>0</v>
      </c>
      <c r="V9" s="73">
        <f t="shared" si="5"/>
        <v>0</v>
      </c>
      <c r="W9" s="73">
        <f t="shared" si="3"/>
        <v>0</v>
      </c>
      <c r="X9" s="73">
        <f t="shared" si="3"/>
        <v>0</v>
      </c>
      <c r="Z9" s="73">
        <f t="shared" si="6"/>
        <v>0</v>
      </c>
      <c r="AA9" s="73">
        <f t="shared" si="7"/>
        <v>0</v>
      </c>
      <c r="AB9" s="73">
        <f t="shared" si="8"/>
        <v>0</v>
      </c>
      <c r="AC9" s="73">
        <f t="shared" si="9"/>
        <v>0</v>
      </c>
      <c r="AD9" s="73">
        <f t="shared" si="10"/>
        <v>0</v>
      </c>
      <c r="AE9" s="73">
        <f t="shared" si="11"/>
        <v>0</v>
      </c>
      <c r="AF9" s="73">
        <f t="shared" si="12"/>
        <v>0</v>
      </c>
      <c r="AG9" s="73">
        <f t="shared" si="13"/>
        <v>0</v>
      </c>
      <c r="AH9" s="73">
        <f t="shared" si="14"/>
        <v>0</v>
      </c>
      <c r="AI9" s="73">
        <f t="shared" si="15"/>
        <v>0</v>
      </c>
      <c r="AJ9" s="73">
        <f t="shared" si="16"/>
        <v>0</v>
      </c>
      <c r="AK9" s="73">
        <f t="shared" si="17"/>
        <v>0</v>
      </c>
      <c r="AL9" s="73">
        <f t="shared" si="18"/>
        <v>0</v>
      </c>
      <c r="AM9" s="73">
        <f t="shared" si="4"/>
        <v>0</v>
      </c>
      <c r="AN9" s="73">
        <f t="shared" si="4"/>
        <v>0</v>
      </c>
      <c r="AQ9" s="72" t="s">
        <v>57</v>
      </c>
      <c r="AR9" s="98">
        <f t="shared" si="0"/>
        <v>0</v>
      </c>
      <c r="AS9" s="59">
        <f>AG63</f>
        <v>0</v>
      </c>
      <c r="AT9" s="59">
        <f>Q63</f>
        <v>0</v>
      </c>
    </row>
    <row r="10" spans="2:51">
      <c r="B10" s="61"/>
      <c r="C10" s="63"/>
      <c r="D10" s="80"/>
      <c r="E10" s="57"/>
      <c r="F10" s="77"/>
      <c r="G10" s="78">
        <f t="shared" si="1"/>
        <v>0</v>
      </c>
      <c r="H10" s="79">
        <f t="shared" si="2"/>
        <v>0</v>
      </c>
      <c r="I10" s="315"/>
      <c r="J10" s="73">
        <f t="shared" si="19"/>
        <v>0</v>
      </c>
      <c r="K10" s="73">
        <f t="shared" si="20"/>
        <v>0</v>
      </c>
      <c r="L10" s="73">
        <f t="shared" si="21"/>
        <v>0</v>
      </c>
      <c r="M10" s="73">
        <f t="shared" si="22"/>
        <v>0</v>
      </c>
      <c r="N10" s="73">
        <f t="shared" si="23"/>
        <v>0</v>
      </c>
      <c r="O10" s="73">
        <f t="shared" si="24"/>
        <v>0</v>
      </c>
      <c r="P10" s="73">
        <f t="shared" si="25"/>
        <v>0</v>
      </c>
      <c r="Q10" s="73">
        <f t="shared" si="26"/>
        <v>0</v>
      </c>
      <c r="R10" s="73">
        <f t="shared" si="27"/>
        <v>0</v>
      </c>
      <c r="S10" s="73">
        <f t="shared" si="28"/>
        <v>0</v>
      </c>
      <c r="T10" s="73">
        <f t="shared" si="29"/>
        <v>0</v>
      </c>
      <c r="U10" s="73">
        <f t="shared" si="30"/>
        <v>0</v>
      </c>
      <c r="V10" s="73">
        <f t="shared" si="5"/>
        <v>0</v>
      </c>
      <c r="W10" s="73">
        <f t="shared" si="3"/>
        <v>0</v>
      </c>
      <c r="X10" s="73">
        <f t="shared" si="3"/>
        <v>0</v>
      </c>
      <c r="Z10" s="73">
        <f t="shared" si="6"/>
        <v>0</v>
      </c>
      <c r="AA10" s="73">
        <f t="shared" si="7"/>
        <v>0</v>
      </c>
      <c r="AB10" s="73">
        <f t="shared" si="8"/>
        <v>0</v>
      </c>
      <c r="AC10" s="73">
        <f t="shared" si="9"/>
        <v>0</v>
      </c>
      <c r="AD10" s="73">
        <f t="shared" si="10"/>
        <v>0</v>
      </c>
      <c r="AE10" s="73">
        <f t="shared" si="11"/>
        <v>0</v>
      </c>
      <c r="AF10" s="73">
        <f t="shared" si="12"/>
        <v>0</v>
      </c>
      <c r="AG10" s="73">
        <f t="shared" si="13"/>
        <v>0</v>
      </c>
      <c r="AH10" s="73">
        <f t="shared" si="14"/>
        <v>0</v>
      </c>
      <c r="AI10" s="73">
        <f t="shared" si="15"/>
        <v>0</v>
      </c>
      <c r="AJ10" s="73">
        <f t="shared" si="16"/>
        <v>0</v>
      </c>
      <c r="AK10" s="73">
        <f t="shared" si="17"/>
        <v>0</v>
      </c>
      <c r="AL10" s="73">
        <f t="shared" si="18"/>
        <v>0</v>
      </c>
      <c r="AM10" s="73">
        <f t="shared" si="4"/>
        <v>0</v>
      </c>
      <c r="AN10" s="73">
        <f t="shared" si="4"/>
        <v>0</v>
      </c>
      <c r="AQ10" s="72" t="s">
        <v>38</v>
      </c>
      <c r="AR10" s="98">
        <f t="shared" si="0"/>
        <v>0</v>
      </c>
      <c r="AS10" s="59">
        <f>AH63</f>
        <v>0</v>
      </c>
      <c r="AT10" s="59">
        <f>R63</f>
        <v>0</v>
      </c>
      <c r="AY10" s="60"/>
    </row>
    <row r="11" spans="2:51">
      <c r="B11" s="61"/>
      <c r="C11" s="63"/>
      <c r="D11" s="80"/>
      <c r="E11" s="57"/>
      <c r="F11" s="77"/>
      <c r="G11" s="78">
        <f t="shared" si="1"/>
        <v>0</v>
      </c>
      <c r="H11" s="79">
        <f t="shared" si="2"/>
        <v>0</v>
      </c>
      <c r="I11" s="315"/>
      <c r="J11" s="73">
        <f t="shared" si="19"/>
        <v>0</v>
      </c>
      <c r="K11" s="73">
        <f t="shared" si="20"/>
        <v>0</v>
      </c>
      <c r="L11" s="73">
        <f t="shared" si="21"/>
        <v>0</v>
      </c>
      <c r="M11" s="73">
        <f t="shared" si="22"/>
        <v>0</v>
      </c>
      <c r="N11" s="73">
        <f t="shared" si="23"/>
        <v>0</v>
      </c>
      <c r="O11" s="73">
        <f t="shared" si="24"/>
        <v>0</v>
      </c>
      <c r="P11" s="73">
        <f t="shared" si="25"/>
        <v>0</v>
      </c>
      <c r="Q11" s="73">
        <f t="shared" si="26"/>
        <v>0</v>
      </c>
      <c r="R11" s="73">
        <f t="shared" si="27"/>
        <v>0</v>
      </c>
      <c r="S11" s="73">
        <f t="shared" si="28"/>
        <v>0</v>
      </c>
      <c r="T11" s="73">
        <f t="shared" si="29"/>
        <v>0</v>
      </c>
      <c r="U11" s="73">
        <f t="shared" si="30"/>
        <v>0</v>
      </c>
      <c r="V11" s="73">
        <f t="shared" si="5"/>
        <v>0</v>
      </c>
      <c r="W11" s="73">
        <f t="shared" si="3"/>
        <v>0</v>
      </c>
      <c r="X11" s="73">
        <f t="shared" si="3"/>
        <v>0</v>
      </c>
      <c r="Z11" s="73">
        <f t="shared" si="6"/>
        <v>0</v>
      </c>
      <c r="AA11" s="73">
        <f t="shared" si="7"/>
        <v>0</v>
      </c>
      <c r="AB11" s="73">
        <f t="shared" si="8"/>
        <v>0</v>
      </c>
      <c r="AC11" s="73">
        <f t="shared" si="9"/>
        <v>0</v>
      </c>
      <c r="AD11" s="73">
        <f t="shared" si="10"/>
        <v>0</v>
      </c>
      <c r="AE11" s="73">
        <f t="shared" si="11"/>
        <v>0</v>
      </c>
      <c r="AF11" s="73">
        <f t="shared" si="12"/>
        <v>0</v>
      </c>
      <c r="AG11" s="73">
        <f t="shared" si="13"/>
        <v>0</v>
      </c>
      <c r="AH11" s="73">
        <f t="shared" si="14"/>
        <v>0</v>
      </c>
      <c r="AI11" s="73">
        <f t="shared" si="15"/>
        <v>0</v>
      </c>
      <c r="AJ11" s="73">
        <f t="shared" si="16"/>
        <v>0</v>
      </c>
      <c r="AK11" s="73">
        <f t="shared" si="17"/>
        <v>0</v>
      </c>
      <c r="AL11" s="73">
        <f t="shared" si="18"/>
        <v>0</v>
      </c>
      <c r="AM11" s="73">
        <f t="shared" si="4"/>
        <v>0</v>
      </c>
      <c r="AN11" s="73">
        <f t="shared" si="4"/>
        <v>0</v>
      </c>
      <c r="AQ11" s="72" t="s">
        <v>53</v>
      </c>
      <c r="AR11" s="98">
        <f t="shared" si="0"/>
        <v>48.599999999999994</v>
      </c>
      <c r="AS11" s="59">
        <f>AI63</f>
        <v>0</v>
      </c>
      <c r="AT11" s="59">
        <f>S63</f>
        <v>48.599999999999994</v>
      </c>
      <c r="AY11" s="60"/>
    </row>
    <row r="12" spans="2:51">
      <c r="B12" s="61"/>
      <c r="C12" s="63"/>
      <c r="D12" s="80"/>
      <c r="E12" s="57"/>
      <c r="F12" s="77"/>
      <c r="G12" s="78">
        <f t="shared" si="1"/>
        <v>0</v>
      </c>
      <c r="H12" s="79">
        <f t="shared" si="2"/>
        <v>0</v>
      </c>
      <c r="I12" s="315"/>
      <c r="J12" s="73">
        <f t="shared" si="19"/>
        <v>0</v>
      </c>
      <c r="K12" s="73">
        <f t="shared" si="20"/>
        <v>0</v>
      </c>
      <c r="L12" s="73">
        <f t="shared" si="21"/>
        <v>0</v>
      </c>
      <c r="M12" s="73">
        <f t="shared" si="22"/>
        <v>0</v>
      </c>
      <c r="N12" s="73">
        <f t="shared" si="23"/>
        <v>0</v>
      </c>
      <c r="O12" s="73">
        <f t="shared" si="24"/>
        <v>0</v>
      </c>
      <c r="P12" s="73">
        <f t="shared" si="25"/>
        <v>0</v>
      </c>
      <c r="Q12" s="73">
        <f t="shared" si="26"/>
        <v>0</v>
      </c>
      <c r="R12" s="73">
        <f t="shared" si="27"/>
        <v>0</v>
      </c>
      <c r="S12" s="73">
        <f t="shared" si="28"/>
        <v>0</v>
      </c>
      <c r="T12" s="73">
        <f t="shared" si="29"/>
        <v>0</v>
      </c>
      <c r="U12" s="73">
        <f t="shared" si="30"/>
        <v>0</v>
      </c>
      <c r="V12" s="73">
        <f t="shared" si="5"/>
        <v>0</v>
      </c>
      <c r="W12" s="73">
        <f t="shared" si="3"/>
        <v>0</v>
      </c>
      <c r="X12" s="73">
        <f t="shared" si="3"/>
        <v>0</v>
      </c>
      <c r="Z12" s="73">
        <f t="shared" si="6"/>
        <v>0</v>
      </c>
      <c r="AA12" s="73">
        <f t="shared" si="7"/>
        <v>0</v>
      </c>
      <c r="AB12" s="73">
        <f t="shared" si="8"/>
        <v>0</v>
      </c>
      <c r="AC12" s="73">
        <f t="shared" si="9"/>
        <v>0</v>
      </c>
      <c r="AD12" s="73">
        <f t="shared" si="10"/>
        <v>0</v>
      </c>
      <c r="AE12" s="73">
        <f t="shared" si="11"/>
        <v>0</v>
      </c>
      <c r="AF12" s="73">
        <f t="shared" si="12"/>
        <v>0</v>
      </c>
      <c r="AG12" s="73">
        <f t="shared" si="13"/>
        <v>0</v>
      </c>
      <c r="AH12" s="73">
        <f t="shared" si="14"/>
        <v>0</v>
      </c>
      <c r="AI12" s="73">
        <f t="shared" si="15"/>
        <v>0</v>
      </c>
      <c r="AJ12" s="73">
        <f t="shared" si="16"/>
        <v>0</v>
      </c>
      <c r="AK12" s="73">
        <f t="shared" si="17"/>
        <v>0</v>
      </c>
      <c r="AL12" s="73">
        <f t="shared" si="18"/>
        <v>0</v>
      </c>
      <c r="AM12" s="73">
        <f t="shared" si="4"/>
        <v>0</v>
      </c>
      <c r="AN12" s="73">
        <f t="shared" si="4"/>
        <v>0</v>
      </c>
      <c r="AQ12" s="72" t="s">
        <v>56</v>
      </c>
      <c r="AR12" s="98">
        <f t="shared" si="0"/>
        <v>0</v>
      </c>
      <c r="AS12" s="59">
        <f>AJ63</f>
        <v>0</v>
      </c>
      <c r="AT12" s="59">
        <f>T63</f>
        <v>0</v>
      </c>
      <c r="AY12" s="60"/>
    </row>
    <row r="13" spans="2:51">
      <c r="B13" s="61"/>
      <c r="C13" s="63"/>
      <c r="D13" s="80"/>
      <c r="E13" s="57"/>
      <c r="F13" s="77"/>
      <c r="G13" s="78">
        <f t="shared" si="1"/>
        <v>0</v>
      </c>
      <c r="H13" s="79">
        <f t="shared" si="2"/>
        <v>0</v>
      </c>
      <c r="I13" s="315"/>
      <c r="J13" s="73">
        <f t="shared" si="19"/>
        <v>0</v>
      </c>
      <c r="K13" s="73">
        <f t="shared" si="20"/>
        <v>0</v>
      </c>
      <c r="L13" s="73">
        <f t="shared" si="21"/>
        <v>0</v>
      </c>
      <c r="M13" s="73">
        <f t="shared" si="22"/>
        <v>0</v>
      </c>
      <c r="N13" s="73">
        <f t="shared" si="23"/>
        <v>0</v>
      </c>
      <c r="O13" s="73">
        <f t="shared" si="24"/>
        <v>0</v>
      </c>
      <c r="P13" s="73">
        <f t="shared" si="25"/>
        <v>0</v>
      </c>
      <c r="Q13" s="73">
        <f t="shared" si="26"/>
        <v>0</v>
      </c>
      <c r="R13" s="73">
        <f t="shared" si="27"/>
        <v>0</v>
      </c>
      <c r="S13" s="73">
        <f t="shared" si="28"/>
        <v>0</v>
      </c>
      <c r="T13" s="73">
        <f t="shared" si="29"/>
        <v>0</v>
      </c>
      <c r="U13" s="73">
        <f t="shared" si="30"/>
        <v>0</v>
      </c>
      <c r="V13" s="73">
        <f t="shared" si="5"/>
        <v>0</v>
      </c>
      <c r="W13" s="73">
        <f t="shared" si="3"/>
        <v>0</v>
      </c>
      <c r="X13" s="73">
        <f t="shared" si="3"/>
        <v>0</v>
      </c>
      <c r="Z13" s="73">
        <f t="shared" si="6"/>
        <v>0</v>
      </c>
      <c r="AA13" s="73">
        <f t="shared" si="7"/>
        <v>0</v>
      </c>
      <c r="AB13" s="73">
        <f t="shared" si="8"/>
        <v>0</v>
      </c>
      <c r="AC13" s="73">
        <f t="shared" si="9"/>
        <v>0</v>
      </c>
      <c r="AD13" s="73">
        <f t="shared" si="10"/>
        <v>0</v>
      </c>
      <c r="AE13" s="73">
        <f t="shared" si="11"/>
        <v>0</v>
      </c>
      <c r="AF13" s="73">
        <f t="shared" si="12"/>
        <v>0</v>
      </c>
      <c r="AG13" s="73">
        <f t="shared" si="13"/>
        <v>0</v>
      </c>
      <c r="AH13" s="73">
        <f t="shared" si="14"/>
        <v>0</v>
      </c>
      <c r="AI13" s="73">
        <f t="shared" si="15"/>
        <v>0</v>
      </c>
      <c r="AJ13" s="73">
        <f t="shared" si="16"/>
        <v>0</v>
      </c>
      <c r="AK13" s="73">
        <f t="shared" si="17"/>
        <v>0</v>
      </c>
      <c r="AL13" s="73">
        <f t="shared" si="18"/>
        <v>0</v>
      </c>
      <c r="AM13" s="73">
        <f t="shared" si="4"/>
        <v>0</v>
      </c>
      <c r="AN13" s="73">
        <f t="shared" si="4"/>
        <v>0</v>
      </c>
      <c r="AQ13" s="72" t="s">
        <v>50</v>
      </c>
      <c r="AR13" s="98">
        <f t="shared" si="0"/>
        <v>0</v>
      </c>
      <c r="AS13" s="59">
        <f>AK63</f>
        <v>0</v>
      </c>
      <c r="AT13" s="59">
        <f>U63</f>
        <v>0</v>
      </c>
      <c r="AY13" s="60"/>
    </row>
    <row r="14" spans="2:51">
      <c r="B14" s="61"/>
      <c r="C14" s="63"/>
      <c r="D14" s="80"/>
      <c r="E14" s="57"/>
      <c r="F14" s="77"/>
      <c r="G14" s="78">
        <f t="shared" si="1"/>
        <v>0</v>
      </c>
      <c r="H14" s="79">
        <f t="shared" si="2"/>
        <v>0</v>
      </c>
      <c r="I14" s="315"/>
      <c r="J14" s="73">
        <f t="shared" si="19"/>
        <v>0</v>
      </c>
      <c r="K14" s="73">
        <f t="shared" si="20"/>
        <v>0</v>
      </c>
      <c r="L14" s="73">
        <f t="shared" si="21"/>
        <v>0</v>
      </c>
      <c r="M14" s="73">
        <f t="shared" si="22"/>
        <v>0</v>
      </c>
      <c r="N14" s="73">
        <f t="shared" si="23"/>
        <v>0</v>
      </c>
      <c r="O14" s="73">
        <f t="shared" si="24"/>
        <v>0</v>
      </c>
      <c r="P14" s="73">
        <f t="shared" si="25"/>
        <v>0</v>
      </c>
      <c r="Q14" s="73">
        <f t="shared" si="26"/>
        <v>0</v>
      </c>
      <c r="R14" s="73">
        <f t="shared" si="27"/>
        <v>0</v>
      </c>
      <c r="S14" s="73">
        <f t="shared" si="28"/>
        <v>0</v>
      </c>
      <c r="T14" s="73">
        <f t="shared" si="29"/>
        <v>0</v>
      </c>
      <c r="U14" s="73">
        <f t="shared" si="30"/>
        <v>0</v>
      </c>
      <c r="V14" s="73">
        <f t="shared" si="5"/>
        <v>0</v>
      </c>
      <c r="W14" s="73">
        <f t="shared" si="3"/>
        <v>0</v>
      </c>
      <c r="X14" s="73">
        <f t="shared" si="3"/>
        <v>0</v>
      </c>
      <c r="Z14" s="73">
        <f t="shared" si="6"/>
        <v>0</v>
      </c>
      <c r="AA14" s="73">
        <f t="shared" si="7"/>
        <v>0</v>
      </c>
      <c r="AB14" s="73">
        <f t="shared" si="8"/>
        <v>0</v>
      </c>
      <c r="AC14" s="73">
        <f t="shared" si="9"/>
        <v>0</v>
      </c>
      <c r="AD14" s="73">
        <f t="shared" si="10"/>
        <v>0</v>
      </c>
      <c r="AE14" s="73">
        <f t="shared" si="11"/>
        <v>0</v>
      </c>
      <c r="AF14" s="73">
        <f t="shared" si="12"/>
        <v>0</v>
      </c>
      <c r="AG14" s="73">
        <f t="shared" si="13"/>
        <v>0</v>
      </c>
      <c r="AH14" s="73">
        <f t="shared" si="14"/>
        <v>0</v>
      </c>
      <c r="AI14" s="73">
        <f t="shared" si="15"/>
        <v>0</v>
      </c>
      <c r="AJ14" s="73">
        <f t="shared" si="16"/>
        <v>0</v>
      </c>
      <c r="AK14" s="73">
        <f t="shared" si="17"/>
        <v>0</v>
      </c>
      <c r="AL14" s="73">
        <f t="shared" si="18"/>
        <v>0</v>
      </c>
      <c r="AM14" s="73">
        <f t="shared" si="4"/>
        <v>0</v>
      </c>
      <c r="AN14" s="73">
        <f t="shared" si="4"/>
        <v>0</v>
      </c>
      <c r="AQ14" s="72" t="s">
        <v>104</v>
      </c>
      <c r="AR14" s="98">
        <f t="shared" si="0"/>
        <v>0</v>
      </c>
      <c r="AS14" s="59">
        <f>AL63</f>
        <v>0</v>
      </c>
      <c r="AT14" s="59">
        <f>V63</f>
        <v>0</v>
      </c>
      <c r="AY14" s="60"/>
    </row>
    <row r="15" spans="2:51">
      <c r="B15" s="61"/>
      <c r="C15" s="63"/>
      <c r="D15" s="80"/>
      <c r="E15" s="57"/>
      <c r="F15" s="77"/>
      <c r="G15" s="78">
        <f t="shared" si="1"/>
        <v>0</v>
      </c>
      <c r="H15" s="79">
        <f t="shared" si="2"/>
        <v>0</v>
      </c>
      <c r="I15" s="315"/>
      <c r="J15" s="73">
        <f t="shared" si="19"/>
        <v>0</v>
      </c>
      <c r="K15" s="73">
        <f t="shared" si="20"/>
        <v>0</v>
      </c>
      <c r="L15" s="73">
        <f t="shared" si="21"/>
        <v>0</v>
      </c>
      <c r="M15" s="73">
        <f t="shared" si="22"/>
        <v>0</v>
      </c>
      <c r="N15" s="73">
        <f t="shared" si="23"/>
        <v>0</v>
      </c>
      <c r="O15" s="73">
        <f t="shared" si="24"/>
        <v>0</v>
      </c>
      <c r="P15" s="73">
        <f t="shared" si="25"/>
        <v>0</v>
      </c>
      <c r="Q15" s="73">
        <f t="shared" si="26"/>
        <v>0</v>
      </c>
      <c r="R15" s="73">
        <f t="shared" si="27"/>
        <v>0</v>
      </c>
      <c r="S15" s="73">
        <f t="shared" si="28"/>
        <v>0</v>
      </c>
      <c r="T15" s="73">
        <f t="shared" si="29"/>
        <v>0</v>
      </c>
      <c r="U15" s="73">
        <f t="shared" si="30"/>
        <v>0</v>
      </c>
      <c r="V15" s="73">
        <f t="shared" si="5"/>
        <v>0</v>
      </c>
      <c r="W15" s="73">
        <f t="shared" si="3"/>
        <v>0</v>
      </c>
      <c r="X15" s="73">
        <f t="shared" si="3"/>
        <v>0</v>
      </c>
      <c r="Z15" s="73">
        <f t="shared" si="6"/>
        <v>0</v>
      </c>
      <c r="AA15" s="73">
        <f t="shared" si="7"/>
        <v>0</v>
      </c>
      <c r="AB15" s="73">
        <f t="shared" si="8"/>
        <v>0</v>
      </c>
      <c r="AC15" s="73">
        <f t="shared" si="9"/>
        <v>0</v>
      </c>
      <c r="AD15" s="73">
        <f t="shared" si="10"/>
        <v>0</v>
      </c>
      <c r="AE15" s="73">
        <f t="shared" si="11"/>
        <v>0</v>
      </c>
      <c r="AF15" s="73">
        <f t="shared" si="12"/>
        <v>0</v>
      </c>
      <c r="AG15" s="73">
        <f t="shared" si="13"/>
        <v>0</v>
      </c>
      <c r="AH15" s="73">
        <f t="shared" si="14"/>
        <v>0</v>
      </c>
      <c r="AI15" s="73">
        <f t="shared" si="15"/>
        <v>0</v>
      </c>
      <c r="AJ15" s="73">
        <f t="shared" si="16"/>
        <v>0</v>
      </c>
      <c r="AK15" s="73">
        <f t="shared" si="17"/>
        <v>0</v>
      </c>
      <c r="AL15" s="73">
        <f t="shared" si="18"/>
        <v>0</v>
      </c>
      <c r="AM15" s="73">
        <f t="shared" si="4"/>
        <v>0</v>
      </c>
      <c r="AN15" s="73">
        <f t="shared" si="4"/>
        <v>0</v>
      </c>
      <c r="AQ15" s="72" t="s">
        <v>176</v>
      </c>
      <c r="AR15" s="98">
        <f t="shared" si="0"/>
        <v>0</v>
      </c>
      <c r="AS15" s="59">
        <f>AM63</f>
        <v>0</v>
      </c>
      <c r="AT15" s="59">
        <f>W63</f>
        <v>0</v>
      </c>
      <c r="AY15" s="60"/>
    </row>
    <row r="16" spans="2:51">
      <c r="B16" s="61"/>
      <c r="C16" s="63"/>
      <c r="D16" s="80"/>
      <c r="E16" s="57"/>
      <c r="F16" s="77"/>
      <c r="G16" s="78">
        <f t="shared" si="1"/>
        <v>0</v>
      </c>
      <c r="H16" s="79">
        <f t="shared" si="2"/>
        <v>0</v>
      </c>
      <c r="I16" s="315"/>
      <c r="J16" s="73">
        <f t="shared" si="19"/>
        <v>0</v>
      </c>
      <c r="K16" s="73">
        <f t="shared" si="20"/>
        <v>0</v>
      </c>
      <c r="L16" s="73">
        <f t="shared" si="21"/>
        <v>0</v>
      </c>
      <c r="M16" s="73">
        <f t="shared" si="22"/>
        <v>0</v>
      </c>
      <c r="N16" s="73">
        <f t="shared" si="23"/>
        <v>0</v>
      </c>
      <c r="O16" s="73">
        <f t="shared" si="24"/>
        <v>0</v>
      </c>
      <c r="P16" s="73">
        <f t="shared" si="25"/>
        <v>0</v>
      </c>
      <c r="Q16" s="73">
        <f t="shared" si="26"/>
        <v>0</v>
      </c>
      <c r="R16" s="73">
        <f t="shared" si="27"/>
        <v>0</v>
      </c>
      <c r="S16" s="73">
        <f t="shared" si="28"/>
        <v>0</v>
      </c>
      <c r="T16" s="73">
        <f t="shared" si="29"/>
        <v>0</v>
      </c>
      <c r="U16" s="73">
        <f t="shared" si="30"/>
        <v>0</v>
      </c>
      <c r="V16" s="73">
        <f t="shared" si="5"/>
        <v>0</v>
      </c>
      <c r="W16" s="73">
        <f t="shared" si="3"/>
        <v>0</v>
      </c>
      <c r="X16" s="73">
        <f t="shared" si="3"/>
        <v>0</v>
      </c>
      <c r="Z16" s="73">
        <f t="shared" si="6"/>
        <v>0</v>
      </c>
      <c r="AA16" s="73">
        <f t="shared" si="7"/>
        <v>0</v>
      </c>
      <c r="AB16" s="73">
        <f t="shared" si="8"/>
        <v>0</v>
      </c>
      <c r="AC16" s="73">
        <f t="shared" si="9"/>
        <v>0</v>
      </c>
      <c r="AD16" s="73">
        <f t="shared" si="10"/>
        <v>0</v>
      </c>
      <c r="AE16" s="73">
        <f t="shared" si="11"/>
        <v>0</v>
      </c>
      <c r="AF16" s="73">
        <f t="shared" si="12"/>
        <v>0</v>
      </c>
      <c r="AG16" s="73">
        <f t="shared" si="13"/>
        <v>0</v>
      </c>
      <c r="AH16" s="73">
        <f t="shared" si="14"/>
        <v>0</v>
      </c>
      <c r="AI16" s="73">
        <f t="shared" si="15"/>
        <v>0</v>
      </c>
      <c r="AJ16" s="73">
        <f t="shared" si="16"/>
        <v>0</v>
      </c>
      <c r="AK16" s="73">
        <f t="shared" si="17"/>
        <v>0</v>
      </c>
      <c r="AL16" s="73">
        <f t="shared" si="18"/>
        <v>0</v>
      </c>
      <c r="AM16" s="73">
        <f t="shared" si="4"/>
        <v>0</v>
      </c>
      <c r="AN16" s="73">
        <f t="shared" si="4"/>
        <v>0</v>
      </c>
      <c r="AQ16" s="72"/>
      <c r="AR16" s="98">
        <f t="shared" si="0"/>
        <v>0</v>
      </c>
      <c r="AS16" s="96">
        <f>AN63</f>
        <v>0</v>
      </c>
      <c r="AT16" s="96">
        <f>X63</f>
        <v>0</v>
      </c>
      <c r="AU16" s="60"/>
      <c r="AY16" s="60"/>
    </row>
    <row r="17" spans="2:52">
      <c r="B17" s="61"/>
      <c r="C17" s="63"/>
      <c r="D17" s="80"/>
      <c r="E17" s="57"/>
      <c r="F17" s="77"/>
      <c r="G17" s="78">
        <f t="shared" si="1"/>
        <v>0</v>
      </c>
      <c r="H17" s="79">
        <f t="shared" si="2"/>
        <v>0</v>
      </c>
      <c r="I17" s="315"/>
      <c r="J17" s="73">
        <f t="shared" si="19"/>
        <v>0</v>
      </c>
      <c r="K17" s="73">
        <f t="shared" si="20"/>
        <v>0</v>
      </c>
      <c r="L17" s="73">
        <f t="shared" si="21"/>
        <v>0</v>
      </c>
      <c r="M17" s="73">
        <f t="shared" si="22"/>
        <v>0</v>
      </c>
      <c r="N17" s="73">
        <f t="shared" si="23"/>
        <v>0</v>
      </c>
      <c r="O17" s="73">
        <f t="shared" si="24"/>
        <v>0</v>
      </c>
      <c r="P17" s="73">
        <f t="shared" si="25"/>
        <v>0</v>
      </c>
      <c r="Q17" s="73">
        <f t="shared" si="26"/>
        <v>0</v>
      </c>
      <c r="R17" s="73">
        <f t="shared" si="27"/>
        <v>0</v>
      </c>
      <c r="S17" s="73">
        <f t="shared" si="28"/>
        <v>0</v>
      </c>
      <c r="T17" s="73">
        <f t="shared" si="29"/>
        <v>0</v>
      </c>
      <c r="U17" s="73">
        <f t="shared" si="30"/>
        <v>0</v>
      </c>
      <c r="V17" s="73">
        <f t="shared" si="5"/>
        <v>0</v>
      </c>
      <c r="W17" s="73">
        <f t="shared" si="3"/>
        <v>0</v>
      </c>
      <c r="X17" s="73">
        <f t="shared" si="3"/>
        <v>0</v>
      </c>
      <c r="Z17" s="73">
        <f t="shared" si="6"/>
        <v>0</v>
      </c>
      <c r="AA17" s="73">
        <f t="shared" si="7"/>
        <v>0</v>
      </c>
      <c r="AB17" s="73">
        <f t="shared" si="8"/>
        <v>0</v>
      </c>
      <c r="AC17" s="73">
        <f t="shared" si="9"/>
        <v>0</v>
      </c>
      <c r="AD17" s="73">
        <f t="shared" si="10"/>
        <v>0</v>
      </c>
      <c r="AE17" s="73">
        <f t="shared" si="11"/>
        <v>0</v>
      </c>
      <c r="AF17" s="73">
        <f t="shared" si="12"/>
        <v>0</v>
      </c>
      <c r="AG17" s="73">
        <f t="shared" si="13"/>
        <v>0</v>
      </c>
      <c r="AH17" s="73">
        <f t="shared" si="14"/>
        <v>0</v>
      </c>
      <c r="AI17" s="73">
        <f t="shared" si="15"/>
        <v>0</v>
      </c>
      <c r="AJ17" s="73">
        <f t="shared" si="16"/>
        <v>0</v>
      </c>
      <c r="AK17" s="73">
        <f t="shared" si="17"/>
        <v>0</v>
      </c>
      <c r="AL17" s="73">
        <f t="shared" si="18"/>
        <v>0</v>
      </c>
      <c r="AM17" s="73">
        <f t="shared" si="4"/>
        <v>0</v>
      </c>
      <c r="AN17" s="73">
        <f t="shared" si="4"/>
        <v>0</v>
      </c>
      <c r="AQ17" s="88" t="s">
        <v>63</v>
      </c>
      <c r="AR17" s="97">
        <f>SUM(AR2:AR16)</f>
        <v>48.599999999999994</v>
      </c>
      <c r="AS17" s="89">
        <f>SUM(AS2:AS16)</f>
        <v>0</v>
      </c>
      <c r="AT17" s="89">
        <f>SUM(AT2:AT16)</f>
        <v>48.599999999999994</v>
      </c>
    </row>
    <row r="18" spans="2:52">
      <c r="B18" s="61"/>
      <c r="C18" s="63"/>
      <c r="D18" s="80"/>
      <c r="E18" s="57"/>
      <c r="F18" s="77"/>
      <c r="G18" s="78">
        <f t="shared" si="1"/>
        <v>0</v>
      </c>
      <c r="H18" s="79">
        <f t="shared" si="2"/>
        <v>0</v>
      </c>
      <c r="I18" s="315"/>
      <c r="J18" s="73">
        <f t="shared" si="19"/>
        <v>0</v>
      </c>
      <c r="K18" s="73">
        <f t="shared" si="20"/>
        <v>0</v>
      </c>
      <c r="L18" s="73">
        <f t="shared" si="21"/>
        <v>0</v>
      </c>
      <c r="M18" s="73">
        <f t="shared" si="22"/>
        <v>0</v>
      </c>
      <c r="N18" s="73">
        <f t="shared" si="23"/>
        <v>0</v>
      </c>
      <c r="O18" s="73">
        <f t="shared" si="24"/>
        <v>0</v>
      </c>
      <c r="P18" s="73">
        <f t="shared" si="25"/>
        <v>0</v>
      </c>
      <c r="Q18" s="73">
        <f t="shared" si="26"/>
        <v>0</v>
      </c>
      <c r="R18" s="73">
        <f t="shared" si="27"/>
        <v>0</v>
      </c>
      <c r="S18" s="73">
        <f t="shared" si="28"/>
        <v>0</v>
      </c>
      <c r="T18" s="73">
        <f t="shared" si="29"/>
        <v>0</v>
      </c>
      <c r="U18" s="73">
        <f t="shared" si="30"/>
        <v>0</v>
      </c>
      <c r="V18" s="73">
        <f t="shared" si="5"/>
        <v>0</v>
      </c>
      <c r="W18" s="73">
        <f t="shared" si="3"/>
        <v>0</v>
      </c>
      <c r="X18" s="73">
        <f t="shared" si="3"/>
        <v>0</v>
      </c>
      <c r="Z18" s="73">
        <f t="shared" si="6"/>
        <v>0</v>
      </c>
      <c r="AA18" s="73">
        <f t="shared" si="7"/>
        <v>0</v>
      </c>
      <c r="AB18" s="73">
        <f t="shared" si="8"/>
        <v>0</v>
      </c>
      <c r="AC18" s="73">
        <f t="shared" si="9"/>
        <v>0</v>
      </c>
      <c r="AD18" s="73">
        <f t="shared" si="10"/>
        <v>0</v>
      </c>
      <c r="AE18" s="73">
        <f t="shared" si="11"/>
        <v>0</v>
      </c>
      <c r="AF18" s="73">
        <f t="shared" si="12"/>
        <v>0</v>
      </c>
      <c r="AG18" s="73">
        <f t="shared" si="13"/>
        <v>0</v>
      </c>
      <c r="AH18" s="73">
        <f t="shared" si="14"/>
        <v>0</v>
      </c>
      <c r="AI18" s="73">
        <f t="shared" si="15"/>
        <v>0</v>
      </c>
      <c r="AJ18" s="73">
        <f t="shared" si="16"/>
        <v>0</v>
      </c>
      <c r="AK18" s="73">
        <f t="shared" si="17"/>
        <v>0</v>
      </c>
      <c r="AL18" s="73">
        <f t="shared" si="18"/>
        <v>0</v>
      </c>
      <c r="AM18" s="73">
        <f t="shared" si="4"/>
        <v>0</v>
      </c>
      <c r="AN18" s="73">
        <f t="shared" si="4"/>
        <v>0</v>
      </c>
      <c r="AQ18" s="81" t="s">
        <v>61</v>
      </c>
      <c r="AR18" s="647" t="s">
        <v>43</v>
      </c>
      <c r="AS18" s="648"/>
      <c r="AT18" s="649"/>
      <c r="AU18" s="100"/>
      <c r="AV18" s="99"/>
      <c r="AY18" s="60"/>
    </row>
    <row r="19" spans="2:52">
      <c r="B19" s="61"/>
      <c r="C19" s="63"/>
      <c r="D19" s="80"/>
      <c r="E19" s="57"/>
      <c r="F19" s="77"/>
      <c r="G19" s="78">
        <f t="shared" si="1"/>
        <v>0</v>
      </c>
      <c r="H19" s="79">
        <f t="shared" si="2"/>
        <v>0</v>
      </c>
      <c r="I19" s="315"/>
      <c r="J19" s="73">
        <f t="shared" si="19"/>
        <v>0</v>
      </c>
      <c r="K19" s="73">
        <f t="shared" si="20"/>
        <v>0</v>
      </c>
      <c r="L19" s="73">
        <f t="shared" si="21"/>
        <v>0</v>
      </c>
      <c r="M19" s="73">
        <f t="shared" si="22"/>
        <v>0</v>
      </c>
      <c r="N19" s="73">
        <f t="shared" si="23"/>
        <v>0</v>
      </c>
      <c r="O19" s="73">
        <f t="shared" si="24"/>
        <v>0</v>
      </c>
      <c r="P19" s="73">
        <f t="shared" si="25"/>
        <v>0</v>
      </c>
      <c r="Q19" s="73">
        <f t="shared" si="26"/>
        <v>0</v>
      </c>
      <c r="R19" s="73">
        <f t="shared" si="27"/>
        <v>0</v>
      </c>
      <c r="S19" s="73">
        <f t="shared" si="28"/>
        <v>0</v>
      </c>
      <c r="T19" s="73">
        <f t="shared" si="29"/>
        <v>0</v>
      </c>
      <c r="U19" s="73">
        <f t="shared" si="30"/>
        <v>0</v>
      </c>
      <c r="V19" s="73">
        <f t="shared" si="5"/>
        <v>0</v>
      </c>
      <c r="W19" s="73">
        <f t="shared" si="5"/>
        <v>0</v>
      </c>
      <c r="X19" s="73">
        <f t="shared" si="5"/>
        <v>0</v>
      </c>
      <c r="Z19" s="73">
        <f t="shared" si="6"/>
        <v>0</v>
      </c>
      <c r="AA19" s="73">
        <f t="shared" si="7"/>
        <v>0</v>
      </c>
      <c r="AB19" s="73">
        <f t="shared" si="8"/>
        <v>0</v>
      </c>
      <c r="AC19" s="73">
        <f t="shared" si="9"/>
        <v>0</v>
      </c>
      <c r="AD19" s="73">
        <f t="shared" si="10"/>
        <v>0</v>
      </c>
      <c r="AE19" s="73">
        <f t="shared" si="11"/>
        <v>0</v>
      </c>
      <c r="AF19" s="73">
        <f t="shared" si="12"/>
        <v>0</v>
      </c>
      <c r="AG19" s="73">
        <f t="shared" si="13"/>
        <v>0</v>
      </c>
      <c r="AH19" s="73">
        <f t="shared" si="14"/>
        <v>0</v>
      </c>
      <c r="AI19" s="73">
        <f t="shared" si="15"/>
        <v>0</v>
      </c>
      <c r="AJ19" s="73">
        <f t="shared" si="16"/>
        <v>0</v>
      </c>
      <c r="AK19" s="73">
        <f t="shared" si="17"/>
        <v>0</v>
      </c>
      <c r="AL19" s="73">
        <f t="shared" si="18"/>
        <v>0</v>
      </c>
      <c r="AM19" s="73">
        <f t="shared" si="18"/>
        <v>0</v>
      </c>
      <c r="AN19" s="73">
        <f t="shared" si="18"/>
        <v>0</v>
      </c>
      <c r="AQ19" s="81" t="s">
        <v>62</v>
      </c>
      <c r="AU19" s="99"/>
    </row>
    <row r="20" spans="2:52">
      <c r="B20" s="61"/>
      <c r="C20" s="63"/>
      <c r="D20" s="80"/>
      <c r="E20" s="57"/>
      <c r="F20" s="77"/>
      <c r="G20" s="78">
        <f t="shared" si="1"/>
        <v>0</v>
      </c>
      <c r="H20" s="79">
        <f t="shared" si="2"/>
        <v>0</v>
      </c>
      <c r="I20" s="315"/>
      <c r="J20" s="73">
        <f t="shared" si="19"/>
        <v>0</v>
      </c>
      <c r="K20" s="73">
        <f t="shared" si="20"/>
        <v>0</v>
      </c>
      <c r="L20" s="73">
        <f t="shared" si="21"/>
        <v>0</v>
      </c>
      <c r="M20" s="73">
        <f t="shared" si="22"/>
        <v>0</v>
      </c>
      <c r="N20" s="73">
        <f t="shared" si="23"/>
        <v>0</v>
      </c>
      <c r="O20" s="73">
        <f t="shared" si="24"/>
        <v>0</v>
      </c>
      <c r="P20" s="73">
        <f t="shared" si="25"/>
        <v>0</v>
      </c>
      <c r="Q20" s="73">
        <f t="shared" si="26"/>
        <v>0</v>
      </c>
      <c r="R20" s="73">
        <f t="shared" si="27"/>
        <v>0</v>
      </c>
      <c r="S20" s="73">
        <f t="shared" si="28"/>
        <v>0</v>
      </c>
      <c r="T20" s="73">
        <f t="shared" si="29"/>
        <v>0</v>
      </c>
      <c r="U20" s="73">
        <f t="shared" si="30"/>
        <v>0</v>
      </c>
      <c r="V20" s="73">
        <f t="shared" si="5"/>
        <v>0</v>
      </c>
      <c r="W20" s="73">
        <f t="shared" si="5"/>
        <v>0</v>
      </c>
      <c r="X20" s="73">
        <f t="shared" si="5"/>
        <v>0</v>
      </c>
      <c r="Z20" s="73">
        <f t="shared" si="6"/>
        <v>0</v>
      </c>
      <c r="AA20" s="73">
        <f t="shared" si="7"/>
        <v>0</v>
      </c>
      <c r="AB20" s="73">
        <f t="shared" si="8"/>
        <v>0</v>
      </c>
      <c r="AC20" s="73">
        <f t="shared" si="9"/>
        <v>0</v>
      </c>
      <c r="AD20" s="73">
        <f t="shared" si="10"/>
        <v>0</v>
      </c>
      <c r="AE20" s="73">
        <f t="shared" si="11"/>
        <v>0</v>
      </c>
      <c r="AF20" s="73">
        <f t="shared" si="12"/>
        <v>0</v>
      </c>
      <c r="AG20" s="73">
        <f t="shared" si="13"/>
        <v>0</v>
      </c>
      <c r="AH20" s="73">
        <f t="shared" si="14"/>
        <v>0</v>
      </c>
      <c r="AI20" s="73">
        <f t="shared" si="15"/>
        <v>0</v>
      </c>
      <c r="AJ20" s="73">
        <f t="shared" si="16"/>
        <v>0</v>
      </c>
      <c r="AK20" s="73">
        <f t="shared" si="17"/>
        <v>0</v>
      </c>
      <c r="AL20" s="73">
        <f t="shared" si="18"/>
        <v>0</v>
      </c>
      <c r="AM20" s="73">
        <f t="shared" si="18"/>
        <v>0</v>
      </c>
      <c r="AN20" s="73">
        <f t="shared" si="18"/>
        <v>0</v>
      </c>
    </row>
    <row r="21" spans="2:52">
      <c r="B21" s="61"/>
      <c r="C21" s="63"/>
      <c r="D21" s="80"/>
      <c r="E21" s="57"/>
      <c r="F21" s="77"/>
      <c r="G21" s="78">
        <f t="shared" si="1"/>
        <v>0</v>
      </c>
      <c r="H21" s="79">
        <f t="shared" si="2"/>
        <v>0</v>
      </c>
      <c r="I21" s="315"/>
      <c r="J21" s="73">
        <f t="shared" si="19"/>
        <v>0</v>
      </c>
      <c r="K21" s="73">
        <f t="shared" si="20"/>
        <v>0</v>
      </c>
      <c r="L21" s="73">
        <f t="shared" si="21"/>
        <v>0</v>
      </c>
      <c r="M21" s="73">
        <f t="shared" si="22"/>
        <v>0</v>
      </c>
      <c r="N21" s="73">
        <f t="shared" si="23"/>
        <v>0</v>
      </c>
      <c r="O21" s="73">
        <f t="shared" si="24"/>
        <v>0</v>
      </c>
      <c r="P21" s="73">
        <f t="shared" si="25"/>
        <v>0</v>
      </c>
      <c r="Q21" s="73">
        <f t="shared" si="26"/>
        <v>0</v>
      </c>
      <c r="R21" s="73">
        <f t="shared" si="27"/>
        <v>0</v>
      </c>
      <c r="S21" s="73">
        <f t="shared" si="28"/>
        <v>0</v>
      </c>
      <c r="T21" s="73">
        <f t="shared" si="29"/>
        <v>0</v>
      </c>
      <c r="U21" s="73">
        <f t="shared" si="30"/>
        <v>0</v>
      </c>
      <c r="V21" s="73">
        <f t="shared" si="5"/>
        <v>0</v>
      </c>
      <c r="W21" s="73">
        <f t="shared" si="5"/>
        <v>0</v>
      </c>
      <c r="X21" s="73">
        <f t="shared" si="5"/>
        <v>0</v>
      </c>
      <c r="Z21" s="73">
        <f t="shared" si="6"/>
        <v>0</v>
      </c>
      <c r="AA21" s="73">
        <f t="shared" si="7"/>
        <v>0</v>
      </c>
      <c r="AB21" s="73">
        <f t="shared" si="8"/>
        <v>0</v>
      </c>
      <c r="AC21" s="73">
        <f t="shared" si="9"/>
        <v>0</v>
      </c>
      <c r="AD21" s="73">
        <f t="shared" si="10"/>
        <v>0</v>
      </c>
      <c r="AE21" s="73">
        <f t="shared" si="11"/>
        <v>0</v>
      </c>
      <c r="AF21" s="73">
        <f t="shared" si="12"/>
        <v>0</v>
      </c>
      <c r="AG21" s="73">
        <f t="shared" si="13"/>
        <v>0</v>
      </c>
      <c r="AH21" s="73">
        <f t="shared" si="14"/>
        <v>0</v>
      </c>
      <c r="AI21" s="73">
        <f t="shared" si="15"/>
        <v>0</v>
      </c>
      <c r="AJ21" s="73">
        <f t="shared" si="16"/>
        <v>0</v>
      </c>
      <c r="AK21" s="73">
        <f t="shared" si="17"/>
        <v>0</v>
      </c>
      <c r="AL21" s="73">
        <f t="shared" si="18"/>
        <v>0</v>
      </c>
      <c r="AM21" s="73">
        <f t="shared" si="18"/>
        <v>0</v>
      </c>
      <c r="AN21" s="73">
        <f t="shared" si="18"/>
        <v>0</v>
      </c>
    </row>
    <row r="22" spans="2:52">
      <c r="B22" s="61"/>
      <c r="C22" s="63"/>
      <c r="D22" s="80"/>
      <c r="E22" s="57"/>
      <c r="F22" s="77"/>
      <c r="G22" s="78">
        <f t="shared" si="1"/>
        <v>0</v>
      </c>
      <c r="H22" s="79">
        <f t="shared" si="2"/>
        <v>0</v>
      </c>
      <c r="I22" s="316"/>
      <c r="J22" s="73">
        <f t="shared" si="19"/>
        <v>0</v>
      </c>
      <c r="K22" s="73">
        <f t="shared" si="20"/>
        <v>0</v>
      </c>
      <c r="L22" s="73">
        <f t="shared" si="21"/>
        <v>0</v>
      </c>
      <c r="M22" s="73">
        <f t="shared" si="22"/>
        <v>0</v>
      </c>
      <c r="N22" s="73">
        <f t="shared" si="23"/>
        <v>0</v>
      </c>
      <c r="O22" s="73">
        <f t="shared" si="24"/>
        <v>0</v>
      </c>
      <c r="P22" s="73">
        <f t="shared" si="25"/>
        <v>0</v>
      </c>
      <c r="Q22" s="73">
        <f t="shared" si="26"/>
        <v>0</v>
      </c>
      <c r="R22" s="73">
        <f t="shared" si="27"/>
        <v>0</v>
      </c>
      <c r="S22" s="73">
        <f t="shared" si="28"/>
        <v>0</v>
      </c>
      <c r="T22" s="73">
        <f t="shared" si="29"/>
        <v>0</v>
      </c>
      <c r="U22" s="73">
        <f t="shared" si="30"/>
        <v>0</v>
      </c>
      <c r="V22" s="73">
        <f t="shared" si="5"/>
        <v>0</v>
      </c>
      <c r="W22" s="73">
        <f t="shared" si="5"/>
        <v>0</v>
      </c>
      <c r="X22" s="73">
        <f t="shared" si="5"/>
        <v>0</v>
      </c>
      <c r="Y22" s="62"/>
      <c r="Z22" s="73">
        <f t="shared" si="6"/>
        <v>0</v>
      </c>
      <c r="AA22" s="73">
        <f t="shared" si="7"/>
        <v>0</v>
      </c>
      <c r="AB22" s="73">
        <f t="shared" si="8"/>
        <v>0</v>
      </c>
      <c r="AC22" s="73">
        <f t="shared" si="9"/>
        <v>0</v>
      </c>
      <c r="AD22" s="73">
        <f t="shared" si="10"/>
        <v>0</v>
      </c>
      <c r="AE22" s="73">
        <f t="shared" si="11"/>
        <v>0</v>
      </c>
      <c r="AF22" s="73">
        <f t="shared" si="12"/>
        <v>0</v>
      </c>
      <c r="AG22" s="73">
        <f t="shared" si="13"/>
        <v>0</v>
      </c>
      <c r="AH22" s="73">
        <f t="shared" si="14"/>
        <v>0</v>
      </c>
      <c r="AI22" s="73">
        <f t="shared" si="15"/>
        <v>0</v>
      </c>
      <c r="AJ22" s="73">
        <f t="shared" si="16"/>
        <v>0</v>
      </c>
      <c r="AK22" s="73">
        <f t="shared" si="17"/>
        <v>0</v>
      </c>
      <c r="AL22" s="73">
        <f t="shared" si="18"/>
        <v>0</v>
      </c>
      <c r="AM22" s="73">
        <f t="shared" si="18"/>
        <v>0</v>
      </c>
      <c r="AN22" s="73">
        <f t="shared" si="18"/>
        <v>0</v>
      </c>
      <c r="AO22" s="62"/>
      <c r="AP22" s="62"/>
    </row>
    <row r="23" spans="2:52" ht="17.25" thickBot="1">
      <c r="B23" s="61"/>
      <c r="C23" s="63"/>
      <c r="D23" s="80"/>
      <c r="E23" s="57"/>
      <c r="F23" s="77"/>
      <c r="G23" s="78">
        <f t="shared" si="1"/>
        <v>0</v>
      </c>
      <c r="H23" s="79">
        <f t="shared" si="2"/>
        <v>0</v>
      </c>
      <c r="I23" s="315"/>
      <c r="J23" s="73">
        <f t="shared" si="19"/>
        <v>0</v>
      </c>
      <c r="K23" s="73">
        <f t="shared" si="20"/>
        <v>0</v>
      </c>
      <c r="L23" s="73">
        <f t="shared" si="21"/>
        <v>0</v>
      </c>
      <c r="M23" s="73">
        <f t="shared" si="22"/>
        <v>0</v>
      </c>
      <c r="N23" s="73">
        <f t="shared" si="23"/>
        <v>0</v>
      </c>
      <c r="O23" s="73">
        <f t="shared" si="24"/>
        <v>0</v>
      </c>
      <c r="P23" s="73">
        <f t="shared" si="25"/>
        <v>0</v>
      </c>
      <c r="Q23" s="73">
        <f t="shared" si="26"/>
        <v>0</v>
      </c>
      <c r="R23" s="73">
        <f t="shared" si="27"/>
        <v>0</v>
      </c>
      <c r="S23" s="73">
        <f t="shared" si="28"/>
        <v>0</v>
      </c>
      <c r="T23" s="73">
        <f t="shared" si="29"/>
        <v>0</v>
      </c>
      <c r="U23" s="73">
        <f t="shared" si="30"/>
        <v>0</v>
      </c>
      <c r="V23" s="73">
        <f t="shared" si="5"/>
        <v>0</v>
      </c>
      <c r="W23" s="73">
        <f t="shared" si="5"/>
        <v>0</v>
      </c>
      <c r="X23" s="73">
        <f t="shared" si="5"/>
        <v>0</v>
      </c>
      <c r="Z23" s="73">
        <f t="shared" si="6"/>
        <v>0</v>
      </c>
      <c r="AA23" s="73">
        <f t="shared" si="7"/>
        <v>0</v>
      </c>
      <c r="AB23" s="73">
        <f t="shared" si="8"/>
        <v>0</v>
      </c>
      <c r="AC23" s="73">
        <f t="shared" si="9"/>
        <v>0</v>
      </c>
      <c r="AD23" s="73">
        <f t="shared" si="10"/>
        <v>0</v>
      </c>
      <c r="AE23" s="73">
        <f t="shared" si="11"/>
        <v>0</v>
      </c>
      <c r="AF23" s="73">
        <f t="shared" si="12"/>
        <v>0</v>
      </c>
      <c r="AG23" s="73">
        <f t="shared" si="13"/>
        <v>0</v>
      </c>
      <c r="AH23" s="73">
        <f t="shared" si="14"/>
        <v>0</v>
      </c>
      <c r="AI23" s="73">
        <f t="shared" si="15"/>
        <v>0</v>
      </c>
      <c r="AJ23" s="73">
        <f t="shared" si="16"/>
        <v>0</v>
      </c>
      <c r="AK23" s="73">
        <f t="shared" si="17"/>
        <v>0</v>
      </c>
      <c r="AL23" s="73">
        <f t="shared" si="18"/>
        <v>0</v>
      </c>
      <c r="AM23" s="73">
        <f t="shared" si="18"/>
        <v>0</v>
      </c>
      <c r="AN23" s="73">
        <f t="shared" si="18"/>
        <v>0</v>
      </c>
      <c r="AV23" s="652" t="s">
        <v>103</v>
      </c>
      <c r="AW23" s="652"/>
      <c r="AY23" s="653" t="s">
        <v>102</v>
      </c>
      <c r="AZ23" s="653"/>
    </row>
    <row r="24" spans="2:52">
      <c r="B24" s="61"/>
      <c r="C24" s="63"/>
      <c r="D24" s="80"/>
      <c r="E24" s="57"/>
      <c r="F24" s="77"/>
      <c r="G24" s="78">
        <f t="shared" si="1"/>
        <v>0</v>
      </c>
      <c r="H24" s="79">
        <f t="shared" si="2"/>
        <v>0</v>
      </c>
      <c r="I24" s="315"/>
      <c r="J24" s="73">
        <f t="shared" si="19"/>
        <v>0</v>
      </c>
      <c r="K24" s="73">
        <f t="shared" si="20"/>
        <v>0</v>
      </c>
      <c r="L24" s="73">
        <f t="shared" si="21"/>
        <v>0</v>
      </c>
      <c r="M24" s="73">
        <f t="shared" si="22"/>
        <v>0</v>
      </c>
      <c r="N24" s="73">
        <f t="shared" si="23"/>
        <v>0</v>
      </c>
      <c r="O24" s="73">
        <f t="shared" si="24"/>
        <v>0</v>
      </c>
      <c r="P24" s="73">
        <f t="shared" si="25"/>
        <v>0</v>
      </c>
      <c r="Q24" s="73">
        <f t="shared" si="26"/>
        <v>0</v>
      </c>
      <c r="R24" s="73">
        <f t="shared" si="27"/>
        <v>0</v>
      </c>
      <c r="S24" s="73">
        <f t="shared" si="28"/>
        <v>0</v>
      </c>
      <c r="T24" s="73">
        <f t="shared" si="29"/>
        <v>0</v>
      </c>
      <c r="U24" s="73">
        <f t="shared" si="30"/>
        <v>0</v>
      </c>
      <c r="V24" s="73">
        <f t="shared" si="5"/>
        <v>0</v>
      </c>
      <c r="W24" s="73">
        <f t="shared" si="5"/>
        <v>0</v>
      </c>
      <c r="X24" s="73">
        <f t="shared" si="5"/>
        <v>0</v>
      </c>
      <c r="Z24" s="73">
        <f t="shared" si="6"/>
        <v>0</v>
      </c>
      <c r="AA24" s="73">
        <f t="shared" si="7"/>
        <v>0</v>
      </c>
      <c r="AB24" s="73">
        <f t="shared" si="8"/>
        <v>0</v>
      </c>
      <c r="AC24" s="73">
        <f t="shared" si="9"/>
        <v>0</v>
      </c>
      <c r="AD24" s="73">
        <f t="shared" si="10"/>
        <v>0</v>
      </c>
      <c r="AE24" s="73">
        <f t="shared" si="11"/>
        <v>0</v>
      </c>
      <c r="AF24" s="73">
        <f t="shared" si="12"/>
        <v>0</v>
      </c>
      <c r="AG24" s="73">
        <f t="shared" si="13"/>
        <v>0</v>
      </c>
      <c r="AH24" s="73">
        <f t="shared" si="14"/>
        <v>0</v>
      </c>
      <c r="AI24" s="73">
        <f t="shared" si="15"/>
        <v>0</v>
      </c>
      <c r="AJ24" s="73">
        <f t="shared" si="16"/>
        <v>0</v>
      </c>
      <c r="AK24" s="73">
        <f t="shared" si="17"/>
        <v>0</v>
      </c>
      <c r="AL24" s="73">
        <f t="shared" si="18"/>
        <v>0</v>
      </c>
      <c r="AM24" s="73">
        <f t="shared" si="18"/>
        <v>0</v>
      </c>
      <c r="AN24" s="73">
        <f t="shared" si="18"/>
        <v>0</v>
      </c>
      <c r="AP24" s="324"/>
      <c r="AQ24" s="320" t="s">
        <v>232</v>
      </c>
      <c r="AR24" s="327">
        <f>AR17</f>
        <v>48.599999999999994</v>
      </c>
      <c r="AV24" s="113" t="s">
        <v>64</v>
      </c>
      <c r="AW24" s="1">
        <v>0</v>
      </c>
      <c r="AY24" s="335" t="s">
        <v>99</v>
      </c>
      <c r="AZ24" s="336">
        <f>AS17</f>
        <v>0</v>
      </c>
    </row>
    <row r="25" spans="2:52">
      <c r="B25" s="61"/>
      <c r="C25" s="63"/>
      <c r="D25" s="80"/>
      <c r="E25" s="57"/>
      <c r="F25" s="77"/>
      <c r="G25" s="78">
        <f t="shared" si="1"/>
        <v>0</v>
      </c>
      <c r="H25" s="79">
        <f t="shared" si="2"/>
        <v>0</v>
      </c>
      <c r="I25" s="315"/>
      <c r="J25" s="73">
        <f t="shared" si="19"/>
        <v>0</v>
      </c>
      <c r="K25" s="73">
        <f t="shared" si="20"/>
        <v>0</v>
      </c>
      <c r="L25" s="73">
        <f t="shared" si="21"/>
        <v>0</v>
      </c>
      <c r="M25" s="73">
        <f t="shared" si="22"/>
        <v>0</v>
      </c>
      <c r="N25" s="73">
        <f t="shared" si="23"/>
        <v>0</v>
      </c>
      <c r="O25" s="73">
        <f t="shared" si="24"/>
        <v>0</v>
      </c>
      <c r="P25" s="73">
        <f t="shared" si="25"/>
        <v>0</v>
      </c>
      <c r="Q25" s="73">
        <f t="shared" si="26"/>
        <v>0</v>
      </c>
      <c r="R25" s="73">
        <f t="shared" si="27"/>
        <v>0</v>
      </c>
      <c r="S25" s="73">
        <f t="shared" si="28"/>
        <v>0</v>
      </c>
      <c r="T25" s="73">
        <f t="shared" si="29"/>
        <v>0</v>
      </c>
      <c r="U25" s="73">
        <f t="shared" si="30"/>
        <v>0</v>
      </c>
      <c r="V25" s="73">
        <f t="shared" si="5"/>
        <v>0</v>
      </c>
      <c r="W25" s="73">
        <f t="shared" si="5"/>
        <v>0</v>
      </c>
      <c r="X25" s="73">
        <f t="shared" si="5"/>
        <v>0</v>
      </c>
      <c r="Z25" s="73">
        <f t="shared" si="6"/>
        <v>0</v>
      </c>
      <c r="AA25" s="73">
        <f t="shared" si="7"/>
        <v>0</v>
      </c>
      <c r="AB25" s="73">
        <f t="shared" si="8"/>
        <v>0</v>
      </c>
      <c r="AC25" s="73">
        <f t="shared" si="9"/>
        <v>0</v>
      </c>
      <c r="AD25" s="73">
        <f t="shared" si="10"/>
        <v>0</v>
      </c>
      <c r="AE25" s="73">
        <f t="shared" si="11"/>
        <v>0</v>
      </c>
      <c r="AF25" s="73">
        <f t="shared" si="12"/>
        <v>0</v>
      </c>
      <c r="AG25" s="73">
        <f t="shared" si="13"/>
        <v>0</v>
      </c>
      <c r="AH25" s="73">
        <f t="shared" si="14"/>
        <v>0</v>
      </c>
      <c r="AI25" s="73">
        <f t="shared" si="15"/>
        <v>0</v>
      </c>
      <c r="AJ25" s="73">
        <f t="shared" si="16"/>
        <v>0</v>
      </c>
      <c r="AK25" s="73">
        <f t="shared" si="17"/>
        <v>0</v>
      </c>
      <c r="AL25" s="73">
        <f t="shared" si="18"/>
        <v>0</v>
      </c>
      <c r="AM25" s="73">
        <f t="shared" si="18"/>
        <v>0</v>
      </c>
      <c r="AN25" s="73">
        <f t="shared" si="18"/>
        <v>0</v>
      </c>
      <c r="AP25" s="325"/>
      <c r="AQ25" s="321" t="s">
        <v>231</v>
      </c>
      <c r="AR25" s="334">
        <f>AY4+AY6</f>
        <v>0</v>
      </c>
      <c r="AS25" s="654" t="s">
        <v>238</v>
      </c>
      <c r="AT25" s="655"/>
      <c r="AV25" s="113" t="s">
        <v>65</v>
      </c>
      <c r="AW25" s="1">
        <v>0</v>
      </c>
      <c r="AY25" s="335" t="s">
        <v>100</v>
      </c>
      <c r="AZ25" s="337">
        <f>AR27</f>
        <v>0</v>
      </c>
    </row>
    <row r="26" spans="2:52">
      <c r="B26" s="61"/>
      <c r="C26" s="63"/>
      <c r="D26" s="80"/>
      <c r="E26" s="57"/>
      <c r="F26" s="77"/>
      <c r="G26" s="78">
        <f t="shared" si="1"/>
        <v>0</v>
      </c>
      <c r="H26" s="79">
        <f t="shared" si="2"/>
        <v>0</v>
      </c>
      <c r="I26" s="315"/>
      <c r="J26" s="73">
        <f t="shared" si="19"/>
        <v>0</v>
      </c>
      <c r="K26" s="73">
        <f t="shared" si="20"/>
        <v>0</v>
      </c>
      <c r="L26" s="73">
        <f t="shared" si="21"/>
        <v>0</v>
      </c>
      <c r="M26" s="73">
        <f t="shared" si="22"/>
        <v>0</v>
      </c>
      <c r="N26" s="73">
        <f t="shared" si="23"/>
        <v>0</v>
      </c>
      <c r="O26" s="73">
        <f t="shared" si="24"/>
        <v>0</v>
      </c>
      <c r="P26" s="73">
        <f t="shared" si="25"/>
        <v>0</v>
      </c>
      <c r="Q26" s="73">
        <f t="shared" si="26"/>
        <v>0</v>
      </c>
      <c r="R26" s="73">
        <f t="shared" si="27"/>
        <v>0</v>
      </c>
      <c r="S26" s="73">
        <f t="shared" si="28"/>
        <v>0</v>
      </c>
      <c r="T26" s="73">
        <f t="shared" si="29"/>
        <v>0</v>
      </c>
      <c r="U26" s="73">
        <f t="shared" si="30"/>
        <v>0</v>
      </c>
      <c r="V26" s="73">
        <f t="shared" si="5"/>
        <v>0</v>
      </c>
      <c r="W26" s="73">
        <f t="shared" si="5"/>
        <v>0</v>
      </c>
      <c r="X26" s="73">
        <f t="shared" si="5"/>
        <v>0</v>
      </c>
      <c r="Z26" s="73">
        <f t="shared" si="6"/>
        <v>0</v>
      </c>
      <c r="AA26" s="73">
        <f t="shared" si="7"/>
        <v>0</v>
      </c>
      <c r="AB26" s="73">
        <f t="shared" si="8"/>
        <v>0</v>
      </c>
      <c r="AC26" s="73">
        <f t="shared" si="9"/>
        <v>0</v>
      </c>
      <c r="AD26" s="73">
        <f t="shared" si="10"/>
        <v>0</v>
      </c>
      <c r="AE26" s="73">
        <f t="shared" si="11"/>
        <v>0</v>
      </c>
      <c r="AF26" s="73">
        <f t="shared" si="12"/>
        <v>0</v>
      </c>
      <c r="AG26" s="73">
        <f t="shared" si="13"/>
        <v>0</v>
      </c>
      <c r="AH26" s="73">
        <f t="shared" si="14"/>
        <v>0</v>
      </c>
      <c r="AI26" s="73">
        <f t="shared" si="15"/>
        <v>0</v>
      </c>
      <c r="AJ26" s="73">
        <f t="shared" si="16"/>
        <v>0</v>
      </c>
      <c r="AK26" s="73">
        <f t="shared" si="17"/>
        <v>0</v>
      </c>
      <c r="AL26" s="73">
        <f t="shared" si="18"/>
        <v>0</v>
      </c>
      <c r="AM26" s="73">
        <f t="shared" si="18"/>
        <v>0</v>
      </c>
      <c r="AN26" s="73">
        <f t="shared" si="18"/>
        <v>0</v>
      </c>
      <c r="AP26" s="325"/>
      <c r="AQ26" s="321" t="s">
        <v>235</v>
      </c>
      <c r="AR26" s="328">
        <f>AR24-AR25</f>
        <v>48.599999999999994</v>
      </c>
      <c r="AV26" s="113" t="s">
        <v>66</v>
      </c>
      <c r="AW26" s="1">
        <v>0</v>
      </c>
      <c r="AY26" s="335" t="s">
        <v>103</v>
      </c>
      <c r="AZ26" s="338">
        <f>AW31</f>
        <v>0</v>
      </c>
    </row>
    <row r="27" spans="2:52">
      <c r="B27" s="61"/>
      <c r="C27" s="63"/>
      <c r="D27" s="80"/>
      <c r="E27" s="57"/>
      <c r="F27" s="77"/>
      <c r="G27" s="78">
        <f t="shared" si="1"/>
        <v>0</v>
      </c>
      <c r="H27" s="79">
        <f t="shared" si="2"/>
        <v>0</v>
      </c>
      <c r="I27" s="315"/>
      <c r="J27" s="73">
        <f t="shared" si="19"/>
        <v>0</v>
      </c>
      <c r="K27" s="73">
        <f t="shared" si="20"/>
        <v>0</v>
      </c>
      <c r="L27" s="73">
        <f t="shared" si="21"/>
        <v>0</v>
      </c>
      <c r="M27" s="73">
        <f t="shared" si="22"/>
        <v>0</v>
      </c>
      <c r="N27" s="73">
        <f t="shared" si="23"/>
        <v>0</v>
      </c>
      <c r="O27" s="73">
        <f t="shared" si="24"/>
        <v>0</v>
      </c>
      <c r="P27" s="73">
        <f t="shared" si="25"/>
        <v>0</v>
      </c>
      <c r="Q27" s="73">
        <f t="shared" si="26"/>
        <v>0</v>
      </c>
      <c r="R27" s="73">
        <f t="shared" si="27"/>
        <v>0</v>
      </c>
      <c r="S27" s="73">
        <f t="shared" si="28"/>
        <v>0</v>
      </c>
      <c r="T27" s="73">
        <f t="shared" si="29"/>
        <v>0</v>
      </c>
      <c r="U27" s="73">
        <f t="shared" si="30"/>
        <v>0</v>
      </c>
      <c r="V27" s="73">
        <f t="shared" si="5"/>
        <v>0</v>
      </c>
      <c r="W27" s="73">
        <f t="shared" si="5"/>
        <v>0</v>
      </c>
      <c r="X27" s="73">
        <f t="shared" si="5"/>
        <v>0</v>
      </c>
      <c r="Z27" s="73">
        <f t="shared" si="6"/>
        <v>0</v>
      </c>
      <c r="AA27" s="73">
        <f t="shared" si="7"/>
        <v>0</v>
      </c>
      <c r="AB27" s="73">
        <f t="shared" si="8"/>
        <v>0</v>
      </c>
      <c r="AC27" s="73">
        <f t="shared" si="9"/>
        <v>0</v>
      </c>
      <c r="AD27" s="73">
        <f t="shared" si="10"/>
        <v>0</v>
      </c>
      <c r="AE27" s="73">
        <f t="shared" si="11"/>
        <v>0</v>
      </c>
      <c r="AF27" s="73">
        <f t="shared" si="12"/>
        <v>0</v>
      </c>
      <c r="AG27" s="73">
        <f t="shared" si="13"/>
        <v>0</v>
      </c>
      <c r="AH27" s="73">
        <f t="shared" si="14"/>
        <v>0</v>
      </c>
      <c r="AI27" s="73">
        <f t="shared" si="15"/>
        <v>0</v>
      </c>
      <c r="AJ27" s="73">
        <f t="shared" si="16"/>
        <v>0</v>
      </c>
      <c r="AK27" s="73">
        <f t="shared" si="17"/>
        <v>0</v>
      </c>
      <c r="AL27" s="73">
        <f t="shared" si="18"/>
        <v>0</v>
      </c>
      <c r="AM27" s="73">
        <f t="shared" si="18"/>
        <v>0</v>
      </c>
      <c r="AN27" s="73">
        <f t="shared" si="18"/>
        <v>0</v>
      </c>
      <c r="AP27" s="325"/>
      <c r="AQ27" s="322" t="s">
        <v>233</v>
      </c>
      <c r="AR27" s="319"/>
      <c r="AS27" s="656" t="s">
        <v>239</v>
      </c>
      <c r="AT27" s="657"/>
      <c r="AV27" s="113" t="s">
        <v>67</v>
      </c>
      <c r="AW27" s="55">
        <v>0</v>
      </c>
      <c r="AY27" s="335" t="s">
        <v>237</v>
      </c>
      <c r="AZ27" s="160">
        <v>0</v>
      </c>
    </row>
    <row r="28" spans="2:52" ht="17.25" customHeight="1" thickBot="1">
      <c r="B28" s="61"/>
      <c r="C28" s="63"/>
      <c r="D28" s="80"/>
      <c r="E28" s="57"/>
      <c r="F28" s="77"/>
      <c r="G28" s="78">
        <f t="shared" si="1"/>
        <v>0</v>
      </c>
      <c r="H28" s="79">
        <f t="shared" si="2"/>
        <v>0</v>
      </c>
      <c r="I28" s="315"/>
      <c r="J28" s="73">
        <f t="shared" si="19"/>
        <v>0</v>
      </c>
      <c r="K28" s="73">
        <f t="shared" si="20"/>
        <v>0</v>
      </c>
      <c r="L28" s="73">
        <f t="shared" si="21"/>
        <v>0</v>
      </c>
      <c r="M28" s="73">
        <f t="shared" si="22"/>
        <v>0</v>
      </c>
      <c r="N28" s="73">
        <f t="shared" si="23"/>
        <v>0</v>
      </c>
      <c r="O28" s="73">
        <f t="shared" si="24"/>
        <v>0</v>
      </c>
      <c r="P28" s="73">
        <f t="shared" si="25"/>
        <v>0</v>
      </c>
      <c r="Q28" s="73">
        <f t="shared" si="26"/>
        <v>0</v>
      </c>
      <c r="R28" s="73">
        <f t="shared" si="27"/>
        <v>0</v>
      </c>
      <c r="S28" s="73">
        <f t="shared" si="28"/>
        <v>0</v>
      </c>
      <c r="T28" s="73">
        <f t="shared" si="29"/>
        <v>0</v>
      </c>
      <c r="U28" s="73">
        <f t="shared" si="30"/>
        <v>0</v>
      </c>
      <c r="V28" s="73">
        <f t="shared" si="5"/>
        <v>0</v>
      </c>
      <c r="W28" s="73">
        <f t="shared" si="5"/>
        <v>0</v>
      </c>
      <c r="X28" s="73">
        <f t="shared" si="5"/>
        <v>0</v>
      </c>
      <c r="Z28" s="73">
        <f t="shared" si="6"/>
        <v>0</v>
      </c>
      <c r="AA28" s="73">
        <f t="shared" si="7"/>
        <v>0</v>
      </c>
      <c r="AB28" s="73">
        <f t="shared" si="8"/>
        <v>0</v>
      </c>
      <c r="AC28" s="73">
        <f t="shared" si="9"/>
        <v>0</v>
      </c>
      <c r="AD28" s="73">
        <f t="shared" si="10"/>
        <v>0</v>
      </c>
      <c r="AE28" s="73">
        <f t="shared" si="11"/>
        <v>0</v>
      </c>
      <c r="AF28" s="73">
        <f t="shared" si="12"/>
        <v>0</v>
      </c>
      <c r="AG28" s="73">
        <f t="shared" si="13"/>
        <v>0</v>
      </c>
      <c r="AH28" s="73">
        <f t="shared" si="14"/>
        <v>0</v>
      </c>
      <c r="AI28" s="73">
        <f t="shared" si="15"/>
        <v>0</v>
      </c>
      <c r="AJ28" s="73">
        <f t="shared" si="16"/>
        <v>0</v>
      </c>
      <c r="AK28" s="73">
        <f t="shared" si="17"/>
        <v>0</v>
      </c>
      <c r="AL28" s="73">
        <f t="shared" si="18"/>
        <v>0</v>
      </c>
      <c r="AM28" s="73">
        <f t="shared" si="18"/>
        <v>0</v>
      </c>
      <c r="AN28" s="73">
        <f t="shared" si="18"/>
        <v>0</v>
      </c>
      <c r="AP28" s="326"/>
      <c r="AQ28" s="323" t="s">
        <v>234</v>
      </c>
      <c r="AR28" s="333">
        <f>AR27+AR26</f>
        <v>48.599999999999994</v>
      </c>
      <c r="AS28" s="656"/>
      <c r="AT28" s="657"/>
      <c r="AV28" s="113" t="s">
        <v>43</v>
      </c>
      <c r="AW28" s="1">
        <f>+SUM(AW24:AW27)</f>
        <v>0</v>
      </c>
      <c r="AY28" s="335" t="s">
        <v>43</v>
      </c>
      <c r="AZ28" s="161">
        <f>AZ24+AZ25+AZ26-AZ27</f>
        <v>0</v>
      </c>
    </row>
    <row r="29" spans="2:52" ht="16.5" customHeight="1">
      <c r="B29" s="61"/>
      <c r="C29" s="63"/>
      <c r="D29" s="80"/>
      <c r="E29" s="57"/>
      <c r="F29" s="77"/>
      <c r="G29" s="78">
        <f t="shared" si="1"/>
        <v>0</v>
      </c>
      <c r="H29" s="79">
        <f t="shared" si="2"/>
        <v>0</v>
      </c>
      <c r="I29" s="315"/>
      <c r="J29" s="73">
        <f t="shared" si="19"/>
        <v>0</v>
      </c>
      <c r="K29" s="73">
        <f t="shared" si="20"/>
        <v>0</v>
      </c>
      <c r="L29" s="73">
        <f t="shared" si="21"/>
        <v>0</v>
      </c>
      <c r="M29" s="73">
        <f t="shared" si="22"/>
        <v>0</v>
      </c>
      <c r="N29" s="73">
        <f t="shared" si="23"/>
        <v>0</v>
      </c>
      <c r="O29" s="73">
        <f t="shared" si="24"/>
        <v>0</v>
      </c>
      <c r="P29" s="73">
        <f t="shared" si="25"/>
        <v>0</v>
      </c>
      <c r="Q29" s="73">
        <f t="shared" si="26"/>
        <v>0</v>
      </c>
      <c r="R29" s="73">
        <f t="shared" si="27"/>
        <v>0</v>
      </c>
      <c r="S29" s="73">
        <f t="shared" si="28"/>
        <v>0</v>
      </c>
      <c r="T29" s="73">
        <f t="shared" si="29"/>
        <v>0</v>
      </c>
      <c r="U29" s="73">
        <f t="shared" si="30"/>
        <v>0</v>
      </c>
      <c r="V29" s="73">
        <f t="shared" si="5"/>
        <v>0</v>
      </c>
      <c r="W29" s="73">
        <f t="shared" si="5"/>
        <v>0</v>
      </c>
      <c r="X29" s="73">
        <f t="shared" si="5"/>
        <v>0</v>
      </c>
      <c r="Z29" s="73">
        <f t="shared" si="6"/>
        <v>0</v>
      </c>
      <c r="AA29" s="73">
        <f t="shared" si="7"/>
        <v>0</v>
      </c>
      <c r="AB29" s="73">
        <f t="shared" si="8"/>
        <v>0</v>
      </c>
      <c r="AC29" s="73">
        <f t="shared" si="9"/>
        <v>0</v>
      </c>
      <c r="AD29" s="73">
        <f t="shared" si="10"/>
        <v>0</v>
      </c>
      <c r="AE29" s="73">
        <f t="shared" si="11"/>
        <v>0</v>
      </c>
      <c r="AF29" s="73">
        <f t="shared" si="12"/>
        <v>0</v>
      </c>
      <c r="AG29" s="73">
        <f t="shared" si="13"/>
        <v>0</v>
      </c>
      <c r="AH29" s="73">
        <f t="shared" si="14"/>
        <v>0</v>
      </c>
      <c r="AI29" s="73">
        <f t="shared" si="15"/>
        <v>0</v>
      </c>
      <c r="AJ29" s="73">
        <f t="shared" si="16"/>
        <v>0</v>
      </c>
      <c r="AK29" s="73">
        <f t="shared" si="17"/>
        <v>0</v>
      </c>
      <c r="AL29" s="73">
        <f t="shared" si="18"/>
        <v>0</v>
      </c>
      <c r="AM29" s="73">
        <f t="shared" si="18"/>
        <v>0</v>
      </c>
      <c r="AN29" s="73">
        <f t="shared" si="18"/>
        <v>0</v>
      </c>
      <c r="AR29" s="60"/>
      <c r="AV29" s="113"/>
      <c r="AW29" s="1"/>
    </row>
    <row r="30" spans="2:52" ht="17.25" customHeight="1" thickBot="1">
      <c r="B30" s="61"/>
      <c r="C30" s="63"/>
      <c r="D30" s="80"/>
      <c r="E30" s="57"/>
      <c r="F30" s="77"/>
      <c r="G30" s="78">
        <f t="shared" si="1"/>
        <v>0</v>
      </c>
      <c r="H30" s="79">
        <f t="shared" si="2"/>
        <v>0</v>
      </c>
      <c r="I30" s="315"/>
      <c r="J30" s="73">
        <f t="shared" si="19"/>
        <v>0</v>
      </c>
      <c r="K30" s="73">
        <f t="shared" si="20"/>
        <v>0</v>
      </c>
      <c r="L30" s="73">
        <f t="shared" si="21"/>
        <v>0</v>
      </c>
      <c r="M30" s="73">
        <f t="shared" si="22"/>
        <v>0</v>
      </c>
      <c r="N30" s="73">
        <f t="shared" si="23"/>
        <v>0</v>
      </c>
      <c r="O30" s="73">
        <f t="shared" si="24"/>
        <v>0</v>
      </c>
      <c r="P30" s="73">
        <f t="shared" si="25"/>
        <v>0</v>
      </c>
      <c r="Q30" s="73">
        <f t="shared" si="26"/>
        <v>0</v>
      </c>
      <c r="R30" s="73">
        <f t="shared" si="27"/>
        <v>0</v>
      </c>
      <c r="S30" s="73">
        <f t="shared" si="28"/>
        <v>0</v>
      </c>
      <c r="T30" s="73">
        <f t="shared" si="29"/>
        <v>0</v>
      </c>
      <c r="U30" s="73">
        <f t="shared" si="30"/>
        <v>0</v>
      </c>
      <c r="V30" s="73">
        <f t="shared" si="5"/>
        <v>0</v>
      </c>
      <c r="W30" s="73">
        <f t="shared" si="5"/>
        <v>0</v>
      </c>
      <c r="X30" s="73">
        <f t="shared" si="5"/>
        <v>0</v>
      </c>
      <c r="Z30" s="73">
        <f t="shared" si="6"/>
        <v>0</v>
      </c>
      <c r="AA30" s="73">
        <f t="shared" si="7"/>
        <v>0</v>
      </c>
      <c r="AB30" s="73">
        <f t="shared" si="8"/>
        <v>0</v>
      </c>
      <c r="AC30" s="73">
        <f t="shared" si="9"/>
        <v>0</v>
      </c>
      <c r="AD30" s="73">
        <f t="shared" si="10"/>
        <v>0</v>
      </c>
      <c r="AE30" s="73">
        <f t="shared" si="11"/>
        <v>0</v>
      </c>
      <c r="AF30" s="73">
        <f t="shared" si="12"/>
        <v>0</v>
      </c>
      <c r="AG30" s="73">
        <f t="shared" si="13"/>
        <v>0</v>
      </c>
      <c r="AH30" s="73">
        <f t="shared" si="14"/>
        <v>0</v>
      </c>
      <c r="AI30" s="73">
        <f t="shared" si="15"/>
        <v>0</v>
      </c>
      <c r="AJ30" s="73">
        <f t="shared" si="16"/>
        <v>0</v>
      </c>
      <c r="AK30" s="73">
        <f t="shared" si="17"/>
        <v>0</v>
      </c>
      <c r="AL30" s="73">
        <f t="shared" si="18"/>
        <v>0</v>
      </c>
      <c r="AM30" s="73">
        <f t="shared" si="18"/>
        <v>0</v>
      </c>
      <c r="AN30" s="73">
        <f t="shared" si="18"/>
        <v>0</v>
      </c>
      <c r="AV30" s="1"/>
      <c r="AW30" s="1"/>
      <c r="AY30" s="318" t="s">
        <v>241</v>
      </c>
      <c r="AZ30" s="341">
        <f>AZ25+AZ24-AY6</f>
        <v>0</v>
      </c>
    </row>
    <row r="31" spans="2:52" ht="17.25" customHeight="1" thickBot="1">
      <c r="B31" s="61"/>
      <c r="C31" s="63"/>
      <c r="D31" s="80"/>
      <c r="E31" s="57"/>
      <c r="F31" s="77"/>
      <c r="G31" s="78">
        <f t="shared" si="1"/>
        <v>0</v>
      </c>
      <c r="H31" s="79">
        <f t="shared" si="2"/>
        <v>0</v>
      </c>
      <c r="I31" s="315"/>
      <c r="J31" s="73">
        <f t="shared" si="19"/>
        <v>0</v>
      </c>
      <c r="K31" s="73">
        <f t="shared" si="20"/>
        <v>0</v>
      </c>
      <c r="L31" s="73">
        <f t="shared" si="21"/>
        <v>0</v>
      </c>
      <c r="M31" s="73">
        <f t="shared" si="22"/>
        <v>0</v>
      </c>
      <c r="N31" s="73">
        <f t="shared" si="23"/>
        <v>0</v>
      </c>
      <c r="O31" s="73">
        <f t="shared" si="24"/>
        <v>0</v>
      </c>
      <c r="P31" s="73">
        <f t="shared" si="25"/>
        <v>0</v>
      </c>
      <c r="Q31" s="73">
        <f t="shared" si="26"/>
        <v>0</v>
      </c>
      <c r="R31" s="73">
        <f t="shared" si="27"/>
        <v>0</v>
      </c>
      <c r="S31" s="73">
        <f t="shared" si="28"/>
        <v>0</v>
      </c>
      <c r="T31" s="73">
        <f t="shared" si="29"/>
        <v>0</v>
      </c>
      <c r="U31" s="73">
        <f t="shared" si="30"/>
        <v>0</v>
      </c>
      <c r="V31" s="73">
        <f t="shared" si="5"/>
        <v>0</v>
      </c>
      <c r="W31" s="73">
        <f t="shared" si="5"/>
        <v>0</v>
      </c>
      <c r="X31" s="73">
        <f t="shared" si="5"/>
        <v>0</v>
      </c>
      <c r="Z31" s="73">
        <f t="shared" si="6"/>
        <v>0</v>
      </c>
      <c r="AA31" s="73">
        <f t="shared" si="7"/>
        <v>0</v>
      </c>
      <c r="AB31" s="73">
        <f t="shared" si="8"/>
        <v>0</v>
      </c>
      <c r="AC31" s="73">
        <f t="shared" si="9"/>
        <v>0</v>
      </c>
      <c r="AD31" s="73">
        <f t="shared" si="10"/>
        <v>0</v>
      </c>
      <c r="AE31" s="73">
        <f t="shared" si="11"/>
        <v>0</v>
      </c>
      <c r="AF31" s="73">
        <f t="shared" si="12"/>
        <v>0</v>
      </c>
      <c r="AG31" s="73">
        <f t="shared" si="13"/>
        <v>0</v>
      </c>
      <c r="AH31" s="73">
        <f t="shared" si="14"/>
        <v>0</v>
      </c>
      <c r="AI31" s="73">
        <f t="shared" si="15"/>
        <v>0</v>
      </c>
      <c r="AJ31" s="73">
        <f t="shared" si="16"/>
        <v>0</v>
      </c>
      <c r="AK31" s="73">
        <f t="shared" si="17"/>
        <v>0</v>
      </c>
      <c r="AL31" s="73">
        <f t="shared" si="18"/>
        <v>0</v>
      </c>
      <c r="AM31" s="73">
        <f t="shared" si="18"/>
        <v>0</v>
      </c>
      <c r="AN31" s="73">
        <f t="shared" si="18"/>
        <v>0</v>
      </c>
      <c r="AQ31" s="318" t="s">
        <v>63</v>
      </c>
      <c r="AR31" s="329">
        <f>AR27+AS17</f>
        <v>0</v>
      </c>
      <c r="AV31" s="113" t="s">
        <v>68</v>
      </c>
      <c r="AW31" s="114">
        <f>AW28/2</f>
        <v>0</v>
      </c>
    </row>
    <row r="32" spans="2:52" ht="16.5" customHeight="1">
      <c r="B32" s="61"/>
      <c r="C32" s="63"/>
      <c r="D32" s="80"/>
      <c r="E32" s="57"/>
      <c r="F32" s="77"/>
      <c r="G32" s="78">
        <f t="shared" si="1"/>
        <v>0</v>
      </c>
      <c r="H32" s="79">
        <f t="shared" si="2"/>
        <v>0</v>
      </c>
      <c r="I32" s="315"/>
      <c r="J32" s="73">
        <f t="shared" si="19"/>
        <v>0</v>
      </c>
      <c r="K32" s="73">
        <f t="shared" si="20"/>
        <v>0</v>
      </c>
      <c r="L32" s="73">
        <f t="shared" si="21"/>
        <v>0</v>
      </c>
      <c r="M32" s="73">
        <f t="shared" si="22"/>
        <v>0</v>
      </c>
      <c r="N32" s="73">
        <f t="shared" si="23"/>
        <v>0</v>
      </c>
      <c r="O32" s="73">
        <f t="shared" si="24"/>
        <v>0</v>
      </c>
      <c r="P32" s="73">
        <f t="shared" si="25"/>
        <v>0</v>
      </c>
      <c r="Q32" s="73">
        <f t="shared" si="26"/>
        <v>0</v>
      </c>
      <c r="R32" s="73">
        <f t="shared" si="27"/>
        <v>0</v>
      </c>
      <c r="S32" s="73">
        <f t="shared" si="28"/>
        <v>0</v>
      </c>
      <c r="T32" s="73">
        <f t="shared" si="29"/>
        <v>0</v>
      </c>
      <c r="U32" s="73">
        <f t="shared" si="30"/>
        <v>0</v>
      </c>
      <c r="V32" s="73">
        <f t="shared" si="5"/>
        <v>0</v>
      </c>
      <c r="W32" s="73">
        <f t="shared" si="5"/>
        <v>0</v>
      </c>
      <c r="X32" s="73">
        <f t="shared" si="5"/>
        <v>0</v>
      </c>
      <c r="Z32" s="73">
        <f t="shared" si="6"/>
        <v>0</v>
      </c>
      <c r="AA32" s="73">
        <f t="shared" si="7"/>
        <v>0</v>
      </c>
      <c r="AB32" s="73">
        <f t="shared" si="8"/>
        <v>0</v>
      </c>
      <c r="AC32" s="73">
        <f t="shared" si="9"/>
        <v>0</v>
      </c>
      <c r="AD32" s="73">
        <f t="shared" si="10"/>
        <v>0</v>
      </c>
      <c r="AE32" s="73">
        <f t="shared" si="11"/>
        <v>0</v>
      </c>
      <c r="AF32" s="73">
        <f t="shared" si="12"/>
        <v>0</v>
      </c>
      <c r="AG32" s="73">
        <f t="shared" si="13"/>
        <v>0</v>
      </c>
      <c r="AH32" s="73">
        <f t="shared" si="14"/>
        <v>0</v>
      </c>
      <c r="AI32" s="73">
        <f t="shared" si="15"/>
        <v>0</v>
      </c>
      <c r="AJ32" s="73">
        <f t="shared" si="16"/>
        <v>0</v>
      </c>
      <c r="AK32" s="73">
        <f t="shared" si="17"/>
        <v>0</v>
      </c>
      <c r="AL32" s="73">
        <f t="shared" si="18"/>
        <v>0</v>
      </c>
      <c r="AM32" s="73">
        <f t="shared" si="18"/>
        <v>0</v>
      </c>
      <c r="AN32" s="73">
        <f t="shared" si="18"/>
        <v>0</v>
      </c>
      <c r="AQ32" s="318" t="s">
        <v>61</v>
      </c>
      <c r="AR32" s="329">
        <f>AT17</f>
        <v>48.599999999999994</v>
      </c>
      <c r="AY32" s="318" t="s">
        <v>242</v>
      </c>
      <c r="AZ32" s="341">
        <f>AT17-AY4</f>
        <v>48.599999999999994</v>
      </c>
    </row>
    <row r="33" spans="2:52" ht="17.25" customHeight="1" thickBot="1">
      <c r="B33" s="61"/>
      <c r="C33" s="63"/>
      <c r="D33" s="80"/>
      <c r="E33" s="57"/>
      <c r="F33" s="77"/>
      <c r="G33" s="78">
        <f t="shared" si="1"/>
        <v>0</v>
      </c>
      <c r="H33" s="79">
        <f t="shared" si="2"/>
        <v>0</v>
      </c>
      <c r="I33" s="315"/>
      <c r="J33" s="73">
        <f t="shared" si="19"/>
        <v>0</v>
      </c>
      <c r="K33" s="73">
        <f t="shared" si="20"/>
        <v>0</v>
      </c>
      <c r="L33" s="73">
        <f t="shared" si="21"/>
        <v>0</v>
      </c>
      <c r="M33" s="73">
        <f t="shared" si="22"/>
        <v>0</v>
      </c>
      <c r="N33" s="73">
        <f t="shared" si="23"/>
        <v>0</v>
      </c>
      <c r="O33" s="73">
        <f t="shared" si="24"/>
        <v>0</v>
      </c>
      <c r="P33" s="73">
        <f t="shared" si="25"/>
        <v>0</v>
      </c>
      <c r="Q33" s="73">
        <f t="shared" si="26"/>
        <v>0</v>
      </c>
      <c r="R33" s="73">
        <f t="shared" si="27"/>
        <v>0</v>
      </c>
      <c r="S33" s="73">
        <f t="shared" si="28"/>
        <v>0</v>
      </c>
      <c r="T33" s="73">
        <f t="shared" si="29"/>
        <v>0</v>
      </c>
      <c r="U33" s="73">
        <f t="shared" si="30"/>
        <v>0</v>
      </c>
      <c r="V33" s="73">
        <f t="shared" si="5"/>
        <v>0</v>
      </c>
      <c r="W33" s="73">
        <f t="shared" si="5"/>
        <v>0</v>
      </c>
      <c r="X33" s="73">
        <f t="shared" si="5"/>
        <v>0</v>
      </c>
      <c r="Z33" s="73">
        <f t="shared" si="6"/>
        <v>0</v>
      </c>
      <c r="AA33" s="73">
        <f t="shared" si="7"/>
        <v>0</v>
      </c>
      <c r="AB33" s="73">
        <f t="shared" si="8"/>
        <v>0</v>
      </c>
      <c r="AC33" s="73">
        <f t="shared" si="9"/>
        <v>0</v>
      </c>
      <c r="AD33" s="73">
        <f t="shared" si="10"/>
        <v>0</v>
      </c>
      <c r="AE33" s="73">
        <f t="shared" si="11"/>
        <v>0</v>
      </c>
      <c r="AF33" s="73">
        <f t="shared" si="12"/>
        <v>0</v>
      </c>
      <c r="AG33" s="73">
        <f t="shared" si="13"/>
        <v>0</v>
      </c>
      <c r="AH33" s="73">
        <f t="shared" si="14"/>
        <v>0</v>
      </c>
      <c r="AI33" s="73">
        <f t="shared" si="15"/>
        <v>0</v>
      </c>
      <c r="AJ33" s="73">
        <f t="shared" si="16"/>
        <v>0</v>
      </c>
      <c r="AK33" s="73">
        <f t="shared" si="17"/>
        <v>0</v>
      </c>
      <c r="AL33" s="73">
        <f t="shared" si="18"/>
        <v>0</v>
      </c>
      <c r="AM33" s="73">
        <f t="shared" si="18"/>
        <v>0</v>
      </c>
      <c r="AN33" s="73">
        <f t="shared" si="18"/>
        <v>0</v>
      </c>
      <c r="AR33" s="60"/>
    </row>
    <row r="34" spans="2:52" ht="17.25" customHeight="1" thickBot="1">
      <c r="B34" s="61"/>
      <c r="C34" s="63"/>
      <c r="D34" s="80"/>
      <c r="E34" s="57"/>
      <c r="F34" s="77"/>
      <c r="G34" s="78">
        <f t="shared" si="1"/>
        <v>0</v>
      </c>
      <c r="H34" s="79">
        <f t="shared" si="2"/>
        <v>0</v>
      </c>
      <c r="I34" s="315"/>
      <c r="J34" s="73">
        <f t="shared" si="19"/>
        <v>0</v>
      </c>
      <c r="K34" s="73">
        <f t="shared" si="20"/>
        <v>0</v>
      </c>
      <c r="L34" s="73">
        <f t="shared" si="21"/>
        <v>0</v>
      </c>
      <c r="M34" s="73">
        <f t="shared" si="22"/>
        <v>0</v>
      </c>
      <c r="N34" s="73">
        <f t="shared" si="23"/>
        <v>0</v>
      </c>
      <c r="O34" s="73">
        <f t="shared" si="24"/>
        <v>0</v>
      </c>
      <c r="P34" s="73">
        <f t="shared" si="25"/>
        <v>0</v>
      </c>
      <c r="Q34" s="73">
        <f t="shared" si="26"/>
        <v>0</v>
      </c>
      <c r="R34" s="73">
        <f t="shared" si="27"/>
        <v>0</v>
      </c>
      <c r="S34" s="73">
        <f t="shared" si="28"/>
        <v>0</v>
      </c>
      <c r="T34" s="73">
        <f t="shared" si="29"/>
        <v>0</v>
      </c>
      <c r="U34" s="73">
        <f t="shared" si="30"/>
        <v>0</v>
      </c>
      <c r="V34" s="73">
        <f t="shared" si="5"/>
        <v>0</v>
      </c>
      <c r="W34" s="73">
        <f t="shared" si="5"/>
        <v>0</v>
      </c>
      <c r="X34" s="73">
        <f t="shared" si="5"/>
        <v>0</v>
      </c>
      <c r="Z34" s="73">
        <f t="shared" si="6"/>
        <v>0</v>
      </c>
      <c r="AA34" s="73">
        <f t="shared" si="7"/>
        <v>0</v>
      </c>
      <c r="AB34" s="73">
        <f t="shared" si="8"/>
        <v>0</v>
      </c>
      <c r="AC34" s="73">
        <f t="shared" si="9"/>
        <v>0</v>
      </c>
      <c r="AD34" s="73">
        <f t="shared" si="10"/>
        <v>0</v>
      </c>
      <c r="AE34" s="73">
        <f t="shared" si="11"/>
        <v>0</v>
      </c>
      <c r="AF34" s="73">
        <f t="shared" si="12"/>
        <v>0</v>
      </c>
      <c r="AG34" s="73">
        <f t="shared" si="13"/>
        <v>0</v>
      </c>
      <c r="AH34" s="73">
        <f t="shared" si="14"/>
        <v>0</v>
      </c>
      <c r="AI34" s="73">
        <f t="shared" si="15"/>
        <v>0</v>
      </c>
      <c r="AJ34" s="73">
        <f t="shared" si="16"/>
        <v>0</v>
      </c>
      <c r="AK34" s="73">
        <f t="shared" si="17"/>
        <v>0</v>
      </c>
      <c r="AL34" s="73">
        <f t="shared" si="18"/>
        <v>0</v>
      </c>
      <c r="AM34" s="73">
        <f t="shared" si="18"/>
        <v>0</v>
      </c>
      <c r="AN34" s="73">
        <f t="shared" si="18"/>
        <v>0</v>
      </c>
      <c r="AR34" s="330">
        <f>AR32+AR31</f>
        <v>48.599999999999994</v>
      </c>
      <c r="AS34" s="331" t="s">
        <v>236</v>
      </c>
      <c r="AT34" s="332">
        <f>AR24+AR27</f>
        <v>48.599999999999994</v>
      </c>
      <c r="AZ34" s="342">
        <f>AZ32+AZ30</f>
        <v>48.599999999999994</v>
      </c>
    </row>
    <row r="35" spans="2:52" ht="16.5" customHeight="1">
      <c r="B35" s="61"/>
      <c r="C35" s="63"/>
      <c r="D35" s="80"/>
      <c r="E35" s="57"/>
      <c r="F35" s="77"/>
      <c r="G35" s="78">
        <f t="shared" si="1"/>
        <v>0</v>
      </c>
      <c r="H35" s="79">
        <f t="shared" si="2"/>
        <v>0</v>
      </c>
      <c r="I35" s="315"/>
      <c r="J35" s="73">
        <f t="shared" si="19"/>
        <v>0</v>
      </c>
      <c r="K35" s="73">
        <f t="shared" si="20"/>
        <v>0</v>
      </c>
      <c r="L35" s="73">
        <f t="shared" si="21"/>
        <v>0</v>
      </c>
      <c r="M35" s="73">
        <f t="shared" si="22"/>
        <v>0</v>
      </c>
      <c r="N35" s="73">
        <f t="shared" si="23"/>
        <v>0</v>
      </c>
      <c r="O35" s="73">
        <f t="shared" si="24"/>
        <v>0</v>
      </c>
      <c r="P35" s="73">
        <f t="shared" si="25"/>
        <v>0</v>
      </c>
      <c r="Q35" s="73">
        <f t="shared" si="26"/>
        <v>0</v>
      </c>
      <c r="R35" s="73">
        <f t="shared" si="27"/>
        <v>0</v>
      </c>
      <c r="S35" s="73">
        <f t="shared" si="28"/>
        <v>0</v>
      </c>
      <c r="T35" s="73">
        <f t="shared" si="29"/>
        <v>0</v>
      </c>
      <c r="U35" s="73">
        <f t="shared" si="30"/>
        <v>0</v>
      </c>
      <c r="V35" s="73">
        <f t="shared" si="5"/>
        <v>0</v>
      </c>
      <c r="W35" s="73">
        <f t="shared" si="5"/>
        <v>0</v>
      </c>
      <c r="X35" s="73">
        <f t="shared" si="5"/>
        <v>0</v>
      </c>
      <c r="Z35" s="73">
        <f t="shared" si="6"/>
        <v>0</v>
      </c>
      <c r="AA35" s="73">
        <f t="shared" si="7"/>
        <v>0</v>
      </c>
      <c r="AB35" s="73">
        <f t="shared" si="8"/>
        <v>0</v>
      </c>
      <c r="AC35" s="73">
        <f t="shared" si="9"/>
        <v>0</v>
      </c>
      <c r="AD35" s="73">
        <f t="shared" si="10"/>
        <v>0</v>
      </c>
      <c r="AE35" s="73">
        <f t="shared" si="11"/>
        <v>0</v>
      </c>
      <c r="AF35" s="73">
        <f t="shared" si="12"/>
        <v>0</v>
      </c>
      <c r="AG35" s="73">
        <f t="shared" si="13"/>
        <v>0</v>
      </c>
      <c r="AH35" s="73">
        <f t="shared" si="14"/>
        <v>0</v>
      </c>
      <c r="AI35" s="73">
        <f t="shared" si="15"/>
        <v>0</v>
      </c>
      <c r="AJ35" s="73">
        <f t="shared" si="16"/>
        <v>0</v>
      </c>
      <c r="AK35" s="73">
        <f t="shared" si="17"/>
        <v>0</v>
      </c>
      <c r="AL35" s="73">
        <f t="shared" si="18"/>
        <v>0</v>
      </c>
      <c r="AM35" s="73">
        <f t="shared" si="18"/>
        <v>0</v>
      </c>
      <c r="AN35" s="73">
        <f t="shared" si="18"/>
        <v>0</v>
      </c>
    </row>
    <row r="36" spans="2:52" ht="16.5" customHeight="1">
      <c r="B36" s="61"/>
      <c r="C36" s="63"/>
      <c r="D36" s="80"/>
      <c r="E36" s="57"/>
      <c r="F36" s="77"/>
      <c r="G36" s="78">
        <f t="shared" si="1"/>
        <v>0</v>
      </c>
      <c r="H36" s="79">
        <f t="shared" si="2"/>
        <v>0</v>
      </c>
      <c r="I36" s="315"/>
      <c r="J36" s="73">
        <f t="shared" si="19"/>
        <v>0</v>
      </c>
      <c r="K36" s="73">
        <f t="shared" si="20"/>
        <v>0</v>
      </c>
      <c r="L36" s="73">
        <f t="shared" si="21"/>
        <v>0</v>
      </c>
      <c r="M36" s="73">
        <f t="shared" si="22"/>
        <v>0</v>
      </c>
      <c r="N36" s="73">
        <f t="shared" si="23"/>
        <v>0</v>
      </c>
      <c r="O36" s="73">
        <f t="shared" si="24"/>
        <v>0</v>
      </c>
      <c r="P36" s="73">
        <f t="shared" si="25"/>
        <v>0</v>
      </c>
      <c r="Q36" s="73">
        <f t="shared" si="26"/>
        <v>0</v>
      </c>
      <c r="R36" s="73">
        <f t="shared" si="27"/>
        <v>0</v>
      </c>
      <c r="S36" s="73">
        <f t="shared" si="28"/>
        <v>0</v>
      </c>
      <c r="T36" s="73">
        <f t="shared" si="29"/>
        <v>0</v>
      </c>
      <c r="U36" s="73">
        <f t="shared" si="30"/>
        <v>0</v>
      </c>
      <c r="V36" s="73">
        <f t="shared" ref="V36:X62" si="31">IF($D36=V$2,$H36,0)</f>
        <v>0</v>
      </c>
      <c r="W36" s="73">
        <f t="shared" si="31"/>
        <v>0</v>
      </c>
      <c r="X36" s="73">
        <f t="shared" si="31"/>
        <v>0</v>
      </c>
      <c r="Z36" s="73">
        <f t="shared" si="6"/>
        <v>0</v>
      </c>
      <c r="AA36" s="73">
        <f t="shared" si="7"/>
        <v>0</v>
      </c>
      <c r="AB36" s="73">
        <f t="shared" si="8"/>
        <v>0</v>
      </c>
      <c r="AC36" s="73">
        <f t="shared" si="9"/>
        <v>0</v>
      </c>
      <c r="AD36" s="73">
        <f t="shared" si="10"/>
        <v>0</v>
      </c>
      <c r="AE36" s="73">
        <f t="shared" si="11"/>
        <v>0</v>
      </c>
      <c r="AF36" s="73">
        <f t="shared" si="12"/>
        <v>0</v>
      </c>
      <c r="AG36" s="73">
        <f t="shared" si="13"/>
        <v>0</v>
      </c>
      <c r="AH36" s="73">
        <f t="shared" si="14"/>
        <v>0</v>
      </c>
      <c r="AI36" s="73">
        <f t="shared" si="15"/>
        <v>0</v>
      </c>
      <c r="AJ36" s="73">
        <f t="shared" si="16"/>
        <v>0</v>
      </c>
      <c r="AK36" s="73">
        <f t="shared" si="17"/>
        <v>0</v>
      </c>
      <c r="AL36" s="73">
        <f t="shared" si="18"/>
        <v>0</v>
      </c>
      <c r="AM36" s="73">
        <f t="shared" si="18"/>
        <v>0</v>
      </c>
      <c r="AN36" s="73">
        <f t="shared" si="18"/>
        <v>0</v>
      </c>
    </row>
    <row r="37" spans="2:52" ht="16.5" customHeight="1">
      <c r="B37" s="61"/>
      <c r="C37" s="63"/>
      <c r="D37" s="80"/>
      <c r="E37" s="57"/>
      <c r="F37" s="77"/>
      <c r="G37" s="78">
        <f t="shared" si="1"/>
        <v>0</v>
      </c>
      <c r="H37" s="79">
        <f t="shared" si="2"/>
        <v>0</v>
      </c>
      <c r="I37" s="315"/>
      <c r="J37" s="73">
        <f t="shared" si="19"/>
        <v>0</v>
      </c>
      <c r="K37" s="73">
        <f t="shared" si="20"/>
        <v>0</v>
      </c>
      <c r="L37" s="73">
        <f t="shared" si="21"/>
        <v>0</v>
      </c>
      <c r="M37" s="73">
        <f t="shared" si="22"/>
        <v>0</v>
      </c>
      <c r="N37" s="73">
        <f t="shared" si="23"/>
        <v>0</v>
      </c>
      <c r="O37" s="73">
        <f t="shared" si="24"/>
        <v>0</v>
      </c>
      <c r="P37" s="73">
        <f t="shared" si="25"/>
        <v>0</v>
      </c>
      <c r="Q37" s="73">
        <f t="shared" si="26"/>
        <v>0</v>
      </c>
      <c r="R37" s="73">
        <f t="shared" si="27"/>
        <v>0</v>
      </c>
      <c r="S37" s="73">
        <f t="shared" si="28"/>
        <v>0</v>
      </c>
      <c r="T37" s="73">
        <f t="shared" si="29"/>
        <v>0</v>
      </c>
      <c r="U37" s="73">
        <f t="shared" si="30"/>
        <v>0</v>
      </c>
      <c r="V37" s="73">
        <f t="shared" si="31"/>
        <v>0</v>
      </c>
      <c r="W37" s="73">
        <f t="shared" si="31"/>
        <v>0</v>
      </c>
      <c r="X37" s="73">
        <f t="shared" si="31"/>
        <v>0</v>
      </c>
      <c r="Z37" s="73">
        <f t="shared" si="6"/>
        <v>0</v>
      </c>
      <c r="AA37" s="73">
        <f t="shared" si="7"/>
        <v>0</v>
      </c>
      <c r="AB37" s="73">
        <f t="shared" si="8"/>
        <v>0</v>
      </c>
      <c r="AC37" s="73">
        <f t="shared" si="9"/>
        <v>0</v>
      </c>
      <c r="AD37" s="73">
        <f t="shared" si="10"/>
        <v>0</v>
      </c>
      <c r="AE37" s="73">
        <f t="shared" si="11"/>
        <v>0</v>
      </c>
      <c r="AF37" s="73">
        <f t="shared" si="12"/>
        <v>0</v>
      </c>
      <c r="AG37" s="73">
        <f t="shared" si="13"/>
        <v>0</v>
      </c>
      <c r="AH37" s="73">
        <f t="shared" si="14"/>
        <v>0</v>
      </c>
      <c r="AI37" s="73">
        <f t="shared" si="15"/>
        <v>0</v>
      </c>
      <c r="AJ37" s="73">
        <f t="shared" si="16"/>
        <v>0</v>
      </c>
      <c r="AK37" s="73">
        <f t="shared" si="17"/>
        <v>0</v>
      </c>
      <c r="AL37" s="73">
        <f t="shared" si="18"/>
        <v>0</v>
      </c>
      <c r="AM37" s="73">
        <f t="shared" si="18"/>
        <v>0</v>
      </c>
      <c r="AN37" s="73">
        <f t="shared" si="18"/>
        <v>0</v>
      </c>
    </row>
    <row r="38" spans="2:52" ht="16.5" customHeight="1">
      <c r="B38" s="61"/>
      <c r="C38" s="63"/>
      <c r="D38" s="80"/>
      <c r="E38" s="57"/>
      <c r="F38" s="77"/>
      <c r="G38" s="78">
        <f t="shared" si="1"/>
        <v>0</v>
      </c>
      <c r="H38" s="79">
        <f t="shared" si="2"/>
        <v>0</v>
      </c>
      <c r="I38" s="315"/>
      <c r="J38" s="73">
        <f t="shared" si="19"/>
        <v>0</v>
      </c>
      <c r="K38" s="73">
        <f t="shared" si="20"/>
        <v>0</v>
      </c>
      <c r="L38" s="73">
        <f t="shared" si="21"/>
        <v>0</v>
      </c>
      <c r="M38" s="73">
        <f t="shared" si="22"/>
        <v>0</v>
      </c>
      <c r="N38" s="73">
        <f t="shared" si="23"/>
        <v>0</v>
      </c>
      <c r="O38" s="73">
        <f t="shared" si="24"/>
        <v>0</v>
      </c>
      <c r="P38" s="73">
        <f t="shared" si="25"/>
        <v>0</v>
      </c>
      <c r="Q38" s="73">
        <f t="shared" si="26"/>
        <v>0</v>
      </c>
      <c r="R38" s="73">
        <f t="shared" si="27"/>
        <v>0</v>
      </c>
      <c r="S38" s="73">
        <f t="shared" si="28"/>
        <v>0</v>
      </c>
      <c r="T38" s="73">
        <f t="shared" si="29"/>
        <v>0</v>
      </c>
      <c r="U38" s="73">
        <f t="shared" si="30"/>
        <v>0</v>
      </c>
      <c r="V38" s="73">
        <f t="shared" si="31"/>
        <v>0</v>
      </c>
      <c r="W38" s="73">
        <f t="shared" si="31"/>
        <v>0</v>
      </c>
      <c r="X38" s="73">
        <f t="shared" si="31"/>
        <v>0</v>
      </c>
      <c r="Z38" s="73">
        <f t="shared" si="6"/>
        <v>0</v>
      </c>
      <c r="AA38" s="73">
        <f t="shared" si="7"/>
        <v>0</v>
      </c>
      <c r="AB38" s="73">
        <f t="shared" si="8"/>
        <v>0</v>
      </c>
      <c r="AC38" s="73">
        <f t="shared" si="9"/>
        <v>0</v>
      </c>
      <c r="AD38" s="73">
        <f t="shared" si="10"/>
        <v>0</v>
      </c>
      <c r="AE38" s="73">
        <f t="shared" si="11"/>
        <v>0</v>
      </c>
      <c r="AF38" s="73">
        <f t="shared" si="12"/>
        <v>0</v>
      </c>
      <c r="AG38" s="73">
        <f t="shared" si="13"/>
        <v>0</v>
      </c>
      <c r="AH38" s="73">
        <f t="shared" si="14"/>
        <v>0</v>
      </c>
      <c r="AI38" s="73">
        <f t="shared" si="15"/>
        <v>0</v>
      </c>
      <c r="AJ38" s="73">
        <f t="shared" si="16"/>
        <v>0</v>
      </c>
      <c r="AK38" s="73">
        <f t="shared" si="17"/>
        <v>0</v>
      </c>
      <c r="AL38" s="73">
        <f t="shared" si="18"/>
        <v>0</v>
      </c>
      <c r="AM38" s="73">
        <f t="shared" si="18"/>
        <v>0</v>
      </c>
      <c r="AN38" s="73">
        <f t="shared" si="18"/>
        <v>0</v>
      </c>
    </row>
    <row r="39" spans="2:52" ht="16.5" customHeight="1">
      <c r="B39" s="61"/>
      <c r="C39" s="63"/>
      <c r="D39" s="80"/>
      <c r="E39" s="57"/>
      <c r="F39" s="77"/>
      <c r="G39" s="78">
        <f t="shared" si="1"/>
        <v>0</v>
      </c>
      <c r="H39" s="79">
        <f t="shared" si="2"/>
        <v>0</v>
      </c>
      <c r="I39" s="315"/>
      <c r="J39" s="73">
        <f t="shared" si="19"/>
        <v>0</v>
      </c>
      <c r="K39" s="73">
        <f t="shared" si="20"/>
        <v>0</v>
      </c>
      <c r="L39" s="73">
        <f t="shared" si="21"/>
        <v>0</v>
      </c>
      <c r="M39" s="73">
        <f t="shared" si="22"/>
        <v>0</v>
      </c>
      <c r="N39" s="73">
        <f t="shared" si="23"/>
        <v>0</v>
      </c>
      <c r="O39" s="73">
        <f t="shared" si="24"/>
        <v>0</v>
      </c>
      <c r="P39" s="73">
        <f t="shared" si="25"/>
        <v>0</v>
      </c>
      <c r="Q39" s="73">
        <f t="shared" si="26"/>
        <v>0</v>
      </c>
      <c r="R39" s="73">
        <f t="shared" si="27"/>
        <v>0</v>
      </c>
      <c r="S39" s="73">
        <f t="shared" si="28"/>
        <v>0</v>
      </c>
      <c r="T39" s="73">
        <f t="shared" si="29"/>
        <v>0</v>
      </c>
      <c r="U39" s="73">
        <f t="shared" si="30"/>
        <v>0</v>
      </c>
      <c r="V39" s="73">
        <f t="shared" si="31"/>
        <v>0</v>
      </c>
      <c r="W39" s="73">
        <f t="shared" si="31"/>
        <v>0</v>
      </c>
      <c r="X39" s="73">
        <f t="shared" si="31"/>
        <v>0</v>
      </c>
      <c r="Z39" s="73">
        <f t="shared" si="6"/>
        <v>0</v>
      </c>
      <c r="AA39" s="73">
        <f t="shared" si="7"/>
        <v>0</v>
      </c>
      <c r="AB39" s="73">
        <f t="shared" si="8"/>
        <v>0</v>
      </c>
      <c r="AC39" s="73">
        <f t="shared" si="9"/>
        <v>0</v>
      </c>
      <c r="AD39" s="73">
        <f t="shared" si="10"/>
        <v>0</v>
      </c>
      <c r="AE39" s="73">
        <f t="shared" si="11"/>
        <v>0</v>
      </c>
      <c r="AF39" s="73">
        <f t="shared" si="12"/>
        <v>0</v>
      </c>
      <c r="AG39" s="73">
        <f t="shared" si="13"/>
        <v>0</v>
      </c>
      <c r="AH39" s="73">
        <f t="shared" si="14"/>
        <v>0</v>
      </c>
      <c r="AI39" s="73">
        <f t="shared" si="15"/>
        <v>0</v>
      </c>
      <c r="AJ39" s="73">
        <f t="shared" si="16"/>
        <v>0</v>
      </c>
      <c r="AK39" s="73">
        <f t="shared" si="17"/>
        <v>0</v>
      </c>
      <c r="AL39" s="73">
        <f t="shared" si="18"/>
        <v>0</v>
      </c>
      <c r="AM39" s="73">
        <f t="shared" si="18"/>
        <v>0</v>
      </c>
      <c r="AN39" s="73">
        <f t="shared" si="18"/>
        <v>0</v>
      </c>
      <c r="AZ39" s="56">
        <v>1079.05</v>
      </c>
    </row>
    <row r="40" spans="2:52" hidden="1">
      <c r="B40" s="61"/>
      <c r="C40" s="63"/>
      <c r="D40" s="80"/>
      <c r="E40" s="57"/>
      <c r="F40" s="77"/>
      <c r="G40" s="78">
        <f t="shared" si="1"/>
        <v>0</v>
      </c>
      <c r="H40" s="79">
        <f t="shared" si="2"/>
        <v>0</v>
      </c>
      <c r="I40" s="315"/>
      <c r="J40" s="73">
        <f>IF($D40="ALIMENTAÇÃO",$H40,0)</f>
        <v>0</v>
      </c>
      <c r="K40" s="73">
        <f>IF($D40="ANIMAIS",$H40,0)</f>
        <v>0</v>
      </c>
      <c r="L40" s="73">
        <f>IF($D40="FILHO",$H40,0)</f>
        <v>0</v>
      </c>
      <c r="M40" s="73">
        <f>IF($D40="GASOLINA",$H40,0)</f>
        <v>0</v>
      </c>
      <c r="N40" s="73">
        <f>IF($D40="LAZER",$H40,0)</f>
        <v>0</v>
      </c>
      <c r="O40" s="73">
        <f>IF($D40="MANUT. IMÓVEL",$H40,0)</f>
        <v>0</v>
      </c>
      <c r="P40" s="73">
        <f>IF($D40="MANUT. VEICULAR",$H40,0)</f>
        <v>0</v>
      </c>
      <c r="Q40" s="73">
        <f>IF($D40="MÓVEIS",$H40,0)</f>
        <v>0</v>
      </c>
      <c r="R40" s="73">
        <f>IF($D40="OUTROS",$H40,0)</f>
        <v>0</v>
      </c>
      <c r="S40" s="73">
        <f>IF($D40="PLANOS",$H40,0)</f>
        <v>0</v>
      </c>
      <c r="T40" s="73">
        <f>IF($D40="SAÚDE",$H40,0)</f>
        <v>0</v>
      </c>
      <c r="U40" s="73">
        <f>IF($D40="TRANSPORTE",$H40,0)</f>
        <v>0</v>
      </c>
      <c r="V40" s="73">
        <f>IF($D40=V$2,$H40,0)</f>
        <v>0</v>
      </c>
      <c r="W40" s="73">
        <f>IF($D40=W$2,$H40,0)</f>
        <v>0</v>
      </c>
      <c r="X40" s="73">
        <f>IF($D40=X$2,$H40,0)</f>
        <v>0</v>
      </c>
      <c r="Z40" s="73">
        <f>IF($D40="ALIMENTAÇÃO",$G40,0)</f>
        <v>0</v>
      </c>
      <c r="AA40" s="73">
        <f>IF($D40="ANIMAIS",$G40,0)</f>
        <v>0</v>
      </c>
      <c r="AB40" s="73">
        <f>IF($D40="FILHO",$G40,0)</f>
        <v>0</v>
      </c>
      <c r="AC40" s="73">
        <f>IF($D40="GASOLINA",$G40,0)</f>
        <v>0</v>
      </c>
      <c r="AD40" s="73">
        <f>IF($D40="LAZER",$G40,0)</f>
        <v>0</v>
      </c>
      <c r="AE40" s="73">
        <f>IF($D40="MANUT. IMÓVEL",$G40,0)</f>
        <v>0</v>
      </c>
      <c r="AF40" s="73">
        <f>IF($D40="MANUT. VEICULAR",$G40,0)</f>
        <v>0</v>
      </c>
      <c r="AG40" s="73">
        <f>IF($D40="MÓVEIS",$G40,0)</f>
        <v>0</v>
      </c>
      <c r="AH40" s="73">
        <f>IF($D40="OUTROS",$G40,0)</f>
        <v>0</v>
      </c>
      <c r="AI40" s="73">
        <f>IF($D40="PLANOS",$G40,0)</f>
        <v>0</v>
      </c>
      <c r="AJ40" s="73">
        <f>IF($D40="SAÚDE",$G40,0)</f>
        <v>0</v>
      </c>
      <c r="AK40" s="73">
        <f>IF($D40="TRANSPORTE",$G40,0)</f>
        <v>0</v>
      </c>
      <c r="AL40" s="73">
        <f>IF($D40=AL$2,$G40,0)</f>
        <v>0</v>
      </c>
      <c r="AM40" s="73">
        <f>IF($D40=AM$2,$G40,0)</f>
        <v>0</v>
      </c>
      <c r="AN40" s="73">
        <f>IF($D40=AN$2,$G40,0)</f>
        <v>0</v>
      </c>
    </row>
    <row r="41" spans="2:52" hidden="1">
      <c r="B41" s="61"/>
      <c r="C41" s="63"/>
      <c r="D41" s="80"/>
      <c r="E41" s="57"/>
      <c r="F41" s="77"/>
      <c r="G41" s="78">
        <f t="shared" si="1"/>
        <v>0</v>
      </c>
      <c r="H41" s="79">
        <f t="shared" si="2"/>
        <v>0</v>
      </c>
      <c r="I41" s="315"/>
      <c r="J41" s="73">
        <f t="shared" si="19"/>
        <v>0</v>
      </c>
      <c r="K41" s="73">
        <f t="shared" si="20"/>
        <v>0</v>
      </c>
      <c r="L41" s="73">
        <f t="shared" si="21"/>
        <v>0</v>
      </c>
      <c r="M41" s="73">
        <f t="shared" si="22"/>
        <v>0</v>
      </c>
      <c r="N41" s="73">
        <f t="shared" si="23"/>
        <v>0</v>
      </c>
      <c r="O41" s="73">
        <f t="shared" si="24"/>
        <v>0</v>
      </c>
      <c r="P41" s="73">
        <f t="shared" si="25"/>
        <v>0</v>
      </c>
      <c r="Q41" s="73">
        <f t="shared" si="26"/>
        <v>0</v>
      </c>
      <c r="R41" s="73">
        <f t="shared" si="27"/>
        <v>0</v>
      </c>
      <c r="S41" s="73">
        <f t="shared" si="28"/>
        <v>0</v>
      </c>
      <c r="T41" s="73">
        <f t="shared" si="29"/>
        <v>0</v>
      </c>
      <c r="U41" s="73">
        <f t="shared" si="30"/>
        <v>0</v>
      </c>
      <c r="V41" s="73">
        <f t="shared" si="31"/>
        <v>0</v>
      </c>
      <c r="W41" s="73">
        <f t="shared" si="31"/>
        <v>0</v>
      </c>
      <c r="X41" s="73">
        <f t="shared" si="31"/>
        <v>0</v>
      </c>
      <c r="Z41" s="73">
        <f t="shared" si="6"/>
        <v>0</v>
      </c>
      <c r="AA41" s="73">
        <f t="shared" si="7"/>
        <v>0</v>
      </c>
      <c r="AB41" s="73">
        <f t="shared" si="8"/>
        <v>0</v>
      </c>
      <c r="AC41" s="73">
        <f t="shared" si="9"/>
        <v>0</v>
      </c>
      <c r="AD41" s="73">
        <f t="shared" si="10"/>
        <v>0</v>
      </c>
      <c r="AE41" s="73">
        <f t="shared" si="11"/>
        <v>0</v>
      </c>
      <c r="AF41" s="73">
        <f t="shared" si="12"/>
        <v>0</v>
      </c>
      <c r="AG41" s="73">
        <f t="shared" si="13"/>
        <v>0</v>
      </c>
      <c r="AH41" s="73">
        <f t="shared" si="14"/>
        <v>0</v>
      </c>
      <c r="AI41" s="73">
        <f t="shared" si="15"/>
        <v>0</v>
      </c>
      <c r="AJ41" s="73">
        <f t="shared" si="16"/>
        <v>0</v>
      </c>
      <c r="AK41" s="73">
        <f t="shared" si="17"/>
        <v>0</v>
      </c>
      <c r="AL41" s="73">
        <f t="shared" si="18"/>
        <v>0</v>
      </c>
      <c r="AM41" s="73">
        <f t="shared" si="18"/>
        <v>0</v>
      </c>
      <c r="AN41" s="73">
        <f t="shared" si="18"/>
        <v>0</v>
      </c>
    </row>
    <row r="42" spans="2:52" hidden="1">
      <c r="B42" s="61"/>
      <c r="C42" s="63"/>
      <c r="D42" s="80"/>
      <c r="E42" s="57"/>
      <c r="F42" s="77"/>
      <c r="G42" s="78">
        <f t="shared" si="1"/>
        <v>0</v>
      </c>
      <c r="H42" s="79">
        <f t="shared" si="2"/>
        <v>0</v>
      </c>
      <c r="I42" s="315"/>
      <c r="J42" s="73">
        <f t="shared" si="19"/>
        <v>0</v>
      </c>
      <c r="K42" s="73">
        <f t="shared" si="20"/>
        <v>0</v>
      </c>
      <c r="L42" s="73">
        <f t="shared" si="21"/>
        <v>0</v>
      </c>
      <c r="M42" s="73">
        <f t="shared" si="22"/>
        <v>0</v>
      </c>
      <c r="N42" s="73">
        <f t="shared" si="23"/>
        <v>0</v>
      </c>
      <c r="O42" s="73">
        <f t="shared" si="24"/>
        <v>0</v>
      </c>
      <c r="P42" s="73">
        <f t="shared" si="25"/>
        <v>0</v>
      </c>
      <c r="Q42" s="73">
        <f t="shared" si="26"/>
        <v>0</v>
      </c>
      <c r="R42" s="73">
        <f t="shared" si="27"/>
        <v>0</v>
      </c>
      <c r="S42" s="73">
        <f t="shared" si="28"/>
        <v>0</v>
      </c>
      <c r="T42" s="73">
        <f t="shared" si="29"/>
        <v>0</v>
      </c>
      <c r="U42" s="73">
        <f t="shared" si="30"/>
        <v>0</v>
      </c>
      <c r="V42" s="73">
        <f t="shared" si="31"/>
        <v>0</v>
      </c>
      <c r="W42" s="73">
        <f t="shared" si="31"/>
        <v>0</v>
      </c>
      <c r="X42" s="73">
        <f t="shared" si="31"/>
        <v>0</v>
      </c>
      <c r="Z42" s="73">
        <f t="shared" si="6"/>
        <v>0</v>
      </c>
      <c r="AA42" s="73">
        <f t="shared" si="7"/>
        <v>0</v>
      </c>
      <c r="AB42" s="73">
        <f t="shared" si="8"/>
        <v>0</v>
      </c>
      <c r="AC42" s="73">
        <f t="shared" si="9"/>
        <v>0</v>
      </c>
      <c r="AD42" s="73">
        <f t="shared" si="10"/>
        <v>0</v>
      </c>
      <c r="AE42" s="73">
        <f t="shared" si="11"/>
        <v>0</v>
      </c>
      <c r="AF42" s="73">
        <f t="shared" si="12"/>
        <v>0</v>
      </c>
      <c r="AG42" s="73">
        <f t="shared" si="13"/>
        <v>0</v>
      </c>
      <c r="AH42" s="73">
        <f t="shared" si="14"/>
        <v>0</v>
      </c>
      <c r="AI42" s="73">
        <f t="shared" si="15"/>
        <v>0</v>
      </c>
      <c r="AJ42" s="73">
        <f t="shared" si="16"/>
        <v>0</v>
      </c>
      <c r="AK42" s="73">
        <f t="shared" si="17"/>
        <v>0</v>
      </c>
      <c r="AL42" s="73">
        <f t="shared" si="18"/>
        <v>0</v>
      </c>
      <c r="AM42" s="73">
        <f t="shared" si="18"/>
        <v>0</v>
      </c>
      <c r="AN42" s="73">
        <f t="shared" si="18"/>
        <v>0</v>
      </c>
    </row>
    <row r="43" spans="2:52" hidden="1">
      <c r="B43" s="61"/>
      <c r="C43" s="63"/>
      <c r="D43" s="80"/>
      <c r="E43" s="57"/>
      <c r="F43" s="77"/>
      <c r="G43" s="78">
        <f t="shared" si="1"/>
        <v>0</v>
      </c>
      <c r="H43" s="79">
        <f t="shared" si="2"/>
        <v>0</v>
      </c>
      <c r="I43" s="315"/>
      <c r="J43" s="73">
        <f t="shared" si="19"/>
        <v>0</v>
      </c>
      <c r="K43" s="73">
        <f t="shared" si="20"/>
        <v>0</v>
      </c>
      <c r="L43" s="73">
        <f t="shared" si="21"/>
        <v>0</v>
      </c>
      <c r="M43" s="73">
        <f t="shared" si="22"/>
        <v>0</v>
      </c>
      <c r="N43" s="73">
        <f t="shared" si="23"/>
        <v>0</v>
      </c>
      <c r="O43" s="73">
        <f t="shared" si="24"/>
        <v>0</v>
      </c>
      <c r="P43" s="73">
        <f t="shared" si="25"/>
        <v>0</v>
      </c>
      <c r="Q43" s="73">
        <f t="shared" si="26"/>
        <v>0</v>
      </c>
      <c r="R43" s="73">
        <f t="shared" si="27"/>
        <v>0</v>
      </c>
      <c r="S43" s="73">
        <f t="shared" si="28"/>
        <v>0</v>
      </c>
      <c r="T43" s="73">
        <f t="shared" si="29"/>
        <v>0</v>
      </c>
      <c r="U43" s="73">
        <f t="shared" si="30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Z43" s="73">
        <f t="shared" si="6"/>
        <v>0</v>
      </c>
      <c r="AA43" s="73">
        <f t="shared" si="7"/>
        <v>0</v>
      </c>
      <c r="AB43" s="73">
        <f t="shared" si="8"/>
        <v>0</v>
      </c>
      <c r="AC43" s="73">
        <f t="shared" si="9"/>
        <v>0</v>
      </c>
      <c r="AD43" s="73">
        <f t="shared" si="10"/>
        <v>0</v>
      </c>
      <c r="AE43" s="73">
        <f t="shared" si="11"/>
        <v>0</v>
      </c>
      <c r="AF43" s="73">
        <f t="shared" si="12"/>
        <v>0</v>
      </c>
      <c r="AG43" s="73">
        <f t="shared" si="13"/>
        <v>0</v>
      </c>
      <c r="AH43" s="73">
        <f t="shared" si="14"/>
        <v>0</v>
      </c>
      <c r="AI43" s="73">
        <f t="shared" si="15"/>
        <v>0</v>
      </c>
      <c r="AJ43" s="73">
        <f t="shared" si="16"/>
        <v>0</v>
      </c>
      <c r="AK43" s="73">
        <f t="shared" si="17"/>
        <v>0</v>
      </c>
      <c r="AL43" s="73">
        <f t="shared" si="18"/>
        <v>0</v>
      </c>
      <c r="AM43" s="73">
        <f t="shared" si="18"/>
        <v>0</v>
      </c>
      <c r="AN43" s="73">
        <f t="shared" si="18"/>
        <v>0</v>
      </c>
    </row>
    <row r="44" spans="2:52" hidden="1">
      <c r="B44" s="61"/>
      <c r="C44" s="63"/>
      <c r="D44" s="80"/>
      <c r="E44" s="57"/>
      <c r="F44" s="77"/>
      <c r="G44" s="78">
        <f t="shared" si="1"/>
        <v>0</v>
      </c>
      <c r="H44" s="79">
        <f t="shared" si="2"/>
        <v>0</v>
      </c>
      <c r="I44" s="315"/>
      <c r="J44" s="73">
        <f t="shared" si="19"/>
        <v>0</v>
      </c>
      <c r="K44" s="73">
        <f t="shared" si="20"/>
        <v>0</v>
      </c>
      <c r="L44" s="73">
        <f t="shared" si="21"/>
        <v>0</v>
      </c>
      <c r="M44" s="73">
        <f t="shared" si="22"/>
        <v>0</v>
      </c>
      <c r="N44" s="73">
        <f t="shared" si="23"/>
        <v>0</v>
      </c>
      <c r="O44" s="73">
        <f t="shared" si="24"/>
        <v>0</v>
      </c>
      <c r="P44" s="73">
        <f t="shared" si="25"/>
        <v>0</v>
      </c>
      <c r="Q44" s="73">
        <f t="shared" si="26"/>
        <v>0</v>
      </c>
      <c r="R44" s="73">
        <f t="shared" si="27"/>
        <v>0</v>
      </c>
      <c r="S44" s="73">
        <f t="shared" si="28"/>
        <v>0</v>
      </c>
      <c r="T44" s="73">
        <f t="shared" si="29"/>
        <v>0</v>
      </c>
      <c r="U44" s="73">
        <f t="shared" si="30"/>
        <v>0</v>
      </c>
      <c r="V44" s="73">
        <f t="shared" si="31"/>
        <v>0</v>
      </c>
      <c r="W44" s="73">
        <f t="shared" si="31"/>
        <v>0</v>
      </c>
      <c r="X44" s="73">
        <f t="shared" si="31"/>
        <v>0</v>
      </c>
      <c r="Z44" s="73">
        <f t="shared" si="6"/>
        <v>0</v>
      </c>
      <c r="AA44" s="73">
        <f t="shared" si="7"/>
        <v>0</v>
      </c>
      <c r="AB44" s="73">
        <f t="shared" si="8"/>
        <v>0</v>
      </c>
      <c r="AC44" s="73">
        <f t="shared" si="9"/>
        <v>0</v>
      </c>
      <c r="AD44" s="73">
        <f t="shared" si="10"/>
        <v>0</v>
      </c>
      <c r="AE44" s="73">
        <f t="shared" si="11"/>
        <v>0</v>
      </c>
      <c r="AF44" s="73">
        <f t="shared" si="12"/>
        <v>0</v>
      </c>
      <c r="AG44" s="73">
        <f t="shared" si="13"/>
        <v>0</v>
      </c>
      <c r="AH44" s="73">
        <f t="shared" si="14"/>
        <v>0</v>
      </c>
      <c r="AI44" s="73">
        <f t="shared" si="15"/>
        <v>0</v>
      </c>
      <c r="AJ44" s="73">
        <f t="shared" si="16"/>
        <v>0</v>
      </c>
      <c r="AK44" s="73">
        <f t="shared" si="17"/>
        <v>0</v>
      </c>
      <c r="AL44" s="73">
        <f t="shared" si="18"/>
        <v>0</v>
      </c>
      <c r="AM44" s="73">
        <f t="shared" si="18"/>
        <v>0</v>
      </c>
      <c r="AN44" s="73">
        <f t="shared" si="18"/>
        <v>0</v>
      </c>
    </row>
    <row r="45" spans="2:52" hidden="1">
      <c r="B45" s="61"/>
      <c r="C45" s="63"/>
      <c r="D45" s="80"/>
      <c r="E45" s="57"/>
      <c r="F45" s="77"/>
      <c r="G45" s="78">
        <f t="shared" si="1"/>
        <v>0</v>
      </c>
      <c r="H45" s="79">
        <f t="shared" si="2"/>
        <v>0</v>
      </c>
      <c r="I45" s="315"/>
      <c r="J45" s="73">
        <f t="shared" si="19"/>
        <v>0</v>
      </c>
      <c r="K45" s="73">
        <f t="shared" si="20"/>
        <v>0</v>
      </c>
      <c r="L45" s="73">
        <f t="shared" si="21"/>
        <v>0</v>
      </c>
      <c r="M45" s="73">
        <f t="shared" si="22"/>
        <v>0</v>
      </c>
      <c r="N45" s="73">
        <f t="shared" si="23"/>
        <v>0</v>
      </c>
      <c r="O45" s="73">
        <f t="shared" si="24"/>
        <v>0</v>
      </c>
      <c r="P45" s="73">
        <f t="shared" si="25"/>
        <v>0</v>
      </c>
      <c r="Q45" s="73">
        <f t="shared" si="26"/>
        <v>0</v>
      </c>
      <c r="R45" s="73">
        <f t="shared" si="27"/>
        <v>0</v>
      </c>
      <c r="S45" s="73">
        <f t="shared" si="28"/>
        <v>0</v>
      </c>
      <c r="T45" s="73">
        <f t="shared" si="29"/>
        <v>0</v>
      </c>
      <c r="U45" s="73">
        <f t="shared" si="30"/>
        <v>0</v>
      </c>
      <c r="V45" s="73">
        <f t="shared" si="31"/>
        <v>0</v>
      </c>
      <c r="W45" s="73">
        <f t="shared" si="31"/>
        <v>0</v>
      </c>
      <c r="X45" s="73">
        <f t="shared" si="31"/>
        <v>0</v>
      </c>
      <c r="Z45" s="73">
        <f t="shared" si="6"/>
        <v>0</v>
      </c>
      <c r="AA45" s="73">
        <f t="shared" si="7"/>
        <v>0</v>
      </c>
      <c r="AB45" s="73">
        <f t="shared" si="8"/>
        <v>0</v>
      </c>
      <c r="AC45" s="73">
        <f t="shared" si="9"/>
        <v>0</v>
      </c>
      <c r="AD45" s="73">
        <f t="shared" si="10"/>
        <v>0</v>
      </c>
      <c r="AE45" s="73">
        <f t="shared" si="11"/>
        <v>0</v>
      </c>
      <c r="AF45" s="73">
        <f t="shared" si="12"/>
        <v>0</v>
      </c>
      <c r="AG45" s="73">
        <f t="shared" si="13"/>
        <v>0</v>
      </c>
      <c r="AH45" s="73">
        <f t="shared" si="14"/>
        <v>0</v>
      </c>
      <c r="AI45" s="73">
        <f t="shared" si="15"/>
        <v>0</v>
      </c>
      <c r="AJ45" s="73">
        <f t="shared" si="16"/>
        <v>0</v>
      </c>
      <c r="AK45" s="73">
        <f t="shared" si="17"/>
        <v>0</v>
      </c>
      <c r="AL45" s="73">
        <f t="shared" si="18"/>
        <v>0</v>
      </c>
      <c r="AM45" s="73">
        <f t="shared" si="18"/>
        <v>0</v>
      </c>
      <c r="AN45" s="73">
        <f t="shared" si="18"/>
        <v>0</v>
      </c>
    </row>
    <row r="46" spans="2:52" hidden="1">
      <c r="B46" s="61"/>
      <c r="C46" s="63"/>
      <c r="D46" s="80"/>
      <c r="E46" s="57"/>
      <c r="F46" s="77"/>
      <c r="G46" s="78">
        <f t="shared" si="1"/>
        <v>0</v>
      </c>
      <c r="H46" s="79">
        <f t="shared" si="2"/>
        <v>0</v>
      </c>
      <c r="I46" s="315"/>
      <c r="J46" s="73">
        <f t="shared" si="19"/>
        <v>0</v>
      </c>
      <c r="K46" s="73">
        <f t="shared" si="20"/>
        <v>0</v>
      </c>
      <c r="L46" s="73">
        <f t="shared" si="21"/>
        <v>0</v>
      </c>
      <c r="M46" s="73">
        <f t="shared" si="22"/>
        <v>0</v>
      </c>
      <c r="N46" s="73">
        <f t="shared" si="23"/>
        <v>0</v>
      </c>
      <c r="O46" s="73">
        <f t="shared" si="24"/>
        <v>0</v>
      </c>
      <c r="P46" s="73">
        <f t="shared" si="25"/>
        <v>0</v>
      </c>
      <c r="Q46" s="73">
        <f t="shared" si="26"/>
        <v>0</v>
      </c>
      <c r="R46" s="73">
        <f t="shared" si="27"/>
        <v>0</v>
      </c>
      <c r="S46" s="73">
        <f t="shared" si="28"/>
        <v>0</v>
      </c>
      <c r="T46" s="73">
        <f t="shared" si="29"/>
        <v>0</v>
      </c>
      <c r="U46" s="73">
        <f t="shared" si="30"/>
        <v>0</v>
      </c>
      <c r="V46" s="73">
        <f t="shared" si="31"/>
        <v>0</v>
      </c>
      <c r="W46" s="73">
        <f t="shared" si="31"/>
        <v>0</v>
      </c>
      <c r="X46" s="73">
        <f t="shared" si="31"/>
        <v>0</v>
      </c>
      <c r="Z46" s="73">
        <f t="shared" si="6"/>
        <v>0</v>
      </c>
      <c r="AA46" s="73">
        <f t="shared" si="7"/>
        <v>0</v>
      </c>
      <c r="AB46" s="73">
        <f t="shared" si="8"/>
        <v>0</v>
      </c>
      <c r="AC46" s="73">
        <f t="shared" si="9"/>
        <v>0</v>
      </c>
      <c r="AD46" s="73">
        <f t="shared" si="10"/>
        <v>0</v>
      </c>
      <c r="AE46" s="73">
        <f t="shared" si="11"/>
        <v>0</v>
      </c>
      <c r="AF46" s="73">
        <f t="shared" si="12"/>
        <v>0</v>
      </c>
      <c r="AG46" s="73">
        <f t="shared" si="13"/>
        <v>0</v>
      </c>
      <c r="AH46" s="73">
        <f t="shared" si="14"/>
        <v>0</v>
      </c>
      <c r="AI46" s="73">
        <f t="shared" si="15"/>
        <v>0</v>
      </c>
      <c r="AJ46" s="73">
        <f t="shared" si="16"/>
        <v>0</v>
      </c>
      <c r="AK46" s="73">
        <f t="shared" si="17"/>
        <v>0</v>
      </c>
      <c r="AL46" s="73">
        <f t="shared" si="18"/>
        <v>0</v>
      </c>
      <c r="AM46" s="73">
        <f t="shared" si="18"/>
        <v>0</v>
      </c>
      <c r="AN46" s="73">
        <f t="shared" si="18"/>
        <v>0</v>
      </c>
    </row>
    <row r="47" spans="2:52" hidden="1">
      <c r="B47" s="61"/>
      <c r="C47" s="63"/>
      <c r="D47" s="80"/>
      <c r="E47" s="57"/>
      <c r="F47" s="77"/>
      <c r="G47" s="78">
        <f t="shared" si="1"/>
        <v>0</v>
      </c>
      <c r="H47" s="79">
        <f t="shared" si="2"/>
        <v>0</v>
      </c>
      <c r="I47" s="315"/>
      <c r="J47" s="73">
        <f t="shared" si="19"/>
        <v>0</v>
      </c>
      <c r="K47" s="73">
        <f t="shared" si="20"/>
        <v>0</v>
      </c>
      <c r="L47" s="73">
        <f t="shared" si="21"/>
        <v>0</v>
      </c>
      <c r="M47" s="73">
        <f t="shared" si="22"/>
        <v>0</v>
      </c>
      <c r="N47" s="73">
        <f t="shared" si="23"/>
        <v>0</v>
      </c>
      <c r="O47" s="73">
        <f t="shared" si="24"/>
        <v>0</v>
      </c>
      <c r="P47" s="73">
        <f t="shared" si="25"/>
        <v>0</v>
      </c>
      <c r="Q47" s="73">
        <f t="shared" si="26"/>
        <v>0</v>
      </c>
      <c r="R47" s="73">
        <f t="shared" si="27"/>
        <v>0</v>
      </c>
      <c r="S47" s="73">
        <f t="shared" si="28"/>
        <v>0</v>
      </c>
      <c r="T47" s="73">
        <f t="shared" si="29"/>
        <v>0</v>
      </c>
      <c r="U47" s="73">
        <f t="shared" si="30"/>
        <v>0</v>
      </c>
      <c r="V47" s="73">
        <f t="shared" si="31"/>
        <v>0</v>
      </c>
      <c r="W47" s="73">
        <f t="shared" si="31"/>
        <v>0</v>
      </c>
      <c r="X47" s="73">
        <f t="shared" si="31"/>
        <v>0</v>
      </c>
      <c r="Z47" s="73">
        <f t="shared" si="6"/>
        <v>0</v>
      </c>
      <c r="AA47" s="73">
        <f t="shared" si="7"/>
        <v>0</v>
      </c>
      <c r="AB47" s="73">
        <f t="shared" si="8"/>
        <v>0</v>
      </c>
      <c r="AC47" s="73">
        <f t="shared" si="9"/>
        <v>0</v>
      </c>
      <c r="AD47" s="73">
        <f t="shared" si="10"/>
        <v>0</v>
      </c>
      <c r="AE47" s="73">
        <f t="shared" si="11"/>
        <v>0</v>
      </c>
      <c r="AF47" s="73">
        <f t="shared" si="12"/>
        <v>0</v>
      </c>
      <c r="AG47" s="73">
        <f t="shared" si="13"/>
        <v>0</v>
      </c>
      <c r="AH47" s="73">
        <f t="shared" si="14"/>
        <v>0</v>
      </c>
      <c r="AI47" s="73">
        <f t="shared" si="15"/>
        <v>0</v>
      </c>
      <c r="AJ47" s="73">
        <f t="shared" si="16"/>
        <v>0</v>
      </c>
      <c r="AK47" s="73">
        <f t="shared" si="17"/>
        <v>0</v>
      </c>
      <c r="AL47" s="73">
        <f t="shared" si="18"/>
        <v>0</v>
      </c>
      <c r="AM47" s="73">
        <f t="shared" si="18"/>
        <v>0</v>
      </c>
      <c r="AN47" s="73">
        <f t="shared" si="18"/>
        <v>0</v>
      </c>
    </row>
    <row r="48" spans="2:52" hidden="1">
      <c r="B48" s="61"/>
      <c r="C48" s="63"/>
      <c r="D48" s="80"/>
      <c r="E48" s="57"/>
      <c r="F48" s="77"/>
      <c r="G48" s="78">
        <f t="shared" si="1"/>
        <v>0</v>
      </c>
      <c r="H48" s="79">
        <f t="shared" si="2"/>
        <v>0</v>
      </c>
      <c r="I48" s="315"/>
      <c r="J48" s="73">
        <f t="shared" si="19"/>
        <v>0</v>
      </c>
      <c r="K48" s="73">
        <f t="shared" si="20"/>
        <v>0</v>
      </c>
      <c r="L48" s="73">
        <f t="shared" si="21"/>
        <v>0</v>
      </c>
      <c r="M48" s="73">
        <f t="shared" si="22"/>
        <v>0</v>
      </c>
      <c r="N48" s="73">
        <f t="shared" si="23"/>
        <v>0</v>
      </c>
      <c r="O48" s="73">
        <f t="shared" si="24"/>
        <v>0</v>
      </c>
      <c r="P48" s="73">
        <f t="shared" si="25"/>
        <v>0</v>
      </c>
      <c r="Q48" s="73">
        <f t="shared" si="26"/>
        <v>0</v>
      </c>
      <c r="R48" s="73">
        <f t="shared" si="27"/>
        <v>0</v>
      </c>
      <c r="S48" s="73">
        <f t="shared" si="28"/>
        <v>0</v>
      </c>
      <c r="T48" s="73">
        <f t="shared" si="29"/>
        <v>0</v>
      </c>
      <c r="U48" s="73">
        <f t="shared" si="30"/>
        <v>0</v>
      </c>
      <c r="V48" s="73">
        <f t="shared" si="31"/>
        <v>0</v>
      </c>
      <c r="W48" s="73">
        <f t="shared" si="31"/>
        <v>0</v>
      </c>
      <c r="X48" s="73">
        <f t="shared" si="31"/>
        <v>0</v>
      </c>
      <c r="Z48" s="73">
        <f t="shared" si="6"/>
        <v>0</v>
      </c>
      <c r="AA48" s="73">
        <f t="shared" si="7"/>
        <v>0</v>
      </c>
      <c r="AB48" s="73">
        <f t="shared" si="8"/>
        <v>0</v>
      </c>
      <c r="AC48" s="73">
        <f t="shared" si="9"/>
        <v>0</v>
      </c>
      <c r="AD48" s="73">
        <f t="shared" si="10"/>
        <v>0</v>
      </c>
      <c r="AE48" s="73">
        <f t="shared" si="11"/>
        <v>0</v>
      </c>
      <c r="AF48" s="73">
        <f t="shared" si="12"/>
        <v>0</v>
      </c>
      <c r="AG48" s="73">
        <f t="shared" si="13"/>
        <v>0</v>
      </c>
      <c r="AH48" s="73">
        <f t="shared" si="14"/>
        <v>0</v>
      </c>
      <c r="AI48" s="73">
        <f t="shared" si="15"/>
        <v>0</v>
      </c>
      <c r="AJ48" s="73">
        <f t="shared" si="16"/>
        <v>0</v>
      </c>
      <c r="AK48" s="73">
        <f t="shared" si="17"/>
        <v>0</v>
      </c>
      <c r="AL48" s="73">
        <f t="shared" si="18"/>
        <v>0</v>
      </c>
      <c r="AM48" s="73">
        <f t="shared" si="18"/>
        <v>0</v>
      </c>
      <c r="AN48" s="73">
        <f t="shared" si="18"/>
        <v>0</v>
      </c>
    </row>
    <row r="49" spans="2:42">
      <c r="B49" s="61"/>
      <c r="C49" s="63"/>
      <c r="D49" s="80"/>
      <c r="E49" s="57"/>
      <c r="F49" s="77"/>
      <c r="G49" s="78">
        <f t="shared" si="1"/>
        <v>0</v>
      </c>
      <c r="H49" s="79">
        <f t="shared" si="2"/>
        <v>0</v>
      </c>
      <c r="I49" s="315"/>
      <c r="J49" s="73">
        <f t="shared" si="19"/>
        <v>0</v>
      </c>
      <c r="K49" s="73">
        <f t="shared" si="20"/>
        <v>0</v>
      </c>
      <c r="L49" s="73">
        <f t="shared" si="21"/>
        <v>0</v>
      </c>
      <c r="M49" s="73">
        <f t="shared" si="22"/>
        <v>0</v>
      </c>
      <c r="N49" s="73">
        <f t="shared" si="23"/>
        <v>0</v>
      </c>
      <c r="O49" s="73">
        <f t="shared" si="24"/>
        <v>0</v>
      </c>
      <c r="P49" s="73">
        <f t="shared" si="25"/>
        <v>0</v>
      </c>
      <c r="Q49" s="73">
        <f t="shared" si="26"/>
        <v>0</v>
      </c>
      <c r="R49" s="73">
        <f t="shared" si="27"/>
        <v>0</v>
      </c>
      <c r="S49" s="73">
        <f t="shared" si="28"/>
        <v>0</v>
      </c>
      <c r="T49" s="73">
        <f t="shared" si="29"/>
        <v>0</v>
      </c>
      <c r="U49" s="73">
        <f t="shared" si="30"/>
        <v>0</v>
      </c>
      <c r="V49" s="73">
        <f t="shared" si="31"/>
        <v>0</v>
      </c>
      <c r="W49" s="73">
        <f t="shared" si="31"/>
        <v>0</v>
      </c>
      <c r="X49" s="73">
        <f t="shared" si="31"/>
        <v>0</v>
      </c>
      <c r="Z49" s="73">
        <f t="shared" si="6"/>
        <v>0</v>
      </c>
      <c r="AA49" s="73">
        <f t="shared" si="7"/>
        <v>0</v>
      </c>
      <c r="AB49" s="73">
        <f t="shared" si="8"/>
        <v>0</v>
      </c>
      <c r="AC49" s="73">
        <f t="shared" si="9"/>
        <v>0</v>
      </c>
      <c r="AD49" s="73">
        <f t="shared" si="10"/>
        <v>0</v>
      </c>
      <c r="AE49" s="73">
        <f t="shared" si="11"/>
        <v>0</v>
      </c>
      <c r="AF49" s="73">
        <f t="shared" si="12"/>
        <v>0</v>
      </c>
      <c r="AG49" s="73">
        <f t="shared" si="13"/>
        <v>0</v>
      </c>
      <c r="AH49" s="73">
        <f t="shared" si="14"/>
        <v>0</v>
      </c>
      <c r="AI49" s="73">
        <f t="shared" si="15"/>
        <v>0</v>
      </c>
      <c r="AJ49" s="73">
        <f t="shared" si="16"/>
        <v>0</v>
      </c>
      <c r="AK49" s="73">
        <f t="shared" si="17"/>
        <v>0</v>
      </c>
      <c r="AL49" s="73">
        <f t="shared" si="18"/>
        <v>0</v>
      </c>
      <c r="AM49" s="73">
        <f t="shared" si="18"/>
        <v>0</v>
      </c>
      <c r="AN49" s="73">
        <f t="shared" si="18"/>
        <v>0</v>
      </c>
    </row>
    <row r="50" spans="2:42">
      <c r="B50" s="61"/>
      <c r="C50" s="63"/>
      <c r="D50" s="80"/>
      <c r="E50" s="57"/>
      <c r="F50" s="77"/>
      <c r="G50" s="78">
        <f t="shared" si="1"/>
        <v>0</v>
      </c>
      <c r="H50" s="79">
        <f t="shared" si="2"/>
        <v>0</v>
      </c>
      <c r="I50" s="315"/>
      <c r="J50" s="73">
        <f t="shared" si="19"/>
        <v>0</v>
      </c>
      <c r="K50" s="73">
        <f t="shared" si="20"/>
        <v>0</v>
      </c>
      <c r="L50" s="73">
        <f t="shared" si="21"/>
        <v>0</v>
      </c>
      <c r="M50" s="73">
        <f t="shared" si="22"/>
        <v>0</v>
      </c>
      <c r="N50" s="73">
        <f t="shared" si="23"/>
        <v>0</v>
      </c>
      <c r="O50" s="73">
        <f t="shared" si="24"/>
        <v>0</v>
      </c>
      <c r="P50" s="73">
        <f t="shared" si="25"/>
        <v>0</v>
      </c>
      <c r="Q50" s="73">
        <f t="shared" si="26"/>
        <v>0</v>
      </c>
      <c r="R50" s="73">
        <f t="shared" si="27"/>
        <v>0</v>
      </c>
      <c r="S50" s="73">
        <f t="shared" si="28"/>
        <v>0</v>
      </c>
      <c r="T50" s="73">
        <f t="shared" si="29"/>
        <v>0</v>
      </c>
      <c r="U50" s="73">
        <f t="shared" si="30"/>
        <v>0</v>
      </c>
      <c r="V50" s="73">
        <f t="shared" si="31"/>
        <v>0</v>
      </c>
      <c r="W50" s="73">
        <f t="shared" si="31"/>
        <v>0</v>
      </c>
      <c r="X50" s="73">
        <f t="shared" si="31"/>
        <v>0</v>
      </c>
      <c r="Z50" s="73">
        <f t="shared" si="6"/>
        <v>0</v>
      </c>
      <c r="AA50" s="73">
        <f t="shared" si="7"/>
        <v>0</v>
      </c>
      <c r="AB50" s="73">
        <f t="shared" si="8"/>
        <v>0</v>
      </c>
      <c r="AC50" s="73">
        <f t="shared" si="9"/>
        <v>0</v>
      </c>
      <c r="AD50" s="73">
        <f t="shared" si="10"/>
        <v>0</v>
      </c>
      <c r="AE50" s="73">
        <f t="shared" si="11"/>
        <v>0</v>
      </c>
      <c r="AF50" s="73">
        <f t="shared" si="12"/>
        <v>0</v>
      </c>
      <c r="AG50" s="73">
        <f t="shared" si="13"/>
        <v>0</v>
      </c>
      <c r="AH50" s="73">
        <f t="shared" si="14"/>
        <v>0</v>
      </c>
      <c r="AI50" s="73">
        <f t="shared" si="15"/>
        <v>0</v>
      </c>
      <c r="AJ50" s="73">
        <f t="shared" si="16"/>
        <v>0</v>
      </c>
      <c r="AK50" s="73">
        <f t="shared" si="17"/>
        <v>0</v>
      </c>
      <c r="AL50" s="73">
        <f t="shared" si="18"/>
        <v>0</v>
      </c>
      <c r="AM50" s="73">
        <f t="shared" si="18"/>
        <v>0</v>
      </c>
      <c r="AN50" s="73">
        <f t="shared" si="18"/>
        <v>0</v>
      </c>
    </row>
    <row r="51" spans="2:42">
      <c r="B51" s="61"/>
      <c r="C51" s="63"/>
      <c r="D51" s="80"/>
      <c r="E51" s="57"/>
      <c r="F51" s="77"/>
      <c r="G51" s="78">
        <f t="shared" si="1"/>
        <v>0</v>
      </c>
      <c r="H51" s="79">
        <f t="shared" si="2"/>
        <v>0</v>
      </c>
      <c r="I51" s="315"/>
      <c r="J51" s="73">
        <f t="shared" si="19"/>
        <v>0</v>
      </c>
      <c r="K51" s="73">
        <f t="shared" si="20"/>
        <v>0</v>
      </c>
      <c r="L51" s="73">
        <f t="shared" si="21"/>
        <v>0</v>
      </c>
      <c r="M51" s="73">
        <f t="shared" si="22"/>
        <v>0</v>
      </c>
      <c r="N51" s="73">
        <f t="shared" si="23"/>
        <v>0</v>
      </c>
      <c r="O51" s="73">
        <f t="shared" si="24"/>
        <v>0</v>
      </c>
      <c r="P51" s="73">
        <f t="shared" si="25"/>
        <v>0</v>
      </c>
      <c r="Q51" s="73">
        <f t="shared" si="26"/>
        <v>0</v>
      </c>
      <c r="R51" s="73">
        <f t="shared" si="27"/>
        <v>0</v>
      </c>
      <c r="S51" s="73">
        <f t="shared" si="28"/>
        <v>0</v>
      </c>
      <c r="T51" s="73">
        <f t="shared" si="29"/>
        <v>0</v>
      </c>
      <c r="U51" s="73">
        <f t="shared" si="30"/>
        <v>0</v>
      </c>
      <c r="V51" s="73">
        <f t="shared" si="31"/>
        <v>0</v>
      </c>
      <c r="W51" s="73">
        <f t="shared" si="31"/>
        <v>0</v>
      </c>
      <c r="X51" s="73">
        <f t="shared" si="31"/>
        <v>0</v>
      </c>
      <c r="Z51" s="73">
        <f t="shared" si="6"/>
        <v>0</v>
      </c>
      <c r="AA51" s="73">
        <f t="shared" si="7"/>
        <v>0</v>
      </c>
      <c r="AB51" s="73">
        <f t="shared" si="8"/>
        <v>0</v>
      </c>
      <c r="AC51" s="73">
        <f t="shared" si="9"/>
        <v>0</v>
      </c>
      <c r="AD51" s="73">
        <f t="shared" si="10"/>
        <v>0</v>
      </c>
      <c r="AE51" s="73">
        <f t="shared" si="11"/>
        <v>0</v>
      </c>
      <c r="AF51" s="73">
        <f t="shared" si="12"/>
        <v>0</v>
      </c>
      <c r="AG51" s="73">
        <f t="shared" si="13"/>
        <v>0</v>
      </c>
      <c r="AH51" s="73">
        <f t="shared" si="14"/>
        <v>0</v>
      </c>
      <c r="AI51" s="73">
        <f t="shared" si="15"/>
        <v>0</v>
      </c>
      <c r="AJ51" s="73">
        <f t="shared" si="16"/>
        <v>0</v>
      </c>
      <c r="AK51" s="73">
        <f t="shared" si="17"/>
        <v>0</v>
      </c>
      <c r="AL51" s="73">
        <f t="shared" si="18"/>
        <v>0</v>
      </c>
      <c r="AM51" s="73">
        <f t="shared" si="18"/>
        <v>0</v>
      </c>
      <c r="AN51" s="73">
        <f t="shared" si="18"/>
        <v>0</v>
      </c>
    </row>
    <row r="52" spans="2:42">
      <c r="B52" s="61"/>
      <c r="C52" s="63"/>
      <c r="D52" s="80"/>
      <c r="E52" s="57"/>
      <c r="F52" s="77"/>
      <c r="G52" s="78">
        <f t="shared" si="1"/>
        <v>0</v>
      </c>
      <c r="H52" s="79">
        <f t="shared" si="2"/>
        <v>0</v>
      </c>
      <c r="I52" s="315"/>
      <c r="J52" s="73">
        <f t="shared" si="19"/>
        <v>0</v>
      </c>
      <c r="K52" s="73">
        <f t="shared" si="20"/>
        <v>0</v>
      </c>
      <c r="L52" s="73">
        <f t="shared" si="21"/>
        <v>0</v>
      </c>
      <c r="M52" s="73">
        <f t="shared" si="22"/>
        <v>0</v>
      </c>
      <c r="N52" s="73">
        <f t="shared" si="23"/>
        <v>0</v>
      </c>
      <c r="O52" s="73">
        <f t="shared" si="24"/>
        <v>0</v>
      </c>
      <c r="P52" s="73">
        <f t="shared" si="25"/>
        <v>0</v>
      </c>
      <c r="Q52" s="73">
        <f t="shared" si="26"/>
        <v>0</v>
      </c>
      <c r="R52" s="73">
        <f t="shared" si="27"/>
        <v>0</v>
      </c>
      <c r="S52" s="73">
        <f t="shared" si="28"/>
        <v>0</v>
      </c>
      <c r="T52" s="73">
        <f t="shared" si="29"/>
        <v>0</v>
      </c>
      <c r="U52" s="73">
        <f t="shared" si="30"/>
        <v>0</v>
      </c>
      <c r="V52" s="73">
        <f t="shared" si="31"/>
        <v>0</v>
      </c>
      <c r="W52" s="73">
        <f t="shared" si="31"/>
        <v>0</v>
      </c>
      <c r="X52" s="73">
        <f t="shared" si="31"/>
        <v>0</v>
      </c>
      <c r="Z52" s="73">
        <f t="shared" si="6"/>
        <v>0</v>
      </c>
      <c r="AA52" s="73">
        <f t="shared" si="7"/>
        <v>0</v>
      </c>
      <c r="AB52" s="73">
        <f t="shared" si="8"/>
        <v>0</v>
      </c>
      <c r="AC52" s="73">
        <f t="shared" si="9"/>
        <v>0</v>
      </c>
      <c r="AD52" s="73">
        <f t="shared" si="10"/>
        <v>0</v>
      </c>
      <c r="AE52" s="73">
        <f t="shared" si="11"/>
        <v>0</v>
      </c>
      <c r="AF52" s="73">
        <f t="shared" si="12"/>
        <v>0</v>
      </c>
      <c r="AG52" s="73">
        <f t="shared" si="13"/>
        <v>0</v>
      </c>
      <c r="AH52" s="73">
        <f t="shared" si="14"/>
        <v>0</v>
      </c>
      <c r="AI52" s="73">
        <f t="shared" si="15"/>
        <v>0</v>
      </c>
      <c r="AJ52" s="73">
        <f t="shared" si="16"/>
        <v>0</v>
      </c>
      <c r="AK52" s="73">
        <f t="shared" si="17"/>
        <v>0</v>
      </c>
      <c r="AL52" s="73">
        <f t="shared" si="18"/>
        <v>0</v>
      </c>
      <c r="AM52" s="73">
        <f t="shared" si="18"/>
        <v>0</v>
      </c>
      <c r="AN52" s="73">
        <f t="shared" si="18"/>
        <v>0</v>
      </c>
    </row>
    <row r="53" spans="2:42">
      <c r="B53" s="61"/>
      <c r="C53" s="63"/>
      <c r="D53" s="80"/>
      <c r="E53" s="57"/>
      <c r="F53" s="77"/>
      <c r="G53" s="78">
        <f t="shared" si="1"/>
        <v>0</v>
      </c>
      <c r="H53" s="79">
        <f t="shared" si="2"/>
        <v>0</v>
      </c>
      <c r="I53" s="315"/>
      <c r="J53" s="73">
        <f t="shared" si="19"/>
        <v>0</v>
      </c>
      <c r="K53" s="73">
        <f t="shared" si="20"/>
        <v>0</v>
      </c>
      <c r="L53" s="73">
        <f t="shared" si="21"/>
        <v>0</v>
      </c>
      <c r="M53" s="73">
        <f t="shared" si="22"/>
        <v>0</v>
      </c>
      <c r="N53" s="73">
        <f t="shared" si="23"/>
        <v>0</v>
      </c>
      <c r="O53" s="73">
        <f t="shared" si="24"/>
        <v>0</v>
      </c>
      <c r="P53" s="73">
        <f t="shared" si="25"/>
        <v>0</v>
      </c>
      <c r="Q53" s="73">
        <f t="shared" si="26"/>
        <v>0</v>
      </c>
      <c r="R53" s="73">
        <f t="shared" si="27"/>
        <v>0</v>
      </c>
      <c r="S53" s="73">
        <f t="shared" si="28"/>
        <v>0</v>
      </c>
      <c r="T53" s="73">
        <f t="shared" si="29"/>
        <v>0</v>
      </c>
      <c r="U53" s="73">
        <f t="shared" si="30"/>
        <v>0</v>
      </c>
      <c r="V53" s="73">
        <f t="shared" si="31"/>
        <v>0</v>
      </c>
      <c r="W53" s="73">
        <f t="shared" si="31"/>
        <v>0</v>
      </c>
      <c r="X53" s="73">
        <f t="shared" si="31"/>
        <v>0</v>
      </c>
      <c r="Z53" s="73">
        <f t="shared" si="6"/>
        <v>0</v>
      </c>
      <c r="AA53" s="73">
        <f t="shared" si="7"/>
        <v>0</v>
      </c>
      <c r="AB53" s="73">
        <f t="shared" si="8"/>
        <v>0</v>
      </c>
      <c r="AC53" s="73">
        <f t="shared" si="9"/>
        <v>0</v>
      </c>
      <c r="AD53" s="73">
        <f t="shared" si="10"/>
        <v>0</v>
      </c>
      <c r="AE53" s="73">
        <f t="shared" si="11"/>
        <v>0</v>
      </c>
      <c r="AF53" s="73">
        <f t="shared" si="12"/>
        <v>0</v>
      </c>
      <c r="AG53" s="73">
        <f t="shared" si="13"/>
        <v>0</v>
      </c>
      <c r="AH53" s="73">
        <f t="shared" si="14"/>
        <v>0</v>
      </c>
      <c r="AI53" s="73">
        <f t="shared" si="15"/>
        <v>0</v>
      </c>
      <c r="AJ53" s="73">
        <f t="shared" si="16"/>
        <v>0</v>
      </c>
      <c r="AK53" s="73">
        <f t="shared" si="17"/>
        <v>0</v>
      </c>
      <c r="AL53" s="73">
        <f t="shared" si="18"/>
        <v>0</v>
      </c>
      <c r="AM53" s="73">
        <f t="shared" si="18"/>
        <v>0</v>
      </c>
      <c r="AN53" s="73">
        <f t="shared" si="18"/>
        <v>0</v>
      </c>
    </row>
    <row r="54" spans="2:42">
      <c r="B54" s="61"/>
      <c r="C54" s="63"/>
      <c r="D54" s="80"/>
      <c r="E54" s="57"/>
      <c r="F54" s="77"/>
      <c r="G54" s="78">
        <f t="shared" si="1"/>
        <v>0</v>
      </c>
      <c r="H54" s="79">
        <f t="shared" si="2"/>
        <v>0</v>
      </c>
      <c r="I54" s="315"/>
      <c r="J54" s="73">
        <f t="shared" si="19"/>
        <v>0</v>
      </c>
      <c r="K54" s="73">
        <f t="shared" si="20"/>
        <v>0</v>
      </c>
      <c r="L54" s="73">
        <f t="shared" si="21"/>
        <v>0</v>
      </c>
      <c r="M54" s="73">
        <f t="shared" si="22"/>
        <v>0</v>
      </c>
      <c r="N54" s="73">
        <f t="shared" si="23"/>
        <v>0</v>
      </c>
      <c r="O54" s="73">
        <f t="shared" si="24"/>
        <v>0</v>
      </c>
      <c r="P54" s="73">
        <f t="shared" si="25"/>
        <v>0</v>
      </c>
      <c r="Q54" s="73">
        <f t="shared" si="26"/>
        <v>0</v>
      </c>
      <c r="R54" s="73">
        <f t="shared" si="27"/>
        <v>0</v>
      </c>
      <c r="S54" s="73">
        <f t="shared" si="28"/>
        <v>0</v>
      </c>
      <c r="T54" s="73">
        <f t="shared" si="29"/>
        <v>0</v>
      </c>
      <c r="U54" s="73">
        <f t="shared" si="30"/>
        <v>0</v>
      </c>
      <c r="V54" s="73">
        <f t="shared" si="31"/>
        <v>0</v>
      </c>
      <c r="W54" s="73">
        <f t="shared" si="31"/>
        <v>0</v>
      </c>
      <c r="X54" s="73">
        <f t="shared" si="31"/>
        <v>0</v>
      </c>
      <c r="Z54" s="73">
        <f t="shared" si="6"/>
        <v>0</v>
      </c>
      <c r="AA54" s="73">
        <f t="shared" si="7"/>
        <v>0</v>
      </c>
      <c r="AB54" s="73">
        <f t="shared" si="8"/>
        <v>0</v>
      </c>
      <c r="AC54" s="73">
        <f t="shared" si="9"/>
        <v>0</v>
      </c>
      <c r="AD54" s="73">
        <f t="shared" si="10"/>
        <v>0</v>
      </c>
      <c r="AE54" s="73">
        <f t="shared" si="11"/>
        <v>0</v>
      </c>
      <c r="AF54" s="73">
        <f t="shared" si="12"/>
        <v>0</v>
      </c>
      <c r="AG54" s="73">
        <f t="shared" si="13"/>
        <v>0</v>
      </c>
      <c r="AH54" s="73">
        <f t="shared" si="14"/>
        <v>0</v>
      </c>
      <c r="AI54" s="73">
        <f t="shared" si="15"/>
        <v>0</v>
      </c>
      <c r="AJ54" s="73">
        <f t="shared" si="16"/>
        <v>0</v>
      </c>
      <c r="AK54" s="73">
        <f t="shared" si="17"/>
        <v>0</v>
      </c>
      <c r="AL54" s="73">
        <f t="shared" si="18"/>
        <v>0</v>
      </c>
      <c r="AM54" s="73">
        <f t="shared" si="18"/>
        <v>0</v>
      </c>
      <c r="AN54" s="73">
        <f t="shared" si="18"/>
        <v>0</v>
      </c>
    </row>
    <row r="55" spans="2:42">
      <c r="B55" s="61"/>
      <c r="C55" s="63"/>
      <c r="D55" s="80"/>
      <c r="E55" s="57"/>
      <c r="F55" s="77"/>
      <c r="G55" s="78">
        <f t="shared" si="1"/>
        <v>0</v>
      </c>
      <c r="H55" s="79">
        <f t="shared" si="2"/>
        <v>0</v>
      </c>
      <c r="I55" s="315"/>
      <c r="J55" s="73">
        <f t="shared" si="19"/>
        <v>0</v>
      </c>
      <c r="K55" s="73">
        <f t="shared" si="20"/>
        <v>0</v>
      </c>
      <c r="L55" s="73">
        <f t="shared" si="21"/>
        <v>0</v>
      </c>
      <c r="M55" s="73">
        <f t="shared" si="22"/>
        <v>0</v>
      </c>
      <c r="N55" s="73">
        <f t="shared" si="23"/>
        <v>0</v>
      </c>
      <c r="O55" s="73">
        <f t="shared" si="24"/>
        <v>0</v>
      </c>
      <c r="P55" s="73">
        <f t="shared" si="25"/>
        <v>0</v>
      </c>
      <c r="Q55" s="73">
        <f t="shared" si="26"/>
        <v>0</v>
      </c>
      <c r="R55" s="73">
        <f t="shared" si="27"/>
        <v>0</v>
      </c>
      <c r="S55" s="73">
        <f t="shared" si="28"/>
        <v>0</v>
      </c>
      <c r="T55" s="73">
        <f t="shared" si="29"/>
        <v>0</v>
      </c>
      <c r="U55" s="73">
        <f t="shared" si="30"/>
        <v>0</v>
      </c>
      <c r="V55" s="73">
        <f t="shared" si="31"/>
        <v>0</v>
      </c>
      <c r="W55" s="73">
        <f t="shared" si="31"/>
        <v>0</v>
      </c>
      <c r="X55" s="73">
        <f t="shared" si="31"/>
        <v>0</v>
      </c>
      <c r="Z55" s="73">
        <f t="shared" si="6"/>
        <v>0</v>
      </c>
      <c r="AA55" s="73">
        <f t="shared" si="7"/>
        <v>0</v>
      </c>
      <c r="AB55" s="73">
        <f t="shared" si="8"/>
        <v>0</v>
      </c>
      <c r="AC55" s="73">
        <f t="shared" si="9"/>
        <v>0</v>
      </c>
      <c r="AD55" s="73">
        <f t="shared" si="10"/>
        <v>0</v>
      </c>
      <c r="AE55" s="73">
        <f t="shared" si="11"/>
        <v>0</v>
      </c>
      <c r="AF55" s="73">
        <f t="shared" si="12"/>
        <v>0</v>
      </c>
      <c r="AG55" s="73">
        <f t="shared" si="13"/>
        <v>0</v>
      </c>
      <c r="AH55" s="73">
        <f t="shared" si="14"/>
        <v>0</v>
      </c>
      <c r="AI55" s="73">
        <f t="shared" si="15"/>
        <v>0</v>
      </c>
      <c r="AJ55" s="73">
        <f t="shared" si="16"/>
        <v>0</v>
      </c>
      <c r="AK55" s="73">
        <f t="shared" si="17"/>
        <v>0</v>
      </c>
      <c r="AL55" s="73">
        <f t="shared" si="18"/>
        <v>0</v>
      </c>
      <c r="AM55" s="73">
        <f t="shared" si="18"/>
        <v>0</v>
      </c>
      <c r="AN55" s="73">
        <f t="shared" si="18"/>
        <v>0</v>
      </c>
    </row>
    <row r="56" spans="2:42">
      <c r="B56" s="61"/>
      <c r="C56" s="63"/>
      <c r="D56" s="80"/>
      <c r="E56" s="57"/>
      <c r="F56" s="77"/>
      <c r="G56" s="78">
        <f t="shared" si="1"/>
        <v>0</v>
      </c>
      <c r="H56" s="79">
        <f t="shared" si="2"/>
        <v>0</v>
      </c>
      <c r="I56" s="315"/>
      <c r="J56" s="73">
        <f t="shared" si="19"/>
        <v>0</v>
      </c>
      <c r="K56" s="73">
        <f t="shared" si="20"/>
        <v>0</v>
      </c>
      <c r="L56" s="73">
        <f t="shared" si="21"/>
        <v>0</v>
      </c>
      <c r="M56" s="73">
        <f t="shared" si="22"/>
        <v>0</v>
      </c>
      <c r="N56" s="73">
        <f t="shared" si="23"/>
        <v>0</v>
      </c>
      <c r="O56" s="73">
        <f t="shared" si="24"/>
        <v>0</v>
      </c>
      <c r="P56" s="73">
        <f t="shared" si="25"/>
        <v>0</v>
      </c>
      <c r="Q56" s="73">
        <f t="shared" si="26"/>
        <v>0</v>
      </c>
      <c r="R56" s="73">
        <f t="shared" si="27"/>
        <v>0</v>
      </c>
      <c r="S56" s="73">
        <f t="shared" si="28"/>
        <v>0</v>
      </c>
      <c r="T56" s="73">
        <f t="shared" si="29"/>
        <v>0</v>
      </c>
      <c r="U56" s="73">
        <f t="shared" si="30"/>
        <v>0</v>
      </c>
      <c r="V56" s="73">
        <f t="shared" si="31"/>
        <v>0</v>
      </c>
      <c r="W56" s="73">
        <f t="shared" si="31"/>
        <v>0</v>
      </c>
      <c r="X56" s="73">
        <f t="shared" si="31"/>
        <v>0</v>
      </c>
      <c r="Z56" s="73">
        <f t="shared" si="6"/>
        <v>0</v>
      </c>
      <c r="AA56" s="73">
        <f t="shared" si="7"/>
        <v>0</v>
      </c>
      <c r="AB56" s="73">
        <f t="shared" si="8"/>
        <v>0</v>
      </c>
      <c r="AC56" s="73">
        <f t="shared" si="9"/>
        <v>0</v>
      </c>
      <c r="AD56" s="73">
        <f t="shared" si="10"/>
        <v>0</v>
      </c>
      <c r="AE56" s="73">
        <f t="shared" si="11"/>
        <v>0</v>
      </c>
      <c r="AF56" s="73">
        <f t="shared" si="12"/>
        <v>0</v>
      </c>
      <c r="AG56" s="73">
        <f t="shared" si="13"/>
        <v>0</v>
      </c>
      <c r="AH56" s="73">
        <f t="shared" si="14"/>
        <v>0</v>
      </c>
      <c r="AI56" s="73">
        <f t="shared" si="15"/>
        <v>0</v>
      </c>
      <c r="AJ56" s="73">
        <f t="shared" si="16"/>
        <v>0</v>
      </c>
      <c r="AK56" s="73">
        <f t="shared" si="17"/>
        <v>0</v>
      </c>
      <c r="AL56" s="73">
        <f t="shared" si="18"/>
        <v>0</v>
      </c>
      <c r="AM56" s="73">
        <f t="shared" si="18"/>
        <v>0</v>
      </c>
      <c r="AN56" s="73">
        <f t="shared" si="18"/>
        <v>0</v>
      </c>
    </row>
    <row r="57" spans="2:42">
      <c r="B57" s="61"/>
      <c r="C57" s="63"/>
      <c r="D57" s="80"/>
      <c r="E57" s="57"/>
      <c r="F57" s="77"/>
      <c r="G57" s="78">
        <f t="shared" si="1"/>
        <v>0</v>
      </c>
      <c r="H57" s="79">
        <f t="shared" si="2"/>
        <v>0</v>
      </c>
      <c r="I57" s="315"/>
      <c r="J57" s="73">
        <f t="shared" si="19"/>
        <v>0</v>
      </c>
      <c r="K57" s="73">
        <f t="shared" si="20"/>
        <v>0</v>
      </c>
      <c r="L57" s="73">
        <f t="shared" si="21"/>
        <v>0</v>
      </c>
      <c r="M57" s="73">
        <f t="shared" si="22"/>
        <v>0</v>
      </c>
      <c r="N57" s="73">
        <f t="shared" si="23"/>
        <v>0</v>
      </c>
      <c r="O57" s="73">
        <f t="shared" si="24"/>
        <v>0</v>
      </c>
      <c r="P57" s="73">
        <f t="shared" si="25"/>
        <v>0</v>
      </c>
      <c r="Q57" s="73">
        <f t="shared" si="26"/>
        <v>0</v>
      </c>
      <c r="R57" s="73">
        <f t="shared" si="27"/>
        <v>0</v>
      </c>
      <c r="S57" s="73">
        <f t="shared" si="28"/>
        <v>0</v>
      </c>
      <c r="T57" s="73">
        <f t="shared" si="29"/>
        <v>0</v>
      </c>
      <c r="U57" s="73">
        <f t="shared" si="30"/>
        <v>0</v>
      </c>
      <c r="V57" s="73">
        <f t="shared" si="31"/>
        <v>0</v>
      </c>
      <c r="W57" s="73">
        <f t="shared" si="31"/>
        <v>0</v>
      </c>
      <c r="X57" s="73">
        <f t="shared" si="31"/>
        <v>0</v>
      </c>
      <c r="Z57" s="73">
        <f t="shared" si="6"/>
        <v>0</v>
      </c>
      <c r="AA57" s="73">
        <f t="shared" si="7"/>
        <v>0</v>
      </c>
      <c r="AB57" s="73">
        <f t="shared" si="8"/>
        <v>0</v>
      </c>
      <c r="AC57" s="73">
        <f t="shared" si="9"/>
        <v>0</v>
      </c>
      <c r="AD57" s="73">
        <f t="shared" si="10"/>
        <v>0</v>
      </c>
      <c r="AE57" s="73">
        <f t="shared" si="11"/>
        <v>0</v>
      </c>
      <c r="AF57" s="73">
        <f t="shared" si="12"/>
        <v>0</v>
      </c>
      <c r="AG57" s="73">
        <f t="shared" si="13"/>
        <v>0</v>
      </c>
      <c r="AH57" s="73">
        <f t="shared" si="14"/>
        <v>0</v>
      </c>
      <c r="AI57" s="73">
        <f t="shared" si="15"/>
        <v>0</v>
      </c>
      <c r="AJ57" s="73">
        <f t="shared" si="16"/>
        <v>0</v>
      </c>
      <c r="AK57" s="73">
        <f t="shared" si="17"/>
        <v>0</v>
      </c>
      <c r="AL57" s="73">
        <f t="shared" si="18"/>
        <v>0</v>
      </c>
      <c r="AM57" s="73">
        <f t="shared" si="18"/>
        <v>0</v>
      </c>
      <c r="AN57" s="73">
        <f t="shared" si="18"/>
        <v>0</v>
      </c>
    </row>
    <row r="58" spans="2:42">
      <c r="B58" s="61"/>
      <c r="C58" s="63"/>
      <c r="D58" s="80"/>
      <c r="E58" s="57"/>
      <c r="F58" s="77"/>
      <c r="G58" s="78">
        <f t="shared" si="1"/>
        <v>0</v>
      </c>
      <c r="H58" s="79">
        <f t="shared" si="2"/>
        <v>0</v>
      </c>
      <c r="I58" s="315"/>
      <c r="J58" s="73">
        <f t="shared" si="19"/>
        <v>0</v>
      </c>
      <c r="K58" s="73">
        <f t="shared" si="20"/>
        <v>0</v>
      </c>
      <c r="L58" s="73">
        <f t="shared" si="21"/>
        <v>0</v>
      </c>
      <c r="M58" s="73">
        <f t="shared" si="22"/>
        <v>0</v>
      </c>
      <c r="N58" s="73">
        <f t="shared" si="23"/>
        <v>0</v>
      </c>
      <c r="O58" s="73">
        <f t="shared" si="24"/>
        <v>0</v>
      </c>
      <c r="P58" s="73">
        <f t="shared" si="25"/>
        <v>0</v>
      </c>
      <c r="Q58" s="73">
        <f t="shared" si="26"/>
        <v>0</v>
      </c>
      <c r="R58" s="73">
        <f t="shared" si="27"/>
        <v>0</v>
      </c>
      <c r="S58" s="73">
        <f t="shared" si="28"/>
        <v>0</v>
      </c>
      <c r="T58" s="73">
        <f t="shared" si="29"/>
        <v>0</v>
      </c>
      <c r="U58" s="73">
        <f t="shared" si="30"/>
        <v>0</v>
      </c>
      <c r="V58" s="73">
        <f t="shared" si="31"/>
        <v>0</v>
      </c>
      <c r="W58" s="73">
        <f t="shared" si="31"/>
        <v>0</v>
      </c>
      <c r="X58" s="73">
        <f t="shared" si="31"/>
        <v>0</v>
      </c>
      <c r="Z58" s="73">
        <f t="shared" si="6"/>
        <v>0</v>
      </c>
      <c r="AA58" s="73">
        <f t="shared" si="7"/>
        <v>0</v>
      </c>
      <c r="AB58" s="73">
        <f t="shared" si="8"/>
        <v>0</v>
      </c>
      <c r="AC58" s="73">
        <f t="shared" si="9"/>
        <v>0</v>
      </c>
      <c r="AD58" s="73">
        <f t="shared" si="10"/>
        <v>0</v>
      </c>
      <c r="AE58" s="73">
        <f t="shared" si="11"/>
        <v>0</v>
      </c>
      <c r="AF58" s="73">
        <f t="shared" si="12"/>
        <v>0</v>
      </c>
      <c r="AG58" s="73">
        <f t="shared" si="13"/>
        <v>0</v>
      </c>
      <c r="AH58" s="73">
        <f t="shared" si="14"/>
        <v>0</v>
      </c>
      <c r="AI58" s="73">
        <f t="shared" si="15"/>
        <v>0</v>
      </c>
      <c r="AJ58" s="73">
        <f t="shared" si="16"/>
        <v>0</v>
      </c>
      <c r="AK58" s="73">
        <f t="shared" si="17"/>
        <v>0</v>
      </c>
      <c r="AL58" s="73">
        <f t="shared" si="18"/>
        <v>0</v>
      </c>
      <c r="AM58" s="73">
        <f t="shared" si="18"/>
        <v>0</v>
      </c>
      <c r="AN58" s="73">
        <f t="shared" si="18"/>
        <v>0</v>
      </c>
    </row>
    <row r="59" spans="2:42">
      <c r="B59" s="61"/>
      <c r="C59" s="63"/>
      <c r="D59" s="80"/>
      <c r="E59" s="57"/>
      <c r="F59" s="77"/>
      <c r="G59" s="78">
        <f t="shared" si="1"/>
        <v>0</v>
      </c>
      <c r="H59" s="79">
        <f t="shared" si="2"/>
        <v>0</v>
      </c>
      <c r="I59" s="315"/>
      <c r="J59" s="73">
        <f t="shared" si="19"/>
        <v>0</v>
      </c>
      <c r="K59" s="73">
        <f t="shared" si="20"/>
        <v>0</v>
      </c>
      <c r="L59" s="73">
        <f t="shared" si="21"/>
        <v>0</v>
      </c>
      <c r="M59" s="73">
        <f t="shared" si="22"/>
        <v>0</v>
      </c>
      <c r="N59" s="73">
        <f t="shared" si="23"/>
        <v>0</v>
      </c>
      <c r="O59" s="73">
        <f t="shared" si="24"/>
        <v>0</v>
      </c>
      <c r="P59" s="73">
        <f t="shared" si="25"/>
        <v>0</v>
      </c>
      <c r="Q59" s="73">
        <f t="shared" si="26"/>
        <v>0</v>
      </c>
      <c r="R59" s="73">
        <f t="shared" si="27"/>
        <v>0</v>
      </c>
      <c r="S59" s="73">
        <f t="shared" si="28"/>
        <v>0</v>
      </c>
      <c r="T59" s="73">
        <f t="shared" si="29"/>
        <v>0</v>
      </c>
      <c r="U59" s="73">
        <f t="shared" si="30"/>
        <v>0</v>
      </c>
      <c r="V59" s="73">
        <f t="shared" si="31"/>
        <v>0</v>
      </c>
      <c r="W59" s="73">
        <f t="shared" si="31"/>
        <v>0</v>
      </c>
      <c r="X59" s="73">
        <f t="shared" si="31"/>
        <v>0</v>
      </c>
      <c r="Z59" s="73">
        <f t="shared" si="6"/>
        <v>0</v>
      </c>
      <c r="AA59" s="73">
        <f t="shared" si="7"/>
        <v>0</v>
      </c>
      <c r="AB59" s="73">
        <f t="shared" si="8"/>
        <v>0</v>
      </c>
      <c r="AC59" s="73">
        <f t="shared" si="9"/>
        <v>0</v>
      </c>
      <c r="AD59" s="73">
        <f t="shared" si="10"/>
        <v>0</v>
      </c>
      <c r="AE59" s="73">
        <f t="shared" si="11"/>
        <v>0</v>
      </c>
      <c r="AF59" s="73">
        <f t="shared" si="12"/>
        <v>0</v>
      </c>
      <c r="AG59" s="73">
        <f t="shared" si="13"/>
        <v>0</v>
      </c>
      <c r="AH59" s="73">
        <f t="shared" si="14"/>
        <v>0</v>
      </c>
      <c r="AI59" s="73">
        <f t="shared" si="15"/>
        <v>0</v>
      </c>
      <c r="AJ59" s="73">
        <f t="shared" si="16"/>
        <v>0</v>
      </c>
      <c r="AK59" s="73">
        <f t="shared" si="17"/>
        <v>0</v>
      </c>
      <c r="AL59" s="73">
        <f t="shared" si="18"/>
        <v>0</v>
      </c>
      <c r="AM59" s="73">
        <f t="shared" si="18"/>
        <v>0</v>
      </c>
      <c r="AN59" s="73">
        <f t="shared" si="18"/>
        <v>0</v>
      </c>
    </row>
    <row r="60" spans="2:42">
      <c r="B60" s="61"/>
      <c r="C60" s="63"/>
      <c r="D60" s="80"/>
      <c r="E60" s="57"/>
      <c r="F60" s="77"/>
      <c r="G60" s="78">
        <f t="shared" si="1"/>
        <v>0</v>
      </c>
      <c r="H60" s="79">
        <f t="shared" si="2"/>
        <v>0</v>
      </c>
      <c r="I60" s="315"/>
      <c r="J60" s="73">
        <f t="shared" si="19"/>
        <v>0</v>
      </c>
      <c r="K60" s="73">
        <f t="shared" si="20"/>
        <v>0</v>
      </c>
      <c r="L60" s="73">
        <f t="shared" si="21"/>
        <v>0</v>
      </c>
      <c r="M60" s="73">
        <f t="shared" si="22"/>
        <v>0</v>
      </c>
      <c r="N60" s="73">
        <f t="shared" si="23"/>
        <v>0</v>
      </c>
      <c r="O60" s="73">
        <f t="shared" si="24"/>
        <v>0</v>
      </c>
      <c r="P60" s="73">
        <f t="shared" si="25"/>
        <v>0</v>
      </c>
      <c r="Q60" s="73">
        <f t="shared" si="26"/>
        <v>0</v>
      </c>
      <c r="R60" s="73">
        <f t="shared" si="27"/>
        <v>0</v>
      </c>
      <c r="S60" s="73">
        <f t="shared" si="28"/>
        <v>0</v>
      </c>
      <c r="T60" s="73">
        <f t="shared" si="29"/>
        <v>0</v>
      </c>
      <c r="U60" s="73">
        <f t="shared" si="30"/>
        <v>0</v>
      </c>
      <c r="V60" s="73">
        <f t="shared" si="31"/>
        <v>0</v>
      </c>
      <c r="W60" s="73">
        <f t="shared" si="31"/>
        <v>0</v>
      </c>
      <c r="X60" s="73">
        <f t="shared" si="31"/>
        <v>0</v>
      </c>
      <c r="Z60" s="73">
        <f t="shared" si="6"/>
        <v>0</v>
      </c>
      <c r="AA60" s="73">
        <f t="shared" si="7"/>
        <v>0</v>
      </c>
      <c r="AB60" s="73">
        <f t="shared" si="8"/>
        <v>0</v>
      </c>
      <c r="AC60" s="73">
        <f t="shared" si="9"/>
        <v>0</v>
      </c>
      <c r="AD60" s="73">
        <f t="shared" si="10"/>
        <v>0</v>
      </c>
      <c r="AE60" s="73">
        <f t="shared" si="11"/>
        <v>0</v>
      </c>
      <c r="AF60" s="73">
        <f t="shared" si="12"/>
        <v>0</v>
      </c>
      <c r="AG60" s="73">
        <f t="shared" si="13"/>
        <v>0</v>
      </c>
      <c r="AH60" s="73">
        <f t="shared" si="14"/>
        <v>0</v>
      </c>
      <c r="AI60" s="73">
        <f t="shared" si="15"/>
        <v>0</v>
      </c>
      <c r="AJ60" s="73">
        <f t="shared" si="16"/>
        <v>0</v>
      </c>
      <c r="AK60" s="73">
        <f t="shared" si="17"/>
        <v>0</v>
      </c>
      <c r="AL60" s="73">
        <f t="shared" si="18"/>
        <v>0</v>
      </c>
      <c r="AM60" s="73">
        <f t="shared" si="18"/>
        <v>0</v>
      </c>
      <c r="AN60" s="73">
        <f t="shared" si="18"/>
        <v>0</v>
      </c>
    </row>
    <row r="61" spans="2:42">
      <c r="B61" s="61"/>
      <c r="C61" s="63"/>
      <c r="D61" s="80"/>
      <c r="E61" s="57"/>
      <c r="F61" s="77"/>
      <c r="G61" s="78">
        <f t="shared" si="1"/>
        <v>0</v>
      </c>
      <c r="H61" s="79">
        <f t="shared" si="2"/>
        <v>0</v>
      </c>
      <c r="I61" s="315"/>
      <c r="J61" s="73">
        <f t="shared" si="19"/>
        <v>0</v>
      </c>
      <c r="K61" s="73">
        <f t="shared" si="20"/>
        <v>0</v>
      </c>
      <c r="L61" s="73">
        <f t="shared" si="21"/>
        <v>0</v>
      </c>
      <c r="M61" s="73">
        <f t="shared" si="22"/>
        <v>0</v>
      </c>
      <c r="N61" s="73">
        <f t="shared" si="23"/>
        <v>0</v>
      </c>
      <c r="O61" s="73">
        <f t="shared" si="24"/>
        <v>0</v>
      </c>
      <c r="P61" s="73">
        <f t="shared" si="25"/>
        <v>0</v>
      </c>
      <c r="Q61" s="73">
        <f t="shared" si="26"/>
        <v>0</v>
      </c>
      <c r="R61" s="73">
        <f t="shared" si="27"/>
        <v>0</v>
      </c>
      <c r="S61" s="73">
        <f t="shared" si="28"/>
        <v>0</v>
      </c>
      <c r="T61" s="73">
        <f t="shared" si="29"/>
        <v>0</v>
      </c>
      <c r="U61" s="73">
        <f t="shared" si="30"/>
        <v>0</v>
      </c>
      <c r="V61" s="73">
        <f t="shared" si="31"/>
        <v>0</v>
      </c>
      <c r="W61" s="73">
        <f t="shared" si="31"/>
        <v>0</v>
      </c>
      <c r="X61" s="73">
        <f t="shared" si="31"/>
        <v>0</v>
      </c>
      <c r="Z61" s="73">
        <f t="shared" si="6"/>
        <v>0</v>
      </c>
      <c r="AA61" s="73">
        <f t="shared" si="7"/>
        <v>0</v>
      </c>
      <c r="AB61" s="73">
        <f t="shared" si="8"/>
        <v>0</v>
      </c>
      <c r="AC61" s="73">
        <f t="shared" si="9"/>
        <v>0</v>
      </c>
      <c r="AD61" s="73">
        <f t="shared" si="10"/>
        <v>0</v>
      </c>
      <c r="AE61" s="73">
        <f t="shared" si="11"/>
        <v>0</v>
      </c>
      <c r="AF61" s="73">
        <f t="shared" si="12"/>
        <v>0</v>
      </c>
      <c r="AG61" s="73">
        <f t="shared" si="13"/>
        <v>0</v>
      </c>
      <c r="AH61" s="73">
        <f t="shared" si="14"/>
        <v>0</v>
      </c>
      <c r="AI61" s="73">
        <f t="shared" si="15"/>
        <v>0</v>
      </c>
      <c r="AJ61" s="73">
        <f t="shared" si="16"/>
        <v>0</v>
      </c>
      <c r="AK61" s="73">
        <f t="shared" si="17"/>
        <v>0</v>
      </c>
      <c r="AL61" s="73">
        <f t="shared" si="18"/>
        <v>0</v>
      </c>
      <c r="AM61" s="73">
        <f t="shared" si="18"/>
        <v>0</v>
      </c>
      <c r="AN61" s="73">
        <f t="shared" si="18"/>
        <v>0</v>
      </c>
    </row>
    <row r="62" spans="2:42" ht="17.25" thickBot="1">
      <c r="B62" s="101"/>
      <c r="C62" s="85"/>
      <c r="D62" s="165"/>
      <c r="E62" s="87"/>
      <c r="F62" s="158"/>
      <c r="G62" s="156">
        <f t="shared" si="1"/>
        <v>0</v>
      </c>
      <c r="H62" s="157">
        <f t="shared" si="2"/>
        <v>0</v>
      </c>
      <c r="I62" s="315"/>
      <c r="J62" s="73">
        <f t="shared" si="19"/>
        <v>0</v>
      </c>
      <c r="K62" s="73">
        <f t="shared" si="20"/>
        <v>0</v>
      </c>
      <c r="L62" s="73">
        <f t="shared" si="21"/>
        <v>0</v>
      </c>
      <c r="M62" s="73">
        <f t="shared" si="22"/>
        <v>0</v>
      </c>
      <c r="N62" s="73">
        <f t="shared" si="23"/>
        <v>0</v>
      </c>
      <c r="O62" s="73">
        <f t="shared" si="24"/>
        <v>0</v>
      </c>
      <c r="P62" s="73">
        <f t="shared" si="25"/>
        <v>0</v>
      </c>
      <c r="Q62" s="73">
        <f t="shared" si="26"/>
        <v>0</v>
      </c>
      <c r="R62" s="73">
        <f t="shared" si="27"/>
        <v>0</v>
      </c>
      <c r="S62" s="73">
        <f t="shared" si="28"/>
        <v>0</v>
      </c>
      <c r="T62" s="73">
        <f t="shared" si="29"/>
        <v>0</v>
      </c>
      <c r="U62" s="73">
        <f t="shared" si="30"/>
        <v>0</v>
      </c>
      <c r="V62" s="73">
        <f t="shared" si="31"/>
        <v>0</v>
      </c>
      <c r="W62" s="73">
        <f t="shared" si="31"/>
        <v>0</v>
      </c>
      <c r="X62" s="73">
        <f t="shared" si="31"/>
        <v>0</v>
      </c>
      <c r="Z62" s="73">
        <f t="shared" si="6"/>
        <v>0</v>
      </c>
      <c r="AA62" s="73">
        <f t="shared" si="7"/>
        <v>0</v>
      </c>
      <c r="AB62" s="73">
        <f t="shared" si="8"/>
        <v>0</v>
      </c>
      <c r="AC62" s="73">
        <f t="shared" si="9"/>
        <v>0</v>
      </c>
      <c r="AD62" s="73">
        <f t="shared" si="10"/>
        <v>0</v>
      </c>
      <c r="AE62" s="73">
        <f t="shared" si="11"/>
        <v>0</v>
      </c>
      <c r="AF62" s="73">
        <f t="shared" si="12"/>
        <v>0</v>
      </c>
      <c r="AG62" s="73">
        <f t="shared" si="13"/>
        <v>0</v>
      </c>
      <c r="AH62" s="73">
        <f t="shared" si="14"/>
        <v>0</v>
      </c>
      <c r="AI62" s="73">
        <f t="shared" si="15"/>
        <v>0</v>
      </c>
      <c r="AJ62" s="73">
        <f t="shared" si="16"/>
        <v>0</v>
      </c>
      <c r="AK62" s="73">
        <f t="shared" si="17"/>
        <v>0</v>
      </c>
      <c r="AL62" s="73">
        <f t="shared" si="18"/>
        <v>0</v>
      </c>
      <c r="AM62" s="73">
        <f t="shared" si="18"/>
        <v>0</v>
      </c>
      <c r="AN62" s="73">
        <f t="shared" si="18"/>
        <v>0</v>
      </c>
    </row>
    <row r="63" spans="2:42" ht="17.25" thickBot="1">
      <c r="C63" s="650" t="s">
        <v>43</v>
      </c>
      <c r="D63" s="651"/>
      <c r="E63" s="64">
        <f>SUM(E3:E62)</f>
        <v>48.599999999999994</v>
      </c>
      <c r="F63" s="70"/>
      <c r="G63" s="65">
        <f>SUM(G3:G62)</f>
        <v>0</v>
      </c>
      <c r="H63" s="66">
        <f>SUM(H3:H62)</f>
        <v>48.599999999999994</v>
      </c>
      <c r="I63" s="317"/>
      <c r="J63" s="74">
        <f>SUM(J3:J62)</f>
        <v>0</v>
      </c>
      <c r="K63" s="74">
        <f t="shared" ref="K63:X63" si="32">SUM(K3:K62)</f>
        <v>0</v>
      </c>
      <c r="L63" s="74">
        <f t="shared" si="32"/>
        <v>0</v>
      </c>
      <c r="M63" s="74">
        <f t="shared" si="32"/>
        <v>0</v>
      </c>
      <c r="N63" s="74">
        <f t="shared" si="32"/>
        <v>0</v>
      </c>
      <c r="O63" s="74">
        <f t="shared" si="32"/>
        <v>0</v>
      </c>
      <c r="P63" s="74">
        <f t="shared" si="32"/>
        <v>0</v>
      </c>
      <c r="Q63" s="74">
        <f t="shared" si="32"/>
        <v>0</v>
      </c>
      <c r="R63" s="74">
        <f t="shared" si="32"/>
        <v>0</v>
      </c>
      <c r="S63" s="74">
        <f t="shared" si="32"/>
        <v>48.599999999999994</v>
      </c>
      <c r="T63" s="74">
        <f t="shared" si="32"/>
        <v>0</v>
      </c>
      <c r="U63" s="74">
        <f t="shared" si="32"/>
        <v>0</v>
      </c>
      <c r="V63" s="74">
        <f t="shared" si="32"/>
        <v>0</v>
      </c>
      <c r="W63" s="74">
        <f t="shared" si="32"/>
        <v>0</v>
      </c>
      <c r="X63" s="74">
        <f t="shared" si="32"/>
        <v>0</v>
      </c>
      <c r="Y63" s="74"/>
      <c r="Z63" s="74">
        <f>SUM(Z3:Z62)</f>
        <v>0</v>
      </c>
      <c r="AA63" s="74">
        <f t="shared" ref="AA63:AN63" si="33">SUM(AA3:AA62)</f>
        <v>0</v>
      </c>
      <c r="AB63" s="74">
        <f t="shared" si="33"/>
        <v>0</v>
      </c>
      <c r="AC63" s="74">
        <f t="shared" si="33"/>
        <v>0</v>
      </c>
      <c r="AD63" s="74">
        <f t="shared" si="33"/>
        <v>0</v>
      </c>
      <c r="AE63" s="74">
        <f t="shared" si="33"/>
        <v>0</v>
      </c>
      <c r="AF63" s="74">
        <f t="shared" si="33"/>
        <v>0</v>
      </c>
      <c r="AG63" s="74">
        <f t="shared" si="33"/>
        <v>0</v>
      </c>
      <c r="AH63" s="74">
        <f t="shared" si="33"/>
        <v>0</v>
      </c>
      <c r="AI63" s="74">
        <f t="shared" si="33"/>
        <v>0</v>
      </c>
      <c r="AJ63" s="74">
        <f t="shared" si="33"/>
        <v>0</v>
      </c>
      <c r="AK63" s="74">
        <f t="shared" si="33"/>
        <v>0</v>
      </c>
      <c r="AL63" s="74">
        <f t="shared" si="33"/>
        <v>0</v>
      </c>
      <c r="AM63" s="74">
        <f t="shared" si="33"/>
        <v>0</v>
      </c>
      <c r="AN63" s="74">
        <f t="shared" si="33"/>
        <v>0</v>
      </c>
      <c r="AO63" s="74"/>
      <c r="AP63" s="74"/>
    </row>
    <row r="64" spans="2:42">
      <c r="H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mergeCells count="6">
    <mergeCell ref="AR18:AT18"/>
    <mergeCell ref="C63:D63"/>
    <mergeCell ref="AV23:AW23"/>
    <mergeCell ref="AY23:AZ23"/>
    <mergeCell ref="AS25:AT25"/>
    <mergeCell ref="AS27:AT28"/>
  </mergeCells>
  <dataValidations count="3">
    <dataValidation type="list" allowBlank="1" showInputMessage="1" showErrorMessage="1" sqref="F3:F62">
      <formula1>$AQ$17:$AQ$19</formula1>
    </dataValidation>
    <dataValidation type="list" allowBlank="1" showInputMessage="1" showErrorMessage="1" sqref="D6:D62 D3:D4">
      <formula1>$AQ$2:$AQ$16</formula1>
    </dataValidation>
    <dataValidation type="list" allowBlank="1" showInputMessage="1" showErrorMessage="1" sqref="D5">
      <formula1>$AQ$2:$AQ$12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1:AZ70"/>
  <sheetViews>
    <sheetView topLeftCell="A16" workbookViewId="0">
      <selection activeCell="A16" sqref="A1:XFD1048576"/>
    </sheetView>
  </sheetViews>
  <sheetFormatPr defaultRowHeight="16.5"/>
  <cols>
    <col min="1" max="1" width="1" style="56" customWidth="1"/>
    <col min="2" max="2" width="6.5703125" style="134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4" customWidth="1"/>
    <col min="7" max="8" width="13.7109375" style="56" customWidth="1"/>
    <col min="9" max="9" width="8.42578125" style="313" customWidth="1"/>
    <col min="10" max="10" width="13.5703125" style="56" hidden="1" customWidth="1"/>
    <col min="11" max="11" width="7.85546875" style="56" hidden="1" customWidth="1"/>
    <col min="12" max="12" width="7.42578125" style="56" hidden="1" customWidth="1"/>
    <col min="13" max="13" width="9.7109375" style="56" hidden="1" customWidth="1"/>
    <col min="14" max="14" width="7.42578125" style="56" hidden="1" customWidth="1"/>
    <col min="15" max="15" width="14.5703125" style="56" hidden="1" customWidth="1"/>
    <col min="16" max="16" width="16.85546875" style="56" hidden="1" customWidth="1"/>
    <col min="17" max="17" width="7.7109375" style="56" hidden="1" customWidth="1"/>
    <col min="18" max="18" width="8.85546875" style="56" hidden="1" customWidth="1"/>
    <col min="19" max="19" width="8" style="56" hidden="1" customWidth="1"/>
    <col min="20" max="20" width="7.42578125" style="56" hidden="1" customWidth="1"/>
    <col min="21" max="21" width="2" style="56" hidden="1" customWidth="1"/>
    <col min="22" max="22" width="9.7109375" style="56" hidden="1" customWidth="1"/>
    <col min="23" max="24" width="7.42578125" style="56" hidden="1" customWidth="1"/>
    <col min="25" max="25" width="1.7109375" style="56" hidden="1" customWidth="1"/>
    <col min="26" max="26" width="13.5703125" style="56" hidden="1" customWidth="1"/>
    <col min="27" max="27" width="7.85546875" style="56" hidden="1" customWidth="1"/>
    <col min="28" max="28" width="7.42578125" style="56" hidden="1" customWidth="1"/>
    <col min="29" max="29" width="9.7109375" style="56" hidden="1" customWidth="1"/>
    <col min="30" max="30" width="7.42578125" style="56" hidden="1" customWidth="1"/>
    <col min="31" max="31" width="14.5703125" style="56" hidden="1" customWidth="1"/>
    <col min="32" max="32" width="16.85546875" style="56" hidden="1" customWidth="1"/>
    <col min="33" max="33" width="7.7109375" style="56" hidden="1" customWidth="1"/>
    <col min="34" max="34" width="8.85546875" style="56" hidden="1" customWidth="1"/>
    <col min="35" max="35" width="8" style="56" hidden="1" customWidth="1"/>
    <col min="36" max="36" width="7.42578125" style="56" hidden="1" customWidth="1"/>
    <col min="37" max="37" width="13.42578125" style="56" hidden="1" customWidth="1"/>
    <col min="38" max="38" width="10.28515625" style="290" hidden="1" customWidth="1"/>
    <col min="39" max="40" width="7.42578125" style="56" hidden="1" customWidth="1"/>
    <col min="41" max="41" width="4" style="56" hidden="1" customWidth="1"/>
    <col min="42" max="42" width="4.42578125" style="56" customWidth="1"/>
    <col min="43" max="43" width="16.85546875" style="56" bestFit="1" customWidth="1"/>
    <col min="44" max="47" width="12.7109375" style="56" customWidth="1"/>
    <col min="48" max="48" width="8.28515625" style="56" bestFit="1" customWidth="1"/>
    <col min="49" max="49" width="10.5703125" style="56" bestFit="1" customWidth="1"/>
    <col min="50" max="50" width="3.28515625" style="56" customWidth="1"/>
    <col min="51" max="51" width="18.42578125" style="56" bestFit="1" customWidth="1"/>
    <col min="52" max="52" width="11.7109375" style="56" bestFit="1" customWidth="1"/>
    <col min="53" max="16384" width="9.140625" style="56"/>
  </cols>
  <sheetData>
    <row r="1" spans="2:51" ht="17.25" thickBot="1">
      <c r="AR1" s="134" t="s">
        <v>62</v>
      </c>
      <c r="AS1" s="134" t="s">
        <v>63</v>
      </c>
      <c r="AT1" s="82" t="s">
        <v>61</v>
      </c>
      <c r="AV1" s="134"/>
    </row>
    <row r="2" spans="2:51" ht="17.25" thickBot="1">
      <c r="B2" s="69" t="s">
        <v>1</v>
      </c>
      <c r="C2" s="67" t="s">
        <v>0</v>
      </c>
      <c r="D2" s="67" t="s">
        <v>59</v>
      </c>
      <c r="E2" s="67" t="s">
        <v>2</v>
      </c>
      <c r="F2" s="67" t="s">
        <v>60</v>
      </c>
      <c r="G2" s="67" t="s">
        <v>3</v>
      </c>
      <c r="H2" s="68" t="s">
        <v>4</v>
      </c>
      <c r="I2" s="314"/>
      <c r="J2" s="76" t="s">
        <v>55</v>
      </c>
      <c r="K2" s="75" t="s">
        <v>49</v>
      </c>
      <c r="L2" s="75" t="s">
        <v>91</v>
      </c>
      <c r="M2" s="75" t="s">
        <v>35</v>
      </c>
      <c r="N2" s="75" t="s">
        <v>54</v>
      </c>
      <c r="O2" s="75" t="s">
        <v>96</v>
      </c>
      <c r="P2" s="75" t="s">
        <v>52</v>
      </c>
      <c r="Q2" s="75" t="s">
        <v>57</v>
      </c>
      <c r="R2" s="75" t="s">
        <v>38</v>
      </c>
      <c r="S2" s="75" t="s">
        <v>53</v>
      </c>
      <c r="T2" s="75" t="s">
        <v>56</v>
      </c>
      <c r="U2" s="75" t="s">
        <v>50</v>
      </c>
      <c r="V2" s="291" t="str">
        <f>AQ14</f>
        <v>ESTUDOS</v>
      </c>
      <c r="W2" s="75" t="str">
        <f>AQ15</f>
        <v>MALU</v>
      </c>
      <c r="X2" s="75">
        <f>AQ16</f>
        <v>0</v>
      </c>
      <c r="Z2" s="76" t="s">
        <v>55</v>
      </c>
      <c r="AA2" s="75" t="s">
        <v>49</v>
      </c>
      <c r="AB2" s="75" t="s">
        <v>91</v>
      </c>
      <c r="AC2" s="75" t="s">
        <v>35</v>
      </c>
      <c r="AD2" s="75" t="s">
        <v>54</v>
      </c>
      <c r="AE2" s="75" t="s">
        <v>96</v>
      </c>
      <c r="AF2" s="75" t="s">
        <v>52</v>
      </c>
      <c r="AG2" s="75" t="s">
        <v>57</v>
      </c>
      <c r="AH2" s="75" t="s">
        <v>38</v>
      </c>
      <c r="AI2" s="75" t="s">
        <v>53</v>
      </c>
      <c r="AJ2" s="75" t="s">
        <v>56</v>
      </c>
      <c r="AK2" s="75" t="s">
        <v>50</v>
      </c>
      <c r="AL2" s="291" t="str">
        <f>AQ14</f>
        <v>ESTUDOS</v>
      </c>
      <c r="AM2" s="75" t="str">
        <f>AQ15</f>
        <v>MALU</v>
      </c>
      <c r="AN2" s="75">
        <f>AQ16</f>
        <v>0</v>
      </c>
      <c r="AO2" s="75"/>
      <c r="AP2" s="75"/>
      <c r="AQ2" s="72" t="s">
        <v>55</v>
      </c>
      <c r="AR2" s="98">
        <f t="shared" ref="AR2:AR16" si="0">AT2+AS2</f>
        <v>0</v>
      </c>
      <c r="AS2" s="59">
        <f>Z63</f>
        <v>0</v>
      </c>
      <c r="AT2" s="59">
        <f>J63</f>
        <v>0</v>
      </c>
    </row>
    <row r="3" spans="2:51">
      <c r="B3" s="61">
        <v>45097</v>
      </c>
      <c r="C3" s="63" t="s">
        <v>282</v>
      </c>
      <c r="D3" s="80" t="s">
        <v>53</v>
      </c>
      <c r="E3" s="57">
        <v>29.7</v>
      </c>
      <c r="F3" s="77" t="s">
        <v>61</v>
      </c>
      <c r="G3" s="78">
        <f t="shared" ref="G3:G62" si="1">IF(F3="MARCIA",E3,IF(F3="AMBOS",E3/2,0))</f>
        <v>0</v>
      </c>
      <c r="H3" s="79">
        <f t="shared" ref="H3:H62" si="2">IF(F3="LUCIANO",E3,IF(F3="AMBOS",E3/2,0))</f>
        <v>29.7</v>
      </c>
      <c r="I3" s="315" t="s">
        <v>283</v>
      </c>
      <c r="J3" s="73">
        <f>IF($D3="ALIMENTAÇÃO",$H3,0)</f>
        <v>0</v>
      </c>
      <c r="K3" s="73">
        <f>IF($D3="ANIMAIS",$H3,0)</f>
        <v>0</v>
      </c>
      <c r="L3" s="73">
        <f>IF($D3="FILHO",$H3,0)</f>
        <v>0</v>
      </c>
      <c r="M3" s="73">
        <f>IF($D3="GASOLINA",$H3,0)</f>
        <v>0</v>
      </c>
      <c r="N3" s="73">
        <f>IF($D3="LAZER",$H3,0)</f>
        <v>0</v>
      </c>
      <c r="O3" s="73">
        <f>IF($D3="MANUT. IMÓVEL",$H3,0)</f>
        <v>0</v>
      </c>
      <c r="P3" s="73">
        <f>IF($D3="MANUT. VEICULAR",$H3,0)</f>
        <v>0</v>
      </c>
      <c r="Q3" s="73">
        <f>IF($D3="MÓVEIS",$H3,0)</f>
        <v>0</v>
      </c>
      <c r="R3" s="73">
        <f>IF($D3="OUTROS",$H3,0)</f>
        <v>0</v>
      </c>
      <c r="S3" s="73">
        <f>IF($D3="PLANOS",$H3,0)</f>
        <v>29.7</v>
      </c>
      <c r="T3" s="73">
        <f>IF($D3="SAÚDE",$H3,0)</f>
        <v>0</v>
      </c>
      <c r="U3" s="73">
        <f>IF($D3="TRANSPORTE",$H3,0)</f>
        <v>0</v>
      </c>
      <c r="V3" s="73">
        <f>IF($D3=V$2,$H3,0)</f>
        <v>0</v>
      </c>
      <c r="W3" s="73">
        <f t="shared" ref="W3:X18" si="3">IF($D3=W$2,$H3,0)</f>
        <v>0</v>
      </c>
      <c r="X3" s="73">
        <f t="shared" si="3"/>
        <v>0</v>
      </c>
      <c r="Z3" s="73">
        <f>IF($D3="ALIMENTAÇÃO",$G3,0)</f>
        <v>0</v>
      </c>
      <c r="AA3" s="73">
        <f>IF($D3="ANIMAIS",$G3,0)</f>
        <v>0</v>
      </c>
      <c r="AB3" s="73">
        <f>IF($D3="FILHO",$G3,0)</f>
        <v>0</v>
      </c>
      <c r="AC3" s="73">
        <f>IF($D3="GASOLINA",$G3,0)</f>
        <v>0</v>
      </c>
      <c r="AD3" s="73">
        <f>IF($D3="LAZER",$G3,0)</f>
        <v>0</v>
      </c>
      <c r="AE3" s="73">
        <f>IF($D3="MANUT. IMÓVEL",$G3,0)</f>
        <v>0</v>
      </c>
      <c r="AF3" s="73">
        <f>IF($D3="MANUT. VEICULAR",$G3,0)</f>
        <v>0</v>
      </c>
      <c r="AG3" s="73">
        <f>IF($D3="MÓVEIS",$G3,0)</f>
        <v>0</v>
      </c>
      <c r="AH3" s="73">
        <f>IF($D3="OUTROS",$G3,0)</f>
        <v>0</v>
      </c>
      <c r="AI3" s="73">
        <f>IF($D3="PLANOS",$G3,0)</f>
        <v>0</v>
      </c>
      <c r="AJ3" s="73">
        <f>IF($D3="SAÚDE",$G3,0)</f>
        <v>0</v>
      </c>
      <c r="AK3" s="73">
        <f>IF($D3="TRANSPORTE",$G3,0)</f>
        <v>0</v>
      </c>
      <c r="AL3" s="73">
        <f>IF($D3=AL$2,$G3,0)</f>
        <v>0</v>
      </c>
      <c r="AM3" s="73">
        <f t="shared" ref="AM3:AN18" si="4">IF($D3=AM$2,$G3,0)</f>
        <v>0</v>
      </c>
      <c r="AN3" s="73">
        <f t="shared" si="4"/>
        <v>0</v>
      </c>
      <c r="AQ3" s="72" t="s">
        <v>49</v>
      </c>
      <c r="AR3" s="98">
        <f t="shared" si="0"/>
        <v>0</v>
      </c>
      <c r="AS3" s="59">
        <f>AA63</f>
        <v>0</v>
      </c>
      <c r="AT3" s="59">
        <f>K63</f>
        <v>0</v>
      </c>
    </row>
    <row r="4" spans="2:51">
      <c r="B4" s="61">
        <v>44964</v>
      </c>
      <c r="C4" s="63" t="s">
        <v>281</v>
      </c>
      <c r="D4" s="80" t="s">
        <v>53</v>
      </c>
      <c r="E4" s="57">
        <v>18.899999999999999</v>
      </c>
      <c r="F4" s="77" t="s">
        <v>61</v>
      </c>
      <c r="G4" s="78">
        <f t="shared" si="1"/>
        <v>0</v>
      </c>
      <c r="H4" s="79">
        <f t="shared" si="2"/>
        <v>18.899999999999999</v>
      </c>
      <c r="I4" s="315" t="s">
        <v>283</v>
      </c>
      <c r="J4" s="73">
        <f>IF($D4="ALIMENTAÇÃO",$H4,0)</f>
        <v>0</v>
      </c>
      <c r="K4" s="73">
        <f>IF($D4="ANIMAIS",$H4,0)</f>
        <v>0</v>
      </c>
      <c r="L4" s="73">
        <f>IF($D4="FILHO",$H4,0)</f>
        <v>0</v>
      </c>
      <c r="M4" s="73">
        <f>IF($D4="GASOLINA",$H4,0)</f>
        <v>0</v>
      </c>
      <c r="N4" s="73">
        <f>IF($D4="LAZER",$H4,0)</f>
        <v>0</v>
      </c>
      <c r="O4" s="73">
        <f>IF($D4="MANUT. IMÓVEL",$H4,0)</f>
        <v>0</v>
      </c>
      <c r="P4" s="73">
        <f>IF($D4="MANUT. VEICULAR",$H4,0)</f>
        <v>0</v>
      </c>
      <c r="Q4" s="73">
        <f>IF($D4="MÓVEIS",$H4,0)</f>
        <v>0</v>
      </c>
      <c r="R4" s="73">
        <f>IF($D4="OUTROS",$H4,0)</f>
        <v>0</v>
      </c>
      <c r="S4" s="73">
        <f>IF($D4="PLANOS",$H4,0)</f>
        <v>18.899999999999999</v>
      </c>
      <c r="T4" s="73">
        <f>IF($D4="SAÚDE",$H4,0)</f>
        <v>0</v>
      </c>
      <c r="U4" s="73">
        <f>IF($D4="TRANSPORTE",$H4,0)</f>
        <v>0</v>
      </c>
      <c r="V4" s="73">
        <f t="shared" ref="V4:X35" si="5">IF($D4=V$2,$H4,0)</f>
        <v>0</v>
      </c>
      <c r="W4" s="73">
        <f t="shared" si="3"/>
        <v>0</v>
      </c>
      <c r="X4" s="73">
        <f t="shared" si="3"/>
        <v>0</v>
      </c>
      <c r="Z4" s="73">
        <f t="shared" ref="Z4:Z62" si="6">IF($D4="ALIMENTAÇÃO",$G4,0)</f>
        <v>0</v>
      </c>
      <c r="AA4" s="73">
        <f t="shared" ref="AA4:AA62" si="7">IF($D4="ANIMAIS",$G4,0)</f>
        <v>0</v>
      </c>
      <c r="AB4" s="73">
        <f t="shared" ref="AB4:AB62" si="8">IF($D4="FILHO",$G4,0)</f>
        <v>0</v>
      </c>
      <c r="AC4" s="73">
        <f t="shared" ref="AC4:AC62" si="9">IF($D4="GASOLINA",$G4,0)</f>
        <v>0</v>
      </c>
      <c r="AD4" s="73">
        <f t="shared" ref="AD4:AD62" si="10">IF($D4="LAZER",$G4,0)</f>
        <v>0</v>
      </c>
      <c r="AE4" s="73">
        <f t="shared" ref="AE4:AE62" si="11">IF($D4="MANUT. IMÓVEL",$G4,0)</f>
        <v>0</v>
      </c>
      <c r="AF4" s="73">
        <f t="shared" ref="AF4:AF62" si="12">IF($D4="MANUT. VEICULAR",$G4,0)</f>
        <v>0</v>
      </c>
      <c r="AG4" s="73">
        <f t="shared" ref="AG4:AG62" si="13">IF($D4="MÓVEIS",$G4,0)</f>
        <v>0</v>
      </c>
      <c r="AH4" s="73">
        <f t="shared" ref="AH4:AH62" si="14">IF($D4="OUTROS",$G4,0)</f>
        <v>0</v>
      </c>
      <c r="AI4" s="73">
        <f t="shared" ref="AI4:AI62" si="15">IF($D4="PLANOS",$G4,0)</f>
        <v>0</v>
      </c>
      <c r="AJ4" s="73">
        <f t="shared" ref="AJ4:AJ62" si="16">IF($D4="SAÚDE",$G4,0)</f>
        <v>0</v>
      </c>
      <c r="AK4" s="73">
        <f t="shared" ref="AK4:AK62" si="17">IF($D4="TRANSPORTE",$G4,0)</f>
        <v>0</v>
      </c>
      <c r="AL4" s="73">
        <f t="shared" ref="AL4:AN62" si="18">IF($D4=AL$2,$G4,0)</f>
        <v>0</v>
      </c>
      <c r="AM4" s="73">
        <f t="shared" si="4"/>
        <v>0</v>
      </c>
      <c r="AN4" s="73">
        <f t="shared" si="4"/>
        <v>0</v>
      </c>
      <c r="AQ4" s="72" t="s">
        <v>91</v>
      </c>
      <c r="AR4" s="98">
        <f t="shared" si="0"/>
        <v>0</v>
      </c>
      <c r="AS4" s="59">
        <f>AB63</f>
        <v>0</v>
      </c>
      <c r="AT4" s="59">
        <f>L63</f>
        <v>0</v>
      </c>
    </row>
    <row r="5" spans="2:51">
      <c r="B5" s="61"/>
      <c r="C5" s="63"/>
      <c r="D5" s="80"/>
      <c r="E5" s="57"/>
      <c r="F5" s="77"/>
      <c r="G5" s="78">
        <f t="shared" si="1"/>
        <v>0</v>
      </c>
      <c r="H5" s="79">
        <f t="shared" si="2"/>
        <v>0</v>
      </c>
      <c r="I5" s="315"/>
      <c r="J5" s="73">
        <f t="shared" ref="J5:J62" si="19">IF($D5="ALIMENTAÇÃO",$H5,0)</f>
        <v>0</v>
      </c>
      <c r="K5" s="73">
        <f t="shared" ref="K5:K62" si="20">IF($D5="ANIMAIS",$H5,0)</f>
        <v>0</v>
      </c>
      <c r="L5" s="73">
        <f t="shared" ref="L5:L62" si="21">IF($D5="FILHO",$H5,0)</f>
        <v>0</v>
      </c>
      <c r="M5" s="73">
        <f t="shared" ref="M5:M62" si="22">IF($D5="GASOLINA",$H5,0)</f>
        <v>0</v>
      </c>
      <c r="N5" s="73">
        <f t="shared" ref="N5:N62" si="23">IF($D5="LAZER",$H5,0)</f>
        <v>0</v>
      </c>
      <c r="O5" s="73">
        <f t="shared" ref="O5:O62" si="24">IF($D5="MANUT. IMÓVEL",$H5,0)</f>
        <v>0</v>
      </c>
      <c r="P5" s="73">
        <f t="shared" ref="P5:P62" si="25">IF($D5="MANUT. VEICULAR",$H5,0)</f>
        <v>0</v>
      </c>
      <c r="Q5" s="73">
        <f t="shared" ref="Q5:Q62" si="26">IF($D5="MÓVEIS",$H5,0)</f>
        <v>0</v>
      </c>
      <c r="R5" s="73">
        <f t="shared" ref="R5:R62" si="27">IF($D5="OUTROS",$H5,0)</f>
        <v>0</v>
      </c>
      <c r="S5" s="73">
        <f t="shared" ref="S5:S62" si="28">IF($D5="PLANOS",$H5,0)</f>
        <v>0</v>
      </c>
      <c r="T5" s="73">
        <f t="shared" ref="T5:T62" si="29">IF($D5="SAÚDE",$H5,0)</f>
        <v>0</v>
      </c>
      <c r="U5" s="73">
        <f t="shared" ref="U5:U62" si="30">IF($D5="TRANSPORTE",$H5,0)</f>
        <v>0</v>
      </c>
      <c r="V5" s="73">
        <f t="shared" si="5"/>
        <v>0</v>
      </c>
      <c r="W5" s="73">
        <f t="shared" si="3"/>
        <v>0</v>
      </c>
      <c r="X5" s="73">
        <f t="shared" si="3"/>
        <v>0</v>
      </c>
      <c r="Z5" s="73">
        <f t="shared" si="6"/>
        <v>0</v>
      </c>
      <c r="AA5" s="73">
        <f t="shared" si="7"/>
        <v>0</v>
      </c>
      <c r="AB5" s="73">
        <f t="shared" si="8"/>
        <v>0</v>
      </c>
      <c r="AC5" s="73">
        <f t="shared" si="9"/>
        <v>0</v>
      </c>
      <c r="AD5" s="73">
        <f t="shared" si="10"/>
        <v>0</v>
      </c>
      <c r="AE5" s="73">
        <f t="shared" si="11"/>
        <v>0</v>
      </c>
      <c r="AF5" s="73">
        <f t="shared" si="12"/>
        <v>0</v>
      </c>
      <c r="AG5" s="73">
        <f t="shared" si="13"/>
        <v>0</v>
      </c>
      <c r="AH5" s="73">
        <f t="shared" si="14"/>
        <v>0</v>
      </c>
      <c r="AI5" s="73">
        <f t="shared" si="15"/>
        <v>0</v>
      </c>
      <c r="AJ5" s="73">
        <f t="shared" si="16"/>
        <v>0</v>
      </c>
      <c r="AK5" s="73">
        <f t="shared" si="17"/>
        <v>0</v>
      </c>
      <c r="AL5" s="73">
        <f t="shared" si="18"/>
        <v>0</v>
      </c>
      <c r="AM5" s="73">
        <f t="shared" si="4"/>
        <v>0</v>
      </c>
      <c r="AN5" s="73">
        <f t="shared" si="4"/>
        <v>0</v>
      </c>
      <c r="AQ5" s="72" t="s">
        <v>35</v>
      </c>
      <c r="AR5" s="98">
        <f t="shared" si="0"/>
        <v>0</v>
      </c>
      <c r="AS5" s="59">
        <f>AC63</f>
        <v>0</v>
      </c>
      <c r="AT5" s="59">
        <f>M63</f>
        <v>0</v>
      </c>
    </row>
    <row r="6" spans="2:51">
      <c r="B6" s="61"/>
      <c r="C6" s="63"/>
      <c r="D6" s="80"/>
      <c r="E6" s="57"/>
      <c r="F6" s="77"/>
      <c r="G6" s="78">
        <f t="shared" si="1"/>
        <v>0</v>
      </c>
      <c r="H6" s="79">
        <f t="shared" si="2"/>
        <v>0</v>
      </c>
      <c r="I6" s="315"/>
      <c r="J6" s="73">
        <f t="shared" si="19"/>
        <v>0</v>
      </c>
      <c r="K6" s="73">
        <f t="shared" si="20"/>
        <v>0</v>
      </c>
      <c r="L6" s="73">
        <f t="shared" si="21"/>
        <v>0</v>
      </c>
      <c r="M6" s="73">
        <f t="shared" si="22"/>
        <v>0</v>
      </c>
      <c r="N6" s="73">
        <f t="shared" si="23"/>
        <v>0</v>
      </c>
      <c r="O6" s="73">
        <f t="shared" si="24"/>
        <v>0</v>
      </c>
      <c r="P6" s="73">
        <f t="shared" si="25"/>
        <v>0</v>
      </c>
      <c r="Q6" s="73">
        <f t="shared" si="26"/>
        <v>0</v>
      </c>
      <c r="R6" s="73">
        <f t="shared" si="27"/>
        <v>0</v>
      </c>
      <c r="S6" s="73">
        <f t="shared" si="28"/>
        <v>0</v>
      </c>
      <c r="T6" s="73">
        <f t="shared" si="29"/>
        <v>0</v>
      </c>
      <c r="U6" s="73">
        <f t="shared" si="30"/>
        <v>0</v>
      </c>
      <c r="V6" s="73">
        <f t="shared" si="5"/>
        <v>0</v>
      </c>
      <c r="W6" s="73">
        <f t="shared" si="3"/>
        <v>0</v>
      </c>
      <c r="X6" s="73">
        <f t="shared" si="3"/>
        <v>0</v>
      </c>
      <c r="Z6" s="73">
        <f t="shared" si="6"/>
        <v>0</v>
      </c>
      <c r="AA6" s="73">
        <f t="shared" si="7"/>
        <v>0</v>
      </c>
      <c r="AB6" s="73">
        <f t="shared" si="8"/>
        <v>0</v>
      </c>
      <c r="AC6" s="73">
        <f t="shared" si="9"/>
        <v>0</v>
      </c>
      <c r="AD6" s="73">
        <f t="shared" si="10"/>
        <v>0</v>
      </c>
      <c r="AE6" s="73">
        <f t="shared" si="11"/>
        <v>0</v>
      </c>
      <c r="AF6" s="73">
        <f t="shared" si="12"/>
        <v>0</v>
      </c>
      <c r="AG6" s="73">
        <f t="shared" si="13"/>
        <v>0</v>
      </c>
      <c r="AH6" s="73">
        <f t="shared" si="14"/>
        <v>0</v>
      </c>
      <c r="AI6" s="73">
        <f t="shared" si="15"/>
        <v>0</v>
      </c>
      <c r="AJ6" s="73">
        <f t="shared" si="16"/>
        <v>0</v>
      </c>
      <c r="AK6" s="73">
        <f t="shared" si="17"/>
        <v>0</v>
      </c>
      <c r="AL6" s="73">
        <f t="shared" si="18"/>
        <v>0</v>
      </c>
      <c r="AM6" s="73">
        <f t="shared" si="4"/>
        <v>0</v>
      </c>
      <c r="AN6" s="73">
        <f t="shared" si="4"/>
        <v>0</v>
      </c>
      <c r="AQ6" s="72" t="s">
        <v>54</v>
      </c>
      <c r="AR6" s="98">
        <f t="shared" si="0"/>
        <v>0</v>
      </c>
      <c r="AS6" s="59">
        <f>AD63</f>
        <v>0</v>
      </c>
      <c r="AT6" s="59">
        <f>N63</f>
        <v>0</v>
      </c>
    </row>
    <row r="7" spans="2:51">
      <c r="B7" s="61"/>
      <c r="C7" s="63"/>
      <c r="D7" s="80"/>
      <c r="E7" s="57"/>
      <c r="F7" s="77"/>
      <c r="G7" s="78">
        <f t="shared" si="1"/>
        <v>0</v>
      </c>
      <c r="H7" s="79">
        <f t="shared" si="2"/>
        <v>0</v>
      </c>
      <c r="I7" s="315"/>
      <c r="J7" s="73">
        <f t="shared" si="19"/>
        <v>0</v>
      </c>
      <c r="K7" s="73">
        <f t="shared" si="20"/>
        <v>0</v>
      </c>
      <c r="L7" s="73">
        <f t="shared" si="21"/>
        <v>0</v>
      </c>
      <c r="M7" s="73">
        <f t="shared" si="22"/>
        <v>0</v>
      </c>
      <c r="N7" s="73">
        <f t="shared" si="23"/>
        <v>0</v>
      </c>
      <c r="O7" s="73">
        <f t="shared" si="24"/>
        <v>0</v>
      </c>
      <c r="P7" s="73">
        <f t="shared" si="25"/>
        <v>0</v>
      </c>
      <c r="Q7" s="73">
        <f t="shared" si="26"/>
        <v>0</v>
      </c>
      <c r="R7" s="73">
        <f t="shared" si="27"/>
        <v>0</v>
      </c>
      <c r="S7" s="73">
        <f t="shared" si="28"/>
        <v>0</v>
      </c>
      <c r="T7" s="73">
        <f t="shared" si="29"/>
        <v>0</v>
      </c>
      <c r="U7" s="73">
        <f t="shared" si="30"/>
        <v>0</v>
      </c>
      <c r="V7" s="73">
        <f t="shared" si="5"/>
        <v>0</v>
      </c>
      <c r="W7" s="73">
        <f t="shared" si="3"/>
        <v>0</v>
      </c>
      <c r="X7" s="73">
        <f t="shared" si="3"/>
        <v>0</v>
      </c>
      <c r="Z7" s="73">
        <f t="shared" si="6"/>
        <v>0</v>
      </c>
      <c r="AA7" s="73">
        <f t="shared" si="7"/>
        <v>0</v>
      </c>
      <c r="AB7" s="73">
        <f t="shared" si="8"/>
        <v>0</v>
      </c>
      <c r="AC7" s="73">
        <f t="shared" si="9"/>
        <v>0</v>
      </c>
      <c r="AD7" s="73">
        <f t="shared" si="10"/>
        <v>0</v>
      </c>
      <c r="AE7" s="73">
        <f t="shared" si="11"/>
        <v>0</v>
      </c>
      <c r="AF7" s="73">
        <f t="shared" si="12"/>
        <v>0</v>
      </c>
      <c r="AG7" s="73">
        <f t="shared" si="13"/>
        <v>0</v>
      </c>
      <c r="AH7" s="73">
        <f t="shared" si="14"/>
        <v>0</v>
      </c>
      <c r="AI7" s="73">
        <f t="shared" si="15"/>
        <v>0</v>
      </c>
      <c r="AJ7" s="73">
        <f t="shared" si="16"/>
        <v>0</v>
      </c>
      <c r="AK7" s="73">
        <f t="shared" si="17"/>
        <v>0</v>
      </c>
      <c r="AL7" s="73">
        <f t="shared" si="18"/>
        <v>0</v>
      </c>
      <c r="AM7" s="73">
        <f t="shared" si="4"/>
        <v>0</v>
      </c>
      <c r="AN7" s="73">
        <f t="shared" si="4"/>
        <v>0</v>
      </c>
      <c r="AQ7" s="72" t="s">
        <v>51</v>
      </c>
      <c r="AR7" s="98">
        <f t="shared" si="0"/>
        <v>0</v>
      </c>
      <c r="AS7" s="59">
        <f>AE63</f>
        <v>0</v>
      </c>
      <c r="AT7" s="59">
        <f>O63</f>
        <v>0</v>
      </c>
    </row>
    <row r="8" spans="2:51">
      <c r="B8" s="61"/>
      <c r="C8" s="63"/>
      <c r="D8" s="80"/>
      <c r="E8" s="57"/>
      <c r="F8" s="77"/>
      <c r="G8" s="78">
        <f t="shared" si="1"/>
        <v>0</v>
      </c>
      <c r="H8" s="79">
        <f t="shared" si="2"/>
        <v>0</v>
      </c>
      <c r="I8" s="315"/>
      <c r="J8" s="73">
        <f t="shared" si="19"/>
        <v>0</v>
      </c>
      <c r="K8" s="73">
        <f t="shared" si="20"/>
        <v>0</v>
      </c>
      <c r="L8" s="73">
        <f t="shared" si="21"/>
        <v>0</v>
      </c>
      <c r="M8" s="73">
        <f t="shared" si="22"/>
        <v>0</v>
      </c>
      <c r="N8" s="73">
        <f t="shared" si="23"/>
        <v>0</v>
      </c>
      <c r="O8" s="73">
        <f t="shared" si="24"/>
        <v>0</v>
      </c>
      <c r="P8" s="73">
        <f t="shared" si="25"/>
        <v>0</v>
      </c>
      <c r="Q8" s="73">
        <f t="shared" si="26"/>
        <v>0</v>
      </c>
      <c r="R8" s="73">
        <f t="shared" si="27"/>
        <v>0</v>
      </c>
      <c r="S8" s="73">
        <f t="shared" si="28"/>
        <v>0</v>
      </c>
      <c r="T8" s="73">
        <f t="shared" si="29"/>
        <v>0</v>
      </c>
      <c r="U8" s="73">
        <f t="shared" si="30"/>
        <v>0</v>
      </c>
      <c r="V8" s="73">
        <f t="shared" si="5"/>
        <v>0</v>
      </c>
      <c r="W8" s="73">
        <f t="shared" si="3"/>
        <v>0</v>
      </c>
      <c r="X8" s="73">
        <f t="shared" si="3"/>
        <v>0</v>
      </c>
      <c r="Z8" s="73">
        <f t="shared" si="6"/>
        <v>0</v>
      </c>
      <c r="AA8" s="73">
        <f t="shared" si="7"/>
        <v>0</v>
      </c>
      <c r="AB8" s="73">
        <f t="shared" si="8"/>
        <v>0</v>
      </c>
      <c r="AC8" s="73">
        <f t="shared" si="9"/>
        <v>0</v>
      </c>
      <c r="AD8" s="73">
        <f t="shared" si="10"/>
        <v>0</v>
      </c>
      <c r="AE8" s="73">
        <f t="shared" si="11"/>
        <v>0</v>
      </c>
      <c r="AF8" s="73">
        <f t="shared" si="12"/>
        <v>0</v>
      </c>
      <c r="AG8" s="73">
        <f t="shared" si="13"/>
        <v>0</v>
      </c>
      <c r="AH8" s="73">
        <f t="shared" si="14"/>
        <v>0</v>
      </c>
      <c r="AI8" s="73">
        <f t="shared" si="15"/>
        <v>0</v>
      </c>
      <c r="AJ8" s="73">
        <f t="shared" si="16"/>
        <v>0</v>
      </c>
      <c r="AK8" s="73">
        <f t="shared" si="17"/>
        <v>0</v>
      </c>
      <c r="AL8" s="73">
        <f t="shared" si="18"/>
        <v>0</v>
      </c>
      <c r="AM8" s="73">
        <f t="shared" si="4"/>
        <v>0</v>
      </c>
      <c r="AN8" s="73">
        <f t="shared" si="4"/>
        <v>0</v>
      </c>
      <c r="AQ8" s="72" t="s">
        <v>52</v>
      </c>
      <c r="AR8" s="98">
        <f t="shared" si="0"/>
        <v>0</v>
      </c>
      <c r="AS8" s="59">
        <f>AF63</f>
        <v>0</v>
      </c>
      <c r="AT8" s="59">
        <f>P63</f>
        <v>0</v>
      </c>
    </row>
    <row r="9" spans="2:51">
      <c r="B9" s="61"/>
      <c r="C9" s="63"/>
      <c r="D9" s="80"/>
      <c r="E9" s="57"/>
      <c r="F9" s="77"/>
      <c r="G9" s="78">
        <f t="shared" si="1"/>
        <v>0</v>
      </c>
      <c r="H9" s="79">
        <f t="shared" si="2"/>
        <v>0</v>
      </c>
      <c r="I9" s="315"/>
      <c r="J9" s="73">
        <f t="shared" si="19"/>
        <v>0</v>
      </c>
      <c r="K9" s="73">
        <f t="shared" si="20"/>
        <v>0</v>
      </c>
      <c r="L9" s="73">
        <f t="shared" si="21"/>
        <v>0</v>
      </c>
      <c r="M9" s="73">
        <f t="shared" si="22"/>
        <v>0</v>
      </c>
      <c r="N9" s="73">
        <f t="shared" si="23"/>
        <v>0</v>
      </c>
      <c r="O9" s="73">
        <f t="shared" si="24"/>
        <v>0</v>
      </c>
      <c r="P9" s="73">
        <f t="shared" si="25"/>
        <v>0</v>
      </c>
      <c r="Q9" s="73">
        <f t="shared" si="26"/>
        <v>0</v>
      </c>
      <c r="R9" s="73">
        <f t="shared" si="27"/>
        <v>0</v>
      </c>
      <c r="S9" s="73">
        <f t="shared" si="28"/>
        <v>0</v>
      </c>
      <c r="T9" s="73">
        <f t="shared" si="29"/>
        <v>0</v>
      </c>
      <c r="U9" s="73">
        <f t="shared" si="30"/>
        <v>0</v>
      </c>
      <c r="V9" s="73">
        <f t="shared" si="5"/>
        <v>0</v>
      </c>
      <c r="W9" s="73">
        <f t="shared" si="3"/>
        <v>0</v>
      </c>
      <c r="X9" s="73">
        <f t="shared" si="3"/>
        <v>0</v>
      </c>
      <c r="Z9" s="73">
        <f t="shared" si="6"/>
        <v>0</v>
      </c>
      <c r="AA9" s="73">
        <f t="shared" si="7"/>
        <v>0</v>
      </c>
      <c r="AB9" s="73">
        <f t="shared" si="8"/>
        <v>0</v>
      </c>
      <c r="AC9" s="73">
        <f t="shared" si="9"/>
        <v>0</v>
      </c>
      <c r="AD9" s="73">
        <f t="shared" si="10"/>
        <v>0</v>
      </c>
      <c r="AE9" s="73">
        <f t="shared" si="11"/>
        <v>0</v>
      </c>
      <c r="AF9" s="73">
        <f t="shared" si="12"/>
        <v>0</v>
      </c>
      <c r="AG9" s="73">
        <f t="shared" si="13"/>
        <v>0</v>
      </c>
      <c r="AH9" s="73">
        <f t="shared" si="14"/>
        <v>0</v>
      </c>
      <c r="AI9" s="73">
        <f t="shared" si="15"/>
        <v>0</v>
      </c>
      <c r="AJ9" s="73">
        <f t="shared" si="16"/>
        <v>0</v>
      </c>
      <c r="AK9" s="73">
        <f t="shared" si="17"/>
        <v>0</v>
      </c>
      <c r="AL9" s="73">
        <f t="shared" si="18"/>
        <v>0</v>
      </c>
      <c r="AM9" s="73">
        <f t="shared" si="4"/>
        <v>0</v>
      </c>
      <c r="AN9" s="73">
        <f t="shared" si="4"/>
        <v>0</v>
      </c>
      <c r="AQ9" s="72" t="s">
        <v>57</v>
      </c>
      <c r="AR9" s="98">
        <f t="shared" si="0"/>
        <v>0</v>
      </c>
      <c r="AS9" s="59">
        <f>AG63</f>
        <v>0</v>
      </c>
      <c r="AT9" s="59">
        <f>Q63</f>
        <v>0</v>
      </c>
    </row>
    <row r="10" spans="2:51">
      <c r="B10" s="61"/>
      <c r="C10" s="63"/>
      <c r="D10" s="80"/>
      <c r="E10" s="57"/>
      <c r="F10" s="77"/>
      <c r="G10" s="78">
        <f t="shared" si="1"/>
        <v>0</v>
      </c>
      <c r="H10" s="79">
        <f t="shared" si="2"/>
        <v>0</v>
      </c>
      <c r="I10" s="315"/>
      <c r="J10" s="73">
        <f t="shared" si="19"/>
        <v>0</v>
      </c>
      <c r="K10" s="73">
        <f t="shared" si="20"/>
        <v>0</v>
      </c>
      <c r="L10" s="73">
        <f t="shared" si="21"/>
        <v>0</v>
      </c>
      <c r="M10" s="73">
        <f t="shared" si="22"/>
        <v>0</v>
      </c>
      <c r="N10" s="73">
        <f t="shared" si="23"/>
        <v>0</v>
      </c>
      <c r="O10" s="73">
        <f t="shared" si="24"/>
        <v>0</v>
      </c>
      <c r="P10" s="73">
        <f t="shared" si="25"/>
        <v>0</v>
      </c>
      <c r="Q10" s="73">
        <f t="shared" si="26"/>
        <v>0</v>
      </c>
      <c r="R10" s="73">
        <f t="shared" si="27"/>
        <v>0</v>
      </c>
      <c r="S10" s="73">
        <f t="shared" si="28"/>
        <v>0</v>
      </c>
      <c r="T10" s="73">
        <f t="shared" si="29"/>
        <v>0</v>
      </c>
      <c r="U10" s="73">
        <f t="shared" si="30"/>
        <v>0</v>
      </c>
      <c r="V10" s="73">
        <f t="shared" si="5"/>
        <v>0</v>
      </c>
      <c r="W10" s="73">
        <f t="shared" si="3"/>
        <v>0</v>
      </c>
      <c r="X10" s="73">
        <f t="shared" si="3"/>
        <v>0</v>
      </c>
      <c r="Z10" s="73">
        <f t="shared" si="6"/>
        <v>0</v>
      </c>
      <c r="AA10" s="73">
        <f t="shared" si="7"/>
        <v>0</v>
      </c>
      <c r="AB10" s="73">
        <f t="shared" si="8"/>
        <v>0</v>
      </c>
      <c r="AC10" s="73">
        <f t="shared" si="9"/>
        <v>0</v>
      </c>
      <c r="AD10" s="73">
        <f t="shared" si="10"/>
        <v>0</v>
      </c>
      <c r="AE10" s="73">
        <f t="shared" si="11"/>
        <v>0</v>
      </c>
      <c r="AF10" s="73">
        <f t="shared" si="12"/>
        <v>0</v>
      </c>
      <c r="AG10" s="73">
        <f t="shared" si="13"/>
        <v>0</v>
      </c>
      <c r="AH10" s="73">
        <f t="shared" si="14"/>
        <v>0</v>
      </c>
      <c r="AI10" s="73">
        <f t="shared" si="15"/>
        <v>0</v>
      </c>
      <c r="AJ10" s="73">
        <f t="shared" si="16"/>
        <v>0</v>
      </c>
      <c r="AK10" s="73">
        <f t="shared" si="17"/>
        <v>0</v>
      </c>
      <c r="AL10" s="73">
        <f t="shared" si="18"/>
        <v>0</v>
      </c>
      <c r="AM10" s="73">
        <f t="shared" si="4"/>
        <v>0</v>
      </c>
      <c r="AN10" s="73">
        <f t="shared" si="4"/>
        <v>0</v>
      </c>
      <c r="AQ10" s="72" t="s">
        <v>38</v>
      </c>
      <c r="AR10" s="98">
        <f t="shared" si="0"/>
        <v>0</v>
      </c>
      <c r="AS10" s="59">
        <f>AH63</f>
        <v>0</v>
      </c>
      <c r="AT10" s="59">
        <f>R63</f>
        <v>0</v>
      </c>
      <c r="AY10" s="60"/>
    </row>
    <row r="11" spans="2:51">
      <c r="B11" s="61"/>
      <c r="C11" s="63"/>
      <c r="D11" s="80"/>
      <c r="E11" s="57"/>
      <c r="F11" s="77"/>
      <c r="G11" s="78">
        <f t="shared" si="1"/>
        <v>0</v>
      </c>
      <c r="H11" s="79">
        <f t="shared" si="2"/>
        <v>0</v>
      </c>
      <c r="I11" s="315"/>
      <c r="J11" s="73">
        <f t="shared" si="19"/>
        <v>0</v>
      </c>
      <c r="K11" s="73">
        <f t="shared" si="20"/>
        <v>0</v>
      </c>
      <c r="L11" s="73">
        <f t="shared" si="21"/>
        <v>0</v>
      </c>
      <c r="M11" s="73">
        <f t="shared" si="22"/>
        <v>0</v>
      </c>
      <c r="N11" s="73">
        <f t="shared" si="23"/>
        <v>0</v>
      </c>
      <c r="O11" s="73">
        <f t="shared" si="24"/>
        <v>0</v>
      </c>
      <c r="P11" s="73">
        <f t="shared" si="25"/>
        <v>0</v>
      </c>
      <c r="Q11" s="73">
        <f t="shared" si="26"/>
        <v>0</v>
      </c>
      <c r="R11" s="73">
        <f t="shared" si="27"/>
        <v>0</v>
      </c>
      <c r="S11" s="73">
        <f t="shared" si="28"/>
        <v>0</v>
      </c>
      <c r="T11" s="73">
        <f t="shared" si="29"/>
        <v>0</v>
      </c>
      <c r="U11" s="73">
        <f t="shared" si="30"/>
        <v>0</v>
      </c>
      <c r="V11" s="73">
        <f t="shared" si="5"/>
        <v>0</v>
      </c>
      <c r="W11" s="73">
        <f t="shared" si="3"/>
        <v>0</v>
      </c>
      <c r="X11" s="73">
        <f t="shared" si="3"/>
        <v>0</v>
      </c>
      <c r="Z11" s="73">
        <f t="shared" si="6"/>
        <v>0</v>
      </c>
      <c r="AA11" s="73">
        <f t="shared" si="7"/>
        <v>0</v>
      </c>
      <c r="AB11" s="73">
        <f t="shared" si="8"/>
        <v>0</v>
      </c>
      <c r="AC11" s="73">
        <f t="shared" si="9"/>
        <v>0</v>
      </c>
      <c r="AD11" s="73">
        <f t="shared" si="10"/>
        <v>0</v>
      </c>
      <c r="AE11" s="73">
        <f t="shared" si="11"/>
        <v>0</v>
      </c>
      <c r="AF11" s="73">
        <f t="shared" si="12"/>
        <v>0</v>
      </c>
      <c r="AG11" s="73">
        <f t="shared" si="13"/>
        <v>0</v>
      </c>
      <c r="AH11" s="73">
        <f t="shared" si="14"/>
        <v>0</v>
      </c>
      <c r="AI11" s="73">
        <f t="shared" si="15"/>
        <v>0</v>
      </c>
      <c r="AJ11" s="73">
        <f t="shared" si="16"/>
        <v>0</v>
      </c>
      <c r="AK11" s="73">
        <f t="shared" si="17"/>
        <v>0</v>
      </c>
      <c r="AL11" s="73">
        <f t="shared" si="18"/>
        <v>0</v>
      </c>
      <c r="AM11" s="73">
        <f t="shared" si="4"/>
        <v>0</v>
      </c>
      <c r="AN11" s="73">
        <f t="shared" si="4"/>
        <v>0</v>
      </c>
      <c r="AQ11" s="72" t="s">
        <v>53</v>
      </c>
      <c r="AR11" s="98">
        <f t="shared" si="0"/>
        <v>48.599999999999994</v>
      </c>
      <c r="AS11" s="59">
        <f>AI63</f>
        <v>0</v>
      </c>
      <c r="AT11" s="59">
        <f>S63</f>
        <v>48.599999999999994</v>
      </c>
      <c r="AY11" s="60"/>
    </row>
    <row r="12" spans="2:51">
      <c r="B12" s="61"/>
      <c r="C12" s="63"/>
      <c r="D12" s="80"/>
      <c r="E12" s="57"/>
      <c r="F12" s="77"/>
      <c r="G12" s="78">
        <f t="shared" si="1"/>
        <v>0</v>
      </c>
      <c r="H12" s="79">
        <f t="shared" si="2"/>
        <v>0</v>
      </c>
      <c r="I12" s="315"/>
      <c r="J12" s="73">
        <f t="shared" si="19"/>
        <v>0</v>
      </c>
      <c r="K12" s="73">
        <f t="shared" si="20"/>
        <v>0</v>
      </c>
      <c r="L12" s="73">
        <f t="shared" si="21"/>
        <v>0</v>
      </c>
      <c r="M12" s="73">
        <f t="shared" si="22"/>
        <v>0</v>
      </c>
      <c r="N12" s="73">
        <f t="shared" si="23"/>
        <v>0</v>
      </c>
      <c r="O12" s="73">
        <f t="shared" si="24"/>
        <v>0</v>
      </c>
      <c r="P12" s="73">
        <f t="shared" si="25"/>
        <v>0</v>
      </c>
      <c r="Q12" s="73">
        <f t="shared" si="26"/>
        <v>0</v>
      </c>
      <c r="R12" s="73">
        <f t="shared" si="27"/>
        <v>0</v>
      </c>
      <c r="S12" s="73">
        <f t="shared" si="28"/>
        <v>0</v>
      </c>
      <c r="T12" s="73">
        <f t="shared" si="29"/>
        <v>0</v>
      </c>
      <c r="U12" s="73">
        <f t="shared" si="30"/>
        <v>0</v>
      </c>
      <c r="V12" s="73">
        <f t="shared" si="5"/>
        <v>0</v>
      </c>
      <c r="W12" s="73">
        <f t="shared" si="3"/>
        <v>0</v>
      </c>
      <c r="X12" s="73">
        <f t="shared" si="3"/>
        <v>0</v>
      </c>
      <c r="Z12" s="73">
        <f t="shared" si="6"/>
        <v>0</v>
      </c>
      <c r="AA12" s="73">
        <f t="shared" si="7"/>
        <v>0</v>
      </c>
      <c r="AB12" s="73">
        <f t="shared" si="8"/>
        <v>0</v>
      </c>
      <c r="AC12" s="73">
        <f t="shared" si="9"/>
        <v>0</v>
      </c>
      <c r="AD12" s="73">
        <f t="shared" si="10"/>
        <v>0</v>
      </c>
      <c r="AE12" s="73">
        <f t="shared" si="11"/>
        <v>0</v>
      </c>
      <c r="AF12" s="73">
        <f t="shared" si="12"/>
        <v>0</v>
      </c>
      <c r="AG12" s="73">
        <f t="shared" si="13"/>
        <v>0</v>
      </c>
      <c r="AH12" s="73">
        <f t="shared" si="14"/>
        <v>0</v>
      </c>
      <c r="AI12" s="73">
        <f t="shared" si="15"/>
        <v>0</v>
      </c>
      <c r="AJ12" s="73">
        <f t="shared" si="16"/>
        <v>0</v>
      </c>
      <c r="AK12" s="73">
        <f t="shared" si="17"/>
        <v>0</v>
      </c>
      <c r="AL12" s="73">
        <f t="shared" si="18"/>
        <v>0</v>
      </c>
      <c r="AM12" s="73">
        <f t="shared" si="4"/>
        <v>0</v>
      </c>
      <c r="AN12" s="73">
        <f t="shared" si="4"/>
        <v>0</v>
      </c>
      <c r="AQ12" s="72" t="s">
        <v>56</v>
      </c>
      <c r="AR12" s="98">
        <f t="shared" si="0"/>
        <v>0</v>
      </c>
      <c r="AS12" s="59">
        <f>AJ63</f>
        <v>0</v>
      </c>
      <c r="AT12" s="59">
        <f>T63</f>
        <v>0</v>
      </c>
      <c r="AY12" s="60"/>
    </row>
    <row r="13" spans="2:51">
      <c r="B13" s="61"/>
      <c r="C13" s="63"/>
      <c r="D13" s="80"/>
      <c r="E13" s="57"/>
      <c r="F13" s="77"/>
      <c r="G13" s="78">
        <f t="shared" si="1"/>
        <v>0</v>
      </c>
      <c r="H13" s="79">
        <f t="shared" si="2"/>
        <v>0</v>
      </c>
      <c r="I13" s="315"/>
      <c r="J13" s="73">
        <f t="shared" si="19"/>
        <v>0</v>
      </c>
      <c r="K13" s="73">
        <f t="shared" si="20"/>
        <v>0</v>
      </c>
      <c r="L13" s="73">
        <f t="shared" si="21"/>
        <v>0</v>
      </c>
      <c r="M13" s="73">
        <f t="shared" si="22"/>
        <v>0</v>
      </c>
      <c r="N13" s="73">
        <f t="shared" si="23"/>
        <v>0</v>
      </c>
      <c r="O13" s="73">
        <f t="shared" si="24"/>
        <v>0</v>
      </c>
      <c r="P13" s="73">
        <f t="shared" si="25"/>
        <v>0</v>
      </c>
      <c r="Q13" s="73">
        <f t="shared" si="26"/>
        <v>0</v>
      </c>
      <c r="R13" s="73">
        <f t="shared" si="27"/>
        <v>0</v>
      </c>
      <c r="S13" s="73">
        <f t="shared" si="28"/>
        <v>0</v>
      </c>
      <c r="T13" s="73">
        <f t="shared" si="29"/>
        <v>0</v>
      </c>
      <c r="U13" s="73">
        <f t="shared" si="30"/>
        <v>0</v>
      </c>
      <c r="V13" s="73">
        <f t="shared" si="5"/>
        <v>0</v>
      </c>
      <c r="W13" s="73">
        <f t="shared" si="3"/>
        <v>0</v>
      </c>
      <c r="X13" s="73">
        <f t="shared" si="3"/>
        <v>0</v>
      </c>
      <c r="Z13" s="73">
        <f t="shared" si="6"/>
        <v>0</v>
      </c>
      <c r="AA13" s="73">
        <f t="shared" si="7"/>
        <v>0</v>
      </c>
      <c r="AB13" s="73">
        <f t="shared" si="8"/>
        <v>0</v>
      </c>
      <c r="AC13" s="73">
        <f t="shared" si="9"/>
        <v>0</v>
      </c>
      <c r="AD13" s="73">
        <f t="shared" si="10"/>
        <v>0</v>
      </c>
      <c r="AE13" s="73">
        <f t="shared" si="11"/>
        <v>0</v>
      </c>
      <c r="AF13" s="73">
        <f t="shared" si="12"/>
        <v>0</v>
      </c>
      <c r="AG13" s="73">
        <f t="shared" si="13"/>
        <v>0</v>
      </c>
      <c r="AH13" s="73">
        <f t="shared" si="14"/>
        <v>0</v>
      </c>
      <c r="AI13" s="73">
        <f t="shared" si="15"/>
        <v>0</v>
      </c>
      <c r="AJ13" s="73">
        <f t="shared" si="16"/>
        <v>0</v>
      </c>
      <c r="AK13" s="73">
        <f t="shared" si="17"/>
        <v>0</v>
      </c>
      <c r="AL13" s="73">
        <f t="shared" si="18"/>
        <v>0</v>
      </c>
      <c r="AM13" s="73">
        <f t="shared" si="4"/>
        <v>0</v>
      </c>
      <c r="AN13" s="73">
        <f t="shared" si="4"/>
        <v>0</v>
      </c>
      <c r="AQ13" s="72" t="s">
        <v>50</v>
      </c>
      <c r="AR13" s="98">
        <f t="shared" si="0"/>
        <v>0</v>
      </c>
      <c r="AS13" s="59">
        <f>AK63</f>
        <v>0</v>
      </c>
      <c r="AT13" s="59">
        <f>U63</f>
        <v>0</v>
      </c>
      <c r="AY13" s="60"/>
    </row>
    <row r="14" spans="2:51">
      <c r="B14" s="61"/>
      <c r="C14" s="63"/>
      <c r="D14" s="80"/>
      <c r="E14" s="57"/>
      <c r="F14" s="77"/>
      <c r="G14" s="78">
        <f t="shared" si="1"/>
        <v>0</v>
      </c>
      <c r="H14" s="79">
        <f t="shared" si="2"/>
        <v>0</v>
      </c>
      <c r="I14" s="315"/>
      <c r="J14" s="73">
        <f t="shared" si="19"/>
        <v>0</v>
      </c>
      <c r="K14" s="73">
        <f t="shared" si="20"/>
        <v>0</v>
      </c>
      <c r="L14" s="73">
        <f t="shared" si="21"/>
        <v>0</v>
      </c>
      <c r="M14" s="73">
        <f t="shared" si="22"/>
        <v>0</v>
      </c>
      <c r="N14" s="73">
        <f t="shared" si="23"/>
        <v>0</v>
      </c>
      <c r="O14" s="73">
        <f t="shared" si="24"/>
        <v>0</v>
      </c>
      <c r="P14" s="73">
        <f t="shared" si="25"/>
        <v>0</v>
      </c>
      <c r="Q14" s="73">
        <f t="shared" si="26"/>
        <v>0</v>
      </c>
      <c r="R14" s="73">
        <f t="shared" si="27"/>
        <v>0</v>
      </c>
      <c r="S14" s="73">
        <f t="shared" si="28"/>
        <v>0</v>
      </c>
      <c r="T14" s="73">
        <f t="shared" si="29"/>
        <v>0</v>
      </c>
      <c r="U14" s="73">
        <f t="shared" si="30"/>
        <v>0</v>
      </c>
      <c r="V14" s="73">
        <f t="shared" si="5"/>
        <v>0</v>
      </c>
      <c r="W14" s="73">
        <f t="shared" si="3"/>
        <v>0</v>
      </c>
      <c r="X14" s="73">
        <f t="shared" si="3"/>
        <v>0</v>
      </c>
      <c r="Z14" s="73">
        <f t="shared" si="6"/>
        <v>0</v>
      </c>
      <c r="AA14" s="73">
        <f t="shared" si="7"/>
        <v>0</v>
      </c>
      <c r="AB14" s="73">
        <f t="shared" si="8"/>
        <v>0</v>
      </c>
      <c r="AC14" s="73">
        <f t="shared" si="9"/>
        <v>0</v>
      </c>
      <c r="AD14" s="73">
        <f t="shared" si="10"/>
        <v>0</v>
      </c>
      <c r="AE14" s="73">
        <f t="shared" si="11"/>
        <v>0</v>
      </c>
      <c r="AF14" s="73">
        <f t="shared" si="12"/>
        <v>0</v>
      </c>
      <c r="AG14" s="73">
        <f t="shared" si="13"/>
        <v>0</v>
      </c>
      <c r="AH14" s="73">
        <f t="shared" si="14"/>
        <v>0</v>
      </c>
      <c r="AI14" s="73">
        <f t="shared" si="15"/>
        <v>0</v>
      </c>
      <c r="AJ14" s="73">
        <f t="shared" si="16"/>
        <v>0</v>
      </c>
      <c r="AK14" s="73">
        <f t="shared" si="17"/>
        <v>0</v>
      </c>
      <c r="AL14" s="73">
        <f t="shared" si="18"/>
        <v>0</v>
      </c>
      <c r="AM14" s="73">
        <f t="shared" si="4"/>
        <v>0</v>
      </c>
      <c r="AN14" s="73">
        <f t="shared" si="4"/>
        <v>0</v>
      </c>
      <c r="AQ14" s="72" t="s">
        <v>104</v>
      </c>
      <c r="AR14" s="98">
        <f t="shared" si="0"/>
        <v>0</v>
      </c>
      <c r="AS14" s="59">
        <f>AL63</f>
        <v>0</v>
      </c>
      <c r="AT14" s="59">
        <f>V63</f>
        <v>0</v>
      </c>
      <c r="AY14" s="60"/>
    </row>
    <row r="15" spans="2:51">
      <c r="B15" s="61"/>
      <c r="C15" s="63"/>
      <c r="D15" s="80"/>
      <c r="E15" s="57"/>
      <c r="F15" s="77"/>
      <c r="G15" s="78">
        <f t="shared" si="1"/>
        <v>0</v>
      </c>
      <c r="H15" s="79">
        <f t="shared" si="2"/>
        <v>0</v>
      </c>
      <c r="I15" s="315"/>
      <c r="J15" s="73">
        <f t="shared" si="19"/>
        <v>0</v>
      </c>
      <c r="K15" s="73">
        <f t="shared" si="20"/>
        <v>0</v>
      </c>
      <c r="L15" s="73">
        <f t="shared" si="21"/>
        <v>0</v>
      </c>
      <c r="M15" s="73">
        <f t="shared" si="22"/>
        <v>0</v>
      </c>
      <c r="N15" s="73">
        <f t="shared" si="23"/>
        <v>0</v>
      </c>
      <c r="O15" s="73">
        <f t="shared" si="24"/>
        <v>0</v>
      </c>
      <c r="P15" s="73">
        <f t="shared" si="25"/>
        <v>0</v>
      </c>
      <c r="Q15" s="73">
        <f t="shared" si="26"/>
        <v>0</v>
      </c>
      <c r="R15" s="73">
        <f t="shared" si="27"/>
        <v>0</v>
      </c>
      <c r="S15" s="73">
        <f t="shared" si="28"/>
        <v>0</v>
      </c>
      <c r="T15" s="73">
        <f t="shared" si="29"/>
        <v>0</v>
      </c>
      <c r="U15" s="73">
        <f t="shared" si="30"/>
        <v>0</v>
      </c>
      <c r="V15" s="73">
        <f t="shared" si="5"/>
        <v>0</v>
      </c>
      <c r="W15" s="73">
        <f t="shared" si="3"/>
        <v>0</v>
      </c>
      <c r="X15" s="73">
        <f t="shared" si="3"/>
        <v>0</v>
      </c>
      <c r="Z15" s="73">
        <f t="shared" si="6"/>
        <v>0</v>
      </c>
      <c r="AA15" s="73">
        <f t="shared" si="7"/>
        <v>0</v>
      </c>
      <c r="AB15" s="73">
        <f t="shared" si="8"/>
        <v>0</v>
      </c>
      <c r="AC15" s="73">
        <f t="shared" si="9"/>
        <v>0</v>
      </c>
      <c r="AD15" s="73">
        <f t="shared" si="10"/>
        <v>0</v>
      </c>
      <c r="AE15" s="73">
        <f t="shared" si="11"/>
        <v>0</v>
      </c>
      <c r="AF15" s="73">
        <f t="shared" si="12"/>
        <v>0</v>
      </c>
      <c r="AG15" s="73">
        <f t="shared" si="13"/>
        <v>0</v>
      </c>
      <c r="AH15" s="73">
        <f t="shared" si="14"/>
        <v>0</v>
      </c>
      <c r="AI15" s="73">
        <f t="shared" si="15"/>
        <v>0</v>
      </c>
      <c r="AJ15" s="73">
        <f t="shared" si="16"/>
        <v>0</v>
      </c>
      <c r="AK15" s="73">
        <f t="shared" si="17"/>
        <v>0</v>
      </c>
      <c r="AL15" s="73">
        <f t="shared" si="18"/>
        <v>0</v>
      </c>
      <c r="AM15" s="73">
        <f t="shared" si="4"/>
        <v>0</v>
      </c>
      <c r="AN15" s="73">
        <f t="shared" si="4"/>
        <v>0</v>
      </c>
      <c r="AQ15" s="72" t="s">
        <v>176</v>
      </c>
      <c r="AR15" s="98">
        <f t="shared" si="0"/>
        <v>0</v>
      </c>
      <c r="AS15" s="59">
        <f>AM63</f>
        <v>0</v>
      </c>
      <c r="AT15" s="59">
        <f>W63</f>
        <v>0</v>
      </c>
      <c r="AY15" s="60"/>
    </row>
    <row r="16" spans="2:51">
      <c r="B16" s="61"/>
      <c r="C16" s="63"/>
      <c r="D16" s="80"/>
      <c r="E16" s="57"/>
      <c r="F16" s="77"/>
      <c r="G16" s="78">
        <f t="shared" si="1"/>
        <v>0</v>
      </c>
      <c r="H16" s="79">
        <f t="shared" si="2"/>
        <v>0</v>
      </c>
      <c r="I16" s="315"/>
      <c r="J16" s="73">
        <f t="shared" si="19"/>
        <v>0</v>
      </c>
      <c r="K16" s="73">
        <f t="shared" si="20"/>
        <v>0</v>
      </c>
      <c r="L16" s="73">
        <f t="shared" si="21"/>
        <v>0</v>
      </c>
      <c r="M16" s="73">
        <f t="shared" si="22"/>
        <v>0</v>
      </c>
      <c r="N16" s="73">
        <f t="shared" si="23"/>
        <v>0</v>
      </c>
      <c r="O16" s="73">
        <f t="shared" si="24"/>
        <v>0</v>
      </c>
      <c r="P16" s="73">
        <f t="shared" si="25"/>
        <v>0</v>
      </c>
      <c r="Q16" s="73">
        <f t="shared" si="26"/>
        <v>0</v>
      </c>
      <c r="R16" s="73">
        <f t="shared" si="27"/>
        <v>0</v>
      </c>
      <c r="S16" s="73">
        <f t="shared" si="28"/>
        <v>0</v>
      </c>
      <c r="T16" s="73">
        <f t="shared" si="29"/>
        <v>0</v>
      </c>
      <c r="U16" s="73">
        <f t="shared" si="30"/>
        <v>0</v>
      </c>
      <c r="V16" s="73">
        <f t="shared" si="5"/>
        <v>0</v>
      </c>
      <c r="W16" s="73">
        <f t="shared" si="3"/>
        <v>0</v>
      </c>
      <c r="X16" s="73">
        <f t="shared" si="3"/>
        <v>0</v>
      </c>
      <c r="Z16" s="73">
        <f t="shared" si="6"/>
        <v>0</v>
      </c>
      <c r="AA16" s="73">
        <f t="shared" si="7"/>
        <v>0</v>
      </c>
      <c r="AB16" s="73">
        <f t="shared" si="8"/>
        <v>0</v>
      </c>
      <c r="AC16" s="73">
        <f t="shared" si="9"/>
        <v>0</v>
      </c>
      <c r="AD16" s="73">
        <f t="shared" si="10"/>
        <v>0</v>
      </c>
      <c r="AE16" s="73">
        <f t="shared" si="11"/>
        <v>0</v>
      </c>
      <c r="AF16" s="73">
        <f t="shared" si="12"/>
        <v>0</v>
      </c>
      <c r="AG16" s="73">
        <f t="shared" si="13"/>
        <v>0</v>
      </c>
      <c r="AH16" s="73">
        <f t="shared" si="14"/>
        <v>0</v>
      </c>
      <c r="AI16" s="73">
        <f t="shared" si="15"/>
        <v>0</v>
      </c>
      <c r="AJ16" s="73">
        <f t="shared" si="16"/>
        <v>0</v>
      </c>
      <c r="AK16" s="73">
        <f t="shared" si="17"/>
        <v>0</v>
      </c>
      <c r="AL16" s="73">
        <f t="shared" si="18"/>
        <v>0</v>
      </c>
      <c r="AM16" s="73">
        <f t="shared" si="4"/>
        <v>0</v>
      </c>
      <c r="AN16" s="73">
        <f t="shared" si="4"/>
        <v>0</v>
      </c>
      <c r="AQ16" s="72"/>
      <c r="AR16" s="98">
        <f t="shared" si="0"/>
        <v>0</v>
      </c>
      <c r="AS16" s="96">
        <f>AN63</f>
        <v>0</v>
      </c>
      <c r="AT16" s="96">
        <f>X63</f>
        <v>0</v>
      </c>
      <c r="AU16" s="60"/>
      <c r="AY16" s="60"/>
    </row>
    <row r="17" spans="2:52">
      <c r="B17" s="61"/>
      <c r="C17" s="63"/>
      <c r="D17" s="80"/>
      <c r="E17" s="57"/>
      <c r="F17" s="77"/>
      <c r="G17" s="78">
        <f t="shared" si="1"/>
        <v>0</v>
      </c>
      <c r="H17" s="79">
        <f t="shared" si="2"/>
        <v>0</v>
      </c>
      <c r="I17" s="315"/>
      <c r="J17" s="73">
        <f t="shared" si="19"/>
        <v>0</v>
      </c>
      <c r="K17" s="73">
        <f t="shared" si="20"/>
        <v>0</v>
      </c>
      <c r="L17" s="73">
        <f t="shared" si="21"/>
        <v>0</v>
      </c>
      <c r="M17" s="73">
        <f t="shared" si="22"/>
        <v>0</v>
      </c>
      <c r="N17" s="73">
        <f t="shared" si="23"/>
        <v>0</v>
      </c>
      <c r="O17" s="73">
        <f t="shared" si="24"/>
        <v>0</v>
      </c>
      <c r="P17" s="73">
        <f t="shared" si="25"/>
        <v>0</v>
      </c>
      <c r="Q17" s="73">
        <f t="shared" si="26"/>
        <v>0</v>
      </c>
      <c r="R17" s="73">
        <f t="shared" si="27"/>
        <v>0</v>
      </c>
      <c r="S17" s="73">
        <f t="shared" si="28"/>
        <v>0</v>
      </c>
      <c r="T17" s="73">
        <f t="shared" si="29"/>
        <v>0</v>
      </c>
      <c r="U17" s="73">
        <f t="shared" si="30"/>
        <v>0</v>
      </c>
      <c r="V17" s="73">
        <f t="shared" si="5"/>
        <v>0</v>
      </c>
      <c r="W17" s="73">
        <f t="shared" si="3"/>
        <v>0</v>
      </c>
      <c r="X17" s="73">
        <f t="shared" si="3"/>
        <v>0</v>
      </c>
      <c r="Z17" s="73">
        <f t="shared" si="6"/>
        <v>0</v>
      </c>
      <c r="AA17" s="73">
        <f t="shared" si="7"/>
        <v>0</v>
      </c>
      <c r="AB17" s="73">
        <f t="shared" si="8"/>
        <v>0</v>
      </c>
      <c r="AC17" s="73">
        <f t="shared" si="9"/>
        <v>0</v>
      </c>
      <c r="AD17" s="73">
        <f t="shared" si="10"/>
        <v>0</v>
      </c>
      <c r="AE17" s="73">
        <f t="shared" si="11"/>
        <v>0</v>
      </c>
      <c r="AF17" s="73">
        <f t="shared" si="12"/>
        <v>0</v>
      </c>
      <c r="AG17" s="73">
        <f t="shared" si="13"/>
        <v>0</v>
      </c>
      <c r="AH17" s="73">
        <f t="shared" si="14"/>
        <v>0</v>
      </c>
      <c r="AI17" s="73">
        <f t="shared" si="15"/>
        <v>0</v>
      </c>
      <c r="AJ17" s="73">
        <f t="shared" si="16"/>
        <v>0</v>
      </c>
      <c r="AK17" s="73">
        <f t="shared" si="17"/>
        <v>0</v>
      </c>
      <c r="AL17" s="73">
        <f t="shared" si="18"/>
        <v>0</v>
      </c>
      <c r="AM17" s="73">
        <f t="shared" si="4"/>
        <v>0</v>
      </c>
      <c r="AN17" s="73">
        <f t="shared" si="4"/>
        <v>0</v>
      </c>
      <c r="AQ17" s="88" t="s">
        <v>63</v>
      </c>
      <c r="AR17" s="97">
        <f>SUM(AR2:AR16)</f>
        <v>48.599999999999994</v>
      </c>
      <c r="AS17" s="89">
        <f>SUM(AS2:AS16)</f>
        <v>0</v>
      </c>
      <c r="AT17" s="89">
        <f>SUM(AT2:AT16)</f>
        <v>48.599999999999994</v>
      </c>
    </row>
    <row r="18" spans="2:52">
      <c r="B18" s="61"/>
      <c r="C18" s="63"/>
      <c r="D18" s="80"/>
      <c r="E18" s="57"/>
      <c r="F18" s="77"/>
      <c r="G18" s="78">
        <f t="shared" si="1"/>
        <v>0</v>
      </c>
      <c r="H18" s="79">
        <f t="shared" si="2"/>
        <v>0</v>
      </c>
      <c r="I18" s="315"/>
      <c r="J18" s="73">
        <f t="shared" si="19"/>
        <v>0</v>
      </c>
      <c r="K18" s="73">
        <f t="shared" si="20"/>
        <v>0</v>
      </c>
      <c r="L18" s="73">
        <f t="shared" si="21"/>
        <v>0</v>
      </c>
      <c r="M18" s="73">
        <f t="shared" si="22"/>
        <v>0</v>
      </c>
      <c r="N18" s="73">
        <f t="shared" si="23"/>
        <v>0</v>
      </c>
      <c r="O18" s="73">
        <f t="shared" si="24"/>
        <v>0</v>
      </c>
      <c r="P18" s="73">
        <f t="shared" si="25"/>
        <v>0</v>
      </c>
      <c r="Q18" s="73">
        <f t="shared" si="26"/>
        <v>0</v>
      </c>
      <c r="R18" s="73">
        <f t="shared" si="27"/>
        <v>0</v>
      </c>
      <c r="S18" s="73">
        <f t="shared" si="28"/>
        <v>0</v>
      </c>
      <c r="T18" s="73">
        <f t="shared" si="29"/>
        <v>0</v>
      </c>
      <c r="U18" s="73">
        <f t="shared" si="30"/>
        <v>0</v>
      </c>
      <c r="V18" s="73">
        <f t="shared" si="5"/>
        <v>0</v>
      </c>
      <c r="W18" s="73">
        <f t="shared" si="3"/>
        <v>0</v>
      </c>
      <c r="X18" s="73">
        <f t="shared" si="3"/>
        <v>0</v>
      </c>
      <c r="Z18" s="73">
        <f t="shared" si="6"/>
        <v>0</v>
      </c>
      <c r="AA18" s="73">
        <f t="shared" si="7"/>
        <v>0</v>
      </c>
      <c r="AB18" s="73">
        <f t="shared" si="8"/>
        <v>0</v>
      </c>
      <c r="AC18" s="73">
        <f t="shared" si="9"/>
        <v>0</v>
      </c>
      <c r="AD18" s="73">
        <f t="shared" si="10"/>
        <v>0</v>
      </c>
      <c r="AE18" s="73">
        <f t="shared" si="11"/>
        <v>0</v>
      </c>
      <c r="AF18" s="73">
        <f t="shared" si="12"/>
        <v>0</v>
      </c>
      <c r="AG18" s="73">
        <f t="shared" si="13"/>
        <v>0</v>
      </c>
      <c r="AH18" s="73">
        <f t="shared" si="14"/>
        <v>0</v>
      </c>
      <c r="AI18" s="73">
        <f t="shared" si="15"/>
        <v>0</v>
      </c>
      <c r="AJ18" s="73">
        <f t="shared" si="16"/>
        <v>0</v>
      </c>
      <c r="AK18" s="73">
        <f t="shared" si="17"/>
        <v>0</v>
      </c>
      <c r="AL18" s="73">
        <f t="shared" si="18"/>
        <v>0</v>
      </c>
      <c r="AM18" s="73">
        <f t="shared" si="4"/>
        <v>0</v>
      </c>
      <c r="AN18" s="73">
        <f t="shared" si="4"/>
        <v>0</v>
      </c>
      <c r="AQ18" s="81" t="s">
        <v>61</v>
      </c>
      <c r="AR18" s="647" t="s">
        <v>43</v>
      </c>
      <c r="AS18" s="648"/>
      <c r="AT18" s="649"/>
      <c r="AU18" s="100"/>
      <c r="AV18" s="99"/>
      <c r="AY18" s="60"/>
    </row>
    <row r="19" spans="2:52">
      <c r="B19" s="61"/>
      <c r="C19" s="63"/>
      <c r="D19" s="80"/>
      <c r="E19" s="57"/>
      <c r="F19" s="77"/>
      <c r="G19" s="78">
        <f t="shared" si="1"/>
        <v>0</v>
      </c>
      <c r="H19" s="79">
        <f t="shared" si="2"/>
        <v>0</v>
      </c>
      <c r="I19" s="315"/>
      <c r="J19" s="73">
        <f t="shared" si="19"/>
        <v>0</v>
      </c>
      <c r="K19" s="73">
        <f t="shared" si="20"/>
        <v>0</v>
      </c>
      <c r="L19" s="73">
        <f t="shared" si="21"/>
        <v>0</v>
      </c>
      <c r="M19" s="73">
        <f t="shared" si="22"/>
        <v>0</v>
      </c>
      <c r="N19" s="73">
        <f t="shared" si="23"/>
        <v>0</v>
      </c>
      <c r="O19" s="73">
        <f t="shared" si="24"/>
        <v>0</v>
      </c>
      <c r="P19" s="73">
        <f t="shared" si="25"/>
        <v>0</v>
      </c>
      <c r="Q19" s="73">
        <f t="shared" si="26"/>
        <v>0</v>
      </c>
      <c r="R19" s="73">
        <f t="shared" si="27"/>
        <v>0</v>
      </c>
      <c r="S19" s="73">
        <f t="shared" si="28"/>
        <v>0</v>
      </c>
      <c r="T19" s="73">
        <f t="shared" si="29"/>
        <v>0</v>
      </c>
      <c r="U19" s="73">
        <f t="shared" si="30"/>
        <v>0</v>
      </c>
      <c r="V19" s="73">
        <f t="shared" si="5"/>
        <v>0</v>
      </c>
      <c r="W19" s="73">
        <f t="shared" si="5"/>
        <v>0</v>
      </c>
      <c r="X19" s="73">
        <f t="shared" si="5"/>
        <v>0</v>
      </c>
      <c r="Z19" s="73">
        <f t="shared" si="6"/>
        <v>0</v>
      </c>
      <c r="AA19" s="73">
        <f t="shared" si="7"/>
        <v>0</v>
      </c>
      <c r="AB19" s="73">
        <f t="shared" si="8"/>
        <v>0</v>
      </c>
      <c r="AC19" s="73">
        <f t="shared" si="9"/>
        <v>0</v>
      </c>
      <c r="AD19" s="73">
        <f t="shared" si="10"/>
        <v>0</v>
      </c>
      <c r="AE19" s="73">
        <f t="shared" si="11"/>
        <v>0</v>
      </c>
      <c r="AF19" s="73">
        <f t="shared" si="12"/>
        <v>0</v>
      </c>
      <c r="AG19" s="73">
        <f t="shared" si="13"/>
        <v>0</v>
      </c>
      <c r="AH19" s="73">
        <f t="shared" si="14"/>
        <v>0</v>
      </c>
      <c r="AI19" s="73">
        <f t="shared" si="15"/>
        <v>0</v>
      </c>
      <c r="AJ19" s="73">
        <f t="shared" si="16"/>
        <v>0</v>
      </c>
      <c r="AK19" s="73">
        <f t="shared" si="17"/>
        <v>0</v>
      </c>
      <c r="AL19" s="73">
        <f t="shared" si="18"/>
        <v>0</v>
      </c>
      <c r="AM19" s="73">
        <f t="shared" si="18"/>
        <v>0</v>
      </c>
      <c r="AN19" s="73">
        <f t="shared" si="18"/>
        <v>0</v>
      </c>
      <c r="AQ19" s="81" t="s">
        <v>62</v>
      </c>
      <c r="AU19" s="99"/>
    </row>
    <row r="20" spans="2:52">
      <c r="B20" s="61"/>
      <c r="C20" s="63"/>
      <c r="D20" s="80"/>
      <c r="E20" s="57"/>
      <c r="F20" s="77"/>
      <c r="G20" s="78">
        <f t="shared" si="1"/>
        <v>0</v>
      </c>
      <c r="H20" s="79">
        <f t="shared" si="2"/>
        <v>0</v>
      </c>
      <c r="I20" s="315"/>
      <c r="J20" s="73">
        <f t="shared" si="19"/>
        <v>0</v>
      </c>
      <c r="K20" s="73">
        <f t="shared" si="20"/>
        <v>0</v>
      </c>
      <c r="L20" s="73">
        <f t="shared" si="21"/>
        <v>0</v>
      </c>
      <c r="M20" s="73">
        <f t="shared" si="22"/>
        <v>0</v>
      </c>
      <c r="N20" s="73">
        <f t="shared" si="23"/>
        <v>0</v>
      </c>
      <c r="O20" s="73">
        <f t="shared" si="24"/>
        <v>0</v>
      </c>
      <c r="P20" s="73">
        <f t="shared" si="25"/>
        <v>0</v>
      </c>
      <c r="Q20" s="73">
        <f t="shared" si="26"/>
        <v>0</v>
      </c>
      <c r="R20" s="73">
        <f t="shared" si="27"/>
        <v>0</v>
      </c>
      <c r="S20" s="73">
        <f t="shared" si="28"/>
        <v>0</v>
      </c>
      <c r="T20" s="73">
        <f t="shared" si="29"/>
        <v>0</v>
      </c>
      <c r="U20" s="73">
        <f t="shared" si="30"/>
        <v>0</v>
      </c>
      <c r="V20" s="73">
        <f t="shared" si="5"/>
        <v>0</v>
      </c>
      <c r="W20" s="73">
        <f t="shared" si="5"/>
        <v>0</v>
      </c>
      <c r="X20" s="73">
        <f t="shared" si="5"/>
        <v>0</v>
      </c>
      <c r="Z20" s="73">
        <f t="shared" si="6"/>
        <v>0</v>
      </c>
      <c r="AA20" s="73">
        <f t="shared" si="7"/>
        <v>0</v>
      </c>
      <c r="AB20" s="73">
        <f t="shared" si="8"/>
        <v>0</v>
      </c>
      <c r="AC20" s="73">
        <f t="shared" si="9"/>
        <v>0</v>
      </c>
      <c r="AD20" s="73">
        <f t="shared" si="10"/>
        <v>0</v>
      </c>
      <c r="AE20" s="73">
        <f t="shared" si="11"/>
        <v>0</v>
      </c>
      <c r="AF20" s="73">
        <f t="shared" si="12"/>
        <v>0</v>
      </c>
      <c r="AG20" s="73">
        <f t="shared" si="13"/>
        <v>0</v>
      </c>
      <c r="AH20" s="73">
        <f t="shared" si="14"/>
        <v>0</v>
      </c>
      <c r="AI20" s="73">
        <f t="shared" si="15"/>
        <v>0</v>
      </c>
      <c r="AJ20" s="73">
        <f t="shared" si="16"/>
        <v>0</v>
      </c>
      <c r="AK20" s="73">
        <f t="shared" si="17"/>
        <v>0</v>
      </c>
      <c r="AL20" s="73">
        <f t="shared" si="18"/>
        <v>0</v>
      </c>
      <c r="AM20" s="73">
        <f t="shared" si="18"/>
        <v>0</v>
      </c>
      <c r="AN20" s="73">
        <f t="shared" si="18"/>
        <v>0</v>
      </c>
    </row>
    <row r="21" spans="2:52">
      <c r="B21" s="61"/>
      <c r="C21" s="63"/>
      <c r="D21" s="80"/>
      <c r="E21" s="57"/>
      <c r="F21" s="77"/>
      <c r="G21" s="78">
        <f t="shared" si="1"/>
        <v>0</v>
      </c>
      <c r="H21" s="79">
        <f t="shared" si="2"/>
        <v>0</v>
      </c>
      <c r="I21" s="315"/>
      <c r="J21" s="73">
        <f t="shared" si="19"/>
        <v>0</v>
      </c>
      <c r="K21" s="73">
        <f t="shared" si="20"/>
        <v>0</v>
      </c>
      <c r="L21" s="73">
        <f t="shared" si="21"/>
        <v>0</v>
      </c>
      <c r="M21" s="73">
        <f t="shared" si="22"/>
        <v>0</v>
      </c>
      <c r="N21" s="73">
        <f t="shared" si="23"/>
        <v>0</v>
      </c>
      <c r="O21" s="73">
        <f t="shared" si="24"/>
        <v>0</v>
      </c>
      <c r="P21" s="73">
        <f t="shared" si="25"/>
        <v>0</v>
      </c>
      <c r="Q21" s="73">
        <f t="shared" si="26"/>
        <v>0</v>
      </c>
      <c r="R21" s="73">
        <f t="shared" si="27"/>
        <v>0</v>
      </c>
      <c r="S21" s="73">
        <f t="shared" si="28"/>
        <v>0</v>
      </c>
      <c r="T21" s="73">
        <f t="shared" si="29"/>
        <v>0</v>
      </c>
      <c r="U21" s="73">
        <f t="shared" si="30"/>
        <v>0</v>
      </c>
      <c r="V21" s="73">
        <f t="shared" si="5"/>
        <v>0</v>
      </c>
      <c r="W21" s="73">
        <f t="shared" si="5"/>
        <v>0</v>
      </c>
      <c r="X21" s="73">
        <f t="shared" si="5"/>
        <v>0</v>
      </c>
      <c r="Z21" s="73">
        <f t="shared" si="6"/>
        <v>0</v>
      </c>
      <c r="AA21" s="73">
        <f t="shared" si="7"/>
        <v>0</v>
      </c>
      <c r="AB21" s="73">
        <f t="shared" si="8"/>
        <v>0</v>
      </c>
      <c r="AC21" s="73">
        <f t="shared" si="9"/>
        <v>0</v>
      </c>
      <c r="AD21" s="73">
        <f t="shared" si="10"/>
        <v>0</v>
      </c>
      <c r="AE21" s="73">
        <f t="shared" si="11"/>
        <v>0</v>
      </c>
      <c r="AF21" s="73">
        <f t="shared" si="12"/>
        <v>0</v>
      </c>
      <c r="AG21" s="73">
        <f t="shared" si="13"/>
        <v>0</v>
      </c>
      <c r="AH21" s="73">
        <f t="shared" si="14"/>
        <v>0</v>
      </c>
      <c r="AI21" s="73">
        <f t="shared" si="15"/>
        <v>0</v>
      </c>
      <c r="AJ21" s="73">
        <f t="shared" si="16"/>
        <v>0</v>
      </c>
      <c r="AK21" s="73">
        <f t="shared" si="17"/>
        <v>0</v>
      </c>
      <c r="AL21" s="73">
        <f t="shared" si="18"/>
        <v>0</v>
      </c>
      <c r="AM21" s="73">
        <f t="shared" si="18"/>
        <v>0</v>
      </c>
      <c r="AN21" s="73">
        <f t="shared" si="18"/>
        <v>0</v>
      </c>
    </row>
    <row r="22" spans="2:52">
      <c r="B22" s="61"/>
      <c r="C22" s="63"/>
      <c r="D22" s="80"/>
      <c r="E22" s="57"/>
      <c r="F22" s="77"/>
      <c r="G22" s="78">
        <f t="shared" si="1"/>
        <v>0</v>
      </c>
      <c r="H22" s="79">
        <f t="shared" si="2"/>
        <v>0</v>
      </c>
      <c r="I22" s="316"/>
      <c r="J22" s="73">
        <f t="shared" si="19"/>
        <v>0</v>
      </c>
      <c r="K22" s="73">
        <f t="shared" si="20"/>
        <v>0</v>
      </c>
      <c r="L22" s="73">
        <f t="shared" si="21"/>
        <v>0</v>
      </c>
      <c r="M22" s="73">
        <f t="shared" si="22"/>
        <v>0</v>
      </c>
      <c r="N22" s="73">
        <f t="shared" si="23"/>
        <v>0</v>
      </c>
      <c r="O22" s="73">
        <f t="shared" si="24"/>
        <v>0</v>
      </c>
      <c r="P22" s="73">
        <f t="shared" si="25"/>
        <v>0</v>
      </c>
      <c r="Q22" s="73">
        <f t="shared" si="26"/>
        <v>0</v>
      </c>
      <c r="R22" s="73">
        <f t="shared" si="27"/>
        <v>0</v>
      </c>
      <c r="S22" s="73">
        <f t="shared" si="28"/>
        <v>0</v>
      </c>
      <c r="T22" s="73">
        <f t="shared" si="29"/>
        <v>0</v>
      </c>
      <c r="U22" s="73">
        <f t="shared" si="30"/>
        <v>0</v>
      </c>
      <c r="V22" s="73">
        <f t="shared" si="5"/>
        <v>0</v>
      </c>
      <c r="W22" s="73">
        <f t="shared" si="5"/>
        <v>0</v>
      </c>
      <c r="X22" s="73">
        <f t="shared" si="5"/>
        <v>0</v>
      </c>
      <c r="Y22" s="62"/>
      <c r="Z22" s="73">
        <f t="shared" si="6"/>
        <v>0</v>
      </c>
      <c r="AA22" s="73">
        <f t="shared" si="7"/>
        <v>0</v>
      </c>
      <c r="AB22" s="73">
        <f t="shared" si="8"/>
        <v>0</v>
      </c>
      <c r="AC22" s="73">
        <f t="shared" si="9"/>
        <v>0</v>
      </c>
      <c r="AD22" s="73">
        <f t="shared" si="10"/>
        <v>0</v>
      </c>
      <c r="AE22" s="73">
        <f t="shared" si="11"/>
        <v>0</v>
      </c>
      <c r="AF22" s="73">
        <f t="shared" si="12"/>
        <v>0</v>
      </c>
      <c r="AG22" s="73">
        <f t="shared" si="13"/>
        <v>0</v>
      </c>
      <c r="AH22" s="73">
        <f t="shared" si="14"/>
        <v>0</v>
      </c>
      <c r="AI22" s="73">
        <f t="shared" si="15"/>
        <v>0</v>
      </c>
      <c r="AJ22" s="73">
        <f t="shared" si="16"/>
        <v>0</v>
      </c>
      <c r="AK22" s="73">
        <f t="shared" si="17"/>
        <v>0</v>
      </c>
      <c r="AL22" s="73">
        <f t="shared" si="18"/>
        <v>0</v>
      </c>
      <c r="AM22" s="73">
        <f t="shared" si="18"/>
        <v>0</v>
      </c>
      <c r="AN22" s="73">
        <f t="shared" si="18"/>
        <v>0</v>
      </c>
      <c r="AO22" s="62"/>
      <c r="AP22" s="62"/>
    </row>
    <row r="23" spans="2:52" ht="17.25" thickBot="1">
      <c r="B23" s="61"/>
      <c r="C23" s="63"/>
      <c r="D23" s="80"/>
      <c r="E23" s="57"/>
      <c r="F23" s="77"/>
      <c r="G23" s="78">
        <f t="shared" si="1"/>
        <v>0</v>
      </c>
      <c r="H23" s="79">
        <f t="shared" si="2"/>
        <v>0</v>
      </c>
      <c r="I23" s="315"/>
      <c r="J23" s="73">
        <f t="shared" si="19"/>
        <v>0</v>
      </c>
      <c r="K23" s="73">
        <f t="shared" si="20"/>
        <v>0</v>
      </c>
      <c r="L23" s="73">
        <f t="shared" si="21"/>
        <v>0</v>
      </c>
      <c r="M23" s="73">
        <f t="shared" si="22"/>
        <v>0</v>
      </c>
      <c r="N23" s="73">
        <f t="shared" si="23"/>
        <v>0</v>
      </c>
      <c r="O23" s="73">
        <f t="shared" si="24"/>
        <v>0</v>
      </c>
      <c r="P23" s="73">
        <f t="shared" si="25"/>
        <v>0</v>
      </c>
      <c r="Q23" s="73">
        <f t="shared" si="26"/>
        <v>0</v>
      </c>
      <c r="R23" s="73">
        <f t="shared" si="27"/>
        <v>0</v>
      </c>
      <c r="S23" s="73">
        <f t="shared" si="28"/>
        <v>0</v>
      </c>
      <c r="T23" s="73">
        <f t="shared" si="29"/>
        <v>0</v>
      </c>
      <c r="U23" s="73">
        <f t="shared" si="30"/>
        <v>0</v>
      </c>
      <c r="V23" s="73">
        <f t="shared" si="5"/>
        <v>0</v>
      </c>
      <c r="W23" s="73">
        <f t="shared" si="5"/>
        <v>0</v>
      </c>
      <c r="X23" s="73">
        <f t="shared" si="5"/>
        <v>0</v>
      </c>
      <c r="Z23" s="73">
        <f t="shared" si="6"/>
        <v>0</v>
      </c>
      <c r="AA23" s="73">
        <f t="shared" si="7"/>
        <v>0</v>
      </c>
      <c r="AB23" s="73">
        <f t="shared" si="8"/>
        <v>0</v>
      </c>
      <c r="AC23" s="73">
        <f t="shared" si="9"/>
        <v>0</v>
      </c>
      <c r="AD23" s="73">
        <f t="shared" si="10"/>
        <v>0</v>
      </c>
      <c r="AE23" s="73">
        <f t="shared" si="11"/>
        <v>0</v>
      </c>
      <c r="AF23" s="73">
        <f t="shared" si="12"/>
        <v>0</v>
      </c>
      <c r="AG23" s="73">
        <f t="shared" si="13"/>
        <v>0</v>
      </c>
      <c r="AH23" s="73">
        <f t="shared" si="14"/>
        <v>0</v>
      </c>
      <c r="AI23" s="73">
        <f t="shared" si="15"/>
        <v>0</v>
      </c>
      <c r="AJ23" s="73">
        <f t="shared" si="16"/>
        <v>0</v>
      </c>
      <c r="AK23" s="73">
        <f t="shared" si="17"/>
        <v>0</v>
      </c>
      <c r="AL23" s="73">
        <f t="shared" si="18"/>
        <v>0</v>
      </c>
      <c r="AM23" s="73">
        <f t="shared" si="18"/>
        <v>0</v>
      </c>
      <c r="AN23" s="73">
        <f t="shared" si="18"/>
        <v>0</v>
      </c>
      <c r="AV23" s="652" t="s">
        <v>103</v>
      </c>
      <c r="AW23" s="652"/>
      <c r="AY23" s="653" t="s">
        <v>102</v>
      </c>
      <c r="AZ23" s="653"/>
    </row>
    <row r="24" spans="2:52">
      <c r="B24" s="61"/>
      <c r="C24" s="63"/>
      <c r="D24" s="80"/>
      <c r="E24" s="57"/>
      <c r="F24" s="77"/>
      <c r="G24" s="78">
        <f t="shared" si="1"/>
        <v>0</v>
      </c>
      <c r="H24" s="79">
        <f t="shared" si="2"/>
        <v>0</v>
      </c>
      <c r="I24" s="315"/>
      <c r="J24" s="73">
        <f t="shared" si="19"/>
        <v>0</v>
      </c>
      <c r="K24" s="73">
        <f t="shared" si="20"/>
        <v>0</v>
      </c>
      <c r="L24" s="73">
        <f t="shared" si="21"/>
        <v>0</v>
      </c>
      <c r="M24" s="73">
        <f t="shared" si="22"/>
        <v>0</v>
      </c>
      <c r="N24" s="73">
        <f t="shared" si="23"/>
        <v>0</v>
      </c>
      <c r="O24" s="73">
        <f t="shared" si="24"/>
        <v>0</v>
      </c>
      <c r="P24" s="73">
        <f t="shared" si="25"/>
        <v>0</v>
      </c>
      <c r="Q24" s="73">
        <f t="shared" si="26"/>
        <v>0</v>
      </c>
      <c r="R24" s="73">
        <f t="shared" si="27"/>
        <v>0</v>
      </c>
      <c r="S24" s="73">
        <f t="shared" si="28"/>
        <v>0</v>
      </c>
      <c r="T24" s="73">
        <f t="shared" si="29"/>
        <v>0</v>
      </c>
      <c r="U24" s="73">
        <f t="shared" si="30"/>
        <v>0</v>
      </c>
      <c r="V24" s="73">
        <f t="shared" si="5"/>
        <v>0</v>
      </c>
      <c r="W24" s="73">
        <f t="shared" si="5"/>
        <v>0</v>
      </c>
      <c r="X24" s="73">
        <f t="shared" si="5"/>
        <v>0</v>
      </c>
      <c r="Z24" s="73">
        <f t="shared" si="6"/>
        <v>0</v>
      </c>
      <c r="AA24" s="73">
        <f t="shared" si="7"/>
        <v>0</v>
      </c>
      <c r="AB24" s="73">
        <f t="shared" si="8"/>
        <v>0</v>
      </c>
      <c r="AC24" s="73">
        <f t="shared" si="9"/>
        <v>0</v>
      </c>
      <c r="AD24" s="73">
        <f t="shared" si="10"/>
        <v>0</v>
      </c>
      <c r="AE24" s="73">
        <f t="shared" si="11"/>
        <v>0</v>
      </c>
      <c r="AF24" s="73">
        <f t="shared" si="12"/>
        <v>0</v>
      </c>
      <c r="AG24" s="73">
        <f t="shared" si="13"/>
        <v>0</v>
      </c>
      <c r="AH24" s="73">
        <f t="shared" si="14"/>
        <v>0</v>
      </c>
      <c r="AI24" s="73">
        <f t="shared" si="15"/>
        <v>0</v>
      </c>
      <c r="AJ24" s="73">
        <f t="shared" si="16"/>
        <v>0</v>
      </c>
      <c r="AK24" s="73">
        <f t="shared" si="17"/>
        <v>0</v>
      </c>
      <c r="AL24" s="73">
        <f t="shared" si="18"/>
        <v>0</v>
      </c>
      <c r="AM24" s="73">
        <f t="shared" si="18"/>
        <v>0</v>
      </c>
      <c r="AN24" s="73">
        <f t="shared" si="18"/>
        <v>0</v>
      </c>
      <c r="AP24" s="324"/>
      <c r="AQ24" s="320" t="s">
        <v>232</v>
      </c>
      <c r="AR24" s="327">
        <f>AR17</f>
        <v>48.599999999999994</v>
      </c>
      <c r="AV24" s="113" t="s">
        <v>64</v>
      </c>
      <c r="AW24" s="1">
        <v>0</v>
      </c>
      <c r="AY24" s="335" t="s">
        <v>99</v>
      </c>
      <c r="AZ24" s="336">
        <f>AS17</f>
        <v>0</v>
      </c>
    </row>
    <row r="25" spans="2:52">
      <c r="B25" s="61"/>
      <c r="C25" s="63"/>
      <c r="D25" s="80"/>
      <c r="E25" s="57"/>
      <c r="F25" s="77"/>
      <c r="G25" s="78">
        <f t="shared" si="1"/>
        <v>0</v>
      </c>
      <c r="H25" s="79">
        <f t="shared" si="2"/>
        <v>0</v>
      </c>
      <c r="I25" s="315"/>
      <c r="J25" s="73">
        <f t="shared" si="19"/>
        <v>0</v>
      </c>
      <c r="K25" s="73">
        <f t="shared" si="20"/>
        <v>0</v>
      </c>
      <c r="L25" s="73">
        <f t="shared" si="21"/>
        <v>0</v>
      </c>
      <c r="M25" s="73">
        <f t="shared" si="22"/>
        <v>0</v>
      </c>
      <c r="N25" s="73">
        <f t="shared" si="23"/>
        <v>0</v>
      </c>
      <c r="O25" s="73">
        <f t="shared" si="24"/>
        <v>0</v>
      </c>
      <c r="P25" s="73">
        <f t="shared" si="25"/>
        <v>0</v>
      </c>
      <c r="Q25" s="73">
        <f t="shared" si="26"/>
        <v>0</v>
      </c>
      <c r="R25" s="73">
        <f t="shared" si="27"/>
        <v>0</v>
      </c>
      <c r="S25" s="73">
        <f t="shared" si="28"/>
        <v>0</v>
      </c>
      <c r="T25" s="73">
        <f t="shared" si="29"/>
        <v>0</v>
      </c>
      <c r="U25" s="73">
        <f t="shared" si="30"/>
        <v>0</v>
      </c>
      <c r="V25" s="73">
        <f t="shared" si="5"/>
        <v>0</v>
      </c>
      <c r="W25" s="73">
        <f t="shared" si="5"/>
        <v>0</v>
      </c>
      <c r="X25" s="73">
        <f t="shared" si="5"/>
        <v>0</v>
      </c>
      <c r="Z25" s="73">
        <f t="shared" si="6"/>
        <v>0</v>
      </c>
      <c r="AA25" s="73">
        <f t="shared" si="7"/>
        <v>0</v>
      </c>
      <c r="AB25" s="73">
        <f t="shared" si="8"/>
        <v>0</v>
      </c>
      <c r="AC25" s="73">
        <f t="shared" si="9"/>
        <v>0</v>
      </c>
      <c r="AD25" s="73">
        <f t="shared" si="10"/>
        <v>0</v>
      </c>
      <c r="AE25" s="73">
        <f t="shared" si="11"/>
        <v>0</v>
      </c>
      <c r="AF25" s="73">
        <f t="shared" si="12"/>
        <v>0</v>
      </c>
      <c r="AG25" s="73">
        <f t="shared" si="13"/>
        <v>0</v>
      </c>
      <c r="AH25" s="73">
        <f t="shared" si="14"/>
        <v>0</v>
      </c>
      <c r="AI25" s="73">
        <f t="shared" si="15"/>
        <v>0</v>
      </c>
      <c r="AJ25" s="73">
        <f t="shared" si="16"/>
        <v>0</v>
      </c>
      <c r="AK25" s="73">
        <f t="shared" si="17"/>
        <v>0</v>
      </c>
      <c r="AL25" s="73">
        <f t="shared" si="18"/>
        <v>0</v>
      </c>
      <c r="AM25" s="73">
        <f t="shared" si="18"/>
        <v>0</v>
      </c>
      <c r="AN25" s="73">
        <f t="shared" si="18"/>
        <v>0</v>
      </c>
      <c r="AP25" s="325"/>
      <c r="AQ25" s="321" t="s">
        <v>231</v>
      </c>
      <c r="AR25" s="334">
        <f>AY4+AY6</f>
        <v>0</v>
      </c>
      <c r="AS25" s="654" t="s">
        <v>238</v>
      </c>
      <c r="AT25" s="655"/>
      <c r="AV25" s="113" t="s">
        <v>65</v>
      </c>
      <c r="AW25" s="1">
        <v>0</v>
      </c>
      <c r="AY25" s="335" t="s">
        <v>100</v>
      </c>
      <c r="AZ25" s="337">
        <f>AR27</f>
        <v>0</v>
      </c>
    </row>
    <row r="26" spans="2:52">
      <c r="B26" s="61"/>
      <c r="C26" s="63"/>
      <c r="D26" s="80"/>
      <c r="E26" s="57"/>
      <c r="F26" s="77"/>
      <c r="G26" s="78">
        <f t="shared" si="1"/>
        <v>0</v>
      </c>
      <c r="H26" s="79">
        <f t="shared" si="2"/>
        <v>0</v>
      </c>
      <c r="I26" s="315"/>
      <c r="J26" s="73">
        <f t="shared" si="19"/>
        <v>0</v>
      </c>
      <c r="K26" s="73">
        <f t="shared" si="20"/>
        <v>0</v>
      </c>
      <c r="L26" s="73">
        <f t="shared" si="21"/>
        <v>0</v>
      </c>
      <c r="M26" s="73">
        <f t="shared" si="22"/>
        <v>0</v>
      </c>
      <c r="N26" s="73">
        <f t="shared" si="23"/>
        <v>0</v>
      </c>
      <c r="O26" s="73">
        <f t="shared" si="24"/>
        <v>0</v>
      </c>
      <c r="P26" s="73">
        <f t="shared" si="25"/>
        <v>0</v>
      </c>
      <c r="Q26" s="73">
        <f t="shared" si="26"/>
        <v>0</v>
      </c>
      <c r="R26" s="73">
        <f t="shared" si="27"/>
        <v>0</v>
      </c>
      <c r="S26" s="73">
        <f t="shared" si="28"/>
        <v>0</v>
      </c>
      <c r="T26" s="73">
        <f t="shared" si="29"/>
        <v>0</v>
      </c>
      <c r="U26" s="73">
        <f t="shared" si="30"/>
        <v>0</v>
      </c>
      <c r="V26" s="73">
        <f t="shared" si="5"/>
        <v>0</v>
      </c>
      <c r="W26" s="73">
        <f t="shared" si="5"/>
        <v>0</v>
      </c>
      <c r="X26" s="73">
        <f t="shared" si="5"/>
        <v>0</v>
      </c>
      <c r="Z26" s="73">
        <f t="shared" si="6"/>
        <v>0</v>
      </c>
      <c r="AA26" s="73">
        <f t="shared" si="7"/>
        <v>0</v>
      </c>
      <c r="AB26" s="73">
        <f t="shared" si="8"/>
        <v>0</v>
      </c>
      <c r="AC26" s="73">
        <f t="shared" si="9"/>
        <v>0</v>
      </c>
      <c r="AD26" s="73">
        <f t="shared" si="10"/>
        <v>0</v>
      </c>
      <c r="AE26" s="73">
        <f t="shared" si="11"/>
        <v>0</v>
      </c>
      <c r="AF26" s="73">
        <f t="shared" si="12"/>
        <v>0</v>
      </c>
      <c r="AG26" s="73">
        <f t="shared" si="13"/>
        <v>0</v>
      </c>
      <c r="AH26" s="73">
        <f t="shared" si="14"/>
        <v>0</v>
      </c>
      <c r="AI26" s="73">
        <f t="shared" si="15"/>
        <v>0</v>
      </c>
      <c r="AJ26" s="73">
        <f t="shared" si="16"/>
        <v>0</v>
      </c>
      <c r="AK26" s="73">
        <f t="shared" si="17"/>
        <v>0</v>
      </c>
      <c r="AL26" s="73">
        <f t="shared" si="18"/>
        <v>0</v>
      </c>
      <c r="AM26" s="73">
        <f t="shared" si="18"/>
        <v>0</v>
      </c>
      <c r="AN26" s="73">
        <f t="shared" si="18"/>
        <v>0</v>
      </c>
      <c r="AP26" s="325"/>
      <c r="AQ26" s="321" t="s">
        <v>235</v>
      </c>
      <c r="AR26" s="328">
        <f>AR24-AR25</f>
        <v>48.599999999999994</v>
      </c>
      <c r="AV26" s="113" t="s">
        <v>66</v>
      </c>
      <c r="AW26" s="1">
        <v>0</v>
      </c>
      <c r="AY26" s="335" t="s">
        <v>103</v>
      </c>
      <c r="AZ26" s="338">
        <f>AW31</f>
        <v>0</v>
      </c>
    </row>
    <row r="27" spans="2:52">
      <c r="B27" s="61"/>
      <c r="C27" s="63"/>
      <c r="D27" s="80"/>
      <c r="E27" s="57"/>
      <c r="F27" s="77"/>
      <c r="G27" s="78">
        <f t="shared" si="1"/>
        <v>0</v>
      </c>
      <c r="H27" s="79">
        <f t="shared" si="2"/>
        <v>0</v>
      </c>
      <c r="I27" s="315"/>
      <c r="J27" s="73">
        <f t="shared" si="19"/>
        <v>0</v>
      </c>
      <c r="K27" s="73">
        <f t="shared" si="20"/>
        <v>0</v>
      </c>
      <c r="L27" s="73">
        <f t="shared" si="21"/>
        <v>0</v>
      </c>
      <c r="M27" s="73">
        <f t="shared" si="22"/>
        <v>0</v>
      </c>
      <c r="N27" s="73">
        <f t="shared" si="23"/>
        <v>0</v>
      </c>
      <c r="O27" s="73">
        <f t="shared" si="24"/>
        <v>0</v>
      </c>
      <c r="P27" s="73">
        <f t="shared" si="25"/>
        <v>0</v>
      </c>
      <c r="Q27" s="73">
        <f t="shared" si="26"/>
        <v>0</v>
      </c>
      <c r="R27" s="73">
        <f t="shared" si="27"/>
        <v>0</v>
      </c>
      <c r="S27" s="73">
        <f t="shared" si="28"/>
        <v>0</v>
      </c>
      <c r="T27" s="73">
        <f t="shared" si="29"/>
        <v>0</v>
      </c>
      <c r="U27" s="73">
        <f t="shared" si="30"/>
        <v>0</v>
      </c>
      <c r="V27" s="73">
        <f t="shared" si="5"/>
        <v>0</v>
      </c>
      <c r="W27" s="73">
        <f t="shared" si="5"/>
        <v>0</v>
      </c>
      <c r="X27" s="73">
        <f t="shared" si="5"/>
        <v>0</v>
      </c>
      <c r="Z27" s="73">
        <f t="shared" si="6"/>
        <v>0</v>
      </c>
      <c r="AA27" s="73">
        <f t="shared" si="7"/>
        <v>0</v>
      </c>
      <c r="AB27" s="73">
        <f t="shared" si="8"/>
        <v>0</v>
      </c>
      <c r="AC27" s="73">
        <f t="shared" si="9"/>
        <v>0</v>
      </c>
      <c r="AD27" s="73">
        <f t="shared" si="10"/>
        <v>0</v>
      </c>
      <c r="AE27" s="73">
        <f t="shared" si="11"/>
        <v>0</v>
      </c>
      <c r="AF27" s="73">
        <f t="shared" si="12"/>
        <v>0</v>
      </c>
      <c r="AG27" s="73">
        <f t="shared" si="13"/>
        <v>0</v>
      </c>
      <c r="AH27" s="73">
        <f t="shared" si="14"/>
        <v>0</v>
      </c>
      <c r="AI27" s="73">
        <f t="shared" si="15"/>
        <v>0</v>
      </c>
      <c r="AJ27" s="73">
        <f t="shared" si="16"/>
        <v>0</v>
      </c>
      <c r="AK27" s="73">
        <f t="shared" si="17"/>
        <v>0</v>
      </c>
      <c r="AL27" s="73">
        <f t="shared" si="18"/>
        <v>0</v>
      </c>
      <c r="AM27" s="73">
        <f t="shared" si="18"/>
        <v>0</v>
      </c>
      <c r="AN27" s="73">
        <f t="shared" si="18"/>
        <v>0</v>
      </c>
      <c r="AP27" s="325"/>
      <c r="AQ27" s="322" t="s">
        <v>233</v>
      </c>
      <c r="AR27" s="319"/>
      <c r="AS27" s="656" t="s">
        <v>239</v>
      </c>
      <c r="AT27" s="657"/>
      <c r="AV27" s="113" t="s">
        <v>67</v>
      </c>
      <c r="AW27" s="55">
        <v>0</v>
      </c>
      <c r="AY27" s="335" t="s">
        <v>237</v>
      </c>
      <c r="AZ27" s="160">
        <v>0</v>
      </c>
    </row>
    <row r="28" spans="2:52" ht="17.25" customHeight="1" thickBot="1">
      <c r="B28" s="61"/>
      <c r="C28" s="63"/>
      <c r="D28" s="80"/>
      <c r="E28" s="57"/>
      <c r="F28" s="77"/>
      <c r="G28" s="78">
        <f t="shared" si="1"/>
        <v>0</v>
      </c>
      <c r="H28" s="79">
        <f t="shared" si="2"/>
        <v>0</v>
      </c>
      <c r="I28" s="315"/>
      <c r="J28" s="73">
        <f t="shared" si="19"/>
        <v>0</v>
      </c>
      <c r="K28" s="73">
        <f t="shared" si="20"/>
        <v>0</v>
      </c>
      <c r="L28" s="73">
        <f t="shared" si="21"/>
        <v>0</v>
      </c>
      <c r="M28" s="73">
        <f t="shared" si="22"/>
        <v>0</v>
      </c>
      <c r="N28" s="73">
        <f t="shared" si="23"/>
        <v>0</v>
      </c>
      <c r="O28" s="73">
        <f t="shared" si="24"/>
        <v>0</v>
      </c>
      <c r="P28" s="73">
        <f t="shared" si="25"/>
        <v>0</v>
      </c>
      <c r="Q28" s="73">
        <f t="shared" si="26"/>
        <v>0</v>
      </c>
      <c r="R28" s="73">
        <f t="shared" si="27"/>
        <v>0</v>
      </c>
      <c r="S28" s="73">
        <f t="shared" si="28"/>
        <v>0</v>
      </c>
      <c r="T28" s="73">
        <f t="shared" si="29"/>
        <v>0</v>
      </c>
      <c r="U28" s="73">
        <f t="shared" si="30"/>
        <v>0</v>
      </c>
      <c r="V28" s="73">
        <f t="shared" si="5"/>
        <v>0</v>
      </c>
      <c r="W28" s="73">
        <f t="shared" si="5"/>
        <v>0</v>
      </c>
      <c r="X28" s="73">
        <f t="shared" si="5"/>
        <v>0</v>
      </c>
      <c r="Z28" s="73">
        <f t="shared" si="6"/>
        <v>0</v>
      </c>
      <c r="AA28" s="73">
        <f t="shared" si="7"/>
        <v>0</v>
      </c>
      <c r="AB28" s="73">
        <f t="shared" si="8"/>
        <v>0</v>
      </c>
      <c r="AC28" s="73">
        <f t="shared" si="9"/>
        <v>0</v>
      </c>
      <c r="AD28" s="73">
        <f t="shared" si="10"/>
        <v>0</v>
      </c>
      <c r="AE28" s="73">
        <f t="shared" si="11"/>
        <v>0</v>
      </c>
      <c r="AF28" s="73">
        <f t="shared" si="12"/>
        <v>0</v>
      </c>
      <c r="AG28" s="73">
        <f t="shared" si="13"/>
        <v>0</v>
      </c>
      <c r="AH28" s="73">
        <f t="shared" si="14"/>
        <v>0</v>
      </c>
      <c r="AI28" s="73">
        <f t="shared" si="15"/>
        <v>0</v>
      </c>
      <c r="AJ28" s="73">
        <f t="shared" si="16"/>
        <v>0</v>
      </c>
      <c r="AK28" s="73">
        <f t="shared" si="17"/>
        <v>0</v>
      </c>
      <c r="AL28" s="73">
        <f t="shared" si="18"/>
        <v>0</v>
      </c>
      <c r="AM28" s="73">
        <f t="shared" si="18"/>
        <v>0</v>
      </c>
      <c r="AN28" s="73">
        <f t="shared" si="18"/>
        <v>0</v>
      </c>
      <c r="AP28" s="326"/>
      <c r="AQ28" s="323" t="s">
        <v>234</v>
      </c>
      <c r="AR28" s="333">
        <f>AR27+AR26</f>
        <v>48.599999999999994</v>
      </c>
      <c r="AS28" s="656"/>
      <c r="AT28" s="657"/>
      <c r="AV28" s="113" t="s">
        <v>43</v>
      </c>
      <c r="AW28" s="1">
        <f>+SUM(AW24:AW27)</f>
        <v>0</v>
      </c>
      <c r="AY28" s="335" t="s">
        <v>43</v>
      </c>
      <c r="AZ28" s="161">
        <f>AZ24+AZ25+AZ26-AZ27</f>
        <v>0</v>
      </c>
    </row>
    <row r="29" spans="2:52" ht="16.5" customHeight="1">
      <c r="B29" s="61"/>
      <c r="C29" s="63"/>
      <c r="D29" s="80"/>
      <c r="E29" s="57"/>
      <c r="F29" s="77"/>
      <c r="G29" s="78">
        <f t="shared" si="1"/>
        <v>0</v>
      </c>
      <c r="H29" s="79">
        <f t="shared" si="2"/>
        <v>0</v>
      </c>
      <c r="I29" s="315"/>
      <c r="J29" s="73">
        <f t="shared" si="19"/>
        <v>0</v>
      </c>
      <c r="K29" s="73">
        <f t="shared" si="20"/>
        <v>0</v>
      </c>
      <c r="L29" s="73">
        <f t="shared" si="21"/>
        <v>0</v>
      </c>
      <c r="M29" s="73">
        <f t="shared" si="22"/>
        <v>0</v>
      </c>
      <c r="N29" s="73">
        <f t="shared" si="23"/>
        <v>0</v>
      </c>
      <c r="O29" s="73">
        <f t="shared" si="24"/>
        <v>0</v>
      </c>
      <c r="P29" s="73">
        <f t="shared" si="25"/>
        <v>0</v>
      </c>
      <c r="Q29" s="73">
        <f t="shared" si="26"/>
        <v>0</v>
      </c>
      <c r="R29" s="73">
        <f t="shared" si="27"/>
        <v>0</v>
      </c>
      <c r="S29" s="73">
        <f t="shared" si="28"/>
        <v>0</v>
      </c>
      <c r="T29" s="73">
        <f t="shared" si="29"/>
        <v>0</v>
      </c>
      <c r="U29" s="73">
        <f t="shared" si="30"/>
        <v>0</v>
      </c>
      <c r="V29" s="73">
        <f t="shared" si="5"/>
        <v>0</v>
      </c>
      <c r="W29" s="73">
        <f t="shared" si="5"/>
        <v>0</v>
      </c>
      <c r="X29" s="73">
        <f t="shared" si="5"/>
        <v>0</v>
      </c>
      <c r="Z29" s="73">
        <f t="shared" si="6"/>
        <v>0</v>
      </c>
      <c r="AA29" s="73">
        <f t="shared" si="7"/>
        <v>0</v>
      </c>
      <c r="AB29" s="73">
        <f t="shared" si="8"/>
        <v>0</v>
      </c>
      <c r="AC29" s="73">
        <f t="shared" si="9"/>
        <v>0</v>
      </c>
      <c r="AD29" s="73">
        <f t="shared" si="10"/>
        <v>0</v>
      </c>
      <c r="AE29" s="73">
        <f t="shared" si="11"/>
        <v>0</v>
      </c>
      <c r="AF29" s="73">
        <f t="shared" si="12"/>
        <v>0</v>
      </c>
      <c r="AG29" s="73">
        <f t="shared" si="13"/>
        <v>0</v>
      </c>
      <c r="AH29" s="73">
        <f t="shared" si="14"/>
        <v>0</v>
      </c>
      <c r="AI29" s="73">
        <f t="shared" si="15"/>
        <v>0</v>
      </c>
      <c r="AJ29" s="73">
        <f t="shared" si="16"/>
        <v>0</v>
      </c>
      <c r="AK29" s="73">
        <f t="shared" si="17"/>
        <v>0</v>
      </c>
      <c r="AL29" s="73">
        <f t="shared" si="18"/>
        <v>0</v>
      </c>
      <c r="AM29" s="73">
        <f t="shared" si="18"/>
        <v>0</v>
      </c>
      <c r="AN29" s="73">
        <f t="shared" si="18"/>
        <v>0</v>
      </c>
      <c r="AR29" s="60"/>
      <c r="AV29" s="113"/>
      <c r="AW29" s="1"/>
    </row>
    <row r="30" spans="2:52" ht="17.25" customHeight="1" thickBot="1">
      <c r="B30" s="61"/>
      <c r="C30" s="63"/>
      <c r="D30" s="80"/>
      <c r="E30" s="57"/>
      <c r="F30" s="77"/>
      <c r="G30" s="78">
        <f t="shared" si="1"/>
        <v>0</v>
      </c>
      <c r="H30" s="79">
        <f t="shared" si="2"/>
        <v>0</v>
      </c>
      <c r="I30" s="315"/>
      <c r="J30" s="73">
        <f t="shared" si="19"/>
        <v>0</v>
      </c>
      <c r="K30" s="73">
        <f t="shared" si="20"/>
        <v>0</v>
      </c>
      <c r="L30" s="73">
        <f t="shared" si="21"/>
        <v>0</v>
      </c>
      <c r="M30" s="73">
        <f t="shared" si="22"/>
        <v>0</v>
      </c>
      <c r="N30" s="73">
        <f t="shared" si="23"/>
        <v>0</v>
      </c>
      <c r="O30" s="73">
        <f t="shared" si="24"/>
        <v>0</v>
      </c>
      <c r="P30" s="73">
        <f t="shared" si="25"/>
        <v>0</v>
      </c>
      <c r="Q30" s="73">
        <f t="shared" si="26"/>
        <v>0</v>
      </c>
      <c r="R30" s="73">
        <f t="shared" si="27"/>
        <v>0</v>
      </c>
      <c r="S30" s="73">
        <f t="shared" si="28"/>
        <v>0</v>
      </c>
      <c r="T30" s="73">
        <f t="shared" si="29"/>
        <v>0</v>
      </c>
      <c r="U30" s="73">
        <f t="shared" si="30"/>
        <v>0</v>
      </c>
      <c r="V30" s="73">
        <f t="shared" si="5"/>
        <v>0</v>
      </c>
      <c r="W30" s="73">
        <f t="shared" si="5"/>
        <v>0</v>
      </c>
      <c r="X30" s="73">
        <f t="shared" si="5"/>
        <v>0</v>
      </c>
      <c r="Z30" s="73">
        <f t="shared" si="6"/>
        <v>0</v>
      </c>
      <c r="AA30" s="73">
        <f t="shared" si="7"/>
        <v>0</v>
      </c>
      <c r="AB30" s="73">
        <f t="shared" si="8"/>
        <v>0</v>
      </c>
      <c r="AC30" s="73">
        <f t="shared" si="9"/>
        <v>0</v>
      </c>
      <c r="AD30" s="73">
        <f t="shared" si="10"/>
        <v>0</v>
      </c>
      <c r="AE30" s="73">
        <f t="shared" si="11"/>
        <v>0</v>
      </c>
      <c r="AF30" s="73">
        <f t="shared" si="12"/>
        <v>0</v>
      </c>
      <c r="AG30" s="73">
        <f t="shared" si="13"/>
        <v>0</v>
      </c>
      <c r="AH30" s="73">
        <f t="shared" si="14"/>
        <v>0</v>
      </c>
      <c r="AI30" s="73">
        <f t="shared" si="15"/>
        <v>0</v>
      </c>
      <c r="AJ30" s="73">
        <f t="shared" si="16"/>
        <v>0</v>
      </c>
      <c r="AK30" s="73">
        <f t="shared" si="17"/>
        <v>0</v>
      </c>
      <c r="AL30" s="73">
        <f t="shared" si="18"/>
        <v>0</v>
      </c>
      <c r="AM30" s="73">
        <f t="shared" si="18"/>
        <v>0</v>
      </c>
      <c r="AN30" s="73">
        <f t="shared" si="18"/>
        <v>0</v>
      </c>
      <c r="AV30" s="1"/>
      <c r="AW30" s="1"/>
      <c r="AY30" s="318" t="s">
        <v>241</v>
      </c>
      <c r="AZ30" s="341">
        <f>AZ25+AZ24-AY6</f>
        <v>0</v>
      </c>
    </row>
    <row r="31" spans="2:52" ht="17.25" customHeight="1" thickBot="1">
      <c r="B31" s="61"/>
      <c r="C31" s="63"/>
      <c r="D31" s="80"/>
      <c r="E31" s="57"/>
      <c r="F31" s="77"/>
      <c r="G31" s="78">
        <f t="shared" si="1"/>
        <v>0</v>
      </c>
      <c r="H31" s="79">
        <f t="shared" si="2"/>
        <v>0</v>
      </c>
      <c r="I31" s="315"/>
      <c r="J31" s="73">
        <f t="shared" si="19"/>
        <v>0</v>
      </c>
      <c r="K31" s="73">
        <f t="shared" si="20"/>
        <v>0</v>
      </c>
      <c r="L31" s="73">
        <f t="shared" si="21"/>
        <v>0</v>
      </c>
      <c r="M31" s="73">
        <f t="shared" si="22"/>
        <v>0</v>
      </c>
      <c r="N31" s="73">
        <f t="shared" si="23"/>
        <v>0</v>
      </c>
      <c r="O31" s="73">
        <f t="shared" si="24"/>
        <v>0</v>
      </c>
      <c r="P31" s="73">
        <f t="shared" si="25"/>
        <v>0</v>
      </c>
      <c r="Q31" s="73">
        <f t="shared" si="26"/>
        <v>0</v>
      </c>
      <c r="R31" s="73">
        <f t="shared" si="27"/>
        <v>0</v>
      </c>
      <c r="S31" s="73">
        <f t="shared" si="28"/>
        <v>0</v>
      </c>
      <c r="T31" s="73">
        <f t="shared" si="29"/>
        <v>0</v>
      </c>
      <c r="U31" s="73">
        <f t="shared" si="30"/>
        <v>0</v>
      </c>
      <c r="V31" s="73">
        <f t="shared" si="5"/>
        <v>0</v>
      </c>
      <c r="W31" s="73">
        <f t="shared" si="5"/>
        <v>0</v>
      </c>
      <c r="X31" s="73">
        <f t="shared" si="5"/>
        <v>0</v>
      </c>
      <c r="Z31" s="73">
        <f t="shared" si="6"/>
        <v>0</v>
      </c>
      <c r="AA31" s="73">
        <f t="shared" si="7"/>
        <v>0</v>
      </c>
      <c r="AB31" s="73">
        <f t="shared" si="8"/>
        <v>0</v>
      </c>
      <c r="AC31" s="73">
        <f t="shared" si="9"/>
        <v>0</v>
      </c>
      <c r="AD31" s="73">
        <f t="shared" si="10"/>
        <v>0</v>
      </c>
      <c r="AE31" s="73">
        <f t="shared" si="11"/>
        <v>0</v>
      </c>
      <c r="AF31" s="73">
        <f t="shared" si="12"/>
        <v>0</v>
      </c>
      <c r="AG31" s="73">
        <f t="shared" si="13"/>
        <v>0</v>
      </c>
      <c r="AH31" s="73">
        <f t="shared" si="14"/>
        <v>0</v>
      </c>
      <c r="AI31" s="73">
        <f t="shared" si="15"/>
        <v>0</v>
      </c>
      <c r="AJ31" s="73">
        <f t="shared" si="16"/>
        <v>0</v>
      </c>
      <c r="AK31" s="73">
        <f t="shared" si="17"/>
        <v>0</v>
      </c>
      <c r="AL31" s="73">
        <f t="shared" si="18"/>
        <v>0</v>
      </c>
      <c r="AM31" s="73">
        <f t="shared" si="18"/>
        <v>0</v>
      </c>
      <c r="AN31" s="73">
        <f t="shared" si="18"/>
        <v>0</v>
      </c>
      <c r="AQ31" s="318" t="s">
        <v>63</v>
      </c>
      <c r="AR31" s="329">
        <f>AR27+AS17</f>
        <v>0</v>
      </c>
      <c r="AV31" s="113" t="s">
        <v>68</v>
      </c>
      <c r="AW31" s="114">
        <f>AW28/2</f>
        <v>0</v>
      </c>
    </row>
    <row r="32" spans="2:52" ht="16.5" customHeight="1">
      <c r="B32" s="61"/>
      <c r="C32" s="63"/>
      <c r="D32" s="80"/>
      <c r="E32" s="57"/>
      <c r="F32" s="77"/>
      <c r="G32" s="78">
        <f t="shared" si="1"/>
        <v>0</v>
      </c>
      <c r="H32" s="79">
        <f t="shared" si="2"/>
        <v>0</v>
      </c>
      <c r="I32" s="315"/>
      <c r="J32" s="73">
        <f t="shared" si="19"/>
        <v>0</v>
      </c>
      <c r="K32" s="73">
        <f t="shared" si="20"/>
        <v>0</v>
      </c>
      <c r="L32" s="73">
        <f t="shared" si="21"/>
        <v>0</v>
      </c>
      <c r="M32" s="73">
        <f t="shared" si="22"/>
        <v>0</v>
      </c>
      <c r="N32" s="73">
        <f t="shared" si="23"/>
        <v>0</v>
      </c>
      <c r="O32" s="73">
        <f t="shared" si="24"/>
        <v>0</v>
      </c>
      <c r="P32" s="73">
        <f t="shared" si="25"/>
        <v>0</v>
      </c>
      <c r="Q32" s="73">
        <f t="shared" si="26"/>
        <v>0</v>
      </c>
      <c r="R32" s="73">
        <f t="shared" si="27"/>
        <v>0</v>
      </c>
      <c r="S32" s="73">
        <f t="shared" si="28"/>
        <v>0</v>
      </c>
      <c r="T32" s="73">
        <f t="shared" si="29"/>
        <v>0</v>
      </c>
      <c r="U32" s="73">
        <f t="shared" si="30"/>
        <v>0</v>
      </c>
      <c r="V32" s="73">
        <f t="shared" si="5"/>
        <v>0</v>
      </c>
      <c r="W32" s="73">
        <f t="shared" si="5"/>
        <v>0</v>
      </c>
      <c r="X32" s="73">
        <f t="shared" si="5"/>
        <v>0</v>
      </c>
      <c r="Z32" s="73">
        <f t="shared" si="6"/>
        <v>0</v>
      </c>
      <c r="AA32" s="73">
        <f t="shared" si="7"/>
        <v>0</v>
      </c>
      <c r="AB32" s="73">
        <f t="shared" si="8"/>
        <v>0</v>
      </c>
      <c r="AC32" s="73">
        <f t="shared" si="9"/>
        <v>0</v>
      </c>
      <c r="AD32" s="73">
        <f t="shared" si="10"/>
        <v>0</v>
      </c>
      <c r="AE32" s="73">
        <f t="shared" si="11"/>
        <v>0</v>
      </c>
      <c r="AF32" s="73">
        <f t="shared" si="12"/>
        <v>0</v>
      </c>
      <c r="AG32" s="73">
        <f t="shared" si="13"/>
        <v>0</v>
      </c>
      <c r="AH32" s="73">
        <f t="shared" si="14"/>
        <v>0</v>
      </c>
      <c r="AI32" s="73">
        <f t="shared" si="15"/>
        <v>0</v>
      </c>
      <c r="AJ32" s="73">
        <f t="shared" si="16"/>
        <v>0</v>
      </c>
      <c r="AK32" s="73">
        <f t="shared" si="17"/>
        <v>0</v>
      </c>
      <c r="AL32" s="73">
        <f t="shared" si="18"/>
        <v>0</v>
      </c>
      <c r="AM32" s="73">
        <f t="shared" si="18"/>
        <v>0</v>
      </c>
      <c r="AN32" s="73">
        <f t="shared" si="18"/>
        <v>0</v>
      </c>
      <c r="AQ32" s="318" t="s">
        <v>61</v>
      </c>
      <c r="AR32" s="329">
        <f>AT17</f>
        <v>48.599999999999994</v>
      </c>
      <c r="AY32" s="318" t="s">
        <v>242</v>
      </c>
      <c r="AZ32" s="341">
        <f>AT17-AY4</f>
        <v>48.599999999999994</v>
      </c>
    </row>
    <row r="33" spans="2:52" ht="17.25" customHeight="1" thickBot="1">
      <c r="B33" s="61"/>
      <c r="C33" s="63"/>
      <c r="D33" s="80"/>
      <c r="E33" s="57"/>
      <c r="F33" s="77"/>
      <c r="G33" s="78">
        <f t="shared" si="1"/>
        <v>0</v>
      </c>
      <c r="H33" s="79">
        <f t="shared" si="2"/>
        <v>0</v>
      </c>
      <c r="I33" s="315"/>
      <c r="J33" s="73">
        <f t="shared" si="19"/>
        <v>0</v>
      </c>
      <c r="K33" s="73">
        <f t="shared" si="20"/>
        <v>0</v>
      </c>
      <c r="L33" s="73">
        <f t="shared" si="21"/>
        <v>0</v>
      </c>
      <c r="M33" s="73">
        <f t="shared" si="22"/>
        <v>0</v>
      </c>
      <c r="N33" s="73">
        <f t="shared" si="23"/>
        <v>0</v>
      </c>
      <c r="O33" s="73">
        <f t="shared" si="24"/>
        <v>0</v>
      </c>
      <c r="P33" s="73">
        <f t="shared" si="25"/>
        <v>0</v>
      </c>
      <c r="Q33" s="73">
        <f t="shared" si="26"/>
        <v>0</v>
      </c>
      <c r="R33" s="73">
        <f t="shared" si="27"/>
        <v>0</v>
      </c>
      <c r="S33" s="73">
        <f t="shared" si="28"/>
        <v>0</v>
      </c>
      <c r="T33" s="73">
        <f t="shared" si="29"/>
        <v>0</v>
      </c>
      <c r="U33" s="73">
        <f t="shared" si="30"/>
        <v>0</v>
      </c>
      <c r="V33" s="73">
        <f t="shared" si="5"/>
        <v>0</v>
      </c>
      <c r="W33" s="73">
        <f t="shared" si="5"/>
        <v>0</v>
      </c>
      <c r="X33" s="73">
        <f t="shared" si="5"/>
        <v>0</v>
      </c>
      <c r="Z33" s="73">
        <f t="shared" si="6"/>
        <v>0</v>
      </c>
      <c r="AA33" s="73">
        <f t="shared" si="7"/>
        <v>0</v>
      </c>
      <c r="AB33" s="73">
        <f t="shared" si="8"/>
        <v>0</v>
      </c>
      <c r="AC33" s="73">
        <f t="shared" si="9"/>
        <v>0</v>
      </c>
      <c r="AD33" s="73">
        <f t="shared" si="10"/>
        <v>0</v>
      </c>
      <c r="AE33" s="73">
        <f t="shared" si="11"/>
        <v>0</v>
      </c>
      <c r="AF33" s="73">
        <f t="shared" si="12"/>
        <v>0</v>
      </c>
      <c r="AG33" s="73">
        <f t="shared" si="13"/>
        <v>0</v>
      </c>
      <c r="AH33" s="73">
        <f t="shared" si="14"/>
        <v>0</v>
      </c>
      <c r="AI33" s="73">
        <f t="shared" si="15"/>
        <v>0</v>
      </c>
      <c r="AJ33" s="73">
        <f t="shared" si="16"/>
        <v>0</v>
      </c>
      <c r="AK33" s="73">
        <f t="shared" si="17"/>
        <v>0</v>
      </c>
      <c r="AL33" s="73">
        <f t="shared" si="18"/>
        <v>0</v>
      </c>
      <c r="AM33" s="73">
        <f t="shared" si="18"/>
        <v>0</v>
      </c>
      <c r="AN33" s="73">
        <f t="shared" si="18"/>
        <v>0</v>
      </c>
      <c r="AR33" s="60"/>
    </row>
    <row r="34" spans="2:52" ht="17.25" customHeight="1" thickBot="1">
      <c r="B34" s="61"/>
      <c r="C34" s="63"/>
      <c r="D34" s="80"/>
      <c r="E34" s="57"/>
      <c r="F34" s="77"/>
      <c r="G34" s="78">
        <f t="shared" si="1"/>
        <v>0</v>
      </c>
      <c r="H34" s="79">
        <f t="shared" si="2"/>
        <v>0</v>
      </c>
      <c r="I34" s="315"/>
      <c r="J34" s="73">
        <f t="shared" si="19"/>
        <v>0</v>
      </c>
      <c r="K34" s="73">
        <f t="shared" si="20"/>
        <v>0</v>
      </c>
      <c r="L34" s="73">
        <f t="shared" si="21"/>
        <v>0</v>
      </c>
      <c r="M34" s="73">
        <f t="shared" si="22"/>
        <v>0</v>
      </c>
      <c r="N34" s="73">
        <f t="shared" si="23"/>
        <v>0</v>
      </c>
      <c r="O34" s="73">
        <f t="shared" si="24"/>
        <v>0</v>
      </c>
      <c r="P34" s="73">
        <f t="shared" si="25"/>
        <v>0</v>
      </c>
      <c r="Q34" s="73">
        <f t="shared" si="26"/>
        <v>0</v>
      </c>
      <c r="R34" s="73">
        <f t="shared" si="27"/>
        <v>0</v>
      </c>
      <c r="S34" s="73">
        <f t="shared" si="28"/>
        <v>0</v>
      </c>
      <c r="T34" s="73">
        <f t="shared" si="29"/>
        <v>0</v>
      </c>
      <c r="U34" s="73">
        <f t="shared" si="30"/>
        <v>0</v>
      </c>
      <c r="V34" s="73">
        <f t="shared" si="5"/>
        <v>0</v>
      </c>
      <c r="W34" s="73">
        <f t="shared" si="5"/>
        <v>0</v>
      </c>
      <c r="X34" s="73">
        <f t="shared" si="5"/>
        <v>0</v>
      </c>
      <c r="Z34" s="73">
        <f t="shared" si="6"/>
        <v>0</v>
      </c>
      <c r="AA34" s="73">
        <f t="shared" si="7"/>
        <v>0</v>
      </c>
      <c r="AB34" s="73">
        <f t="shared" si="8"/>
        <v>0</v>
      </c>
      <c r="AC34" s="73">
        <f t="shared" si="9"/>
        <v>0</v>
      </c>
      <c r="AD34" s="73">
        <f t="shared" si="10"/>
        <v>0</v>
      </c>
      <c r="AE34" s="73">
        <f t="shared" si="11"/>
        <v>0</v>
      </c>
      <c r="AF34" s="73">
        <f t="shared" si="12"/>
        <v>0</v>
      </c>
      <c r="AG34" s="73">
        <f t="shared" si="13"/>
        <v>0</v>
      </c>
      <c r="AH34" s="73">
        <f t="shared" si="14"/>
        <v>0</v>
      </c>
      <c r="AI34" s="73">
        <f t="shared" si="15"/>
        <v>0</v>
      </c>
      <c r="AJ34" s="73">
        <f t="shared" si="16"/>
        <v>0</v>
      </c>
      <c r="AK34" s="73">
        <f t="shared" si="17"/>
        <v>0</v>
      </c>
      <c r="AL34" s="73">
        <f t="shared" si="18"/>
        <v>0</v>
      </c>
      <c r="AM34" s="73">
        <f t="shared" si="18"/>
        <v>0</v>
      </c>
      <c r="AN34" s="73">
        <f t="shared" si="18"/>
        <v>0</v>
      </c>
      <c r="AR34" s="330">
        <f>AR32+AR31</f>
        <v>48.599999999999994</v>
      </c>
      <c r="AS34" s="331" t="s">
        <v>236</v>
      </c>
      <c r="AT34" s="332">
        <f>AR24+AR27</f>
        <v>48.599999999999994</v>
      </c>
      <c r="AZ34" s="342">
        <f>AZ32+AZ30</f>
        <v>48.599999999999994</v>
      </c>
    </row>
    <row r="35" spans="2:52" ht="16.5" customHeight="1">
      <c r="B35" s="61"/>
      <c r="C35" s="63"/>
      <c r="D35" s="80"/>
      <c r="E35" s="57"/>
      <c r="F35" s="77"/>
      <c r="G35" s="78">
        <f t="shared" si="1"/>
        <v>0</v>
      </c>
      <c r="H35" s="79">
        <f t="shared" si="2"/>
        <v>0</v>
      </c>
      <c r="I35" s="315"/>
      <c r="J35" s="73">
        <f t="shared" si="19"/>
        <v>0</v>
      </c>
      <c r="K35" s="73">
        <f t="shared" si="20"/>
        <v>0</v>
      </c>
      <c r="L35" s="73">
        <f t="shared" si="21"/>
        <v>0</v>
      </c>
      <c r="M35" s="73">
        <f t="shared" si="22"/>
        <v>0</v>
      </c>
      <c r="N35" s="73">
        <f t="shared" si="23"/>
        <v>0</v>
      </c>
      <c r="O35" s="73">
        <f t="shared" si="24"/>
        <v>0</v>
      </c>
      <c r="P35" s="73">
        <f t="shared" si="25"/>
        <v>0</v>
      </c>
      <c r="Q35" s="73">
        <f t="shared" si="26"/>
        <v>0</v>
      </c>
      <c r="R35" s="73">
        <f t="shared" si="27"/>
        <v>0</v>
      </c>
      <c r="S35" s="73">
        <f t="shared" si="28"/>
        <v>0</v>
      </c>
      <c r="T35" s="73">
        <f t="shared" si="29"/>
        <v>0</v>
      </c>
      <c r="U35" s="73">
        <f t="shared" si="30"/>
        <v>0</v>
      </c>
      <c r="V35" s="73">
        <f t="shared" si="5"/>
        <v>0</v>
      </c>
      <c r="W35" s="73">
        <f t="shared" si="5"/>
        <v>0</v>
      </c>
      <c r="X35" s="73">
        <f t="shared" si="5"/>
        <v>0</v>
      </c>
      <c r="Z35" s="73">
        <f t="shared" si="6"/>
        <v>0</v>
      </c>
      <c r="AA35" s="73">
        <f t="shared" si="7"/>
        <v>0</v>
      </c>
      <c r="AB35" s="73">
        <f t="shared" si="8"/>
        <v>0</v>
      </c>
      <c r="AC35" s="73">
        <f t="shared" si="9"/>
        <v>0</v>
      </c>
      <c r="AD35" s="73">
        <f t="shared" si="10"/>
        <v>0</v>
      </c>
      <c r="AE35" s="73">
        <f t="shared" si="11"/>
        <v>0</v>
      </c>
      <c r="AF35" s="73">
        <f t="shared" si="12"/>
        <v>0</v>
      </c>
      <c r="AG35" s="73">
        <f t="shared" si="13"/>
        <v>0</v>
      </c>
      <c r="AH35" s="73">
        <f t="shared" si="14"/>
        <v>0</v>
      </c>
      <c r="AI35" s="73">
        <f t="shared" si="15"/>
        <v>0</v>
      </c>
      <c r="AJ35" s="73">
        <f t="shared" si="16"/>
        <v>0</v>
      </c>
      <c r="AK35" s="73">
        <f t="shared" si="17"/>
        <v>0</v>
      </c>
      <c r="AL35" s="73">
        <f t="shared" si="18"/>
        <v>0</v>
      </c>
      <c r="AM35" s="73">
        <f t="shared" si="18"/>
        <v>0</v>
      </c>
      <c r="AN35" s="73">
        <f t="shared" si="18"/>
        <v>0</v>
      </c>
    </row>
    <row r="36" spans="2:52" ht="16.5" customHeight="1">
      <c r="B36" s="61"/>
      <c r="C36" s="63"/>
      <c r="D36" s="80"/>
      <c r="E36" s="57"/>
      <c r="F36" s="77"/>
      <c r="G36" s="78">
        <f t="shared" si="1"/>
        <v>0</v>
      </c>
      <c r="H36" s="79">
        <f t="shared" si="2"/>
        <v>0</v>
      </c>
      <c r="I36" s="315"/>
      <c r="J36" s="73">
        <f t="shared" si="19"/>
        <v>0</v>
      </c>
      <c r="K36" s="73">
        <f t="shared" si="20"/>
        <v>0</v>
      </c>
      <c r="L36" s="73">
        <f t="shared" si="21"/>
        <v>0</v>
      </c>
      <c r="M36" s="73">
        <f t="shared" si="22"/>
        <v>0</v>
      </c>
      <c r="N36" s="73">
        <f t="shared" si="23"/>
        <v>0</v>
      </c>
      <c r="O36" s="73">
        <f t="shared" si="24"/>
        <v>0</v>
      </c>
      <c r="P36" s="73">
        <f t="shared" si="25"/>
        <v>0</v>
      </c>
      <c r="Q36" s="73">
        <f t="shared" si="26"/>
        <v>0</v>
      </c>
      <c r="R36" s="73">
        <f t="shared" si="27"/>
        <v>0</v>
      </c>
      <c r="S36" s="73">
        <f t="shared" si="28"/>
        <v>0</v>
      </c>
      <c r="T36" s="73">
        <f t="shared" si="29"/>
        <v>0</v>
      </c>
      <c r="U36" s="73">
        <f t="shared" si="30"/>
        <v>0</v>
      </c>
      <c r="V36" s="73">
        <f t="shared" ref="V36:X62" si="31">IF($D36=V$2,$H36,0)</f>
        <v>0</v>
      </c>
      <c r="W36" s="73">
        <f t="shared" si="31"/>
        <v>0</v>
      </c>
      <c r="X36" s="73">
        <f t="shared" si="31"/>
        <v>0</v>
      </c>
      <c r="Z36" s="73">
        <f t="shared" si="6"/>
        <v>0</v>
      </c>
      <c r="AA36" s="73">
        <f t="shared" si="7"/>
        <v>0</v>
      </c>
      <c r="AB36" s="73">
        <f t="shared" si="8"/>
        <v>0</v>
      </c>
      <c r="AC36" s="73">
        <f t="shared" si="9"/>
        <v>0</v>
      </c>
      <c r="AD36" s="73">
        <f t="shared" si="10"/>
        <v>0</v>
      </c>
      <c r="AE36" s="73">
        <f t="shared" si="11"/>
        <v>0</v>
      </c>
      <c r="AF36" s="73">
        <f t="shared" si="12"/>
        <v>0</v>
      </c>
      <c r="AG36" s="73">
        <f t="shared" si="13"/>
        <v>0</v>
      </c>
      <c r="AH36" s="73">
        <f t="shared" si="14"/>
        <v>0</v>
      </c>
      <c r="AI36" s="73">
        <f t="shared" si="15"/>
        <v>0</v>
      </c>
      <c r="AJ36" s="73">
        <f t="shared" si="16"/>
        <v>0</v>
      </c>
      <c r="AK36" s="73">
        <f t="shared" si="17"/>
        <v>0</v>
      </c>
      <c r="AL36" s="73">
        <f t="shared" si="18"/>
        <v>0</v>
      </c>
      <c r="AM36" s="73">
        <f t="shared" si="18"/>
        <v>0</v>
      </c>
      <c r="AN36" s="73">
        <f t="shared" si="18"/>
        <v>0</v>
      </c>
    </row>
    <row r="37" spans="2:52" ht="16.5" customHeight="1">
      <c r="B37" s="61"/>
      <c r="C37" s="63"/>
      <c r="D37" s="80"/>
      <c r="E37" s="57"/>
      <c r="F37" s="77"/>
      <c r="G37" s="78">
        <f t="shared" si="1"/>
        <v>0</v>
      </c>
      <c r="H37" s="79">
        <f t="shared" si="2"/>
        <v>0</v>
      </c>
      <c r="I37" s="315"/>
      <c r="J37" s="73">
        <f t="shared" si="19"/>
        <v>0</v>
      </c>
      <c r="K37" s="73">
        <f t="shared" si="20"/>
        <v>0</v>
      </c>
      <c r="L37" s="73">
        <f t="shared" si="21"/>
        <v>0</v>
      </c>
      <c r="M37" s="73">
        <f t="shared" si="22"/>
        <v>0</v>
      </c>
      <c r="N37" s="73">
        <f t="shared" si="23"/>
        <v>0</v>
      </c>
      <c r="O37" s="73">
        <f t="shared" si="24"/>
        <v>0</v>
      </c>
      <c r="P37" s="73">
        <f t="shared" si="25"/>
        <v>0</v>
      </c>
      <c r="Q37" s="73">
        <f t="shared" si="26"/>
        <v>0</v>
      </c>
      <c r="R37" s="73">
        <f t="shared" si="27"/>
        <v>0</v>
      </c>
      <c r="S37" s="73">
        <f t="shared" si="28"/>
        <v>0</v>
      </c>
      <c r="T37" s="73">
        <f t="shared" si="29"/>
        <v>0</v>
      </c>
      <c r="U37" s="73">
        <f t="shared" si="30"/>
        <v>0</v>
      </c>
      <c r="V37" s="73">
        <f t="shared" si="31"/>
        <v>0</v>
      </c>
      <c r="W37" s="73">
        <f t="shared" si="31"/>
        <v>0</v>
      </c>
      <c r="X37" s="73">
        <f t="shared" si="31"/>
        <v>0</v>
      </c>
      <c r="Z37" s="73">
        <f t="shared" si="6"/>
        <v>0</v>
      </c>
      <c r="AA37" s="73">
        <f t="shared" si="7"/>
        <v>0</v>
      </c>
      <c r="AB37" s="73">
        <f t="shared" si="8"/>
        <v>0</v>
      </c>
      <c r="AC37" s="73">
        <f t="shared" si="9"/>
        <v>0</v>
      </c>
      <c r="AD37" s="73">
        <f t="shared" si="10"/>
        <v>0</v>
      </c>
      <c r="AE37" s="73">
        <f t="shared" si="11"/>
        <v>0</v>
      </c>
      <c r="AF37" s="73">
        <f t="shared" si="12"/>
        <v>0</v>
      </c>
      <c r="AG37" s="73">
        <f t="shared" si="13"/>
        <v>0</v>
      </c>
      <c r="AH37" s="73">
        <f t="shared" si="14"/>
        <v>0</v>
      </c>
      <c r="AI37" s="73">
        <f t="shared" si="15"/>
        <v>0</v>
      </c>
      <c r="AJ37" s="73">
        <f t="shared" si="16"/>
        <v>0</v>
      </c>
      <c r="AK37" s="73">
        <f t="shared" si="17"/>
        <v>0</v>
      </c>
      <c r="AL37" s="73">
        <f t="shared" si="18"/>
        <v>0</v>
      </c>
      <c r="AM37" s="73">
        <f t="shared" si="18"/>
        <v>0</v>
      </c>
      <c r="AN37" s="73">
        <f t="shared" si="18"/>
        <v>0</v>
      </c>
    </row>
    <row r="38" spans="2:52" ht="16.5" customHeight="1">
      <c r="B38" s="61"/>
      <c r="C38" s="63"/>
      <c r="D38" s="80"/>
      <c r="E38" s="57"/>
      <c r="F38" s="77"/>
      <c r="G38" s="78">
        <f t="shared" si="1"/>
        <v>0</v>
      </c>
      <c r="H38" s="79">
        <f t="shared" si="2"/>
        <v>0</v>
      </c>
      <c r="I38" s="315"/>
      <c r="J38" s="73">
        <f t="shared" si="19"/>
        <v>0</v>
      </c>
      <c r="K38" s="73">
        <f t="shared" si="20"/>
        <v>0</v>
      </c>
      <c r="L38" s="73">
        <f t="shared" si="21"/>
        <v>0</v>
      </c>
      <c r="M38" s="73">
        <f t="shared" si="22"/>
        <v>0</v>
      </c>
      <c r="N38" s="73">
        <f t="shared" si="23"/>
        <v>0</v>
      </c>
      <c r="O38" s="73">
        <f t="shared" si="24"/>
        <v>0</v>
      </c>
      <c r="P38" s="73">
        <f t="shared" si="25"/>
        <v>0</v>
      </c>
      <c r="Q38" s="73">
        <f t="shared" si="26"/>
        <v>0</v>
      </c>
      <c r="R38" s="73">
        <f t="shared" si="27"/>
        <v>0</v>
      </c>
      <c r="S38" s="73">
        <f t="shared" si="28"/>
        <v>0</v>
      </c>
      <c r="T38" s="73">
        <f t="shared" si="29"/>
        <v>0</v>
      </c>
      <c r="U38" s="73">
        <f t="shared" si="30"/>
        <v>0</v>
      </c>
      <c r="V38" s="73">
        <f t="shared" si="31"/>
        <v>0</v>
      </c>
      <c r="W38" s="73">
        <f t="shared" si="31"/>
        <v>0</v>
      </c>
      <c r="X38" s="73">
        <f t="shared" si="31"/>
        <v>0</v>
      </c>
      <c r="Z38" s="73">
        <f t="shared" si="6"/>
        <v>0</v>
      </c>
      <c r="AA38" s="73">
        <f t="shared" si="7"/>
        <v>0</v>
      </c>
      <c r="AB38" s="73">
        <f t="shared" si="8"/>
        <v>0</v>
      </c>
      <c r="AC38" s="73">
        <f t="shared" si="9"/>
        <v>0</v>
      </c>
      <c r="AD38" s="73">
        <f t="shared" si="10"/>
        <v>0</v>
      </c>
      <c r="AE38" s="73">
        <f t="shared" si="11"/>
        <v>0</v>
      </c>
      <c r="AF38" s="73">
        <f t="shared" si="12"/>
        <v>0</v>
      </c>
      <c r="AG38" s="73">
        <f t="shared" si="13"/>
        <v>0</v>
      </c>
      <c r="AH38" s="73">
        <f t="shared" si="14"/>
        <v>0</v>
      </c>
      <c r="AI38" s="73">
        <f t="shared" si="15"/>
        <v>0</v>
      </c>
      <c r="AJ38" s="73">
        <f t="shared" si="16"/>
        <v>0</v>
      </c>
      <c r="AK38" s="73">
        <f t="shared" si="17"/>
        <v>0</v>
      </c>
      <c r="AL38" s="73">
        <f t="shared" si="18"/>
        <v>0</v>
      </c>
      <c r="AM38" s="73">
        <f t="shared" si="18"/>
        <v>0</v>
      </c>
      <c r="AN38" s="73">
        <f t="shared" si="18"/>
        <v>0</v>
      </c>
    </row>
    <row r="39" spans="2:52" ht="16.5" customHeight="1">
      <c r="B39" s="61"/>
      <c r="C39" s="63"/>
      <c r="D39" s="80"/>
      <c r="E39" s="57"/>
      <c r="F39" s="77"/>
      <c r="G39" s="78">
        <f t="shared" si="1"/>
        <v>0</v>
      </c>
      <c r="H39" s="79">
        <f t="shared" si="2"/>
        <v>0</v>
      </c>
      <c r="I39" s="315"/>
      <c r="J39" s="73">
        <f t="shared" si="19"/>
        <v>0</v>
      </c>
      <c r="K39" s="73">
        <f t="shared" si="20"/>
        <v>0</v>
      </c>
      <c r="L39" s="73">
        <f t="shared" si="21"/>
        <v>0</v>
      </c>
      <c r="M39" s="73">
        <f t="shared" si="22"/>
        <v>0</v>
      </c>
      <c r="N39" s="73">
        <f t="shared" si="23"/>
        <v>0</v>
      </c>
      <c r="O39" s="73">
        <f t="shared" si="24"/>
        <v>0</v>
      </c>
      <c r="P39" s="73">
        <f t="shared" si="25"/>
        <v>0</v>
      </c>
      <c r="Q39" s="73">
        <f t="shared" si="26"/>
        <v>0</v>
      </c>
      <c r="R39" s="73">
        <f t="shared" si="27"/>
        <v>0</v>
      </c>
      <c r="S39" s="73">
        <f t="shared" si="28"/>
        <v>0</v>
      </c>
      <c r="T39" s="73">
        <f t="shared" si="29"/>
        <v>0</v>
      </c>
      <c r="U39" s="73">
        <f t="shared" si="30"/>
        <v>0</v>
      </c>
      <c r="V39" s="73">
        <f t="shared" si="31"/>
        <v>0</v>
      </c>
      <c r="W39" s="73">
        <f t="shared" si="31"/>
        <v>0</v>
      </c>
      <c r="X39" s="73">
        <f t="shared" si="31"/>
        <v>0</v>
      </c>
      <c r="Z39" s="73">
        <f t="shared" si="6"/>
        <v>0</v>
      </c>
      <c r="AA39" s="73">
        <f t="shared" si="7"/>
        <v>0</v>
      </c>
      <c r="AB39" s="73">
        <f t="shared" si="8"/>
        <v>0</v>
      </c>
      <c r="AC39" s="73">
        <f t="shared" si="9"/>
        <v>0</v>
      </c>
      <c r="AD39" s="73">
        <f t="shared" si="10"/>
        <v>0</v>
      </c>
      <c r="AE39" s="73">
        <f t="shared" si="11"/>
        <v>0</v>
      </c>
      <c r="AF39" s="73">
        <f t="shared" si="12"/>
        <v>0</v>
      </c>
      <c r="AG39" s="73">
        <f t="shared" si="13"/>
        <v>0</v>
      </c>
      <c r="AH39" s="73">
        <f t="shared" si="14"/>
        <v>0</v>
      </c>
      <c r="AI39" s="73">
        <f t="shared" si="15"/>
        <v>0</v>
      </c>
      <c r="AJ39" s="73">
        <f t="shared" si="16"/>
        <v>0</v>
      </c>
      <c r="AK39" s="73">
        <f t="shared" si="17"/>
        <v>0</v>
      </c>
      <c r="AL39" s="73">
        <f t="shared" si="18"/>
        <v>0</v>
      </c>
      <c r="AM39" s="73">
        <f t="shared" si="18"/>
        <v>0</v>
      </c>
      <c r="AN39" s="73">
        <f t="shared" si="18"/>
        <v>0</v>
      </c>
      <c r="AZ39" s="56">
        <v>1079.05</v>
      </c>
    </row>
    <row r="40" spans="2:52" hidden="1">
      <c r="B40" s="61"/>
      <c r="C40" s="63"/>
      <c r="D40" s="80"/>
      <c r="E40" s="57"/>
      <c r="F40" s="77"/>
      <c r="G40" s="78">
        <f t="shared" si="1"/>
        <v>0</v>
      </c>
      <c r="H40" s="79">
        <f t="shared" si="2"/>
        <v>0</v>
      </c>
      <c r="I40" s="315"/>
      <c r="J40" s="73">
        <f>IF($D40="ALIMENTAÇÃO",$H40,0)</f>
        <v>0</v>
      </c>
      <c r="K40" s="73">
        <f>IF($D40="ANIMAIS",$H40,0)</f>
        <v>0</v>
      </c>
      <c r="L40" s="73">
        <f>IF($D40="FILHO",$H40,0)</f>
        <v>0</v>
      </c>
      <c r="M40" s="73">
        <f>IF($D40="GASOLINA",$H40,0)</f>
        <v>0</v>
      </c>
      <c r="N40" s="73">
        <f>IF($D40="LAZER",$H40,0)</f>
        <v>0</v>
      </c>
      <c r="O40" s="73">
        <f>IF($D40="MANUT. IMÓVEL",$H40,0)</f>
        <v>0</v>
      </c>
      <c r="P40" s="73">
        <f>IF($D40="MANUT. VEICULAR",$H40,0)</f>
        <v>0</v>
      </c>
      <c r="Q40" s="73">
        <f>IF($D40="MÓVEIS",$H40,0)</f>
        <v>0</v>
      </c>
      <c r="R40" s="73">
        <f>IF($D40="OUTROS",$H40,0)</f>
        <v>0</v>
      </c>
      <c r="S40" s="73">
        <f>IF($D40="PLANOS",$H40,0)</f>
        <v>0</v>
      </c>
      <c r="T40" s="73">
        <f>IF($D40="SAÚDE",$H40,0)</f>
        <v>0</v>
      </c>
      <c r="U40" s="73">
        <f>IF($D40="TRANSPORTE",$H40,0)</f>
        <v>0</v>
      </c>
      <c r="V40" s="73">
        <f>IF($D40=V$2,$H40,0)</f>
        <v>0</v>
      </c>
      <c r="W40" s="73">
        <f>IF($D40=W$2,$H40,0)</f>
        <v>0</v>
      </c>
      <c r="X40" s="73">
        <f>IF($D40=X$2,$H40,0)</f>
        <v>0</v>
      </c>
      <c r="Z40" s="73">
        <f>IF($D40="ALIMENTAÇÃO",$G40,0)</f>
        <v>0</v>
      </c>
      <c r="AA40" s="73">
        <f>IF($D40="ANIMAIS",$G40,0)</f>
        <v>0</v>
      </c>
      <c r="AB40" s="73">
        <f>IF($D40="FILHO",$G40,0)</f>
        <v>0</v>
      </c>
      <c r="AC40" s="73">
        <f>IF($D40="GASOLINA",$G40,0)</f>
        <v>0</v>
      </c>
      <c r="AD40" s="73">
        <f>IF($D40="LAZER",$G40,0)</f>
        <v>0</v>
      </c>
      <c r="AE40" s="73">
        <f>IF($D40="MANUT. IMÓVEL",$G40,0)</f>
        <v>0</v>
      </c>
      <c r="AF40" s="73">
        <f>IF($D40="MANUT. VEICULAR",$G40,0)</f>
        <v>0</v>
      </c>
      <c r="AG40" s="73">
        <f>IF($D40="MÓVEIS",$G40,0)</f>
        <v>0</v>
      </c>
      <c r="AH40" s="73">
        <f>IF($D40="OUTROS",$G40,0)</f>
        <v>0</v>
      </c>
      <c r="AI40" s="73">
        <f>IF($D40="PLANOS",$G40,0)</f>
        <v>0</v>
      </c>
      <c r="AJ40" s="73">
        <f>IF($D40="SAÚDE",$G40,0)</f>
        <v>0</v>
      </c>
      <c r="AK40" s="73">
        <f>IF($D40="TRANSPORTE",$G40,0)</f>
        <v>0</v>
      </c>
      <c r="AL40" s="73">
        <f>IF($D40=AL$2,$G40,0)</f>
        <v>0</v>
      </c>
      <c r="AM40" s="73">
        <f>IF($D40=AM$2,$G40,0)</f>
        <v>0</v>
      </c>
      <c r="AN40" s="73">
        <f>IF($D40=AN$2,$G40,0)</f>
        <v>0</v>
      </c>
    </row>
    <row r="41" spans="2:52" hidden="1">
      <c r="B41" s="61"/>
      <c r="C41" s="63"/>
      <c r="D41" s="80"/>
      <c r="E41" s="57"/>
      <c r="F41" s="77"/>
      <c r="G41" s="78">
        <f t="shared" si="1"/>
        <v>0</v>
      </c>
      <c r="H41" s="79">
        <f t="shared" si="2"/>
        <v>0</v>
      </c>
      <c r="I41" s="315"/>
      <c r="J41" s="73">
        <f t="shared" si="19"/>
        <v>0</v>
      </c>
      <c r="K41" s="73">
        <f t="shared" si="20"/>
        <v>0</v>
      </c>
      <c r="L41" s="73">
        <f t="shared" si="21"/>
        <v>0</v>
      </c>
      <c r="M41" s="73">
        <f t="shared" si="22"/>
        <v>0</v>
      </c>
      <c r="N41" s="73">
        <f t="shared" si="23"/>
        <v>0</v>
      </c>
      <c r="O41" s="73">
        <f t="shared" si="24"/>
        <v>0</v>
      </c>
      <c r="P41" s="73">
        <f t="shared" si="25"/>
        <v>0</v>
      </c>
      <c r="Q41" s="73">
        <f t="shared" si="26"/>
        <v>0</v>
      </c>
      <c r="R41" s="73">
        <f t="shared" si="27"/>
        <v>0</v>
      </c>
      <c r="S41" s="73">
        <f t="shared" si="28"/>
        <v>0</v>
      </c>
      <c r="T41" s="73">
        <f t="shared" si="29"/>
        <v>0</v>
      </c>
      <c r="U41" s="73">
        <f t="shared" si="30"/>
        <v>0</v>
      </c>
      <c r="V41" s="73">
        <f t="shared" si="31"/>
        <v>0</v>
      </c>
      <c r="W41" s="73">
        <f t="shared" si="31"/>
        <v>0</v>
      </c>
      <c r="X41" s="73">
        <f t="shared" si="31"/>
        <v>0</v>
      </c>
      <c r="Z41" s="73">
        <f t="shared" si="6"/>
        <v>0</v>
      </c>
      <c r="AA41" s="73">
        <f t="shared" si="7"/>
        <v>0</v>
      </c>
      <c r="AB41" s="73">
        <f t="shared" si="8"/>
        <v>0</v>
      </c>
      <c r="AC41" s="73">
        <f t="shared" si="9"/>
        <v>0</v>
      </c>
      <c r="AD41" s="73">
        <f t="shared" si="10"/>
        <v>0</v>
      </c>
      <c r="AE41" s="73">
        <f t="shared" si="11"/>
        <v>0</v>
      </c>
      <c r="AF41" s="73">
        <f t="shared" si="12"/>
        <v>0</v>
      </c>
      <c r="AG41" s="73">
        <f t="shared" si="13"/>
        <v>0</v>
      </c>
      <c r="AH41" s="73">
        <f t="shared" si="14"/>
        <v>0</v>
      </c>
      <c r="AI41" s="73">
        <f t="shared" si="15"/>
        <v>0</v>
      </c>
      <c r="AJ41" s="73">
        <f t="shared" si="16"/>
        <v>0</v>
      </c>
      <c r="AK41" s="73">
        <f t="shared" si="17"/>
        <v>0</v>
      </c>
      <c r="AL41" s="73">
        <f t="shared" si="18"/>
        <v>0</v>
      </c>
      <c r="AM41" s="73">
        <f t="shared" si="18"/>
        <v>0</v>
      </c>
      <c r="AN41" s="73">
        <f t="shared" si="18"/>
        <v>0</v>
      </c>
    </row>
    <row r="42" spans="2:52" hidden="1">
      <c r="B42" s="61"/>
      <c r="C42" s="63"/>
      <c r="D42" s="80"/>
      <c r="E42" s="57"/>
      <c r="F42" s="77"/>
      <c r="G42" s="78">
        <f t="shared" si="1"/>
        <v>0</v>
      </c>
      <c r="H42" s="79">
        <f t="shared" si="2"/>
        <v>0</v>
      </c>
      <c r="I42" s="315"/>
      <c r="J42" s="73">
        <f t="shared" si="19"/>
        <v>0</v>
      </c>
      <c r="K42" s="73">
        <f t="shared" si="20"/>
        <v>0</v>
      </c>
      <c r="L42" s="73">
        <f t="shared" si="21"/>
        <v>0</v>
      </c>
      <c r="M42" s="73">
        <f t="shared" si="22"/>
        <v>0</v>
      </c>
      <c r="N42" s="73">
        <f t="shared" si="23"/>
        <v>0</v>
      </c>
      <c r="O42" s="73">
        <f t="shared" si="24"/>
        <v>0</v>
      </c>
      <c r="P42" s="73">
        <f t="shared" si="25"/>
        <v>0</v>
      </c>
      <c r="Q42" s="73">
        <f t="shared" si="26"/>
        <v>0</v>
      </c>
      <c r="R42" s="73">
        <f t="shared" si="27"/>
        <v>0</v>
      </c>
      <c r="S42" s="73">
        <f t="shared" si="28"/>
        <v>0</v>
      </c>
      <c r="T42" s="73">
        <f t="shared" si="29"/>
        <v>0</v>
      </c>
      <c r="U42" s="73">
        <f t="shared" si="30"/>
        <v>0</v>
      </c>
      <c r="V42" s="73">
        <f t="shared" si="31"/>
        <v>0</v>
      </c>
      <c r="W42" s="73">
        <f t="shared" si="31"/>
        <v>0</v>
      </c>
      <c r="X42" s="73">
        <f t="shared" si="31"/>
        <v>0</v>
      </c>
      <c r="Z42" s="73">
        <f t="shared" si="6"/>
        <v>0</v>
      </c>
      <c r="AA42" s="73">
        <f t="shared" si="7"/>
        <v>0</v>
      </c>
      <c r="AB42" s="73">
        <f t="shared" si="8"/>
        <v>0</v>
      </c>
      <c r="AC42" s="73">
        <f t="shared" si="9"/>
        <v>0</v>
      </c>
      <c r="AD42" s="73">
        <f t="shared" si="10"/>
        <v>0</v>
      </c>
      <c r="AE42" s="73">
        <f t="shared" si="11"/>
        <v>0</v>
      </c>
      <c r="AF42" s="73">
        <f t="shared" si="12"/>
        <v>0</v>
      </c>
      <c r="AG42" s="73">
        <f t="shared" si="13"/>
        <v>0</v>
      </c>
      <c r="AH42" s="73">
        <f t="shared" si="14"/>
        <v>0</v>
      </c>
      <c r="AI42" s="73">
        <f t="shared" si="15"/>
        <v>0</v>
      </c>
      <c r="AJ42" s="73">
        <f t="shared" si="16"/>
        <v>0</v>
      </c>
      <c r="AK42" s="73">
        <f t="shared" si="17"/>
        <v>0</v>
      </c>
      <c r="AL42" s="73">
        <f t="shared" si="18"/>
        <v>0</v>
      </c>
      <c r="AM42" s="73">
        <f t="shared" si="18"/>
        <v>0</v>
      </c>
      <c r="AN42" s="73">
        <f t="shared" si="18"/>
        <v>0</v>
      </c>
    </row>
    <row r="43" spans="2:52" hidden="1">
      <c r="B43" s="61"/>
      <c r="C43" s="63"/>
      <c r="D43" s="80"/>
      <c r="E43" s="57"/>
      <c r="F43" s="77"/>
      <c r="G43" s="78">
        <f t="shared" si="1"/>
        <v>0</v>
      </c>
      <c r="H43" s="79">
        <f t="shared" si="2"/>
        <v>0</v>
      </c>
      <c r="I43" s="315"/>
      <c r="J43" s="73">
        <f t="shared" si="19"/>
        <v>0</v>
      </c>
      <c r="K43" s="73">
        <f t="shared" si="20"/>
        <v>0</v>
      </c>
      <c r="L43" s="73">
        <f t="shared" si="21"/>
        <v>0</v>
      </c>
      <c r="M43" s="73">
        <f t="shared" si="22"/>
        <v>0</v>
      </c>
      <c r="N43" s="73">
        <f t="shared" si="23"/>
        <v>0</v>
      </c>
      <c r="O43" s="73">
        <f t="shared" si="24"/>
        <v>0</v>
      </c>
      <c r="P43" s="73">
        <f t="shared" si="25"/>
        <v>0</v>
      </c>
      <c r="Q43" s="73">
        <f t="shared" si="26"/>
        <v>0</v>
      </c>
      <c r="R43" s="73">
        <f t="shared" si="27"/>
        <v>0</v>
      </c>
      <c r="S43" s="73">
        <f t="shared" si="28"/>
        <v>0</v>
      </c>
      <c r="T43" s="73">
        <f t="shared" si="29"/>
        <v>0</v>
      </c>
      <c r="U43" s="73">
        <f t="shared" si="30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Z43" s="73">
        <f t="shared" si="6"/>
        <v>0</v>
      </c>
      <c r="AA43" s="73">
        <f t="shared" si="7"/>
        <v>0</v>
      </c>
      <c r="AB43" s="73">
        <f t="shared" si="8"/>
        <v>0</v>
      </c>
      <c r="AC43" s="73">
        <f t="shared" si="9"/>
        <v>0</v>
      </c>
      <c r="AD43" s="73">
        <f t="shared" si="10"/>
        <v>0</v>
      </c>
      <c r="AE43" s="73">
        <f t="shared" si="11"/>
        <v>0</v>
      </c>
      <c r="AF43" s="73">
        <f t="shared" si="12"/>
        <v>0</v>
      </c>
      <c r="AG43" s="73">
        <f t="shared" si="13"/>
        <v>0</v>
      </c>
      <c r="AH43" s="73">
        <f t="shared" si="14"/>
        <v>0</v>
      </c>
      <c r="AI43" s="73">
        <f t="shared" si="15"/>
        <v>0</v>
      </c>
      <c r="AJ43" s="73">
        <f t="shared" si="16"/>
        <v>0</v>
      </c>
      <c r="AK43" s="73">
        <f t="shared" si="17"/>
        <v>0</v>
      </c>
      <c r="AL43" s="73">
        <f t="shared" si="18"/>
        <v>0</v>
      </c>
      <c r="AM43" s="73">
        <f t="shared" si="18"/>
        <v>0</v>
      </c>
      <c r="AN43" s="73">
        <f t="shared" si="18"/>
        <v>0</v>
      </c>
    </row>
    <row r="44" spans="2:52" hidden="1">
      <c r="B44" s="61"/>
      <c r="C44" s="63"/>
      <c r="D44" s="80"/>
      <c r="E44" s="57"/>
      <c r="F44" s="77"/>
      <c r="G44" s="78">
        <f t="shared" si="1"/>
        <v>0</v>
      </c>
      <c r="H44" s="79">
        <f t="shared" si="2"/>
        <v>0</v>
      </c>
      <c r="I44" s="315"/>
      <c r="J44" s="73">
        <f t="shared" si="19"/>
        <v>0</v>
      </c>
      <c r="K44" s="73">
        <f t="shared" si="20"/>
        <v>0</v>
      </c>
      <c r="L44" s="73">
        <f t="shared" si="21"/>
        <v>0</v>
      </c>
      <c r="M44" s="73">
        <f t="shared" si="22"/>
        <v>0</v>
      </c>
      <c r="N44" s="73">
        <f t="shared" si="23"/>
        <v>0</v>
      </c>
      <c r="O44" s="73">
        <f t="shared" si="24"/>
        <v>0</v>
      </c>
      <c r="P44" s="73">
        <f t="shared" si="25"/>
        <v>0</v>
      </c>
      <c r="Q44" s="73">
        <f t="shared" si="26"/>
        <v>0</v>
      </c>
      <c r="R44" s="73">
        <f t="shared" si="27"/>
        <v>0</v>
      </c>
      <c r="S44" s="73">
        <f t="shared" si="28"/>
        <v>0</v>
      </c>
      <c r="T44" s="73">
        <f t="shared" si="29"/>
        <v>0</v>
      </c>
      <c r="U44" s="73">
        <f t="shared" si="30"/>
        <v>0</v>
      </c>
      <c r="V44" s="73">
        <f t="shared" si="31"/>
        <v>0</v>
      </c>
      <c r="W44" s="73">
        <f t="shared" si="31"/>
        <v>0</v>
      </c>
      <c r="X44" s="73">
        <f t="shared" si="31"/>
        <v>0</v>
      </c>
      <c r="Z44" s="73">
        <f t="shared" si="6"/>
        <v>0</v>
      </c>
      <c r="AA44" s="73">
        <f t="shared" si="7"/>
        <v>0</v>
      </c>
      <c r="AB44" s="73">
        <f t="shared" si="8"/>
        <v>0</v>
      </c>
      <c r="AC44" s="73">
        <f t="shared" si="9"/>
        <v>0</v>
      </c>
      <c r="AD44" s="73">
        <f t="shared" si="10"/>
        <v>0</v>
      </c>
      <c r="AE44" s="73">
        <f t="shared" si="11"/>
        <v>0</v>
      </c>
      <c r="AF44" s="73">
        <f t="shared" si="12"/>
        <v>0</v>
      </c>
      <c r="AG44" s="73">
        <f t="shared" si="13"/>
        <v>0</v>
      </c>
      <c r="AH44" s="73">
        <f t="shared" si="14"/>
        <v>0</v>
      </c>
      <c r="AI44" s="73">
        <f t="shared" si="15"/>
        <v>0</v>
      </c>
      <c r="AJ44" s="73">
        <f t="shared" si="16"/>
        <v>0</v>
      </c>
      <c r="AK44" s="73">
        <f t="shared" si="17"/>
        <v>0</v>
      </c>
      <c r="AL44" s="73">
        <f t="shared" si="18"/>
        <v>0</v>
      </c>
      <c r="AM44" s="73">
        <f t="shared" si="18"/>
        <v>0</v>
      </c>
      <c r="AN44" s="73">
        <f t="shared" si="18"/>
        <v>0</v>
      </c>
    </row>
    <row r="45" spans="2:52" hidden="1">
      <c r="B45" s="61"/>
      <c r="C45" s="63"/>
      <c r="D45" s="80"/>
      <c r="E45" s="57"/>
      <c r="F45" s="77"/>
      <c r="G45" s="78">
        <f t="shared" si="1"/>
        <v>0</v>
      </c>
      <c r="H45" s="79">
        <f t="shared" si="2"/>
        <v>0</v>
      </c>
      <c r="I45" s="315"/>
      <c r="J45" s="73">
        <f t="shared" si="19"/>
        <v>0</v>
      </c>
      <c r="K45" s="73">
        <f t="shared" si="20"/>
        <v>0</v>
      </c>
      <c r="L45" s="73">
        <f t="shared" si="21"/>
        <v>0</v>
      </c>
      <c r="M45" s="73">
        <f t="shared" si="22"/>
        <v>0</v>
      </c>
      <c r="N45" s="73">
        <f t="shared" si="23"/>
        <v>0</v>
      </c>
      <c r="O45" s="73">
        <f t="shared" si="24"/>
        <v>0</v>
      </c>
      <c r="P45" s="73">
        <f t="shared" si="25"/>
        <v>0</v>
      </c>
      <c r="Q45" s="73">
        <f t="shared" si="26"/>
        <v>0</v>
      </c>
      <c r="R45" s="73">
        <f t="shared" si="27"/>
        <v>0</v>
      </c>
      <c r="S45" s="73">
        <f t="shared" si="28"/>
        <v>0</v>
      </c>
      <c r="T45" s="73">
        <f t="shared" si="29"/>
        <v>0</v>
      </c>
      <c r="U45" s="73">
        <f t="shared" si="30"/>
        <v>0</v>
      </c>
      <c r="V45" s="73">
        <f t="shared" si="31"/>
        <v>0</v>
      </c>
      <c r="W45" s="73">
        <f t="shared" si="31"/>
        <v>0</v>
      </c>
      <c r="X45" s="73">
        <f t="shared" si="31"/>
        <v>0</v>
      </c>
      <c r="Z45" s="73">
        <f t="shared" si="6"/>
        <v>0</v>
      </c>
      <c r="AA45" s="73">
        <f t="shared" si="7"/>
        <v>0</v>
      </c>
      <c r="AB45" s="73">
        <f t="shared" si="8"/>
        <v>0</v>
      </c>
      <c r="AC45" s="73">
        <f t="shared" si="9"/>
        <v>0</v>
      </c>
      <c r="AD45" s="73">
        <f t="shared" si="10"/>
        <v>0</v>
      </c>
      <c r="AE45" s="73">
        <f t="shared" si="11"/>
        <v>0</v>
      </c>
      <c r="AF45" s="73">
        <f t="shared" si="12"/>
        <v>0</v>
      </c>
      <c r="AG45" s="73">
        <f t="shared" si="13"/>
        <v>0</v>
      </c>
      <c r="AH45" s="73">
        <f t="shared" si="14"/>
        <v>0</v>
      </c>
      <c r="AI45" s="73">
        <f t="shared" si="15"/>
        <v>0</v>
      </c>
      <c r="AJ45" s="73">
        <f t="shared" si="16"/>
        <v>0</v>
      </c>
      <c r="AK45" s="73">
        <f t="shared" si="17"/>
        <v>0</v>
      </c>
      <c r="AL45" s="73">
        <f t="shared" si="18"/>
        <v>0</v>
      </c>
      <c r="AM45" s="73">
        <f t="shared" si="18"/>
        <v>0</v>
      </c>
      <c r="AN45" s="73">
        <f t="shared" si="18"/>
        <v>0</v>
      </c>
    </row>
    <row r="46" spans="2:52" hidden="1">
      <c r="B46" s="61"/>
      <c r="C46" s="63"/>
      <c r="D46" s="80"/>
      <c r="E46" s="57"/>
      <c r="F46" s="77"/>
      <c r="G46" s="78">
        <f t="shared" si="1"/>
        <v>0</v>
      </c>
      <c r="H46" s="79">
        <f t="shared" si="2"/>
        <v>0</v>
      </c>
      <c r="I46" s="315"/>
      <c r="J46" s="73">
        <f t="shared" si="19"/>
        <v>0</v>
      </c>
      <c r="K46" s="73">
        <f t="shared" si="20"/>
        <v>0</v>
      </c>
      <c r="L46" s="73">
        <f t="shared" si="21"/>
        <v>0</v>
      </c>
      <c r="M46" s="73">
        <f t="shared" si="22"/>
        <v>0</v>
      </c>
      <c r="N46" s="73">
        <f t="shared" si="23"/>
        <v>0</v>
      </c>
      <c r="O46" s="73">
        <f t="shared" si="24"/>
        <v>0</v>
      </c>
      <c r="P46" s="73">
        <f t="shared" si="25"/>
        <v>0</v>
      </c>
      <c r="Q46" s="73">
        <f t="shared" si="26"/>
        <v>0</v>
      </c>
      <c r="R46" s="73">
        <f t="shared" si="27"/>
        <v>0</v>
      </c>
      <c r="S46" s="73">
        <f t="shared" si="28"/>
        <v>0</v>
      </c>
      <c r="T46" s="73">
        <f t="shared" si="29"/>
        <v>0</v>
      </c>
      <c r="U46" s="73">
        <f t="shared" si="30"/>
        <v>0</v>
      </c>
      <c r="V46" s="73">
        <f t="shared" si="31"/>
        <v>0</v>
      </c>
      <c r="W46" s="73">
        <f t="shared" si="31"/>
        <v>0</v>
      </c>
      <c r="X46" s="73">
        <f t="shared" si="31"/>
        <v>0</v>
      </c>
      <c r="Z46" s="73">
        <f t="shared" si="6"/>
        <v>0</v>
      </c>
      <c r="AA46" s="73">
        <f t="shared" si="7"/>
        <v>0</v>
      </c>
      <c r="AB46" s="73">
        <f t="shared" si="8"/>
        <v>0</v>
      </c>
      <c r="AC46" s="73">
        <f t="shared" si="9"/>
        <v>0</v>
      </c>
      <c r="AD46" s="73">
        <f t="shared" si="10"/>
        <v>0</v>
      </c>
      <c r="AE46" s="73">
        <f t="shared" si="11"/>
        <v>0</v>
      </c>
      <c r="AF46" s="73">
        <f t="shared" si="12"/>
        <v>0</v>
      </c>
      <c r="AG46" s="73">
        <f t="shared" si="13"/>
        <v>0</v>
      </c>
      <c r="AH46" s="73">
        <f t="shared" si="14"/>
        <v>0</v>
      </c>
      <c r="AI46" s="73">
        <f t="shared" si="15"/>
        <v>0</v>
      </c>
      <c r="AJ46" s="73">
        <f t="shared" si="16"/>
        <v>0</v>
      </c>
      <c r="AK46" s="73">
        <f t="shared" si="17"/>
        <v>0</v>
      </c>
      <c r="AL46" s="73">
        <f t="shared" si="18"/>
        <v>0</v>
      </c>
      <c r="AM46" s="73">
        <f t="shared" si="18"/>
        <v>0</v>
      </c>
      <c r="AN46" s="73">
        <f t="shared" si="18"/>
        <v>0</v>
      </c>
    </row>
    <row r="47" spans="2:52" hidden="1">
      <c r="B47" s="61"/>
      <c r="C47" s="63"/>
      <c r="D47" s="80"/>
      <c r="E47" s="57"/>
      <c r="F47" s="77"/>
      <c r="G47" s="78">
        <f t="shared" si="1"/>
        <v>0</v>
      </c>
      <c r="H47" s="79">
        <f t="shared" si="2"/>
        <v>0</v>
      </c>
      <c r="I47" s="315"/>
      <c r="J47" s="73">
        <f t="shared" si="19"/>
        <v>0</v>
      </c>
      <c r="K47" s="73">
        <f t="shared" si="20"/>
        <v>0</v>
      </c>
      <c r="L47" s="73">
        <f t="shared" si="21"/>
        <v>0</v>
      </c>
      <c r="M47" s="73">
        <f t="shared" si="22"/>
        <v>0</v>
      </c>
      <c r="N47" s="73">
        <f t="shared" si="23"/>
        <v>0</v>
      </c>
      <c r="O47" s="73">
        <f t="shared" si="24"/>
        <v>0</v>
      </c>
      <c r="P47" s="73">
        <f t="shared" si="25"/>
        <v>0</v>
      </c>
      <c r="Q47" s="73">
        <f t="shared" si="26"/>
        <v>0</v>
      </c>
      <c r="R47" s="73">
        <f t="shared" si="27"/>
        <v>0</v>
      </c>
      <c r="S47" s="73">
        <f t="shared" si="28"/>
        <v>0</v>
      </c>
      <c r="T47" s="73">
        <f t="shared" si="29"/>
        <v>0</v>
      </c>
      <c r="U47" s="73">
        <f t="shared" si="30"/>
        <v>0</v>
      </c>
      <c r="V47" s="73">
        <f t="shared" si="31"/>
        <v>0</v>
      </c>
      <c r="W47" s="73">
        <f t="shared" si="31"/>
        <v>0</v>
      </c>
      <c r="X47" s="73">
        <f t="shared" si="31"/>
        <v>0</v>
      </c>
      <c r="Z47" s="73">
        <f t="shared" si="6"/>
        <v>0</v>
      </c>
      <c r="AA47" s="73">
        <f t="shared" si="7"/>
        <v>0</v>
      </c>
      <c r="AB47" s="73">
        <f t="shared" si="8"/>
        <v>0</v>
      </c>
      <c r="AC47" s="73">
        <f t="shared" si="9"/>
        <v>0</v>
      </c>
      <c r="AD47" s="73">
        <f t="shared" si="10"/>
        <v>0</v>
      </c>
      <c r="AE47" s="73">
        <f t="shared" si="11"/>
        <v>0</v>
      </c>
      <c r="AF47" s="73">
        <f t="shared" si="12"/>
        <v>0</v>
      </c>
      <c r="AG47" s="73">
        <f t="shared" si="13"/>
        <v>0</v>
      </c>
      <c r="AH47" s="73">
        <f t="shared" si="14"/>
        <v>0</v>
      </c>
      <c r="AI47" s="73">
        <f t="shared" si="15"/>
        <v>0</v>
      </c>
      <c r="AJ47" s="73">
        <f t="shared" si="16"/>
        <v>0</v>
      </c>
      <c r="AK47" s="73">
        <f t="shared" si="17"/>
        <v>0</v>
      </c>
      <c r="AL47" s="73">
        <f t="shared" si="18"/>
        <v>0</v>
      </c>
      <c r="AM47" s="73">
        <f t="shared" si="18"/>
        <v>0</v>
      </c>
      <c r="AN47" s="73">
        <f t="shared" si="18"/>
        <v>0</v>
      </c>
    </row>
    <row r="48" spans="2:52" hidden="1">
      <c r="B48" s="61"/>
      <c r="C48" s="63"/>
      <c r="D48" s="80"/>
      <c r="E48" s="57"/>
      <c r="F48" s="77"/>
      <c r="G48" s="78">
        <f t="shared" si="1"/>
        <v>0</v>
      </c>
      <c r="H48" s="79">
        <f t="shared" si="2"/>
        <v>0</v>
      </c>
      <c r="I48" s="315"/>
      <c r="J48" s="73">
        <f t="shared" si="19"/>
        <v>0</v>
      </c>
      <c r="K48" s="73">
        <f t="shared" si="20"/>
        <v>0</v>
      </c>
      <c r="L48" s="73">
        <f t="shared" si="21"/>
        <v>0</v>
      </c>
      <c r="M48" s="73">
        <f t="shared" si="22"/>
        <v>0</v>
      </c>
      <c r="N48" s="73">
        <f t="shared" si="23"/>
        <v>0</v>
      </c>
      <c r="O48" s="73">
        <f t="shared" si="24"/>
        <v>0</v>
      </c>
      <c r="P48" s="73">
        <f t="shared" si="25"/>
        <v>0</v>
      </c>
      <c r="Q48" s="73">
        <f t="shared" si="26"/>
        <v>0</v>
      </c>
      <c r="R48" s="73">
        <f t="shared" si="27"/>
        <v>0</v>
      </c>
      <c r="S48" s="73">
        <f t="shared" si="28"/>
        <v>0</v>
      </c>
      <c r="T48" s="73">
        <f t="shared" si="29"/>
        <v>0</v>
      </c>
      <c r="U48" s="73">
        <f t="shared" si="30"/>
        <v>0</v>
      </c>
      <c r="V48" s="73">
        <f t="shared" si="31"/>
        <v>0</v>
      </c>
      <c r="W48" s="73">
        <f t="shared" si="31"/>
        <v>0</v>
      </c>
      <c r="X48" s="73">
        <f t="shared" si="31"/>
        <v>0</v>
      </c>
      <c r="Z48" s="73">
        <f t="shared" si="6"/>
        <v>0</v>
      </c>
      <c r="AA48" s="73">
        <f t="shared" si="7"/>
        <v>0</v>
      </c>
      <c r="AB48" s="73">
        <f t="shared" si="8"/>
        <v>0</v>
      </c>
      <c r="AC48" s="73">
        <f t="shared" si="9"/>
        <v>0</v>
      </c>
      <c r="AD48" s="73">
        <f t="shared" si="10"/>
        <v>0</v>
      </c>
      <c r="AE48" s="73">
        <f t="shared" si="11"/>
        <v>0</v>
      </c>
      <c r="AF48" s="73">
        <f t="shared" si="12"/>
        <v>0</v>
      </c>
      <c r="AG48" s="73">
        <f t="shared" si="13"/>
        <v>0</v>
      </c>
      <c r="AH48" s="73">
        <f t="shared" si="14"/>
        <v>0</v>
      </c>
      <c r="AI48" s="73">
        <f t="shared" si="15"/>
        <v>0</v>
      </c>
      <c r="AJ48" s="73">
        <f t="shared" si="16"/>
        <v>0</v>
      </c>
      <c r="AK48" s="73">
        <f t="shared" si="17"/>
        <v>0</v>
      </c>
      <c r="AL48" s="73">
        <f t="shared" si="18"/>
        <v>0</v>
      </c>
      <c r="AM48" s="73">
        <f t="shared" si="18"/>
        <v>0</v>
      </c>
      <c r="AN48" s="73">
        <f t="shared" si="18"/>
        <v>0</v>
      </c>
    </row>
    <row r="49" spans="2:42">
      <c r="B49" s="61"/>
      <c r="C49" s="63"/>
      <c r="D49" s="80"/>
      <c r="E49" s="57"/>
      <c r="F49" s="77"/>
      <c r="G49" s="78">
        <f t="shared" si="1"/>
        <v>0</v>
      </c>
      <c r="H49" s="79">
        <f t="shared" si="2"/>
        <v>0</v>
      </c>
      <c r="I49" s="315"/>
      <c r="J49" s="73">
        <f t="shared" si="19"/>
        <v>0</v>
      </c>
      <c r="K49" s="73">
        <f t="shared" si="20"/>
        <v>0</v>
      </c>
      <c r="L49" s="73">
        <f t="shared" si="21"/>
        <v>0</v>
      </c>
      <c r="M49" s="73">
        <f t="shared" si="22"/>
        <v>0</v>
      </c>
      <c r="N49" s="73">
        <f t="shared" si="23"/>
        <v>0</v>
      </c>
      <c r="O49" s="73">
        <f t="shared" si="24"/>
        <v>0</v>
      </c>
      <c r="P49" s="73">
        <f t="shared" si="25"/>
        <v>0</v>
      </c>
      <c r="Q49" s="73">
        <f t="shared" si="26"/>
        <v>0</v>
      </c>
      <c r="R49" s="73">
        <f t="shared" si="27"/>
        <v>0</v>
      </c>
      <c r="S49" s="73">
        <f t="shared" si="28"/>
        <v>0</v>
      </c>
      <c r="T49" s="73">
        <f t="shared" si="29"/>
        <v>0</v>
      </c>
      <c r="U49" s="73">
        <f t="shared" si="30"/>
        <v>0</v>
      </c>
      <c r="V49" s="73">
        <f t="shared" si="31"/>
        <v>0</v>
      </c>
      <c r="W49" s="73">
        <f t="shared" si="31"/>
        <v>0</v>
      </c>
      <c r="X49" s="73">
        <f t="shared" si="31"/>
        <v>0</v>
      </c>
      <c r="Z49" s="73">
        <f t="shared" si="6"/>
        <v>0</v>
      </c>
      <c r="AA49" s="73">
        <f t="shared" si="7"/>
        <v>0</v>
      </c>
      <c r="AB49" s="73">
        <f t="shared" si="8"/>
        <v>0</v>
      </c>
      <c r="AC49" s="73">
        <f t="shared" si="9"/>
        <v>0</v>
      </c>
      <c r="AD49" s="73">
        <f t="shared" si="10"/>
        <v>0</v>
      </c>
      <c r="AE49" s="73">
        <f t="shared" si="11"/>
        <v>0</v>
      </c>
      <c r="AF49" s="73">
        <f t="shared" si="12"/>
        <v>0</v>
      </c>
      <c r="AG49" s="73">
        <f t="shared" si="13"/>
        <v>0</v>
      </c>
      <c r="AH49" s="73">
        <f t="shared" si="14"/>
        <v>0</v>
      </c>
      <c r="AI49" s="73">
        <f t="shared" si="15"/>
        <v>0</v>
      </c>
      <c r="AJ49" s="73">
        <f t="shared" si="16"/>
        <v>0</v>
      </c>
      <c r="AK49" s="73">
        <f t="shared" si="17"/>
        <v>0</v>
      </c>
      <c r="AL49" s="73">
        <f t="shared" si="18"/>
        <v>0</v>
      </c>
      <c r="AM49" s="73">
        <f t="shared" si="18"/>
        <v>0</v>
      </c>
      <c r="AN49" s="73">
        <f t="shared" si="18"/>
        <v>0</v>
      </c>
    </row>
    <row r="50" spans="2:42">
      <c r="B50" s="61"/>
      <c r="C50" s="63"/>
      <c r="D50" s="80"/>
      <c r="E50" s="57"/>
      <c r="F50" s="77"/>
      <c r="G50" s="78">
        <f t="shared" si="1"/>
        <v>0</v>
      </c>
      <c r="H50" s="79">
        <f t="shared" si="2"/>
        <v>0</v>
      </c>
      <c r="I50" s="315"/>
      <c r="J50" s="73">
        <f t="shared" si="19"/>
        <v>0</v>
      </c>
      <c r="K50" s="73">
        <f t="shared" si="20"/>
        <v>0</v>
      </c>
      <c r="L50" s="73">
        <f t="shared" si="21"/>
        <v>0</v>
      </c>
      <c r="M50" s="73">
        <f t="shared" si="22"/>
        <v>0</v>
      </c>
      <c r="N50" s="73">
        <f t="shared" si="23"/>
        <v>0</v>
      </c>
      <c r="O50" s="73">
        <f t="shared" si="24"/>
        <v>0</v>
      </c>
      <c r="P50" s="73">
        <f t="shared" si="25"/>
        <v>0</v>
      </c>
      <c r="Q50" s="73">
        <f t="shared" si="26"/>
        <v>0</v>
      </c>
      <c r="R50" s="73">
        <f t="shared" si="27"/>
        <v>0</v>
      </c>
      <c r="S50" s="73">
        <f t="shared" si="28"/>
        <v>0</v>
      </c>
      <c r="T50" s="73">
        <f t="shared" si="29"/>
        <v>0</v>
      </c>
      <c r="U50" s="73">
        <f t="shared" si="30"/>
        <v>0</v>
      </c>
      <c r="V50" s="73">
        <f t="shared" si="31"/>
        <v>0</v>
      </c>
      <c r="W50" s="73">
        <f t="shared" si="31"/>
        <v>0</v>
      </c>
      <c r="X50" s="73">
        <f t="shared" si="31"/>
        <v>0</v>
      </c>
      <c r="Z50" s="73">
        <f t="shared" si="6"/>
        <v>0</v>
      </c>
      <c r="AA50" s="73">
        <f t="shared" si="7"/>
        <v>0</v>
      </c>
      <c r="AB50" s="73">
        <f t="shared" si="8"/>
        <v>0</v>
      </c>
      <c r="AC50" s="73">
        <f t="shared" si="9"/>
        <v>0</v>
      </c>
      <c r="AD50" s="73">
        <f t="shared" si="10"/>
        <v>0</v>
      </c>
      <c r="AE50" s="73">
        <f t="shared" si="11"/>
        <v>0</v>
      </c>
      <c r="AF50" s="73">
        <f t="shared" si="12"/>
        <v>0</v>
      </c>
      <c r="AG50" s="73">
        <f t="shared" si="13"/>
        <v>0</v>
      </c>
      <c r="AH50" s="73">
        <f t="shared" si="14"/>
        <v>0</v>
      </c>
      <c r="AI50" s="73">
        <f t="shared" si="15"/>
        <v>0</v>
      </c>
      <c r="AJ50" s="73">
        <f t="shared" si="16"/>
        <v>0</v>
      </c>
      <c r="AK50" s="73">
        <f t="shared" si="17"/>
        <v>0</v>
      </c>
      <c r="AL50" s="73">
        <f t="shared" si="18"/>
        <v>0</v>
      </c>
      <c r="AM50" s="73">
        <f t="shared" si="18"/>
        <v>0</v>
      </c>
      <c r="AN50" s="73">
        <f t="shared" si="18"/>
        <v>0</v>
      </c>
    </row>
    <row r="51" spans="2:42">
      <c r="B51" s="61"/>
      <c r="C51" s="63"/>
      <c r="D51" s="80"/>
      <c r="E51" s="57"/>
      <c r="F51" s="77"/>
      <c r="G51" s="78">
        <f t="shared" si="1"/>
        <v>0</v>
      </c>
      <c r="H51" s="79">
        <f t="shared" si="2"/>
        <v>0</v>
      </c>
      <c r="I51" s="315"/>
      <c r="J51" s="73">
        <f t="shared" si="19"/>
        <v>0</v>
      </c>
      <c r="K51" s="73">
        <f t="shared" si="20"/>
        <v>0</v>
      </c>
      <c r="L51" s="73">
        <f t="shared" si="21"/>
        <v>0</v>
      </c>
      <c r="M51" s="73">
        <f t="shared" si="22"/>
        <v>0</v>
      </c>
      <c r="N51" s="73">
        <f t="shared" si="23"/>
        <v>0</v>
      </c>
      <c r="O51" s="73">
        <f t="shared" si="24"/>
        <v>0</v>
      </c>
      <c r="P51" s="73">
        <f t="shared" si="25"/>
        <v>0</v>
      </c>
      <c r="Q51" s="73">
        <f t="shared" si="26"/>
        <v>0</v>
      </c>
      <c r="R51" s="73">
        <f t="shared" si="27"/>
        <v>0</v>
      </c>
      <c r="S51" s="73">
        <f t="shared" si="28"/>
        <v>0</v>
      </c>
      <c r="T51" s="73">
        <f t="shared" si="29"/>
        <v>0</v>
      </c>
      <c r="U51" s="73">
        <f t="shared" si="30"/>
        <v>0</v>
      </c>
      <c r="V51" s="73">
        <f t="shared" si="31"/>
        <v>0</v>
      </c>
      <c r="W51" s="73">
        <f t="shared" si="31"/>
        <v>0</v>
      </c>
      <c r="X51" s="73">
        <f t="shared" si="31"/>
        <v>0</v>
      </c>
      <c r="Z51" s="73">
        <f t="shared" si="6"/>
        <v>0</v>
      </c>
      <c r="AA51" s="73">
        <f t="shared" si="7"/>
        <v>0</v>
      </c>
      <c r="AB51" s="73">
        <f t="shared" si="8"/>
        <v>0</v>
      </c>
      <c r="AC51" s="73">
        <f t="shared" si="9"/>
        <v>0</v>
      </c>
      <c r="AD51" s="73">
        <f t="shared" si="10"/>
        <v>0</v>
      </c>
      <c r="AE51" s="73">
        <f t="shared" si="11"/>
        <v>0</v>
      </c>
      <c r="AF51" s="73">
        <f t="shared" si="12"/>
        <v>0</v>
      </c>
      <c r="AG51" s="73">
        <f t="shared" si="13"/>
        <v>0</v>
      </c>
      <c r="AH51" s="73">
        <f t="shared" si="14"/>
        <v>0</v>
      </c>
      <c r="AI51" s="73">
        <f t="shared" si="15"/>
        <v>0</v>
      </c>
      <c r="AJ51" s="73">
        <f t="shared" si="16"/>
        <v>0</v>
      </c>
      <c r="AK51" s="73">
        <f t="shared" si="17"/>
        <v>0</v>
      </c>
      <c r="AL51" s="73">
        <f t="shared" si="18"/>
        <v>0</v>
      </c>
      <c r="AM51" s="73">
        <f t="shared" si="18"/>
        <v>0</v>
      </c>
      <c r="AN51" s="73">
        <f t="shared" si="18"/>
        <v>0</v>
      </c>
    </row>
    <row r="52" spans="2:42">
      <c r="B52" s="61"/>
      <c r="C52" s="63"/>
      <c r="D52" s="80"/>
      <c r="E52" s="57"/>
      <c r="F52" s="77"/>
      <c r="G52" s="78">
        <f t="shared" si="1"/>
        <v>0</v>
      </c>
      <c r="H52" s="79">
        <f t="shared" si="2"/>
        <v>0</v>
      </c>
      <c r="I52" s="315"/>
      <c r="J52" s="73">
        <f t="shared" si="19"/>
        <v>0</v>
      </c>
      <c r="K52" s="73">
        <f t="shared" si="20"/>
        <v>0</v>
      </c>
      <c r="L52" s="73">
        <f t="shared" si="21"/>
        <v>0</v>
      </c>
      <c r="M52" s="73">
        <f t="shared" si="22"/>
        <v>0</v>
      </c>
      <c r="N52" s="73">
        <f t="shared" si="23"/>
        <v>0</v>
      </c>
      <c r="O52" s="73">
        <f t="shared" si="24"/>
        <v>0</v>
      </c>
      <c r="P52" s="73">
        <f t="shared" si="25"/>
        <v>0</v>
      </c>
      <c r="Q52" s="73">
        <f t="shared" si="26"/>
        <v>0</v>
      </c>
      <c r="R52" s="73">
        <f t="shared" si="27"/>
        <v>0</v>
      </c>
      <c r="S52" s="73">
        <f t="shared" si="28"/>
        <v>0</v>
      </c>
      <c r="T52" s="73">
        <f t="shared" si="29"/>
        <v>0</v>
      </c>
      <c r="U52" s="73">
        <f t="shared" si="30"/>
        <v>0</v>
      </c>
      <c r="V52" s="73">
        <f t="shared" si="31"/>
        <v>0</v>
      </c>
      <c r="W52" s="73">
        <f t="shared" si="31"/>
        <v>0</v>
      </c>
      <c r="X52" s="73">
        <f t="shared" si="31"/>
        <v>0</v>
      </c>
      <c r="Z52" s="73">
        <f t="shared" si="6"/>
        <v>0</v>
      </c>
      <c r="AA52" s="73">
        <f t="shared" si="7"/>
        <v>0</v>
      </c>
      <c r="AB52" s="73">
        <f t="shared" si="8"/>
        <v>0</v>
      </c>
      <c r="AC52" s="73">
        <f t="shared" si="9"/>
        <v>0</v>
      </c>
      <c r="AD52" s="73">
        <f t="shared" si="10"/>
        <v>0</v>
      </c>
      <c r="AE52" s="73">
        <f t="shared" si="11"/>
        <v>0</v>
      </c>
      <c r="AF52" s="73">
        <f t="shared" si="12"/>
        <v>0</v>
      </c>
      <c r="AG52" s="73">
        <f t="shared" si="13"/>
        <v>0</v>
      </c>
      <c r="AH52" s="73">
        <f t="shared" si="14"/>
        <v>0</v>
      </c>
      <c r="AI52" s="73">
        <f t="shared" si="15"/>
        <v>0</v>
      </c>
      <c r="AJ52" s="73">
        <f t="shared" si="16"/>
        <v>0</v>
      </c>
      <c r="AK52" s="73">
        <f t="shared" si="17"/>
        <v>0</v>
      </c>
      <c r="AL52" s="73">
        <f t="shared" si="18"/>
        <v>0</v>
      </c>
      <c r="AM52" s="73">
        <f t="shared" si="18"/>
        <v>0</v>
      </c>
      <c r="AN52" s="73">
        <f t="shared" si="18"/>
        <v>0</v>
      </c>
    </row>
    <row r="53" spans="2:42">
      <c r="B53" s="61"/>
      <c r="C53" s="63"/>
      <c r="D53" s="80"/>
      <c r="E53" s="57"/>
      <c r="F53" s="77"/>
      <c r="G53" s="78">
        <f t="shared" si="1"/>
        <v>0</v>
      </c>
      <c r="H53" s="79">
        <f t="shared" si="2"/>
        <v>0</v>
      </c>
      <c r="I53" s="315"/>
      <c r="J53" s="73">
        <f t="shared" si="19"/>
        <v>0</v>
      </c>
      <c r="K53" s="73">
        <f t="shared" si="20"/>
        <v>0</v>
      </c>
      <c r="L53" s="73">
        <f t="shared" si="21"/>
        <v>0</v>
      </c>
      <c r="M53" s="73">
        <f t="shared" si="22"/>
        <v>0</v>
      </c>
      <c r="N53" s="73">
        <f t="shared" si="23"/>
        <v>0</v>
      </c>
      <c r="O53" s="73">
        <f t="shared" si="24"/>
        <v>0</v>
      </c>
      <c r="P53" s="73">
        <f t="shared" si="25"/>
        <v>0</v>
      </c>
      <c r="Q53" s="73">
        <f t="shared" si="26"/>
        <v>0</v>
      </c>
      <c r="R53" s="73">
        <f t="shared" si="27"/>
        <v>0</v>
      </c>
      <c r="S53" s="73">
        <f t="shared" si="28"/>
        <v>0</v>
      </c>
      <c r="T53" s="73">
        <f t="shared" si="29"/>
        <v>0</v>
      </c>
      <c r="U53" s="73">
        <f t="shared" si="30"/>
        <v>0</v>
      </c>
      <c r="V53" s="73">
        <f t="shared" si="31"/>
        <v>0</v>
      </c>
      <c r="W53" s="73">
        <f t="shared" si="31"/>
        <v>0</v>
      </c>
      <c r="X53" s="73">
        <f t="shared" si="31"/>
        <v>0</v>
      </c>
      <c r="Z53" s="73">
        <f t="shared" si="6"/>
        <v>0</v>
      </c>
      <c r="AA53" s="73">
        <f t="shared" si="7"/>
        <v>0</v>
      </c>
      <c r="AB53" s="73">
        <f t="shared" si="8"/>
        <v>0</v>
      </c>
      <c r="AC53" s="73">
        <f t="shared" si="9"/>
        <v>0</v>
      </c>
      <c r="AD53" s="73">
        <f t="shared" si="10"/>
        <v>0</v>
      </c>
      <c r="AE53" s="73">
        <f t="shared" si="11"/>
        <v>0</v>
      </c>
      <c r="AF53" s="73">
        <f t="shared" si="12"/>
        <v>0</v>
      </c>
      <c r="AG53" s="73">
        <f t="shared" si="13"/>
        <v>0</v>
      </c>
      <c r="AH53" s="73">
        <f t="shared" si="14"/>
        <v>0</v>
      </c>
      <c r="AI53" s="73">
        <f t="shared" si="15"/>
        <v>0</v>
      </c>
      <c r="AJ53" s="73">
        <f t="shared" si="16"/>
        <v>0</v>
      </c>
      <c r="AK53" s="73">
        <f t="shared" si="17"/>
        <v>0</v>
      </c>
      <c r="AL53" s="73">
        <f t="shared" si="18"/>
        <v>0</v>
      </c>
      <c r="AM53" s="73">
        <f t="shared" si="18"/>
        <v>0</v>
      </c>
      <c r="AN53" s="73">
        <f t="shared" si="18"/>
        <v>0</v>
      </c>
    </row>
    <row r="54" spans="2:42">
      <c r="B54" s="61"/>
      <c r="C54" s="63"/>
      <c r="D54" s="80"/>
      <c r="E54" s="57"/>
      <c r="F54" s="77"/>
      <c r="G54" s="78">
        <f t="shared" si="1"/>
        <v>0</v>
      </c>
      <c r="H54" s="79">
        <f t="shared" si="2"/>
        <v>0</v>
      </c>
      <c r="I54" s="315"/>
      <c r="J54" s="73">
        <f t="shared" si="19"/>
        <v>0</v>
      </c>
      <c r="K54" s="73">
        <f t="shared" si="20"/>
        <v>0</v>
      </c>
      <c r="L54" s="73">
        <f t="shared" si="21"/>
        <v>0</v>
      </c>
      <c r="M54" s="73">
        <f t="shared" si="22"/>
        <v>0</v>
      </c>
      <c r="N54" s="73">
        <f t="shared" si="23"/>
        <v>0</v>
      </c>
      <c r="O54" s="73">
        <f t="shared" si="24"/>
        <v>0</v>
      </c>
      <c r="P54" s="73">
        <f t="shared" si="25"/>
        <v>0</v>
      </c>
      <c r="Q54" s="73">
        <f t="shared" si="26"/>
        <v>0</v>
      </c>
      <c r="R54" s="73">
        <f t="shared" si="27"/>
        <v>0</v>
      </c>
      <c r="S54" s="73">
        <f t="shared" si="28"/>
        <v>0</v>
      </c>
      <c r="T54" s="73">
        <f t="shared" si="29"/>
        <v>0</v>
      </c>
      <c r="U54" s="73">
        <f t="shared" si="30"/>
        <v>0</v>
      </c>
      <c r="V54" s="73">
        <f t="shared" si="31"/>
        <v>0</v>
      </c>
      <c r="W54" s="73">
        <f t="shared" si="31"/>
        <v>0</v>
      </c>
      <c r="X54" s="73">
        <f t="shared" si="31"/>
        <v>0</v>
      </c>
      <c r="Z54" s="73">
        <f t="shared" si="6"/>
        <v>0</v>
      </c>
      <c r="AA54" s="73">
        <f t="shared" si="7"/>
        <v>0</v>
      </c>
      <c r="AB54" s="73">
        <f t="shared" si="8"/>
        <v>0</v>
      </c>
      <c r="AC54" s="73">
        <f t="shared" si="9"/>
        <v>0</v>
      </c>
      <c r="AD54" s="73">
        <f t="shared" si="10"/>
        <v>0</v>
      </c>
      <c r="AE54" s="73">
        <f t="shared" si="11"/>
        <v>0</v>
      </c>
      <c r="AF54" s="73">
        <f t="shared" si="12"/>
        <v>0</v>
      </c>
      <c r="AG54" s="73">
        <f t="shared" si="13"/>
        <v>0</v>
      </c>
      <c r="AH54" s="73">
        <f t="shared" si="14"/>
        <v>0</v>
      </c>
      <c r="AI54" s="73">
        <f t="shared" si="15"/>
        <v>0</v>
      </c>
      <c r="AJ54" s="73">
        <f t="shared" si="16"/>
        <v>0</v>
      </c>
      <c r="AK54" s="73">
        <f t="shared" si="17"/>
        <v>0</v>
      </c>
      <c r="AL54" s="73">
        <f t="shared" si="18"/>
        <v>0</v>
      </c>
      <c r="AM54" s="73">
        <f t="shared" si="18"/>
        <v>0</v>
      </c>
      <c r="AN54" s="73">
        <f t="shared" si="18"/>
        <v>0</v>
      </c>
    </row>
    <row r="55" spans="2:42">
      <c r="B55" s="61"/>
      <c r="C55" s="63"/>
      <c r="D55" s="80"/>
      <c r="E55" s="57"/>
      <c r="F55" s="77"/>
      <c r="G55" s="78">
        <f t="shared" si="1"/>
        <v>0</v>
      </c>
      <c r="H55" s="79">
        <f t="shared" si="2"/>
        <v>0</v>
      </c>
      <c r="I55" s="315"/>
      <c r="J55" s="73">
        <f t="shared" si="19"/>
        <v>0</v>
      </c>
      <c r="K55" s="73">
        <f t="shared" si="20"/>
        <v>0</v>
      </c>
      <c r="L55" s="73">
        <f t="shared" si="21"/>
        <v>0</v>
      </c>
      <c r="M55" s="73">
        <f t="shared" si="22"/>
        <v>0</v>
      </c>
      <c r="N55" s="73">
        <f t="shared" si="23"/>
        <v>0</v>
      </c>
      <c r="O55" s="73">
        <f t="shared" si="24"/>
        <v>0</v>
      </c>
      <c r="P55" s="73">
        <f t="shared" si="25"/>
        <v>0</v>
      </c>
      <c r="Q55" s="73">
        <f t="shared" si="26"/>
        <v>0</v>
      </c>
      <c r="R55" s="73">
        <f t="shared" si="27"/>
        <v>0</v>
      </c>
      <c r="S55" s="73">
        <f t="shared" si="28"/>
        <v>0</v>
      </c>
      <c r="T55" s="73">
        <f t="shared" si="29"/>
        <v>0</v>
      </c>
      <c r="U55" s="73">
        <f t="shared" si="30"/>
        <v>0</v>
      </c>
      <c r="V55" s="73">
        <f t="shared" si="31"/>
        <v>0</v>
      </c>
      <c r="W55" s="73">
        <f t="shared" si="31"/>
        <v>0</v>
      </c>
      <c r="X55" s="73">
        <f t="shared" si="31"/>
        <v>0</v>
      </c>
      <c r="Z55" s="73">
        <f t="shared" si="6"/>
        <v>0</v>
      </c>
      <c r="AA55" s="73">
        <f t="shared" si="7"/>
        <v>0</v>
      </c>
      <c r="AB55" s="73">
        <f t="shared" si="8"/>
        <v>0</v>
      </c>
      <c r="AC55" s="73">
        <f t="shared" si="9"/>
        <v>0</v>
      </c>
      <c r="AD55" s="73">
        <f t="shared" si="10"/>
        <v>0</v>
      </c>
      <c r="AE55" s="73">
        <f t="shared" si="11"/>
        <v>0</v>
      </c>
      <c r="AF55" s="73">
        <f t="shared" si="12"/>
        <v>0</v>
      </c>
      <c r="AG55" s="73">
        <f t="shared" si="13"/>
        <v>0</v>
      </c>
      <c r="AH55" s="73">
        <f t="shared" si="14"/>
        <v>0</v>
      </c>
      <c r="AI55" s="73">
        <f t="shared" si="15"/>
        <v>0</v>
      </c>
      <c r="AJ55" s="73">
        <f t="shared" si="16"/>
        <v>0</v>
      </c>
      <c r="AK55" s="73">
        <f t="shared" si="17"/>
        <v>0</v>
      </c>
      <c r="AL55" s="73">
        <f t="shared" si="18"/>
        <v>0</v>
      </c>
      <c r="AM55" s="73">
        <f t="shared" si="18"/>
        <v>0</v>
      </c>
      <c r="AN55" s="73">
        <f t="shared" si="18"/>
        <v>0</v>
      </c>
    </row>
    <row r="56" spans="2:42">
      <c r="B56" s="61"/>
      <c r="C56" s="63"/>
      <c r="D56" s="80"/>
      <c r="E56" s="57"/>
      <c r="F56" s="77"/>
      <c r="G56" s="78">
        <f t="shared" si="1"/>
        <v>0</v>
      </c>
      <c r="H56" s="79">
        <f t="shared" si="2"/>
        <v>0</v>
      </c>
      <c r="I56" s="315"/>
      <c r="J56" s="73">
        <f t="shared" si="19"/>
        <v>0</v>
      </c>
      <c r="K56" s="73">
        <f t="shared" si="20"/>
        <v>0</v>
      </c>
      <c r="L56" s="73">
        <f t="shared" si="21"/>
        <v>0</v>
      </c>
      <c r="M56" s="73">
        <f t="shared" si="22"/>
        <v>0</v>
      </c>
      <c r="N56" s="73">
        <f t="shared" si="23"/>
        <v>0</v>
      </c>
      <c r="O56" s="73">
        <f t="shared" si="24"/>
        <v>0</v>
      </c>
      <c r="P56" s="73">
        <f t="shared" si="25"/>
        <v>0</v>
      </c>
      <c r="Q56" s="73">
        <f t="shared" si="26"/>
        <v>0</v>
      </c>
      <c r="R56" s="73">
        <f t="shared" si="27"/>
        <v>0</v>
      </c>
      <c r="S56" s="73">
        <f t="shared" si="28"/>
        <v>0</v>
      </c>
      <c r="T56" s="73">
        <f t="shared" si="29"/>
        <v>0</v>
      </c>
      <c r="U56" s="73">
        <f t="shared" si="30"/>
        <v>0</v>
      </c>
      <c r="V56" s="73">
        <f t="shared" si="31"/>
        <v>0</v>
      </c>
      <c r="W56" s="73">
        <f t="shared" si="31"/>
        <v>0</v>
      </c>
      <c r="X56" s="73">
        <f t="shared" si="31"/>
        <v>0</v>
      </c>
      <c r="Z56" s="73">
        <f t="shared" si="6"/>
        <v>0</v>
      </c>
      <c r="AA56" s="73">
        <f t="shared" si="7"/>
        <v>0</v>
      </c>
      <c r="AB56" s="73">
        <f t="shared" si="8"/>
        <v>0</v>
      </c>
      <c r="AC56" s="73">
        <f t="shared" si="9"/>
        <v>0</v>
      </c>
      <c r="AD56" s="73">
        <f t="shared" si="10"/>
        <v>0</v>
      </c>
      <c r="AE56" s="73">
        <f t="shared" si="11"/>
        <v>0</v>
      </c>
      <c r="AF56" s="73">
        <f t="shared" si="12"/>
        <v>0</v>
      </c>
      <c r="AG56" s="73">
        <f t="shared" si="13"/>
        <v>0</v>
      </c>
      <c r="AH56" s="73">
        <f t="shared" si="14"/>
        <v>0</v>
      </c>
      <c r="AI56" s="73">
        <f t="shared" si="15"/>
        <v>0</v>
      </c>
      <c r="AJ56" s="73">
        <f t="shared" si="16"/>
        <v>0</v>
      </c>
      <c r="AK56" s="73">
        <f t="shared" si="17"/>
        <v>0</v>
      </c>
      <c r="AL56" s="73">
        <f t="shared" si="18"/>
        <v>0</v>
      </c>
      <c r="AM56" s="73">
        <f t="shared" si="18"/>
        <v>0</v>
      </c>
      <c r="AN56" s="73">
        <f t="shared" si="18"/>
        <v>0</v>
      </c>
    </row>
    <row r="57" spans="2:42">
      <c r="B57" s="61"/>
      <c r="C57" s="63"/>
      <c r="D57" s="80"/>
      <c r="E57" s="57"/>
      <c r="F57" s="77"/>
      <c r="G57" s="78">
        <f t="shared" si="1"/>
        <v>0</v>
      </c>
      <c r="H57" s="79">
        <f t="shared" si="2"/>
        <v>0</v>
      </c>
      <c r="I57" s="315"/>
      <c r="J57" s="73">
        <f t="shared" si="19"/>
        <v>0</v>
      </c>
      <c r="K57" s="73">
        <f t="shared" si="20"/>
        <v>0</v>
      </c>
      <c r="L57" s="73">
        <f t="shared" si="21"/>
        <v>0</v>
      </c>
      <c r="M57" s="73">
        <f t="shared" si="22"/>
        <v>0</v>
      </c>
      <c r="N57" s="73">
        <f t="shared" si="23"/>
        <v>0</v>
      </c>
      <c r="O57" s="73">
        <f t="shared" si="24"/>
        <v>0</v>
      </c>
      <c r="P57" s="73">
        <f t="shared" si="25"/>
        <v>0</v>
      </c>
      <c r="Q57" s="73">
        <f t="shared" si="26"/>
        <v>0</v>
      </c>
      <c r="R57" s="73">
        <f t="shared" si="27"/>
        <v>0</v>
      </c>
      <c r="S57" s="73">
        <f t="shared" si="28"/>
        <v>0</v>
      </c>
      <c r="T57" s="73">
        <f t="shared" si="29"/>
        <v>0</v>
      </c>
      <c r="U57" s="73">
        <f t="shared" si="30"/>
        <v>0</v>
      </c>
      <c r="V57" s="73">
        <f t="shared" si="31"/>
        <v>0</v>
      </c>
      <c r="W57" s="73">
        <f t="shared" si="31"/>
        <v>0</v>
      </c>
      <c r="X57" s="73">
        <f t="shared" si="31"/>
        <v>0</v>
      </c>
      <c r="Z57" s="73">
        <f t="shared" si="6"/>
        <v>0</v>
      </c>
      <c r="AA57" s="73">
        <f t="shared" si="7"/>
        <v>0</v>
      </c>
      <c r="AB57" s="73">
        <f t="shared" si="8"/>
        <v>0</v>
      </c>
      <c r="AC57" s="73">
        <f t="shared" si="9"/>
        <v>0</v>
      </c>
      <c r="AD57" s="73">
        <f t="shared" si="10"/>
        <v>0</v>
      </c>
      <c r="AE57" s="73">
        <f t="shared" si="11"/>
        <v>0</v>
      </c>
      <c r="AF57" s="73">
        <f t="shared" si="12"/>
        <v>0</v>
      </c>
      <c r="AG57" s="73">
        <f t="shared" si="13"/>
        <v>0</v>
      </c>
      <c r="AH57" s="73">
        <f t="shared" si="14"/>
        <v>0</v>
      </c>
      <c r="AI57" s="73">
        <f t="shared" si="15"/>
        <v>0</v>
      </c>
      <c r="AJ57" s="73">
        <f t="shared" si="16"/>
        <v>0</v>
      </c>
      <c r="AK57" s="73">
        <f t="shared" si="17"/>
        <v>0</v>
      </c>
      <c r="AL57" s="73">
        <f t="shared" si="18"/>
        <v>0</v>
      </c>
      <c r="AM57" s="73">
        <f t="shared" si="18"/>
        <v>0</v>
      </c>
      <c r="AN57" s="73">
        <f t="shared" si="18"/>
        <v>0</v>
      </c>
    </row>
    <row r="58" spans="2:42">
      <c r="B58" s="61"/>
      <c r="C58" s="63"/>
      <c r="D58" s="80"/>
      <c r="E58" s="57"/>
      <c r="F58" s="77"/>
      <c r="G58" s="78">
        <f t="shared" si="1"/>
        <v>0</v>
      </c>
      <c r="H58" s="79">
        <f t="shared" si="2"/>
        <v>0</v>
      </c>
      <c r="I58" s="315"/>
      <c r="J58" s="73">
        <f t="shared" si="19"/>
        <v>0</v>
      </c>
      <c r="K58" s="73">
        <f t="shared" si="20"/>
        <v>0</v>
      </c>
      <c r="L58" s="73">
        <f t="shared" si="21"/>
        <v>0</v>
      </c>
      <c r="M58" s="73">
        <f t="shared" si="22"/>
        <v>0</v>
      </c>
      <c r="N58" s="73">
        <f t="shared" si="23"/>
        <v>0</v>
      </c>
      <c r="O58" s="73">
        <f t="shared" si="24"/>
        <v>0</v>
      </c>
      <c r="P58" s="73">
        <f t="shared" si="25"/>
        <v>0</v>
      </c>
      <c r="Q58" s="73">
        <f t="shared" si="26"/>
        <v>0</v>
      </c>
      <c r="R58" s="73">
        <f t="shared" si="27"/>
        <v>0</v>
      </c>
      <c r="S58" s="73">
        <f t="shared" si="28"/>
        <v>0</v>
      </c>
      <c r="T58" s="73">
        <f t="shared" si="29"/>
        <v>0</v>
      </c>
      <c r="U58" s="73">
        <f t="shared" si="30"/>
        <v>0</v>
      </c>
      <c r="V58" s="73">
        <f t="shared" si="31"/>
        <v>0</v>
      </c>
      <c r="W58" s="73">
        <f t="shared" si="31"/>
        <v>0</v>
      </c>
      <c r="X58" s="73">
        <f t="shared" si="31"/>
        <v>0</v>
      </c>
      <c r="Z58" s="73">
        <f t="shared" si="6"/>
        <v>0</v>
      </c>
      <c r="AA58" s="73">
        <f t="shared" si="7"/>
        <v>0</v>
      </c>
      <c r="AB58" s="73">
        <f t="shared" si="8"/>
        <v>0</v>
      </c>
      <c r="AC58" s="73">
        <f t="shared" si="9"/>
        <v>0</v>
      </c>
      <c r="AD58" s="73">
        <f t="shared" si="10"/>
        <v>0</v>
      </c>
      <c r="AE58" s="73">
        <f t="shared" si="11"/>
        <v>0</v>
      </c>
      <c r="AF58" s="73">
        <f t="shared" si="12"/>
        <v>0</v>
      </c>
      <c r="AG58" s="73">
        <f t="shared" si="13"/>
        <v>0</v>
      </c>
      <c r="AH58" s="73">
        <f t="shared" si="14"/>
        <v>0</v>
      </c>
      <c r="AI58" s="73">
        <f t="shared" si="15"/>
        <v>0</v>
      </c>
      <c r="AJ58" s="73">
        <f t="shared" si="16"/>
        <v>0</v>
      </c>
      <c r="AK58" s="73">
        <f t="shared" si="17"/>
        <v>0</v>
      </c>
      <c r="AL58" s="73">
        <f t="shared" si="18"/>
        <v>0</v>
      </c>
      <c r="AM58" s="73">
        <f t="shared" si="18"/>
        <v>0</v>
      </c>
      <c r="AN58" s="73">
        <f t="shared" si="18"/>
        <v>0</v>
      </c>
    </row>
    <row r="59" spans="2:42">
      <c r="B59" s="61"/>
      <c r="C59" s="63"/>
      <c r="D59" s="80"/>
      <c r="E59" s="57"/>
      <c r="F59" s="77"/>
      <c r="G59" s="78">
        <f t="shared" si="1"/>
        <v>0</v>
      </c>
      <c r="H59" s="79">
        <f t="shared" si="2"/>
        <v>0</v>
      </c>
      <c r="I59" s="315"/>
      <c r="J59" s="73">
        <f t="shared" si="19"/>
        <v>0</v>
      </c>
      <c r="K59" s="73">
        <f t="shared" si="20"/>
        <v>0</v>
      </c>
      <c r="L59" s="73">
        <f t="shared" si="21"/>
        <v>0</v>
      </c>
      <c r="M59" s="73">
        <f t="shared" si="22"/>
        <v>0</v>
      </c>
      <c r="N59" s="73">
        <f t="shared" si="23"/>
        <v>0</v>
      </c>
      <c r="O59" s="73">
        <f t="shared" si="24"/>
        <v>0</v>
      </c>
      <c r="P59" s="73">
        <f t="shared" si="25"/>
        <v>0</v>
      </c>
      <c r="Q59" s="73">
        <f t="shared" si="26"/>
        <v>0</v>
      </c>
      <c r="R59" s="73">
        <f t="shared" si="27"/>
        <v>0</v>
      </c>
      <c r="S59" s="73">
        <f t="shared" si="28"/>
        <v>0</v>
      </c>
      <c r="T59" s="73">
        <f t="shared" si="29"/>
        <v>0</v>
      </c>
      <c r="U59" s="73">
        <f t="shared" si="30"/>
        <v>0</v>
      </c>
      <c r="V59" s="73">
        <f t="shared" si="31"/>
        <v>0</v>
      </c>
      <c r="W59" s="73">
        <f t="shared" si="31"/>
        <v>0</v>
      </c>
      <c r="X59" s="73">
        <f t="shared" si="31"/>
        <v>0</v>
      </c>
      <c r="Z59" s="73">
        <f t="shared" si="6"/>
        <v>0</v>
      </c>
      <c r="AA59" s="73">
        <f t="shared" si="7"/>
        <v>0</v>
      </c>
      <c r="AB59" s="73">
        <f t="shared" si="8"/>
        <v>0</v>
      </c>
      <c r="AC59" s="73">
        <f t="shared" si="9"/>
        <v>0</v>
      </c>
      <c r="AD59" s="73">
        <f t="shared" si="10"/>
        <v>0</v>
      </c>
      <c r="AE59" s="73">
        <f t="shared" si="11"/>
        <v>0</v>
      </c>
      <c r="AF59" s="73">
        <f t="shared" si="12"/>
        <v>0</v>
      </c>
      <c r="AG59" s="73">
        <f t="shared" si="13"/>
        <v>0</v>
      </c>
      <c r="AH59" s="73">
        <f t="shared" si="14"/>
        <v>0</v>
      </c>
      <c r="AI59" s="73">
        <f t="shared" si="15"/>
        <v>0</v>
      </c>
      <c r="AJ59" s="73">
        <f t="shared" si="16"/>
        <v>0</v>
      </c>
      <c r="AK59" s="73">
        <f t="shared" si="17"/>
        <v>0</v>
      </c>
      <c r="AL59" s="73">
        <f t="shared" si="18"/>
        <v>0</v>
      </c>
      <c r="AM59" s="73">
        <f t="shared" si="18"/>
        <v>0</v>
      </c>
      <c r="AN59" s="73">
        <f t="shared" si="18"/>
        <v>0</v>
      </c>
    </row>
    <row r="60" spans="2:42">
      <c r="B60" s="61"/>
      <c r="C60" s="63"/>
      <c r="D60" s="80"/>
      <c r="E60" s="57"/>
      <c r="F60" s="77"/>
      <c r="G60" s="78">
        <f t="shared" si="1"/>
        <v>0</v>
      </c>
      <c r="H60" s="79">
        <f t="shared" si="2"/>
        <v>0</v>
      </c>
      <c r="I60" s="315"/>
      <c r="J60" s="73">
        <f t="shared" si="19"/>
        <v>0</v>
      </c>
      <c r="K60" s="73">
        <f t="shared" si="20"/>
        <v>0</v>
      </c>
      <c r="L60" s="73">
        <f t="shared" si="21"/>
        <v>0</v>
      </c>
      <c r="M60" s="73">
        <f t="shared" si="22"/>
        <v>0</v>
      </c>
      <c r="N60" s="73">
        <f t="shared" si="23"/>
        <v>0</v>
      </c>
      <c r="O60" s="73">
        <f t="shared" si="24"/>
        <v>0</v>
      </c>
      <c r="P60" s="73">
        <f t="shared" si="25"/>
        <v>0</v>
      </c>
      <c r="Q60" s="73">
        <f t="shared" si="26"/>
        <v>0</v>
      </c>
      <c r="R60" s="73">
        <f t="shared" si="27"/>
        <v>0</v>
      </c>
      <c r="S60" s="73">
        <f t="shared" si="28"/>
        <v>0</v>
      </c>
      <c r="T60" s="73">
        <f t="shared" si="29"/>
        <v>0</v>
      </c>
      <c r="U60" s="73">
        <f t="shared" si="30"/>
        <v>0</v>
      </c>
      <c r="V60" s="73">
        <f t="shared" si="31"/>
        <v>0</v>
      </c>
      <c r="W60" s="73">
        <f t="shared" si="31"/>
        <v>0</v>
      </c>
      <c r="X60" s="73">
        <f t="shared" si="31"/>
        <v>0</v>
      </c>
      <c r="Z60" s="73">
        <f t="shared" si="6"/>
        <v>0</v>
      </c>
      <c r="AA60" s="73">
        <f t="shared" si="7"/>
        <v>0</v>
      </c>
      <c r="AB60" s="73">
        <f t="shared" si="8"/>
        <v>0</v>
      </c>
      <c r="AC60" s="73">
        <f t="shared" si="9"/>
        <v>0</v>
      </c>
      <c r="AD60" s="73">
        <f t="shared" si="10"/>
        <v>0</v>
      </c>
      <c r="AE60" s="73">
        <f t="shared" si="11"/>
        <v>0</v>
      </c>
      <c r="AF60" s="73">
        <f t="shared" si="12"/>
        <v>0</v>
      </c>
      <c r="AG60" s="73">
        <f t="shared" si="13"/>
        <v>0</v>
      </c>
      <c r="AH60" s="73">
        <f t="shared" si="14"/>
        <v>0</v>
      </c>
      <c r="AI60" s="73">
        <f t="shared" si="15"/>
        <v>0</v>
      </c>
      <c r="AJ60" s="73">
        <f t="shared" si="16"/>
        <v>0</v>
      </c>
      <c r="AK60" s="73">
        <f t="shared" si="17"/>
        <v>0</v>
      </c>
      <c r="AL60" s="73">
        <f t="shared" si="18"/>
        <v>0</v>
      </c>
      <c r="AM60" s="73">
        <f t="shared" si="18"/>
        <v>0</v>
      </c>
      <c r="AN60" s="73">
        <f t="shared" si="18"/>
        <v>0</v>
      </c>
    </row>
    <row r="61" spans="2:42">
      <c r="B61" s="61"/>
      <c r="C61" s="63"/>
      <c r="D61" s="80"/>
      <c r="E61" s="57"/>
      <c r="F61" s="77"/>
      <c r="G61" s="78">
        <f t="shared" si="1"/>
        <v>0</v>
      </c>
      <c r="H61" s="79">
        <f t="shared" si="2"/>
        <v>0</v>
      </c>
      <c r="I61" s="315"/>
      <c r="J61" s="73">
        <f t="shared" si="19"/>
        <v>0</v>
      </c>
      <c r="K61" s="73">
        <f t="shared" si="20"/>
        <v>0</v>
      </c>
      <c r="L61" s="73">
        <f t="shared" si="21"/>
        <v>0</v>
      </c>
      <c r="M61" s="73">
        <f t="shared" si="22"/>
        <v>0</v>
      </c>
      <c r="N61" s="73">
        <f t="shared" si="23"/>
        <v>0</v>
      </c>
      <c r="O61" s="73">
        <f t="shared" si="24"/>
        <v>0</v>
      </c>
      <c r="P61" s="73">
        <f t="shared" si="25"/>
        <v>0</v>
      </c>
      <c r="Q61" s="73">
        <f t="shared" si="26"/>
        <v>0</v>
      </c>
      <c r="R61" s="73">
        <f t="shared" si="27"/>
        <v>0</v>
      </c>
      <c r="S61" s="73">
        <f t="shared" si="28"/>
        <v>0</v>
      </c>
      <c r="T61" s="73">
        <f t="shared" si="29"/>
        <v>0</v>
      </c>
      <c r="U61" s="73">
        <f t="shared" si="30"/>
        <v>0</v>
      </c>
      <c r="V61" s="73">
        <f t="shared" si="31"/>
        <v>0</v>
      </c>
      <c r="W61" s="73">
        <f t="shared" si="31"/>
        <v>0</v>
      </c>
      <c r="X61" s="73">
        <f t="shared" si="31"/>
        <v>0</v>
      </c>
      <c r="Z61" s="73">
        <f t="shared" si="6"/>
        <v>0</v>
      </c>
      <c r="AA61" s="73">
        <f t="shared" si="7"/>
        <v>0</v>
      </c>
      <c r="AB61" s="73">
        <f t="shared" si="8"/>
        <v>0</v>
      </c>
      <c r="AC61" s="73">
        <f t="shared" si="9"/>
        <v>0</v>
      </c>
      <c r="AD61" s="73">
        <f t="shared" si="10"/>
        <v>0</v>
      </c>
      <c r="AE61" s="73">
        <f t="shared" si="11"/>
        <v>0</v>
      </c>
      <c r="AF61" s="73">
        <f t="shared" si="12"/>
        <v>0</v>
      </c>
      <c r="AG61" s="73">
        <f t="shared" si="13"/>
        <v>0</v>
      </c>
      <c r="AH61" s="73">
        <f t="shared" si="14"/>
        <v>0</v>
      </c>
      <c r="AI61" s="73">
        <f t="shared" si="15"/>
        <v>0</v>
      </c>
      <c r="AJ61" s="73">
        <f t="shared" si="16"/>
        <v>0</v>
      </c>
      <c r="AK61" s="73">
        <f t="shared" si="17"/>
        <v>0</v>
      </c>
      <c r="AL61" s="73">
        <f t="shared" si="18"/>
        <v>0</v>
      </c>
      <c r="AM61" s="73">
        <f t="shared" si="18"/>
        <v>0</v>
      </c>
      <c r="AN61" s="73">
        <f t="shared" si="18"/>
        <v>0</v>
      </c>
    </row>
    <row r="62" spans="2:42" ht="17.25" thickBot="1">
      <c r="B62" s="101"/>
      <c r="C62" s="85"/>
      <c r="D62" s="165"/>
      <c r="E62" s="87"/>
      <c r="F62" s="158"/>
      <c r="G62" s="156">
        <f t="shared" si="1"/>
        <v>0</v>
      </c>
      <c r="H62" s="157">
        <f t="shared" si="2"/>
        <v>0</v>
      </c>
      <c r="I62" s="315"/>
      <c r="J62" s="73">
        <f t="shared" si="19"/>
        <v>0</v>
      </c>
      <c r="K62" s="73">
        <f t="shared" si="20"/>
        <v>0</v>
      </c>
      <c r="L62" s="73">
        <f t="shared" si="21"/>
        <v>0</v>
      </c>
      <c r="M62" s="73">
        <f t="shared" si="22"/>
        <v>0</v>
      </c>
      <c r="N62" s="73">
        <f t="shared" si="23"/>
        <v>0</v>
      </c>
      <c r="O62" s="73">
        <f t="shared" si="24"/>
        <v>0</v>
      </c>
      <c r="P62" s="73">
        <f t="shared" si="25"/>
        <v>0</v>
      </c>
      <c r="Q62" s="73">
        <f t="shared" si="26"/>
        <v>0</v>
      </c>
      <c r="R62" s="73">
        <f t="shared" si="27"/>
        <v>0</v>
      </c>
      <c r="S62" s="73">
        <f t="shared" si="28"/>
        <v>0</v>
      </c>
      <c r="T62" s="73">
        <f t="shared" si="29"/>
        <v>0</v>
      </c>
      <c r="U62" s="73">
        <f t="shared" si="30"/>
        <v>0</v>
      </c>
      <c r="V62" s="73">
        <f t="shared" si="31"/>
        <v>0</v>
      </c>
      <c r="W62" s="73">
        <f t="shared" si="31"/>
        <v>0</v>
      </c>
      <c r="X62" s="73">
        <f t="shared" si="31"/>
        <v>0</v>
      </c>
      <c r="Z62" s="73">
        <f t="shared" si="6"/>
        <v>0</v>
      </c>
      <c r="AA62" s="73">
        <f t="shared" si="7"/>
        <v>0</v>
      </c>
      <c r="AB62" s="73">
        <f t="shared" si="8"/>
        <v>0</v>
      </c>
      <c r="AC62" s="73">
        <f t="shared" si="9"/>
        <v>0</v>
      </c>
      <c r="AD62" s="73">
        <f t="shared" si="10"/>
        <v>0</v>
      </c>
      <c r="AE62" s="73">
        <f t="shared" si="11"/>
        <v>0</v>
      </c>
      <c r="AF62" s="73">
        <f t="shared" si="12"/>
        <v>0</v>
      </c>
      <c r="AG62" s="73">
        <f t="shared" si="13"/>
        <v>0</v>
      </c>
      <c r="AH62" s="73">
        <f t="shared" si="14"/>
        <v>0</v>
      </c>
      <c r="AI62" s="73">
        <f t="shared" si="15"/>
        <v>0</v>
      </c>
      <c r="AJ62" s="73">
        <f t="shared" si="16"/>
        <v>0</v>
      </c>
      <c r="AK62" s="73">
        <f t="shared" si="17"/>
        <v>0</v>
      </c>
      <c r="AL62" s="73">
        <f t="shared" si="18"/>
        <v>0</v>
      </c>
      <c r="AM62" s="73">
        <f t="shared" si="18"/>
        <v>0</v>
      </c>
      <c r="AN62" s="73">
        <f t="shared" si="18"/>
        <v>0</v>
      </c>
    </row>
    <row r="63" spans="2:42" ht="17.25" thickBot="1">
      <c r="C63" s="650" t="s">
        <v>43</v>
      </c>
      <c r="D63" s="651"/>
      <c r="E63" s="64">
        <f>SUM(E3:E62)</f>
        <v>48.599999999999994</v>
      </c>
      <c r="F63" s="70"/>
      <c r="G63" s="65">
        <f>SUM(G3:G62)</f>
        <v>0</v>
      </c>
      <c r="H63" s="66">
        <f>SUM(H3:H62)</f>
        <v>48.599999999999994</v>
      </c>
      <c r="I63" s="317"/>
      <c r="J63" s="74">
        <f>SUM(J3:J62)</f>
        <v>0</v>
      </c>
      <c r="K63" s="74">
        <f t="shared" ref="K63:X63" si="32">SUM(K3:K62)</f>
        <v>0</v>
      </c>
      <c r="L63" s="74">
        <f t="shared" si="32"/>
        <v>0</v>
      </c>
      <c r="M63" s="74">
        <f t="shared" si="32"/>
        <v>0</v>
      </c>
      <c r="N63" s="74">
        <f t="shared" si="32"/>
        <v>0</v>
      </c>
      <c r="O63" s="74">
        <f t="shared" si="32"/>
        <v>0</v>
      </c>
      <c r="P63" s="74">
        <f t="shared" si="32"/>
        <v>0</v>
      </c>
      <c r="Q63" s="74">
        <f t="shared" si="32"/>
        <v>0</v>
      </c>
      <c r="R63" s="74">
        <f t="shared" si="32"/>
        <v>0</v>
      </c>
      <c r="S63" s="74">
        <f t="shared" si="32"/>
        <v>48.599999999999994</v>
      </c>
      <c r="T63" s="74">
        <f t="shared" si="32"/>
        <v>0</v>
      </c>
      <c r="U63" s="74">
        <f t="shared" si="32"/>
        <v>0</v>
      </c>
      <c r="V63" s="74">
        <f t="shared" si="32"/>
        <v>0</v>
      </c>
      <c r="W63" s="74">
        <f t="shared" si="32"/>
        <v>0</v>
      </c>
      <c r="X63" s="74">
        <f t="shared" si="32"/>
        <v>0</v>
      </c>
      <c r="Y63" s="74"/>
      <c r="Z63" s="74">
        <f>SUM(Z3:Z62)</f>
        <v>0</v>
      </c>
      <c r="AA63" s="74">
        <f t="shared" ref="AA63:AN63" si="33">SUM(AA3:AA62)</f>
        <v>0</v>
      </c>
      <c r="AB63" s="74">
        <f t="shared" si="33"/>
        <v>0</v>
      </c>
      <c r="AC63" s="74">
        <f t="shared" si="33"/>
        <v>0</v>
      </c>
      <c r="AD63" s="74">
        <f t="shared" si="33"/>
        <v>0</v>
      </c>
      <c r="AE63" s="74">
        <f t="shared" si="33"/>
        <v>0</v>
      </c>
      <c r="AF63" s="74">
        <f t="shared" si="33"/>
        <v>0</v>
      </c>
      <c r="AG63" s="74">
        <f t="shared" si="33"/>
        <v>0</v>
      </c>
      <c r="AH63" s="74">
        <f t="shared" si="33"/>
        <v>0</v>
      </c>
      <c r="AI63" s="74">
        <f t="shared" si="33"/>
        <v>0</v>
      </c>
      <c r="AJ63" s="74">
        <f t="shared" si="33"/>
        <v>0</v>
      </c>
      <c r="AK63" s="74">
        <f t="shared" si="33"/>
        <v>0</v>
      </c>
      <c r="AL63" s="74">
        <f t="shared" si="33"/>
        <v>0</v>
      </c>
      <c r="AM63" s="74">
        <f t="shared" si="33"/>
        <v>0</v>
      </c>
      <c r="AN63" s="74">
        <f t="shared" si="33"/>
        <v>0</v>
      </c>
      <c r="AO63" s="74"/>
      <c r="AP63" s="74"/>
    </row>
    <row r="64" spans="2:42">
      <c r="H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mergeCells count="6">
    <mergeCell ref="AR18:AT18"/>
    <mergeCell ref="C63:D63"/>
    <mergeCell ref="AV23:AW23"/>
    <mergeCell ref="AY23:AZ23"/>
    <mergeCell ref="AS25:AT25"/>
    <mergeCell ref="AS27:AT28"/>
  </mergeCells>
  <dataValidations count="3">
    <dataValidation type="list" allowBlank="1" showInputMessage="1" showErrorMessage="1" sqref="F3:F62">
      <formula1>$AQ$17:$AQ$19</formula1>
    </dataValidation>
    <dataValidation type="list" allowBlank="1" showInputMessage="1" showErrorMessage="1" sqref="D6:D62 D3:D4">
      <formula1>$AQ$2:$AQ$16</formula1>
    </dataValidation>
    <dataValidation type="list" allowBlank="1" showInputMessage="1" showErrorMessage="1" sqref="D5">
      <formula1>$AQ$2:$AQ$12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AZ70"/>
  <sheetViews>
    <sheetView topLeftCell="F16" workbookViewId="0">
      <selection activeCell="BA36" sqref="BA36"/>
    </sheetView>
  </sheetViews>
  <sheetFormatPr defaultRowHeight="16.5"/>
  <cols>
    <col min="1" max="1" width="1" style="56" customWidth="1"/>
    <col min="2" max="2" width="6.5703125" style="134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4" customWidth="1"/>
    <col min="7" max="8" width="13.7109375" style="56" customWidth="1"/>
    <col min="9" max="9" width="8.42578125" style="313" customWidth="1"/>
    <col min="10" max="10" width="13.5703125" style="56" hidden="1" customWidth="1"/>
    <col min="11" max="11" width="7.85546875" style="56" hidden="1" customWidth="1"/>
    <col min="12" max="12" width="7.42578125" style="56" hidden="1" customWidth="1"/>
    <col min="13" max="13" width="9.7109375" style="56" hidden="1" customWidth="1"/>
    <col min="14" max="14" width="7.42578125" style="56" hidden="1" customWidth="1"/>
    <col min="15" max="15" width="14.5703125" style="56" hidden="1" customWidth="1"/>
    <col min="16" max="16" width="16.85546875" style="56" hidden="1" customWidth="1"/>
    <col min="17" max="17" width="7.7109375" style="56" hidden="1" customWidth="1"/>
    <col min="18" max="18" width="8.85546875" style="56" hidden="1" customWidth="1"/>
    <col min="19" max="19" width="8" style="56" hidden="1" customWidth="1"/>
    <col min="20" max="20" width="7.42578125" style="56" hidden="1" customWidth="1"/>
    <col min="21" max="21" width="2" style="56" hidden="1" customWidth="1"/>
    <col min="22" max="22" width="9.7109375" style="56" hidden="1" customWidth="1"/>
    <col min="23" max="24" width="7.42578125" style="56" hidden="1" customWidth="1"/>
    <col min="25" max="25" width="1.7109375" style="56" hidden="1" customWidth="1"/>
    <col min="26" max="26" width="13.5703125" style="56" hidden="1" customWidth="1"/>
    <col min="27" max="27" width="7.85546875" style="56" hidden="1" customWidth="1"/>
    <col min="28" max="28" width="7.42578125" style="56" hidden="1" customWidth="1"/>
    <col min="29" max="29" width="9.7109375" style="56" hidden="1" customWidth="1"/>
    <col min="30" max="30" width="7.42578125" style="56" hidden="1" customWidth="1"/>
    <col min="31" max="31" width="14.5703125" style="56" hidden="1" customWidth="1"/>
    <col min="32" max="32" width="16.85546875" style="56" hidden="1" customWidth="1"/>
    <col min="33" max="33" width="7.7109375" style="56" hidden="1" customWidth="1"/>
    <col min="34" max="34" width="8.85546875" style="56" hidden="1" customWidth="1"/>
    <col min="35" max="35" width="8" style="56" hidden="1" customWidth="1"/>
    <col min="36" max="36" width="7.42578125" style="56" hidden="1" customWidth="1"/>
    <col min="37" max="37" width="13.42578125" style="56" hidden="1" customWidth="1"/>
    <col min="38" max="38" width="10.28515625" style="290" hidden="1" customWidth="1"/>
    <col min="39" max="40" width="7.42578125" style="56" hidden="1" customWidth="1"/>
    <col min="41" max="41" width="4" style="56" hidden="1" customWidth="1"/>
    <col min="42" max="42" width="4.42578125" style="56" customWidth="1"/>
    <col min="43" max="43" width="16.85546875" style="56" bestFit="1" customWidth="1"/>
    <col min="44" max="47" width="12.7109375" style="56" customWidth="1"/>
    <col min="48" max="48" width="8.28515625" style="56" bestFit="1" customWidth="1"/>
    <col min="49" max="49" width="10.5703125" style="56" bestFit="1" customWidth="1"/>
    <col min="50" max="50" width="3.28515625" style="56" customWidth="1"/>
    <col min="51" max="51" width="18.42578125" style="56" bestFit="1" customWidth="1"/>
    <col min="52" max="52" width="11.7109375" style="56" bestFit="1" customWidth="1"/>
    <col min="53" max="16384" width="9.140625" style="56"/>
  </cols>
  <sheetData>
    <row r="1" spans="2:51" ht="17.25" thickBot="1">
      <c r="AR1" s="134" t="s">
        <v>62</v>
      </c>
      <c r="AS1" s="134" t="s">
        <v>63</v>
      </c>
      <c r="AT1" s="82" t="s">
        <v>61</v>
      </c>
      <c r="AV1" s="134"/>
    </row>
    <row r="2" spans="2:51" ht="17.25" thickBot="1">
      <c r="B2" s="69" t="s">
        <v>1</v>
      </c>
      <c r="C2" s="67" t="s">
        <v>0</v>
      </c>
      <c r="D2" s="67" t="s">
        <v>59</v>
      </c>
      <c r="E2" s="67" t="s">
        <v>2</v>
      </c>
      <c r="F2" s="67" t="s">
        <v>60</v>
      </c>
      <c r="G2" s="67" t="s">
        <v>3</v>
      </c>
      <c r="H2" s="68" t="s">
        <v>4</v>
      </c>
      <c r="I2" s="314"/>
      <c r="J2" s="76" t="s">
        <v>55</v>
      </c>
      <c r="K2" s="75" t="s">
        <v>49</v>
      </c>
      <c r="L2" s="75" t="s">
        <v>91</v>
      </c>
      <c r="M2" s="75" t="s">
        <v>35</v>
      </c>
      <c r="N2" s="75" t="s">
        <v>54</v>
      </c>
      <c r="O2" s="75" t="s">
        <v>96</v>
      </c>
      <c r="P2" s="75" t="s">
        <v>52</v>
      </c>
      <c r="Q2" s="75" t="s">
        <v>57</v>
      </c>
      <c r="R2" s="75" t="s">
        <v>38</v>
      </c>
      <c r="S2" s="75" t="s">
        <v>53</v>
      </c>
      <c r="T2" s="75" t="s">
        <v>56</v>
      </c>
      <c r="U2" s="75" t="s">
        <v>50</v>
      </c>
      <c r="V2" s="291" t="str">
        <f>AQ14</f>
        <v>ESTUDOS</v>
      </c>
      <c r="W2" s="75" t="str">
        <f>AQ15</f>
        <v>MALU</v>
      </c>
      <c r="X2" s="75">
        <f>AQ16</f>
        <v>0</v>
      </c>
      <c r="Z2" s="76" t="s">
        <v>55</v>
      </c>
      <c r="AA2" s="75" t="s">
        <v>49</v>
      </c>
      <c r="AB2" s="75" t="s">
        <v>91</v>
      </c>
      <c r="AC2" s="75" t="s">
        <v>35</v>
      </c>
      <c r="AD2" s="75" t="s">
        <v>54</v>
      </c>
      <c r="AE2" s="75" t="s">
        <v>96</v>
      </c>
      <c r="AF2" s="75" t="s">
        <v>52</v>
      </c>
      <c r="AG2" s="75" t="s">
        <v>57</v>
      </c>
      <c r="AH2" s="75" t="s">
        <v>38</v>
      </c>
      <c r="AI2" s="75" t="s">
        <v>53</v>
      </c>
      <c r="AJ2" s="75" t="s">
        <v>56</v>
      </c>
      <c r="AK2" s="75" t="s">
        <v>50</v>
      </c>
      <c r="AL2" s="291" t="str">
        <f>AQ14</f>
        <v>ESTUDOS</v>
      </c>
      <c r="AM2" s="75" t="str">
        <f>AQ15</f>
        <v>MALU</v>
      </c>
      <c r="AN2" s="75">
        <f>AQ16</f>
        <v>0</v>
      </c>
      <c r="AO2" s="75"/>
      <c r="AP2" s="75"/>
      <c r="AQ2" s="72" t="s">
        <v>55</v>
      </c>
      <c r="AR2" s="98">
        <f t="shared" ref="AR2:AR16" si="0">AT2+AS2</f>
        <v>0</v>
      </c>
      <c r="AS2" s="59">
        <f>Z63</f>
        <v>0</v>
      </c>
      <c r="AT2" s="59">
        <f>J63</f>
        <v>0</v>
      </c>
    </row>
    <row r="3" spans="2:51">
      <c r="B3" s="61">
        <v>45097</v>
      </c>
      <c r="C3" s="63" t="s">
        <v>282</v>
      </c>
      <c r="D3" s="80" t="s">
        <v>53</v>
      </c>
      <c r="E3" s="57">
        <v>29.7</v>
      </c>
      <c r="F3" s="77" t="s">
        <v>61</v>
      </c>
      <c r="G3" s="78">
        <f t="shared" ref="G3:G62" si="1">IF(F3="MARCIA",E3,IF(F3="AMBOS",E3/2,0))</f>
        <v>0</v>
      </c>
      <c r="H3" s="79">
        <f t="shared" ref="H3:H62" si="2">IF(F3="LUCIANO",E3,IF(F3="AMBOS",E3/2,0))</f>
        <v>29.7</v>
      </c>
      <c r="I3" s="315" t="s">
        <v>283</v>
      </c>
      <c r="J3" s="73">
        <f>IF($D3="ALIMENTAÇÃO",$H3,0)</f>
        <v>0</v>
      </c>
      <c r="K3" s="73">
        <f>IF($D3="ANIMAIS",$H3,0)</f>
        <v>0</v>
      </c>
      <c r="L3" s="73">
        <f>IF($D3="FILHO",$H3,0)</f>
        <v>0</v>
      </c>
      <c r="M3" s="73">
        <f>IF($D3="GASOLINA",$H3,0)</f>
        <v>0</v>
      </c>
      <c r="N3" s="73">
        <f>IF($D3="LAZER",$H3,0)</f>
        <v>0</v>
      </c>
      <c r="O3" s="73">
        <f>IF($D3="MANUT. IMÓVEL",$H3,0)</f>
        <v>0</v>
      </c>
      <c r="P3" s="73">
        <f>IF($D3="MANUT. VEICULAR",$H3,0)</f>
        <v>0</v>
      </c>
      <c r="Q3" s="73">
        <f>IF($D3="MÓVEIS",$H3,0)</f>
        <v>0</v>
      </c>
      <c r="R3" s="73">
        <f>IF($D3="OUTROS",$H3,0)</f>
        <v>0</v>
      </c>
      <c r="S3" s="73">
        <f>IF($D3="PLANOS",$H3,0)</f>
        <v>29.7</v>
      </c>
      <c r="T3" s="73">
        <f>IF($D3="SAÚDE",$H3,0)</f>
        <v>0</v>
      </c>
      <c r="U3" s="73">
        <f>IF($D3="TRANSPORTE",$H3,0)</f>
        <v>0</v>
      </c>
      <c r="V3" s="73">
        <f>IF($D3=V$2,$H3,0)</f>
        <v>0</v>
      </c>
      <c r="W3" s="73">
        <f t="shared" ref="W3:X18" si="3">IF($D3=W$2,$H3,0)</f>
        <v>0</v>
      </c>
      <c r="X3" s="73">
        <f t="shared" si="3"/>
        <v>0</v>
      </c>
      <c r="Z3" s="73">
        <f>IF($D3="ALIMENTAÇÃO",$G3,0)</f>
        <v>0</v>
      </c>
      <c r="AA3" s="73">
        <f>IF($D3="ANIMAIS",$G3,0)</f>
        <v>0</v>
      </c>
      <c r="AB3" s="73">
        <f>IF($D3="FILHO",$G3,0)</f>
        <v>0</v>
      </c>
      <c r="AC3" s="73">
        <f>IF($D3="GASOLINA",$G3,0)</f>
        <v>0</v>
      </c>
      <c r="AD3" s="73">
        <f>IF($D3="LAZER",$G3,0)</f>
        <v>0</v>
      </c>
      <c r="AE3" s="73">
        <f>IF($D3="MANUT. IMÓVEL",$G3,0)</f>
        <v>0</v>
      </c>
      <c r="AF3" s="73">
        <f>IF($D3="MANUT. VEICULAR",$G3,0)</f>
        <v>0</v>
      </c>
      <c r="AG3" s="73">
        <f>IF($D3="MÓVEIS",$G3,0)</f>
        <v>0</v>
      </c>
      <c r="AH3" s="73">
        <f>IF($D3="OUTROS",$G3,0)</f>
        <v>0</v>
      </c>
      <c r="AI3" s="73">
        <f>IF($D3="PLANOS",$G3,0)</f>
        <v>0</v>
      </c>
      <c r="AJ3" s="73">
        <f>IF($D3="SAÚDE",$G3,0)</f>
        <v>0</v>
      </c>
      <c r="AK3" s="73">
        <f>IF($D3="TRANSPORTE",$G3,0)</f>
        <v>0</v>
      </c>
      <c r="AL3" s="73">
        <f>IF($D3=AL$2,$G3,0)</f>
        <v>0</v>
      </c>
      <c r="AM3" s="73">
        <f t="shared" ref="AM3:AN18" si="4">IF($D3=AM$2,$G3,0)</f>
        <v>0</v>
      </c>
      <c r="AN3" s="73">
        <f t="shared" si="4"/>
        <v>0</v>
      </c>
      <c r="AQ3" s="72" t="s">
        <v>49</v>
      </c>
      <c r="AR3" s="98">
        <f t="shared" si="0"/>
        <v>0</v>
      </c>
      <c r="AS3" s="59">
        <f>AA63</f>
        <v>0</v>
      </c>
      <c r="AT3" s="59">
        <f>K63</f>
        <v>0</v>
      </c>
    </row>
    <row r="4" spans="2:51">
      <c r="B4" s="61">
        <v>44964</v>
      </c>
      <c r="C4" s="63" t="s">
        <v>281</v>
      </c>
      <c r="D4" s="80" t="s">
        <v>53</v>
      </c>
      <c r="E4" s="57">
        <v>18.899999999999999</v>
      </c>
      <c r="F4" s="77" t="s">
        <v>61</v>
      </c>
      <c r="G4" s="78">
        <f t="shared" si="1"/>
        <v>0</v>
      </c>
      <c r="H4" s="79">
        <f t="shared" si="2"/>
        <v>18.899999999999999</v>
      </c>
      <c r="I4" s="315" t="s">
        <v>283</v>
      </c>
      <c r="J4" s="73">
        <f>IF($D4="ALIMENTAÇÃO",$H4,0)</f>
        <v>0</v>
      </c>
      <c r="K4" s="73">
        <f>IF($D4="ANIMAIS",$H4,0)</f>
        <v>0</v>
      </c>
      <c r="L4" s="73">
        <f>IF($D4="FILHO",$H4,0)</f>
        <v>0</v>
      </c>
      <c r="M4" s="73">
        <f>IF($D4="GASOLINA",$H4,0)</f>
        <v>0</v>
      </c>
      <c r="N4" s="73">
        <f>IF($D4="LAZER",$H4,0)</f>
        <v>0</v>
      </c>
      <c r="O4" s="73">
        <f>IF($D4="MANUT. IMÓVEL",$H4,0)</f>
        <v>0</v>
      </c>
      <c r="P4" s="73">
        <f>IF($D4="MANUT. VEICULAR",$H4,0)</f>
        <v>0</v>
      </c>
      <c r="Q4" s="73">
        <f>IF($D4="MÓVEIS",$H4,0)</f>
        <v>0</v>
      </c>
      <c r="R4" s="73">
        <f>IF($D4="OUTROS",$H4,0)</f>
        <v>0</v>
      </c>
      <c r="S4" s="73">
        <f>IF($D4="PLANOS",$H4,0)</f>
        <v>18.899999999999999</v>
      </c>
      <c r="T4" s="73">
        <f>IF($D4="SAÚDE",$H4,0)</f>
        <v>0</v>
      </c>
      <c r="U4" s="73">
        <f>IF($D4="TRANSPORTE",$H4,0)</f>
        <v>0</v>
      </c>
      <c r="V4" s="73">
        <f t="shared" ref="V4:X35" si="5">IF($D4=V$2,$H4,0)</f>
        <v>0</v>
      </c>
      <c r="W4" s="73">
        <f t="shared" si="3"/>
        <v>0</v>
      </c>
      <c r="X4" s="73">
        <f t="shared" si="3"/>
        <v>0</v>
      </c>
      <c r="Z4" s="73">
        <f t="shared" ref="Z4:Z62" si="6">IF($D4="ALIMENTAÇÃO",$G4,0)</f>
        <v>0</v>
      </c>
      <c r="AA4" s="73">
        <f t="shared" ref="AA4:AA62" si="7">IF($D4="ANIMAIS",$G4,0)</f>
        <v>0</v>
      </c>
      <c r="AB4" s="73">
        <f t="shared" ref="AB4:AB62" si="8">IF($D4="FILHO",$G4,0)</f>
        <v>0</v>
      </c>
      <c r="AC4" s="73">
        <f t="shared" ref="AC4:AC62" si="9">IF($D4="GASOLINA",$G4,0)</f>
        <v>0</v>
      </c>
      <c r="AD4" s="73">
        <f t="shared" ref="AD4:AD62" si="10">IF($D4="LAZER",$G4,0)</f>
        <v>0</v>
      </c>
      <c r="AE4" s="73">
        <f t="shared" ref="AE4:AE62" si="11">IF($D4="MANUT. IMÓVEL",$G4,0)</f>
        <v>0</v>
      </c>
      <c r="AF4" s="73">
        <f t="shared" ref="AF4:AF62" si="12">IF($D4="MANUT. VEICULAR",$G4,0)</f>
        <v>0</v>
      </c>
      <c r="AG4" s="73">
        <f t="shared" ref="AG4:AG62" si="13">IF($D4="MÓVEIS",$G4,0)</f>
        <v>0</v>
      </c>
      <c r="AH4" s="73">
        <f t="shared" ref="AH4:AH62" si="14">IF($D4="OUTROS",$G4,0)</f>
        <v>0</v>
      </c>
      <c r="AI4" s="73">
        <f t="shared" ref="AI4:AI62" si="15">IF($D4="PLANOS",$G4,0)</f>
        <v>0</v>
      </c>
      <c r="AJ4" s="73">
        <f t="shared" ref="AJ4:AJ62" si="16">IF($D4="SAÚDE",$G4,0)</f>
        <v>0</v>
      </c>
      <c r="AK4" s="73">
        <f t="shared" ref="AK4:AK62" si="17">IF($D4="TRANSPORTE",$G4,0)</f>
        <v>0</v>
      </c>
      <c r="AL4" s="73">
        <f t="shared" ref="AL4:AN62" si="18">IF($D4=AL$2,$G4,0)</f>
        <v>0</v>
      </c>
      <c r="AM4" s="73">
        <f t="shared" si="4"/>
        <v>0</v>
      </c>
      <c r="AN4" s="73">
        <f t="shared" si="4"/>
        <v>0</v>
      </c>
      <c r="AQ4" s="72" t="s">
        <v>91</v>
      </c>
      <c r="AR4" s="98">
        <f t="shared" si="0"/>
        <v>0</v>
      </c>
      <c r="AS4" s="59">
        <f>AB63</f>
        <v>0</v>
      </c>
      <c r="AT4" s="59">
        <f>L63</f>
        <v>0</v>
      </c>
    </row>
    <row r="5" spans="2:51">
      <c r="B5" s="61"/>
      <c r="C5" s="63"/>
      <c r="D5" s="80"/>
      <c r="E5" s="57"/>
      <c r="F5" s="77"/>
      <c r="G5" s="78">
        <f t="shared" si="1"/>
        <v>0</v>
      </c>
      <c r="H5" s="79">
        <f t="shared" si="2"/>
        <v>0</v>
      </c>
      <c r="I5" s="315"/>
      <c r="J5" s="73">
        <f t="shared" ref="J5:J62" si="19">IF($D5="ALIMENTAÇÃO",$H5,0)</f>
        <v>0</v>
      </c>
      <c r="K5" s="73">
        <f t="shared" ref="K5:K62" si="20">IF($D5="ANIMAIS",$H5,0)</f>
        <v>0</v>
      </c>
      <c r="L5" s="73">
        <f t="shared" ref="L5:L62" si="21">IF($D5="FILHO",$H5,0)</f>
        <v>0</v>
      </c>
      <c r="M5" s="73">
        <f t="shared" ref="M5:M62" si="22">IF($D5="GASOLINA",$H5,0)</f>
        <v>0</v>
      </c>
      <c r="N5" s="73">
        <f t="shared" ref="N5:N62" si="23">IF($D5="LAZER",$H5,0)</f>
        <v>0</v>
      </c>
      <c r="O5" s="73">
        <f t="shared" ref="O5:O62" si="24">IF($D5="MANUT. IMÓVEL",$H5,0)</f>
        <v>0</v>
      </c>
      <c r="P5" s="73">
        <f t="shared" ref="P5:P62" si="25">IF($D5="MANUT. VEICULAR",$H5,0)</f>
        <v>0</v>
      </c>
      <c r="Q5" s="73">
        <f t="shared" ref="Q5:Q62" si="26">IF($D5="MÓVEIS",$H5,0)</f>
        <v>0</v>
      </c>
      <c r="R5" s="73">
        <f t="shared" ref="R5:R62" si="27">IF($D5="OUTROS",$H5,0)</f>
        <v>0</v>
      </c>
      <c r="S5" s="73">
        <f t="shared" ref="S5:S62" si="28">IF($D5="PLANOS",$H5,0)</f>
        <v>0</v>
      </c>
      <c r="T5" s="73">
        <f t="shared" ref="T5:T62" si="29">IF($D5="SAÚDE",$H5,0)</f>
        <v>0</v>
      </c>
      <c r="U5" s="73">
        <f t="shared" ref="U5:U62" si="30">IF($D5="TRANSPORTE",$H5,0)</f>
        <v>0</v>
      </c>
      <c r="V5" s="73">
        <f t="shared" si="5"/>
        <v>0</v>
      </c>
      <c r="W5" s="73">
        <f t="shared" si="3"/>
        <v>0</v>
      </c>
      <c r="X5" s="73">
        <f t="shared" si="3"/>
        <v>0</v>
      </c>
      <c r="Z5" s="73">
        <f t="shared" si="6"/>
        <v>0</v>
      </c>
      <c r="AA5" s="73">
        <f t="shared" si="7"/>
        <v>0</v>
      </c>
      <c r="AB5" s="73">
        <f t="shared" si="8"/>
        <v>0</v>
      </c>
      <c r="AC5" s="73">
        <f t="shared" si="9"/>
        <v>0</v>
      </c>
      <c r="AD5" s="73">
        <f t="shared" si="10"/>
        <v>0</v>
      </c>
      <c r="AE5" s="73">
        <f t="shared" si="11"/>
        <v>0</v>
      </c>
      <c r="AF5" s="73">
        <f t="shared" si="12"/>
        <v>0</v>
      </c>
      <c r="AG5" s="73">
        <f t="shared" si="13"/>
        <v>0</v>
      </c>
      <c r="AH5" s="73">
        <f t="shared" si="14"/>
        <v>0</v>
      </c>
      <c r="AI5" s="73">
        <f t="shared" si="15"/>
        <v>0</v>
      </c>
      <c r="AJ5" s="73">
        <f t="shared" si="16"/>
        <v>0</v>
      </c>
      <c r="AK5" s="73">
        <f t="shared" si="17"/>
        <v>0</v>
      </c>
      <c r="AL5" s="73">
        <f t="shared" si="18"/>
        <v>0</v>
      </c>
      <c r="AM5" s="73">
        <f t="shared" si="4"/>
        <v>0</v>
      </c>
      <c r="AN5" s="73">
        <f t="shared" si="4"/>
        <v>0</v>
      </c>
      <c r="AQ5" s="72" t="s">
        <v>35</v>
      </c>
      <c r="AR5" s="98">
        <f t="shared" si="0"/>
        <v>0</v>
      </c>
      <c r="AS5" s="59">
        <f>AC63</f>
        <v>0</v>
      </c>
      <c r="AT5" s="59">
        <f>M63</f>
        <v>0</v>
      </c>
    </row>
    <row r="6" spans="2:51">
      <c r="B6" s="61"/>
      <c r="C6" s="63"/>
      <c r="D6" s="80"/>
      <c r="E6" s="57"/>
      <c r="F6" s="77"/>
      <c r="G6" s="78">
        <f t="shared" ref="G6:G14" si="31">IF(F6="MARCIA",E6,IF(F6="AMBOS",E6/2,0))</f>
        <v>0</v>
      </c>
      <c r="H6" s="79">
        <f t="shared" si="2"/>
        <v>0</v>
      </c>
      <c r="I6" s="315"/>
      <c r="J6" s="73">
        <f t="shared" si="19"/>
        <v>0</v>
      </c>
      <c r="K6" s="73">
        <f t="shared" si="20"/>
        <v>0</v>
      </c>
      <c r="L6" s="73">
        <f t="shared" si="21"/>
        <v>0</v>
      </c>
      <c r="M6" s="73">
        <f t="shared" si="22"/>
        <v>0</v>
      </c>
      <c r="N6" s="73">
        <f t="shared" si="23"/>
        <v>0</v>
      </c>
      <c r="O6" s="73">
        <f t="shared" si="24"/>
        <v>0</v>
      </c>
      <c r="P6" s="73">
        <f t="shared" si="25"/>
        <v>0</v>
      </c>
      <c r="Q6" s="73">
        <f t="shared" si="26"/>
        <v>0</v>
      </c>
      <c r="R6" s="73">
        <f t="shared" si="27"/>
        <v>0</v>
      </c>
      <c r="S6" s="73">
        <f t="shared" si="28"/>
        <v>0</v>
      </c>
      <c r="T6" s="73">
        <f t="shared" si="29"/>
        <v>0</v>
      </c>
      <c r="U6" s="73">
        <f t="shared" si="30"/>
        <v>0</v>
      </c>
      <c r="V6" s="73">
        <f t="shared" si="5"/>
        <v>0</v>
      </c>
      <c r="W6" s="73">
        <f t="shared" si="3"/>
        <v>0</v>
      </c>
      <c r="X6" s="73">
        <f t="shared" si="3"/>
        <v>0</v>
      </c>
      <c r="Z6" s="73">
        <f t="shared" si="6"/>
        <v>0</v>
      </c>
      <c r="AA6" s="73">
        <f t="shared" si="7"/>
        <v>0</v>
      </c>
      <c r="AB6" s="73">
        <f t="shared" si="8"/>
        <v>0</v>
      </c>
      <c r="AC6" s="73">
        <f t="shared" si="9"/>
        <v>0</v>
      </c>
      <c r="AD6" s="73">
        <f t="shared" si="10"/>
        <v>0</v>
      </c>
      <c r="AE6" s="73">
        <f t="shared" si="11"/>
        <v>0</v>
      </c>
      <c r="AF6" s="73">
        <f t="shared" si="12"/>
        <v>0</v>
      </c>
      <c r="AG6" s="73">
        <f t="shared" si="13"/>
        <v>0</v>
      </c>
      <c r="AH6" s="73">
        <f t="shared" si="14"/>
        <v>0</v>
      </c>
      <c r="AI6" s="73">
        <f t="shared" si="15"/>
        <v>0</v>
      </c>
      <c r="AJ6" s="73">
        <f t="shared" si="16"/>
        <v>0</v>
      </c>
      <c r="AK6" s="73">
        <f t="shared" si="17"/>
        <v>0</v>
      </c>
      <c r="AL6" s="73">
        <f t="shared" si="18"/>
        <v>0</v>
      </c>
      <c r="AM6" s="73">
        <f t="shared" si="4"/>
        <v>0</v>
      </c>
      <c r="AN6" s="73">
        <f t="shared" si="4"/>
        <v>0</v>
      </c>
      <c r="AQ6" s="72" t="s">
        <v>54</v>
      </c>
      <c r="AR6" s="98">
        <f t="shared" si="0"/>
        <v>0</v>
      </c>
      <c r="AS6" s="59">
        <f>AD63</f>
        <v>0</v>
      </c>
      <c r="AT6" s="59">
        <f>N63</f>
        <v>0</v>
      </c>
    </row>
    <row r="7" spans="2:51">
      <c r="B7" s="61"/>
      <c r="C7" s="63"/>
      <c r="D7" s="80"/>
      <c r="E7" s="57"/>
      <c r="F7" s="77"/>
      <c r="G7" s="78">
        <f t="shared" si="31"/>
        <v>0</v>
      </c>
      <c r="H7" s="79">
        <f t="shared" ref="H7:H14" si="32">IF(F7="LUCIANO",E7,IF(F7="AMBOS",E7/2,0))</f>
        <v>0</v>
      </c>
      <c r="I7" s="315"/>
      <c r="J7" s="73">
        <f t="shared" si="19"/>
        <v>0</v>
      </c>
      <c r="K7" s="73">
        <f t="shared" si="20"/>
        <v>0</v>
      </c>
      <c r="L7" s="73">
        <f t="shared" si="21"/>
        <v>0</v>
      </c>
      <c r="M7" s="73">
        <f t="shared" si="22"/>
        <v>0</v>
      </c>
      <c r="N7" s="73">
        <f t="shared" si="23"/>
        <v>0</v>
      </c>
      <c r="O7" s="73">
        <f t="shared" si="24"/>
        <v>0</v>
      </c>
      <c r="P7" s="73">
        <f t="shared" si="25"/>
        <v>0</v>
      </c>
      <c r="Q7" s="73">
        <f t="shared" si="26"/>
        <v>0</v>
      </c>
      <c r="R7" s="73">
        <f t="shared" si="27"/>
        <v>0</v>
      </c>
      <c r="S7" s="73">
        <f t="shared" si="28"/>
        <v>0</v>
      </c>
      <c r="T7" s="73">
        <f t="shared" si="29"/>
        <v>0</v>
      </c>
      <c r="U7" s="73">
        <f t="shared" si="30"/>
        <v>0</v>
      </c>
      <c r="V7" s="73">
        <f t="shared" si="5"/>
        <v>0</v>
      </c>
      <c r="W7" s="73">
        <f t="shared" si="3"/>
        <v>0</v>
      </c>
      <c r="X7" s="73">
        <f t="shared" si="3"/>
        <v>0</v>
      </c>
      <c r="Z7" s="73">
        <f t="shared" si="6"/>
        <v>0</v>
      </c>
      <c r="AA7" s="73">
        <f t="shared" si="7"/>
        <v>0</v>
      </c>
      <c r="AB7" s="73">
        <f t="shared" si="8"/>
        <v>0</v>
      </c>
      <c r="AC7" s="73">
        <f t="shared" si="9"/>
        <v>0</v>
      </c>
      <c r="AD7" s="73">
        <f t="shared" si="10"/>
        <v>0</v>
      </c>
      <c r="AE7" s="73">
        <f t="shared" si="11"/>
        <v>0</v>
      </c>
      <c r="AF7" s="73">
        <f t="shared" si="12"/>
        <v>0</v>
      </c>
      <c r="AG7" s="73">
        <f t="shared" si="13"/>
        <v>0</v>
      </c>
      <c r="AH7" s="73">
        <f t="shared" si="14"/>
        <v>0</v>
      </c>
      <c r="AI7" s="73">
        <f t="shared" si="15"/>
        <v>0</v>
      </c>
      <c r="AJ7" s="73">
        <f t="shared" si="16"/>
        <v>0</v>
      </c>
      <c r="AK7" s="73">
        <f t="shared" si="17"/>
        <v>0</v>
      </c>
      <c r="AL7" s="73">
        <f t="shared" si="18"/>
        <v>0</v>
      </c>
      <c r="AM7" s="73">
        <f t="shared" si="4"/>
        <v>0</v>
      </c>
      <c r="AN7" s="73">
        <f t="shared" si="4"/>
        <v>0</v>
      </c>
      <c r="AQ7" s="72" t="s">
        <v>51</v>
      </c>
      <c r="AR7" s="98">
        <f t="shared" si="0"/>
        <v>0</v>
      </c>
      <c r="AS7" s="59">
        <f>AE63</f>
        <v>0</v>
      </c>
      <c r="AT7" s="59">
        <f>O63</f>
        <v>0</v>
      </c>
    </row>
    <row r="8" spans="2:51">
      <c r="B8" s="61"/>
      <c r="C8" s="63"/>
      <c r="D8" s="80"/>
      <c r="E8" s="57"/>
      <c r="F8" s="77"/>
      <c r="G8" s="78">
        <f t="shared" si="31"/>
        <v>0</v>
      </c>
      <c r="H8" s="79">
        <f t="shared" si="32"/>
        <v>0</v>
      </c>
      <c r="I8" s="315"/>
      <c r="J8" s="73">
        <f t="shared" si="19"/>
        <v>0</v>
      </c>
      <c r="K8" s="73">
        <f t="shared" si="20"/>
        <v>0</v>
      </c>
      <c r="L8" s="73">
        <f t="shared" si="21"/>
        <v>0</v>
      </c>
      <c r="M8" s="73">
        <f t="shared" si="22"/>
        <v>0</v>
      </c>
      <c r="N8" s="73">
        <f t="shared" si="23"/>
        <v>0</v>
      </c>
      <c r="O8" s="73">
        <f t="shared" si="24"/>
        <v>0</v>
      </c>
      <c r="P8" s="73">
        <f t="shared" si="25"/>
        <v>0</v>
      </c>
      <c r="Q8" s="73">
        <f t="shared" si="26"/>
        <v>0</v>
      </c>
      <c r="R8" s="73">
        <f t="shared" si="27"/>
        <v>0</v>
      </c>
      <c r="S8" s="73">
        <f t="shared" si="28"/>
        <v>0</v>
      </c>
      <c r="T8" s="73">
        <f t="shared" si="29"/>
        <v>0</v>
      </c>
      <c r="U8" s="73">
        <f t="shared" si="30"/>
        <v>0</v>
      </c>
      <c r="V8" s="73">
        <f t="shared" si="5"/>
        <v>0</v>
      </c>
      <c r="W8" s="73">
        <f t="shared" si="3"/>
        <v>0</v>
      </c>
      <c r="X8" s="73">
        <f t="shared" si="3"/>
        <v>0</v>
      </c>
      <c r="Z8" s="73">
        <f t="shared" si="6"/>
        <v>0</v>
      </c>
      <c r="AA8" s="73">
        <f t="shared" si="7"/>
        <v>0</v>
      </c>
      <c r="AB8" s="73">
        <f t="shared" si="8"/>
        <v>0</v>
      </c>
      <c r="AC8" s="73">
        <f t="shared" si="9"/>
        <v>0</v>
      </c>
      <c r="AD8" s="73">
        <f t="shared" si="10"/>
        <v>0</v>
      </c>
      <c r="AE8" s="73">
        <f t="shared" si="11"/>
        <v>0</v>
      </c>
      <c r="AF8" s="73">
        <f t="shared" si="12"/>
        <v>0</v>
      </c>
      <c r="AG8" s="73">
        <f t="shared" si="13"/>
        <v>0</v>
      </c>
      <c r="AH8" s="73">
        <f t="shared" si="14"/>
        <v>0</v>
      </c>
      <c r="AI8" s="73">
        <f t="shared" si="15"/>
        <v>0</v>
      </c>
      <c r="AJ8" s="73">
        <f t="shared" si="16"/>
        <v>0</v>
      </c>
      <c r="AK8" s="73">
        <f t="shared" si="17"/>
        <v>0</v>
      </c>
      <c r="AL8" s="73">
        <f t="shared" si="18"/>
        <v>0</v>
      </c>
      <c r="AM8" s="73">
        <f t="shared" si="4"/>
        <v>0</v>
      </c>
      <c r="AN8" s="73">
        <f t="shared" si="4"/>
        <v>0</v>
      </c>
      <c r="AQ8" s="72" t="s">
        <v>52</v>
      </c>
      <c r="AR8" s="98">
        <f t="shared" si="0"/>
        <v>0</v>
      </c>
      <c r="AS8" s="59">
        <f>AF63</f>
        <v>0</v>
      </c>
      <c r="AT8" s="59">
        <f>P63</f>
        <v>0</v>
      </c>
    </row>
    <row r="9" spans="2:51">
      <c r="B9" s="61"/>
      <c r="C9" s="63"/>
      <c r="D9" s="80"/>
      <c r="E9" s="57"/>
      <c r="F9" s="77"/>
      <c r="G9" s="78">
        <f t="shared" si="31"/>
        <v>0</v>
      </c>
      <c r="H9" s="79">
        <f t="shared" si="32"/>
        <v>0</v>
      </c>
      <c r="I9" s="315"/>
      <c r="J9" s="73">
        <f t="shared" si="19"/>
        <v>0</v>
      </c>
      <c r="K9" s="73">
        <f t="shared" si="20"/>
        <v>0</v>
      </c>
      <c r="L9" s="73">
        <f t="shared" si="21"/>
        <v>0</v>
      </c>
      <c r="M9" s="73">
        <f t="shared" si="22"/>
        <v>0</v>
      </c>
      <c r="N9" s="73">
        <f t="shared" si="23"/>
        <v>0</v>
      </c>
      <c r="O9" s="73">
        <f t="shared" si="24"/>
        <v>0</v>
      </c>
      <c r="P9" s="73">
        <f t="shared" si="25"/>
        <v>0</v>
      </c>
      <c r="Q9" s="73">
        <f t="shared" si="26"/>
        <v>0</v>
      </c>
      <c r="R9" s="73">
        <f t="shared" si="27"/>
        <v>0</v>
      </c>
      <c r="S9" s="73">
        <f t="shared" si="28"/>
        <v>0</v>
      </c>
      <c r="T9" s="73">
        <f t="shared" si="29"/>
        <v>0</v>
      </c>
      <c r="U9" s="73">
        <f t="shared" si="30"/>
        <v>0</v>
      </c>
      <c r="V9" s="73">
        <f t="shared" si="5"/>
        <v>0</v>
      </c>
      <c r="W9" s="73">
        <f t="shared" si="3"/>
        <v>0</v>
      </c>
      <c r="X9" s="73">
        <f t="shared" si="3"/>
        <v>0</v>
      </c>
      <c r="Z9" s="73">
        <f t="shared" si="6"/>
        <v>0</v>
      </c>
      <c r="AA9" s="73">
        <f t="shared" si="7"/>
        <v>0</v>
      </c>
      <c r="AB9" s="73">
        <f t="shared" si="8"/>
        <v>0</v>
      </c>
      <c r="AC9" s="73">
        <f t="shared" si="9"/>
        <v>0</v>
      </c>
      <c r="AD9" s="73">
        <f t="shared" si="10"/>
        <v>0</v>
      </c>
      <c r="AE9" s="73">
        <f t="shared" si="11"/>
        <v>0</v>
      </c>
      <c r="AF9" s="73">
        <f t="shared" si="12"/>
        <v>0</v>
      </c>
      <c r="AG9" s="73">
        <f t="shared" si="13"/>
        <v>0</v>
      </c>
      <c r="AH9" s="73">
        <f t="shared" si="14"/>
        <v>0</v>
      </c>
      <c r="AI9" s="73">
        <f t="shared" si="15"/>
        <v>0</v>
      </c>
      <c r="AJ9" s="73">
        <f t="shared" si="16"/>
        <v>0</v>
      </c>
      <c r="AK9" s="73">
        <f t="shared" si="17"/>
        <v>0</v>
      </c>
      <c r="AL9" s="73">
        <f t="shared" si="18"/>
        <v>0</v>
      </c>
      <c r="AM9" s="73">
        <f t="shared" si="4"/>
        <v>0</v>
      </c>
      <c r="AN9" s="73">
        <f t="shared" si="4"/>
        <v>0</v>
      </c>
      <c r="AQ9" s="72" t="s">
        <v>57</v>
      </c>
      <c r="AR9" s="98">
        <f t="shared" si="0"/>
        <v>0</v>
      </c>
      <c r="AS9" s="59">
        <f>AG63</f>
        <v>0</v>
      </c>
      <c r="AT9" s="59">
        <f>Q63</f>
        <v>0</v>
      </c>
    </row>
    <row r="10" spans="2:51">
      <c r="B10" s="61"/>
      <c r="C10" s="63"/>
      <c r="D10" s="80"/>
      <c r="E10" s="57"/>
      <c r="F10" s="77"/>
      <c r="G10" s="78">
        <f t="shared" si="31"/>
        <v>0</v>
      </c>
      <c r="H10" s="79">
        <f t="shared" si="32"/>
        <v>0</v>
      </c>
      <c r="I10" s="315"/>
      <c r="J10" s="73">
        <f t="shared" si="19"/>
        <v>0</v>
      </c>
      <c r="K10" s="73">
        <f t="shared" si="20"/>
        <v>0</v>
      </c>
      <c r="L10" s="73">
        <f t="shared" si="21"/>
        <v>0</v>
      </c>
      <c r="M10" s="73">
        <f t="shared" si="22"/>
        <v>0</v>
      </c>
      <c r="N10" s="73">
        <f t="shared" si="23"/>
        <v>0</v>
      </c>
      <c r="O10" s="73">
        <f t="shared" si="24"/>
        <v>0</v>
      </c>
      <c r="P10" s="73">
        <f t="shared" si="25"/>
        <v>0</v>
      </c>
      <c r="Q10" s="73">
        <f t="shared" si="26"/>
        <v>0</v>
      </c>
      <c r="R10" s="73">
        <f t="shared" si="27"/>
        <v>0</v>
      </c>
      <c r="S10" s="73">
        <f t="shared" si="28"/>
        <v>0</v>
      </c>
      <c r="T10" s="73">
        <f t="shared" si="29"/>
        <v>0</v>
      </c>
      <c r="U10" s="73">
        <f t="shared" si="30"/>
        <v>0</v>
      </c>
      <c r="V10" s="73">
        <f t="shared" si="5"/>
        <v>0</v>
      </c>
      <c r="W10" s="73">
        <f t="shared" si="3"/>
        <v>0</v>
      </c>
      <c r="X10" s="73">
        <f t="shared" si="3"/>
        <v>0</v>
      </c>
      <c r="Z10" s="73">
        <f t="shared" si="6"/>
        <v>0</v>
      </c>
      <c r="AA10" s="73">
        <f t="shared" si="7"/>
        <v>0</v>
      </c>
      <c r="AB10" s="73">
        <f t="shared" si="8"/>
        <v>0</v>
      </c>
      <c r="AC10" s="73">
        <f t="shared" si="9"/>
        <v>0</v>
      </c>
      <c r="AD10" s="73">
        <f t="shared" si="10"/>
        <v>0</v>
      </c>
      <c r="AE10" s="73">
        <f t="shared" si="11"/>
        <v>0</v>
      </c>
      <c r="AF10" s="73">
        <f t="shared" si="12"/>
        <v>0</v>
      </c>
      <c r="AG10" s="73">
        <f t="shared" si="13"/>
        <v>0</v>
      </c>
      <c r="AH10" s="73">
        <f t="shared" si="14"/>
        <v>0</v>
      </c>
      <c r="AI10" s="73">
        <f t="shared" si="15"/>
        <v>0</v>
      </c>
      <c r="AJ10" s="73">
        <f t="shared" si="16"/>
        <v>0</v>
      </c>
      <c r="AK10" s="73">
        <f t="shared" si="17"/>
        <v>0</v>
      </c>
      <c r="AL10" s="73">
        <f t="shared" si="18"/>
        <v>0</v>
      </c>
      <c r="AM10" s="73">
        <f t="shared" si="4"/>
        <v>0</v>
      </c>
      <c r="AN10" s="73">
        <f t="shared" si="4"/>
        <v>0</v>
      </c>
      <c r="AQ10" s="72" t="s">
        <v>38</v>
      </c>
      <c r="AR10" s="98">
        <f t="shared" si="0"/>
        <v>0</v>
      </c>
      <c r="AS10" s="59">
        <f>AH63</f>
        <v>0</v>
      </c>
      <c r="AT10" s="59">
        <f>R63</f>
        <v>0</v>
      </c>
      <c r="AY10" s="60"/>
    </row>
    <row r="11" spans="2:51">
      <c r="B11" s="61"/>
      <c r="C11" s="63"/>
      <c r="D11" s="80"/>
      <c r="E11" s="57"/>
      <c r="F11" s="77"/>
      <c r="G11" s="78">
        <f t="shared" si="31"/>
        <v>0</v>
      </c>
      <c r="H11" s="79">
        <f t="shared" si="32"/>
        <v>0</v>
      </c>
      <c r="I11" s="315"/>
      <c r="J11" s="73">
        <f t="shared" si="19"/>
        <v>0</v>
      </c>
      <c r="K11" s="73">
        <f t="shared" si="20"/>
        <v>0</v>
      </c>
      <c r="L11" s="73">
        <f t="shared" si="21"/>
        <v>0</v>
      </c>
      <c r="M11" s="73">
        <f t="shared" si="22"/>
        <v>0</v>
      </c>
      <c r="N11" s="73">
        <f t="shared" si="23"/>
        <v>0</v>
      </c>
      <c r="O11" s="73">
        <f t="shared" si="24"/>
        <v>0</v>
      </c>
      <c r="P11" s="73">
        <f t="shared" si="25"/>
        <v>0</v>
      </c>
      <c r="Q11" s="73">
        <f t="shared" si="26"/>
        <v>0</v>
      </c>
      <c r="R11" s="73">
        <f t="shared" si="27"/>
        <v>0</v>
      </c>
      <c r="S11" s="73">
        <f t="shared" si="28"/>
        <v>0</v>
      </c>
      <c r="T11" s="73">
        <f t="shared" si="29"/>
        <v>0</v>
      </c>
      <c r="U11" s="73">
        <f t="shared" si="30"/>
        <v>0</v>
      </c>
      <c r="V11" s="73">
        <f t="shared" si="5"/>
        <v>0</v>
      </c>
      <c r="W11" s="73">
        <f t="shared" si="3"/>
        <v>0</v>
      </c>
      <c r="X11" s="73">
        <f t="shared" si="3"/>
        <v>0</v>
      </c>
      <c r="Z11" s="73">
        <f t="shared" si="6"/>
        <v>0</v>
      </c>
      <c r="AA11" s="73">
        <f t="shared" si="7"/>
        <v>0</v>
      </c>
      <c r="AB11" s="73">
        <f t="shared" si="8"/>
        <v>0</v>
      </c>
      <c r="AC11" s="73">
        <f t="shared" si="9"/>
        <v>0</v>
      </c>
      <c r="AD11" s="73">
        <f t="shared" si="10"/>
        <v>0</v>
      </c>
      <c r="AE11" s="73">
        <f t="shared" si="11"/>
        <v>0</v>
      </c>
      <c r="AF11" s="73">
        <f t="shared" si="12"/>
        <v>0</v>
      </c>
      <c r="AG11" s="73">
        <f t="shared" si="13"/>
        <v>0</v>
      </c>
      <c r="AH11" s="73">
        <f t="shared" si="14"/>
        <v>0</v>
      </c>
      <c r="AI11" s="73">
        <f t="shared" si="15"/>
        <v>0</v>
      </c>
      <c r="AJ11" s="73">
        <f t="shared" si="16"/>
        <v>0</v>
      </c>
      <c r="AK11" s="73">
        <f t="shared" si="17"/>
        <v>0</v>
      </c>
      <c r="AL11" s="73">
        <f t="shared" si="18"/>
        <v>0</v>
      </c>
      <c r="AM11" s="73">
        <f t="shared" si="4"/>
        <v>0</v>
      </c>
      <c r="AN11" s="73">
        <f t="shared" si="4"/>
        <v>0</v>
      </c>
      <c r="AQ11" s="72" t="s">
        <v>53</v>
      </c>
      <c r="AR11" s="98">
        <f t="shared" si="0"/>
        <v>48.599999999999994</v>
      </c>
      <c r="AS11" s="59">
        <f>AI63</f>
        <v>0</v>
      </c>
      <c r="AT11" s="59">
        <f>S63</f>
        <v>48.599999999999994</v>
      </c>
      <c r="AY11" s="60"/>
    </row>
    <row r="12" spans="2:51">
      <c r="B12" s="61"/>
      <c r="C12" s="63"/>
      <c r="D12" s="80"/>
      <c r="E12" s="57"/>
      <c r="F12" s="77"/>
      <c r="G12" s="78">
        <f t="shared" si="31"/>
        <v>0</v>
      </c>
      <c r="H12" s="79">
        <f t="shared" si="32"/>
        <v>0</v>
      </c>
      <c r="I12" s="315"/>
      <c r="J12" s="73">
        <f t="shared" si="19"/>
        <v>0</v>
      </c>
      <c r="K12" s="73">
        <f t="shared" si="20"/>
        <v>0</v>
      </c>
      <c r="L12" s="73">
        <f t="shared" si="21"/>
        <v>0</v>
      </c>
      <c r="M12" s="73">
        <f t="shared" si="22"/>
        <v>0</v>
      </c>
      <c r="N12" s="73">
        <f t="shared" si="23"/>
        <v>0</v>
      </c>
      <c r="O12" s="73">
        <f t="shared" si="24"/>
        <v>0</v>
      </c>
      <c r="P12" s="73">
        <f t="shared" si="25"/>
        <v>0</v>
      </c>
      <c r="Q12" s="73">
        <f t="shared" si="26"/>
        <v>0</v>
      </c>
      <c r="R12" s="73">
        <f t="shared" si="27"/>
        <v>0</v>
      </c>
      <c r="S12" s="73">
        <f t="shared" si="28"/>
        <v>0</v>
      </c>
      <c r="T12" s="73">
        <f t="shared" si="29"/>
        <v>0</v>
      </c>
      <c r="U12" s="73">
        <f t="shared" si="30"/>
        <v>0</v>
      </c>
      <c r="V12" s="73">
        <f t="shared" si="5"/>
        <v>0</v>
      </c>
      <c r="W12" s="73">
        <f t="shared" si="3"/>
        <v>0</v>
      </c>
      <c r="X12" s="73">
        <f t="shared" si="3"/>
        <v>0</v>
      </c>
      <c r="Z12" s="73">
        <f t="shared" si="6"/>
        <v>0</v>
      </c>
      <c r="AA12" s="73">
        <f t="shared" si="7"/>
        <v>0</v>
      </c>
      <c r="AB12" s="73">
        <f t="shared" si="8"/>
        <v>0</v>
      </c>
      <c r="AC12" s="73">
        <f t="shared" si="9"/>
        <v>0</v>
      </c>
      <c r="AD12" s="73">
        <f t="shared" si="10"/>
        <v>0</v>
      </c>
      <c r="AE12" s="73">
        <f t="shared" si="11"/>
        <v>0</v>
      </c>
      <c r="AF12" s="73">
        <f t="shared" si="12"/>
        <v>0</v>
      </c>
      <c r="AG12" s="73">
        <f t="shared" si="13"/>
        <v>0</v>
      </c>
      <c r="AH12" s="73">
        <f t="shared" si="14"/>
        <v>0</v>
      </c>
      <c r="AI12" s="73">
        <f t="shared" si="15"/>
        <v>0</v>
      </c>
      <c r="AJ12" s="73">
        <f t="shared" si="16"/>
        <v>0</v>
      </c>
      <c r="AK12" s="73">
        <f t="shared" si="17"/>
        <v>0</v>
      </c>
      <c r="AL12" s="73">
        <f t="shared" si="18"/>
        <v>0</v>
      </c>
      <c r="AM12" s="73">
        <f t="shared" si="4"/>
        <v>0</v>
      </c>
      <c r="AN12" s="73">
        <f t="shared" si="4"/>
        <v>0</v>
      </c>
      <c r="AQ12" s="72" t="s">
        <v>56</v>
      </c>
      <c r="AR12" s="98">
        <f t="shared" si="0"/>
        <v>0</v>
      </c>
      <c r="AS12" s="59">
        <f>AJ63</f>
        <v>0</v>
      </c>
      <c r="AT12" s="59">
        <f>T63</f>
        <v>0</v>
      </c>
      <c r="AY12" s="60"/>
    </row>
    <row r="13" spans="2:51">
      <c r="B13" s="61"/>
      <c r="C13" s="63"/>
      <c r="D13" s="80"/>
      <c r="E13" s="57"/>
      <c r="F13" s="77"/>
      <c r="G13" s="78">
        <f t="shared" si="31"/>
        <v>0</v>
      </c>
      <c r="H13" s="79">
        <f t="shared" si="32"/>
        <v>0</v>
      </c>
      <c r="I13" s="315"/>
      <c r="J13" s="73">
        <f t="shared" si="19"/>
        <v>0</v>
      </c>
      <c r="K13" s="73">
        <f t="shared" si="20"/>
        <v>0</v>
      </c>
      <c r="L13" s="73">
        <f t="shared" si="21"/>
        <v>0</v>
      </c>
      <c r="M13" s="73">
        <f t="shared" si="22"/>
        <v>0</v>
      </c>
      <c r="N13" s="73">
        <f t="shared" si="23"/>
        <v>0</v>
      </c>
      <c r="O13" s="73">
        <f t="shared" si="24"/>
        <v>0</v>
      </c>
      <c r="P13" s="73">
        <f t="shared" si="25"/>
        <v>0</v>
      </c>
      <c r="Q13" s="73">
        <f t="shared" si="26"/>
        <v>0</v>
      </c>
      <c r="R13" s="73">
        <f t="shared" si="27"/>
        <v>0</v>
      </c>
      <c r="S13" s="73">
        <f t="shared" si="28"/>
        <v>0</v>
      </c>
      <c r="T13" s="73">
        <f t="shared" si="29"/>
        <v>0</v>
      </c>
      <c r="U13" s="73">
        <f t="shared" si="30"/>
        <v>0</v>
      </c>
      <c r="V13" s="73">
        <f t="shared" si="5"/>
        <v>0</v>
      </c>
      <c r="W13" s="73">
        <f t="shared" si="3"/>
        <v>0</v>
      </c>
      <c r="X13" s="73">
        <f t="shared" si="3"/>
        <v>0</v>
      </c>
      <c r="Z13" s="73">
        <f t="shared" si="6"/>
        <v>0</v>
      </c>
      <c r="AA13" s="73">
        <f t="shared" si="7"/>
        <v>0</v>
      </c>
      <c r="AB13" s="73">
        <f t="shared" si="8"/>
        <v>0</v>
      </c>
      <c r="AC13" s="73">
        <f t="shared" si="9"/>
        <v>0</v>
      </c>
      <c r="AD13" s="73">
        <f t="shared" si="10"/>
        <v>0</v>
      </c>
      <c r="AE13" s="73">
        <f t="shared" si="11"/>
        <v>0</v>
      </c>
      <c r="AF13" s="73">
        <f t="shared" si="12"/>
        <v>0</v>
      </c>
      <c r="AG13" s="73">
        <f t="shared" si="13"/>
        <v>0</v>
      </c>
      <c r="AH13" s="73">
        <f t="shared" si="14"/>
        <v>0</v>
      </c>
      <c r="AI13" s="73">
        <f t="shared" si="15"/>
        <v>0</v>
      </c>
      <c r="AJ13" s="73">
        <f t="shared" si="16"/>
        <v>0</v>
      </c>
      <c r="AK13" s="73">
        <f t="shared" si="17"/>
        <v>0</v>
      </c>
      <c r="AL13" s="73">
        <f t="shared" si="18"/>
        <v>0</v>
      </c>
      <c r="AM13" s="73">
        <f t="shared" si="4"/>
        <v>0</v>
      </c>
      <c r="AN13" s="73">
        <f t="shared" si="4"/>
        <v>0</v>
      </c>
      <c r="AQ13" s="72" t="s">
        <v>50</v>
      </c>
      <c r="AR13" s="98">
        <f t="shared" si="0"/>
        <v>0</v>
      </c>
      <c r="AS13" s="59">
        <f>AK63</f>
        <v>0</v>
      </c>
      <c r="AT13" s="59">
        <f>U63</f>
        <v>0</v>
      </c>
      <c r="AY13" s="60"/>
    </row>
    <row r="14" spans="2:51">
      <c r="B14" s="61"/>
      <c r="C14" s="63"/>
      <c r="D14" s="80"/>
      <c r="E14" s="57"/>
      <c r="F14" s="77"/>
      <c r="G14" s="78">
        <f t="shared" si="31"/>
        <v>0</v>
      </c>
      <c r="H14" s="79">
        <f t="shared" si="32"/>
        <v>0</v>
      </c>
      <c r="I14" s="315"/>
      <c r="J14" s="73">
        <f t="shared" si="19"/>
        <v>0</v>
      </c>
      <c r="K14" s="73">
        <f t="shared" si="20"/>
        <v>0</v>
      </c>
      <c r="L14" s="73">
        <f t="shared" si="21"/>
        <v>0</v>
      </c>
      <c r="M14" s="73">
        <f t="shared" si="22"/>
        <v>0</v>
      </c>
      <c r="N14" s="73">
        <f t="shared" si="23"/>
        <v>0</v>
      </c>
      <c r="O14" s="73">
        <f t="shared" si="24"/>
        <v>0</v>
      </c>
      <c r="P14" s="73">
        <f t="shared" si="25"/>
        <v>0</v>
      </c>
      <c r="Q14" s="73">
        <f t="shared" si="26"/>
        <v>0</v>
      </c>
      <c r="R14" s="73">
        <f t="shared" si="27"/>
        <v>0</v>
      </c>
      <c r="S14" s="73">
        <f t="shared" si="28"/>
        <v>0</v>
      </c>
      <c r="T14" s="73">
        <f t="shared" si="29"/>
        <v>0</v>
      </c>
      <c r="U14" s="73">
        <f t="shared" si="30"/>
        <v>0</v>
      </c>
      <c r="V14" s="73">
        <f t="shared" si="5"/>
        <v>0</v>
      </c>
      <c r="W14" s="73">
        <f t="shared" si="3"/>
        <v>0</v>
      </c>
      <c r="X14" s="73">
        <f t="shared" si="3"/>
        <v>0</v>
      </c>
      <c r="Z14" s="73">
        <f t="shared" si="6"/>
        <v>0</v>
      </c>
      <c r="AA14" s="73">
        <f t="shared" si="7"/>
        <v>0</v>
      </c>
      <c r="AB14" s="73">
        <f t="shared" si="8"/>
        <v>0</v>
      </c>
      <c r="AC14" s="73">
        <f t="shared" si="9"/>
        <v>0</v>
      </c>
      <c r="AD14" s="73">
        <f t="shared" si="10"/>
        <v>0</v>
      </c>
      <c r="AE14" s="73">
        <f t="shared" si="11"/>
        <v>0</v>
      </c>
      <c r="AF14" s="73">
        <f t="shared" si="12"/>
        <v>0</v>
      </c>
      <c r="AG14" s="73">
        <f t="shared" si="13"/>
        <v>0</v>
      </c>
      <c r="AH14" s="73">
        <f t="shared" si="14"/>
        <v>0</v>
      </c>
      <c r="AI14" s="73">
        <f t="shared" si="15"/>
        <v>0</v>
      </c>
      <c r="AJ14" s="73">
        <f t="shared" si="16"/>
        <v>0</v>
      </c>
      <c r="AK14" s="73">
        <f t="shared" si="17"/>
        <v>0</v>
      </c>
      <c r="AL14" s="73">
        <f t="shared" si="18"/>
        <v>0</v>
      </c>
      <c r="AM14" s="73">
        <f t="shared" si="4"/>
        <v>0</v>
      </c>
      <c r="AN14" s="73">
        <f t="shared" si="4"/>
        <v>0</v>
      </c>
      <c r="AQ14" s="72" t="s">
        <v>104</v>
      </c>
      <c r="AR14" s="98">
        <f t="shared" si="0"/>
        <v>0</v>
      </c>
      <c r="AS14" s="59">
        <f>AL63</f>
        <v>0</v>
      </c>
      <c r="AT14" s="59">
        <f>V63</f>
        <v>0</v>
      </c>
      <c r="AY14" s="60"/>
    </row>
    <row r="15" spans="2:51">
      <c r="B15" s="61"/>
      <c r="C15" s="63"/>
      <c r="D15" s="80"/>
      <c r="E15" s="57"/>
      <c r="F15" s="77"/>
      <c r="G15" s="78">
        <f t="shared" si="1"/>
        <v>0</v>
      </c>
      <c r="H15" s="79">
        <f t="shared" si="2"/>
        <v>0</v>
      </c>
      <c r="I15" s="315"/>
      <c r="J15" s="73">
        <f t="shared" si="19"/>
        <v>0</v>
      </c>
      <c r="K15" s="73">
        <f t="shared" si="20"/>
        <v>0</v>
      </c>
      <c r="L15" s="73">
        <f t="shared" si="21"/>
        <v>0</v>
      </c>
      <c r="M15" s="73">
        <f t="shared" si="22"/>
        <v>0</v>
      </c>
      <c r="N15" s="73">
        <f t="shared" si="23"/>
        <v>0</v>
      </c>
      <c r="O15" s="73">
        <f t="shared" si="24"/>
        <v>0</v>
      </c>
      <c r="P15" s="73">
        <f t="shared" si="25"/>
        <v>0</v>
      </c>
      <c r="Q15" s="73">
        <f t="shared" si="26"/>
        <v>0</v>
      </c>
      <c r="R15" s="73">
        <f t="shared" si="27"/>
        <v>0</v>
      </c>
      <c r="S15" s="73">
        <f t="shared" si="28"/>
        <v>0</v>
      </c>
      <c r="T15" s="73">
        <f t="shared" si="29"/>
        <v>0</v>
      </c>
      <c r="U15" s="73">
        <f t="shared" si="30"/>
        <v>0</v>
      </c>
      <c r="V15" s="73">
        <f t="shared" si="5"/>
        <v>0</v>
      </c>
      <c r="W15" s="73">
        <f t="shared" si="3"/>
        <v>0</v>
      </c>
      <c r="X15" s="73">
        <f t="shared" si="3"/>
        <v>0</v>
      </c>
      <c r="Z15" s="73">
        <f t="shared" si="6"/>
        <v>0</v>
      </c>
      <c r="AA15" s="73">
        <f t="shared" si="7"/>
        <v>0</v>
      </c>
      <c r="AB15" s="73">
        <f t="shared" si="8"/>
        <v>0</v>
      </c>
      <c r="AC15" s="73">
        <f t="shared" si="9"/>
        <v>0</v>
      </c>
      <c r="AD15" s="73">
        <f t="shared" si="10"/>
        <v>0</v>
      </c>
      <c r="AE15" s="73">
        <f t="shared" si="11"/>
        <v>0</v>
      </c>
      <c r="AF15" s="73">
        <f t="shared" si="12"/>
        <v>0</v>
      </c>
      <c r="AG15" s="73">
        <f t="shared" si="13"/>
        <v>0</v>
      </c>
      <c r="AH15" s="73">
        <f t="shared" si="14"/>
        <v>0</v>
      </c>
      <c r="AI15" s="73">
        <f t="shared" si="15"/>
        <v>0</v>
      </c>
      <c r="AJ15" s="73">
        <f t="shared" si="16"/>
        <v>0</v>
      </c>
      <c r="AK15" s="73">
        <f t="shared" si="17"/>
        <v>0</v>
      </c>
      <c r="AL15" s="73">
        <f t="shared" si="18"/>
        <v>0</v>
      </c>
      <c r="AM15" s="73">
        <f t="shared" si="4"/>
        <v>0</v>
      </c>
      <c r="AN15" s="73">
        <f t="shared" si="4"/>
        <v>0</v>
      </c>
      <c r="AQ15" s="72" t="s">
        <v>176</v>
      </c>
      <c r="AR15" s="98">
        <f t="shared" si="0"/>
        <v>0</v>
      </c>
      <c r="AS15" s="59">
        <f>AM63</f>
        <v>0</v>
      </c>
      <c r="AT15" s="59">
        <f>W63</f>
        <v>0</v>
      </c>
      <c r="AY15" s="60"/>
    </row>
    <row r="16" spans="2:51">
      <c r="B16" s="61"/>
      <c r="C16" s="63"/>
      <c r="D16" s="80"/>
      <c r="E16" s="57"/>
      <c r="F16" s="77"/>
      <c r="G16" s="78">
        <f t="shared" si="1"/>
        <v>0</v>
      </c>
      <c r="H16" s="79">
        <f t="shared" si="2"/>
        <v>0</v>
      </c>
      <c r="I16" s="315"/>
      <c r="J16" s="73">
        <f t="shared" si="19"/>
        <v>0</v>
      </c>
      <c r="K16" s="73">
        <f t="shared" si="20"/>
        <v>0</v>
      </c>
      <c r="L16" s="73">
        <f t="shared" si="21"/>
        <v>0</v>
      </c>
      <c r="M16" s="73">
        <f t="shared" si="22"/>
        <v>0</v>
      </c>
      <c r="N16" s="73">
        <f t="shared" si="23"/>
        <v>0</v>
      </c>
      <c r="O16" s="73">
        <f t="shared" si="24"/>
        <v>0</v>
      </c>
      <c r="P16" s="73">
        <f t="shared" si="25"/>
        <v>0</v>
      </c>
      <c r="Q16" s="73">
        <f t="shared" si="26"/>
        <v>0</v>
      </c>
      <c r="R16" s="73">
        <f t="shared" si="27"/>
        <v>0</v>
      </c>
      <c r="S16" s="73">
        <f t="shared" si="28"/>
        <v>0</v>
      </c>
      <c r="T16" s="73">
        <f t="shared" si="29"/>
        <v>0</v>
      </c>
      <c r="U16" s="73">
        <f t="shared" si="30"/>
        <v>0</v>
      </c>
      <c r="V16" s="73">
        <f t="shared" si="5"/>
        <v>0</v>
      </c>
      <c r="W16" s="73">
        <f t="shared" si="3"/>
        <v>0</v>
      </c>
      <c r="X16" s="73">
        <f t="shared" si="3"/>
        <v>0</v>
      </c>
      <c r="Z16" s="73">
        <f t="shared" si="6"/>
        <v>0</v>
      </c>
      <c r="AA16" s="73">
        <f t="shared" si="7"/>
        <v>0</v>
      </c>
      <c r="AB16" s="73">
        <f t="shared" si="8"/>
        <v>0</v>
      </c>
      <c r="AC16" s="73">
        <f t="shared" si="9"/>
        <v>0</v>
      </c>
      <c r="AD16" s="73">
        <f t="shared" si="10"/>
        <v>0</v>
      </c>
      <c r="AE16" s="73">
        <f t="shared" si="11"/>
        <v>0</v>
      </c>
      <c r="AF16" s="73">
        <f t="shared" si="12"/>
        <v>0</v>
      </c>
      <c r="AG16" s="73">
        <f t="shared" si="13"/>
        <v>0</v>
      </c>
      <c r="AH16" s="73">
        <f t="shared" si="14"/>
        <v>0</v>
      </c>
      <c r="AI16" s="73">
        <f t="shared" si="15"/>
        <v>0</v>
      </c>
      <c r="AJ16" s="73">
        <f t="shared" si="16"/>
        <v>0</v>
      </c>
      <c r="AK16" s="73">
        <f t="shared" si="17"/>
        <v>0</v>
      </c>
      <c r="AL16" s="73">
        <f t="shared" si="18"/>
        <v>0</v>
      </c>
      <c r="AM16" s="73">
        <f t="shared" si="4"/>
        <v>0</v>
      </c>
      <c r="AN16" s="73">
        <f t="shared" si="4"/>
        <v>0</v>
      </c>
      <c r="AQ16" s="72"/>
      <c r="AR16" s="98">
        <f t="shared" si="0"/>
        <v>0</v>
      </c>
      <c r="AS16" s="96">
        <f>AN63</f>
        <v>0</v>
      </c>
      <c r="AT16" s="96">
        <f>X63</f>
        <v>0</v>
      </c>
      <c r="AU16" s="60"/>
      <c r="AY16" s="60"/>
    </row>
    <row r="17" spans="2:52">
      <c r="B17" s="61"/>
      <c r="C17" s="63"/>
      <c r="D17" s="80"/>
      <c r="E17" s="57"/>
      <c r="F17" s="77"/>
      <c r="G17" s="78">
        <f t="shared" si="1"/>
        <v>0</v>
      </c>
      <c r="H17" s="79">
        <f t="shared" si="2"/>
        <v>0</v>
      </c>
      <c r="I17" s="315"/>
      <c r="J17" s="73">
        <f t="shared" si="19"/>
        <v>0</v>
      </c>
      <c r="K17" s="73">
        <f t="shared" si="20"/>
        <v>0</v>
      </c>
      <c r="L17" s="73">
        <f t="shared" si="21"/>
        <v>0</v>
      </c>
      <c r="M17" s="73">
        <f t="shared" si="22"/>
        <v>0</v>
      </c>
      <c r="N17" s="73">
        <f t="shared" si="23"/>
        <v>0</v>
      </c>
      <c r="O17" s="73">
        <f t="shared" si="24"/>
        <v>0</v>
      </c>
      <c r="P17" s="73">
        <f t="shared" si="25"/>
        <v>0</v>
      </c>
      <c r="Q17" s="73">
        <f t="shared" si="26"/>
        <v>0</v>
      </c>
      <c r="R17" s="73">
        <f t="shared" si="27"/>
        <v>0</v>
      </c>
      <c r="S17" s="73">
        <f t="shared" si="28"/>
        <v>0</v>
      </c>
      <c r="T17" s="73">
        <f t="shared" si="29"/>
        <v>0</v>
      </c>
      <c r="U17" s="73">
        <f t="shared" si="30"/>
        <v>0</v>
      </c>
      <c r="V17" s="73">
        <f t="shared" si="5"/>
        <v>0</v>
      </c>
      <c r="W17" s="73">
        <f t="shared" si="3"/>
        <v>0</v>
      </c>
      <c r="X17" s="73">
        <f t="shared" si="3"/>
        <v>0</v>
      </c>
      <c r="Z17" s="73">
        <f t="shared" si="6"/>
        <v>0</v>
      </c>
      <c r="AA17" s="73">
        <f t="shared" si="7"/>
        <v>0</v>
      </c>
      <c r="AB17" s="73">
        <f t="shared" si="8"/>
        <v>0</v>
      </c>
      <c r="AC17" s="73">
        <f t="shared" si="9"/>
        <v>0</v>
      </c>
      <c r="AD17" s="73">
        <f t="shared" si="10"/>
        <v>0</v>
      </c>
      <c r="AE17" s="73">
        <f t="shared" si="11"/>
        <v>0</v>
      </c>
      <c r="AF17" s="73">
        <f t="shared" si="12"/>
        <v>0</v>
      </c>
      <c r="AG17" s="73">
        <f t="shared" si="13"/>
        <v>0</v>
      </c>
      <c r="AH17" s="73">
        <f t="shared" si="14"/>
        <v>0</v>
      </c>
      <c r="AI17" s="73">
        <f t="shared" si="15"/>
        <v>0</v>
      </c>
      <c r="AJ17" s="73">
        <f t="shared" si="16"/>
        <v>0</v>
      </c>
      <c r="AK17" s="73">
        <f t="shared" si="17"/>
        <v>0</v>
      </c>
      <c r="AL17" s="73">
        <f t="shared" si="18"/>
        <v>0</v>
      </c>
      <c r="AM17" s="73">
        <f t="shared" si="4"/>
        <v>0</v>
      </c>
      <c r="AN17" s="73">
        <f t="shared" si="4"/>
        <v>0</v>
      </c>
      <c r="AQ17" s="88" t="s">
        <v>63</v>
      </c>
      <c r="AR17" s="97">
        <f>SUM(AR2:AR16)</f>
        <v>48.599999999999994</v>
      </c>
      <c r="AS17" s="89">
        <f>SUM(AS2:AS16)</f>
        <v>0</v>
      </c>
      <c r="AT17" s="89">
        <f>SUM(AT2:AT16)</f>
        <v>48.599999999999994</v>
      </c>
    </row>
    <row r="18" spans="2:52">
      <c r="B18" s="61"/>
      <c r="C18" s="63"/>
      <c r="D18" s="80"/>
      <c r="E18" s="57"/>
      <c r="F18" s="77"/>
      <c r="G18" s="78">
        <f t="shared" si="1"/>
        <v>0</v>
      </c>
      <c r="H18" s="79">
        <f t="shared" si="2"/>
        <v>0</v>
      </c>
      <c r="I18" s="315"/>
      <c r="J18" s="73">
        <f t="shared" si="19"/>
        <v>0</v>
      </c>
      <c r="K18" s="73">
        <f t="shared" si="20"/>
        <v>0</v>
      </c>
      <c r="L18" s="73">
        <f t="shared" si="21"/>
        <v>0</v>
      </c>
      <c r="M18" s="73">
        <f t="shared" si="22"/>
        <v>0</v>
      </c>
      <c r="N18" s="73">
        <f t="shared" si="23"/>
        <v>0</v>
      </c>
      <c r="O18" s="73">
        <f t="shared" si="24"/>
        <v>0</v>
      </c>
      <c r="P18" s="73">
        <f t="shared" si="25"/>
        <v>0</v>
      </c>
      <c r="Q18" s="73">
        <f t="shared" si="26"/>
        <v>0</v>
      </c>
      <c r="R18" s="73">
        <f t="shared" si="27"/>
        <v>0</v>
      </c>
      <c r="S18" s="73">
        <f t="shared" si="28"/>
        <v>0</v>
      </c>
      <c r="T18" s="73">
        <f t="shared" si="29"/>
        <v>0</v>
      </c>
      <c r="U18" s="73">
        <f t="shared" si="30"/>
        <v>0</v>
      </c>
      <c r="V18" s="73">
        <f t="shared" si="5"/>
        <v>0</v>
      </c>
      <c r="W18" s="73">
        <f t="shared" si="3"/>
        <v>0</v>
      </c>
      <c r="X18" s="73">
        <f t="shared" si="3"/>
        <v>0</v>
      </c>
      <c r="Z18" s="73">
        <f t="shared" si="6"/>
        <v>0</v>
      </c>
      <c r="AA18" s="73">
        <f t="shared" si="7"/>
        <v>0</v>
      </c>
      <c r="AB18" s="73">
        <f t="shared" si="8"/>
        <v>0</v>
      </c>
      <c r="AC18" s="73">
        <f t="shared" si="9"/>
        <v>0</v>
      </c>
      <c r="AD18" s="73">
        <f t="shared" si="10"/>
        <v>0</v>
      </c>
      <c r="AE18" s="73">
        <f t="shared" si="11"/>
        <v>0</v>
      </c>
      <c r="AF18" s="73">
        <f t="shared" si="12"/>
        <v>0</v>
      </c>
      <c r="AG18" s="73">
        <f t="shared" si="13"/>
        <v>0</v>
      </c>
      <c r="AH18" s="73">
        <f t="shared" si="14"/>
        <v>0</v>
      </c>
      <c r="AI18" s="73">
        <f t="shared" si="15"/>
        <v>0</v>
      </c>
      <c r="AJ18" s="73">
        <f t="shared" si="16"/>
        <v>0</v>
      </c>
      <c r="AK18" s="73">
        <f t="shared" si="17"/>
        <v>0</v>
      </c>
      <c r="AL18" s="73">
        <f t="shared" si="18"/>
        <v>0</v>
      </c>
      <c r="AM18" s="73">
        <f t="shared" si="4"/>
        <v>0</v>
      </c>
      <c r="AN18" s="73">
        <f t="shared" si="4"/>
        <v>0</v>
      </c>
      <c r="AQ18" s="81" t="s">
        <v>61</v>
      </c>
      <c r="AR18" s="647" t="s">
        <v>43</v>
      </c>
      <c r="AS18" s="648"/>
      <c r="AT18" s="649"/>
      <c r="AU18" s="100"/>
      <c r="AV18" s="99"/>
      <c r="AY18" s="60"/>
    </row>
    <row r="19" spans="2:52">
      <c r="B19" s="61"/>
      <c r="C19" s="63"/>
      <c r="D19" s="80"/>
      <c r="E19" s="57"/>
      <c r="F19" s="77"/>
      <c r="G19" s="78">
        <f t="shared" si="1"/>
        <v>0</v>
      </c>
      <c r="H19" s="79">
        <f t="shared" si="2"/>
        <v>0</v>
      </c>
      <c r="I19" s="315"/>
      <c r="J19" s="73">
        <f t="shared" si="19"/>
        <v>0</v>
      </c>
      <c r="K19" s="73">
        <f t="shared" si="20"/>
        <v>0</v>
      </c>
      <c r="L19" s="73">
        <f t="shared" si="21"/>
        <v>0</v>
      </c>
      <c r="M19" s="73">
        <f t="shared" si="22"/>
        <v>0</v>
      </c>
      <c r="N19" s="73">
        <f t="shared" si="23"/>
        <v>0</v>
      </c>
      <c r="O19" s="73">
        <f t="shared" si="24"/>
        <v>0</v>
      </c>
      <c r="P19" s="73">
        <f t="shared" si="25"/>
        <v>0</v>
      </c>
      <c r="Q19" s="73">
        <f t="shared" si="26"/>
        <v>0</v>
      </c>
      <c r="R19" s="73">
        <f t="shared" si="27"/>
        <v>0</v>
      </c>
      <c r="S19" s="73">
        <f t="shared" si="28"/>
        <v>0</v>
      </c>
      <c r="T19" s="73">
        <f t="shared" si="29"/>
        <v>0</v>
      </c>
      <c r="U19" s="73">
        <f t="shared" si="30"/>
        <v>0</v>
      </c>
      <c r="V19" s="73">
        <f t="shared" si="5"/>
        <v>0</v>
      </c>
      <c r="W19" s="73">
        <f t="shared" si="5"/>
        <v>0</v>
      </c>
      <c r="X19" s="73">
        <f t="shared" si="5"/>
        <v>0</v>
      </c>
      <c r="Z19" s="73">
        <f t="shared" si="6"/>
        <v>0</v>
      </c>
      <c r="AA19" s="73">
        <f t="shared" si="7"/>
        <v>0</v>
      </c>
      <c r="AB19" s="73">
        <f t="shared" si="8"/>
        <v>0</v>
      </c>
      <c r="AC19" s="73">
        <f t="shared" si="9"/>
        <v>0</v>
      </c>
      <c r="AD19" s="73">
        <f t="shared" si="10"/>
        <v>0</v>
      </c>
      <c r="AE19" s="73">
        <f t="shared" si="11"/>
        <v>0</v>
      </c>
      <c r="AF19" s="73">
        <f t="shared" si="12"/>
        <v>0</v>
      </c>
      <c r="AG19" s="73">
        <f t="shared" si="13"/>
        <v>0</v>
      </c>
      <c r="AH19" s="73">
        <f t="shared" si="14"/>
        <v>0</v>
      </c>
      <c r="AI19" s="73">
        <f t="shared" si="15"/>
        <v>0</v>
      </c>
      <c r="AJ19" s="73">
        <f t="shared" si="16"/>
        <v>0</v>
      </c>
      <c r="AK19" s="73">
        <f t="shared" si="17"/>
        <v>0</v>
      </c>
      <c r="AL19" s="73">
        <f t="shared" si="18"/>
        <v>0</v>
      </c>
      <c r="AM19" s="73">
        <f t="shared" si="18"/>
        <v>0</v>
      </c>
      <c r="AN19" s="73">
        <f t="shared" si="18"/>
        <v>0</v>
      </c>
      <c r="AQ19" s="81" t="s">
        <v>62</v>
      </c>
      <c r="AU19" s="99"/>
    </row>
    <row r="20" spans="2:52">
      <c r="B20" s="61"/>
      <c r="C20" s="63"/>
      <c r="D20" s="80"/>
      <c r="E20" s="57"/>
      <c r="F20" s="77"/>
      <c r="G20" s="78">
        <f t="shared" si="1"/>
        <v>0</v>
      </c>
      <c r="H20" s="79">
        <f t="shared" si="2"/>
        <v>0</v>
      </c>
      <c r="I20" s="315"/>
      <c r="J20" s="73">
        <f t="shared" si="19"/>
        <v>0</v>
      </c>
      <c r="K20" s="73">
        <f t="shared" si="20"/>
        <v>0</v>
      </c>
      <c r="L20" s="73">
        <f t="shared" si="21"/>
        <v>0</v>
      </c>
      <c r="M20" s="73">
        <f t="shared" si="22"/>
        <v>0</v>
      </c>
      <c r="N20" s="73">
        <f t="shared" si="23"/>
        <v>0</v>
      </c>
      <c r="O20" s="73">
        <f t="shared" si="24"/>
        <v>0</v>
      </c>
      <c r="P20" s="73">
        <f t="shared" si="25"/>
        <v>0</v>
      </c>
      <c r="Q20" s="73">
        <f t="shared" si="26"/>
        <v>0</v>
      </c>
      <c r="R20" s="73">
        <f t="shared" si="27"/>
        <v>0</v>
      </c>
      <c r="S20" s="73">
        <f t="shared" si="28"/>
        <v>0</v>
      </c>
      <c r="T20" s="73">
        <f t="shared" si="29"/>
        <v>0</v>
      </c>
      <c r="U20" s="73">
        <f t="shared" si="30"/>
        <v>0</v>
      </c>
      <c r="V20" s="73">
        <f t="shared" si="5"/>
        <v>0</v>
      </c>
      <c r="W20" s="73">
        <f t="shared" si="5"/>
        <v>0</v>
      </c>
      <c r="X20" s="73">
        <f t="shared" si="5"/>
        <v>0</v>
      </c>
      <c r="Z20" s="73">
        <f t="shared" si="6"/>
        <v>0</v>
      </c>
      <c r="AA20" s="73">
        <f t="shared" si="7"/>
        <v>0</v>
      </c>
      <c r="AB20" s="73">
        <f t="shared" si="8"/>
        <v>0</v>
      </c>
      <c r="AC20" s="73">
        <f t="shared" si="9"/>
        <v>0</v>
      </c>
      <c r="AD20" s="73">
        <f t="shared" si="10"/>
        <v>0</v>
      </c>
      <c r="AE20" s="73">
        <f t="shared" si="11"/>
        <v>0</v>
      </c>
      <c r="AF20" s="73">
        <f t="shared" si="12"/>
        <v>0</v>
      </c>
      <c r="AG20" s="73">
        <f t="shared" si="13"/>
        <v>0</v>
      </c>
      <c r="AH20" s="73">
        <f t="shared" si="14"/>
        <v>0</v>
      </c>
      <c r="AI20" s="73">
        <f t="shared" si="15"/>
        <v>0</v>
      </c>
      <c r="AJ20" s="73">
        <f t="shared" si="16"/>
        <v>0</v>
      </c>
      <c r="AK20" s="73">
        <f t="shared" si="17"/>
        <v>0</v>
      </c>
      <c r="AL20" s="73">
        <f t="shared" si="18"/>
        <v>0</v>
      </c>
      <c r="AM20" s="73">
        <f t="shared" si="18"/>
        <v>0</v>
      </c>
      <c r="AN20" s="73">
        <f t="shared" si="18"/>
        <v>0</v>
      </c>
    </row>
    <row r="21" spans="2:52">
      <c r="B21" s="61"/>
      <c r="C21" s="63"/>
      <c r="D21" s="80"/>
      <c r="E21" s="57"/>
      <c r="F21" s="77"/>
      <c r="G21" s="78">
        <f t="shared" si="1"/>
        <v>0</v>
      </c>
      <c r="H21" s="79">
        <f t="shared" si="2"/>
        <v>0</v>
      </c>
      <c r="I21" s="315"/>
      <c r="J21" s="73">
        <f t="shared" si="19"/>
        <v>0</v>
      </c>
      <c r="K21" s="73">
        <f t="shared" si="20"/>
        <v>0</v>
      </c>
      <c r="L21" s="73">
        <f t="shared" si="21"/>
        <v>0</v>
      </c>
      <c r="M21" s="73">
        <f t="shared" si="22"/>
        <v>0</v>
      </c>
      <c r="N21" s="73">
        <f t="shared" si="23"/>
        <v>0</v>
      </c>
      <c r="O21" s="73">
        <f t="shared" si="24"/>
        <v>0</v>
      </c>
      <c r="P21" s="73">
        <f t="shared" si="25"/>
        <v>0</v>
      </c>
      <c r="Q21" s="73">
        <f t="shared" si="26"/>
        <v>0</v>
      </c>
      <c r="R21" s="73">
        <f t="shared" si="27"/>
        <v>0</v>
      </c>
      <c r="S21" s="73">
        <f t="shared" si="28"/>
        <v>0</v>
      </c>
      <c r="T21" s="73">
        <f t="shared" si="29"/>
        <v>0</v>
      </c>
      <c r="U21" s="73">
        <f t="shared" si="30"/>
        <v>0</v>
      </c>
      <c r="V21" s="73">
        <f t="shared" si="5"/>
        <v>0</v>
      </c>
      <c r="W21" s="73">
        <f t="shared" si="5"/>
        <v>0</v>
      </c>
      <c r="X21" s="73">
        <f t="shared" si="5"/>
        <v>0</v>
      </c>
      <c r="Z21" s="73">
        <f t="shared" si="6"/>
        <v>0</v>
      </c>
      <c r="AA21" s="73">
        <f t="shared" si="7"/>
        <v>0</v>
      </c>
      <c r="AB21" s="73">
        <f t="shared" si="8"/>
        <v>0</v>
      </c>
      <c r="AC21" s="73">
        <f t="shared" si="9"/>
        <v>0</v>
      </c>
      <c r="AD21" s="73">
        <f t="shared" si="10"/>
        <v>0</v>
      </c>
      <c r="AE21" s="73">
        <f t="shared" si="11"/>
        <v>0</v>
      </c>
      <c r="AF21" s="73">
        <f t="shared" si="12"/>
        <v>0</v>
      </c>
      <c r="AG21" s="73">
        <f t="shared" si="13"/>
        <v>0</v>
      </c>
      <c r="AH21" s="73">
        <f t="shared" si="14"/>
        <v>0</v>
      </c>
      <c r="AI21" s="73">
        <f t="shared" si="15"/>
        <v>0</v>
      </c>
      <c r="AJ21" s="73">
        <f t="shared" si="16"/>
        <v>0</v>
      </c>
      <c r="AK21" s="73">
        <f t="shared" si="17"/>
        <v>0</v>
      </c>
      <c r="AL21" s="73">
        <f t="shared" si="18"/>
        <v>0</v>
      </c>
      <c r="AM21" s="73">
        <f t="shared" si="18"/>
        <v>0</v>
      </c>
      <c r="AN21" s="73">
        <f t="shared" si="18"/>
        <v>0</v>
      </c>
    </row>
    <row r="22" spans="2:52">
      <c r="B22" s="61"/>
      <c r="C22" s="63"/>
      <c r="D22" s="80"/>
      <c r="E22" s="57"/>
      <c r="F22" s="77"/>
      <c r="G22" s="78">
        <f t="shared" si="1"/>
        <v>0</v>
      </c>
      <c r="H22" s="79">
        <f t="shared" si="2"/>
        <v>0</v>
      </c>
      <c r="I22" s="316"/>
      <c r="J22" s="73">
        <f t="shared" si="19"/>
        <v>0</v>
      </c>
      <c r="K22" s="73">
        <f t="shared" si="20"/>
        <v>0</v>
      </c>
      <c r="L22" s="73">
        <f t="shared" si="21"/>
        <v>0</v>
      </c>
      <c r="M22" s="73">
        <f t="shared" si="22"/>
        <v>0</v>
      </c>
      <c r="N22" s="73">
        <f t="shared" si="23"/>
        <v>0</v>
      </c>
      <c r="O22" s="73">
        <f t="shared" si="24"/>
        <v>0</v>
      </c>
      <c r="P22" s="73">
        <f t="shared" si="25"/>
        <v>0</v>
      </c>
      <c r="Q22" s="73">
        <f t="shared" si="26"/>
        <v>0</v>
      </c>
      <c r="R22" s="73">
        <f t="shared" si="27"/>
        <v>0</v>
      </c>
      <c r="S22" s="73">
        <f t="shared" si="28"/>
        <v>0</v>
      </c>
      <c r="T22" s="73">
        <f t="shared" si="29"/>
        <v>0</v>
      </c>
      <c r="U22" s="73">
        <f t="shared" si="30"/>
        <v>0</v>
      </c>
      <c r="V22" s="73">
        <f t="shared" si="5"/>
        <v>0</v>
      </c>
      <c r="W22" s="73">
        <f t="shared" si="5"/>
        <v>0</v>
      </c>
      <c r="X22" s="73">
        <f t="shared" si="5"/>
        <v>0</v>
      </c>
      <c r="Y22" s="62"/>
      <c r="Z22" s="73">
        <f t="shared" si="6"/>
        <v>0</v>
      </c>
      <c r="AA22" s="73">
        <f t="shared" si="7"/>
        <v>0</v>
      </c>
      <c r="AB22" s="73">
        <f t="shared" si="8"/>
        <v>0</v>
      </c>
      <c r="AC22" s="73">
        <f t="shared" si="9"/>
        <v>0</v>
      </c>
      <c r="AD22" s="73">
        <f t="shared" si="10"/>
        <v>0</v>
      </c>
      <c r="AE22" s="73">
        <f t="shared" si="11"/>
        <v>0</v>
      </c>
      <c r="AF22" s="73">
        <f t="shared" si="12"/>
        <v>0</v>
      </c>
      <c r="AG22" s="73">
        <f t="shared" si="13"/>
        <v>0</v>
      </c>
      <c r="AH22" s="73">
        <f t="shared" si="14"/>
        <v>0</v>
      </c>
      <c r="AI22" s="73">
        <f t="shared" si="15"/>
        <v>0</v>
      </c>
      <c r="AJ22" s="73">
        <f t="shared" si="16"/>
        <v>0</v>
      </c>
      <c r="AK22" s="73">
        <f t="shared" si="17"/>
        <v>0</v>
      </c>
      <c r="AL22" s="73">
        <f t="shared" si="18"/>
        <v>0</v>
      </c>
      <c r="AM22" s="73">
        <f t="shared" si="18"/>
        <v>0</v>
      </c>
      <c r="AN22" s="73">
        <f t="shared" si="18"/>
        <v>0</v>
      </c>
      <c r="AO22" s="62"/>
      <c r="AP22" s="62"/>
    </row>
    <row r="23" spans="2:52" ht="17.25" thickBot="1">
      <c r="B23" s="61"/>
      <c r="C23" s="63"/>
      <c r="D23" s="80"/>
      <c r="E23" s="57"/>
      <c r="F23" s="77"/>
      <c r="G23" s="78">
        <f t="shared" si="1"/>
        <v>0</v>
      </c>
      <c r="H23" s="79">
        <f t="shared" si="2"/>
        <v>0</v>
      </c>
      <c r="I23" s="315"/>
      <c r="J23" s="73">
        <f t="shared" si="19"/>
        <v>0</v>
      </c>
      <c r="K23" s="73">
        <f t="shared" si="20"/>
        <v>0</v>
      </c>
      <c r="L23" s="73">
        <f t="shared" si="21"/>
        <v>0</v>
      </c>
      <c r="M23" s="73">
        <f t="shared" si="22"/>
        <v>0</v>
      </c>
      <c r="N23" s="73">
        <f t="shared" si="23"/>
        <v>0</v>
      </c>
      <c r="O23" s="73">
        <f t="shared" si="24"/>
        <v>0</v>
      </c>
      <c r="P23" s="73">
        <f t="shared" si="25"/>
        <v>0</v>
      </c>
      <c r="Q23" s="73">
        <f t="shared" si="26"/>
        <v>0</v>
      </c>
      <c r="R23" s="73">
        <f t="shared" si="27"/>
        <v>0</v>
      </c>
      <c r="S23" s="73">
        <f t="shared" si="28"/>
        <v>0</v>
      </c>
      <c r="T23" s="73">
        <f t="shared" si="29"/>
        <v>0</v>
      </c>
      <c r="U23" s="73">
        <f t="shared" si="30"/>
        <v>0</v>
      </c>
      <c r="V23" s="73">
        <f t="shared" si="5"/>
        <v>0</v>
      </c>
      <c r="W23" s="73">
        <f t="shared" si="5"/>
        <v>0</v>
      </c>
      <c r="X23" s="73">
        <f t="shared" si="5"/>
        <v>0</v>
      </c>
      <c r="Z23" s="73">
        <f t="shared" si="6"/>
        <v>0</v>
      </c>
      <c r="AA23" s="73">
        <f t="shared" si="7"/>
        <v>0</v>
      </c>
      <c r="AB23" s="73">
        <f t="shared" si="8"/>
        <v>0</v>
      </c>
      <c r="AC23" s="73">
        <f t="shared" si="9"/>
        <v>0</v>
      </c>
      <c r="AD23" s="73">
        <f t="shared" si="10"/>
        <v>0</v>
      </c>
      <c r="AE23" s="73">
        <f t="shared" si="11"/>
        <v>0</v>
      </c>
      <c r="AF23" s="73">
        <f t="shared" si="12"/>
        <v>0</v>
      </c>
      <c r="AG23" s="73">
        <f t="shared" si="13"/>
        <v>0</v>
      </c>
      <c r="AH23" s="73">
        <f t="shared" si="14"/>
        <v>0</v>
      </c>
      <c r="AI23" s="73">
        <f t="shared" si="15"/>
        <v>0</v>
      </c>
      <c r="AJ23" s="73">
        <f t="shared" si="16"/>
        <v>0</v>
      </c>
      <c r="AK23" s="73">
        <f t="shared" si="17"/>
        <v>0</v>
      </c>
      <c r="AL23" s="73">
        <f t="shared" si="18"/>
        <v>0</v>
      </c>
      <c r="AM23" s="73">
        <f t="shared" si="18"/>
        <v>0</v>
      </c>
      <c r="AN23" s="73">
        <f t="shared" si="18"/>
        <v>0</v>
      </c>
      <c r="AV23" s="652" t="s">
        <v>103</v>
      </c>
      <c r="AW23" s="652"/>
      <c r="AY23" s="653" t="s">
        <v>102</v>
      </c>
      <c r="AZ23" s="653"/>
    </row>
    <row r="24" spans="2:52">
      <c r="B24" s="61"/>
      <c r="C24" s="63"/>
      <c r="D24" s="80"/>
      <c r="E24" s="57"/>
      <c r="F24" s="77"/>
      <c r="G24" s="78">
        <f t="shared" si="1"/>
        <v>0</v>
      </c>
      <c r="H24" s="79">
        <f t="shared" si="2"/>
        <v>0</v>
      </c>
      <c r="I24" s="315"/>
      <c r="J24" s="73">
        <f t="shared" si="19"/>
        <v>0</v>
      </c>
      <c r="K24" s="73">
        <f t="shared" si="20"/>
        <v>0</v>
      </c>
      <c r="L24" s="73">
        <f t="shared" si="21"/>
        <v>0</v>
      </c>
      <c r="M24" s="73">
        <f t="shared" si="22"/>
        <v>0</v>
      </c>
      <c r="N24" s="73">
        <f t="shared" si="23"/>
        <v>0</v>
      </c>
      <c r="O24" s="73">
        <f t="shared" si="24"/>
        <v>0</v>
      </c>
      <c r="P24" s="73">
        <f t="shared" si="25"/>
        <v>0</v>
      </c>
      <c r="Q24" s="73">
        <f t="shared" si="26"/>
        <v>0</v>
      </c>
      <c r="R24" s="73">
        <f t="shared" si="27"/>
        <v>0</v>
      </c>
      <c r="S24" s="73">
        <f t="shared" si="28"/>
        <v>0</v>
      </c>
      <c r="T24" s="73">
        <f t="shared" si="29"/>
        <v>0</v>
      </c>
      <c r="U24" s="73">
        <f t="shared" si="30"/>
        <v>0</v>
      </c>
      <c r="V24" s="73">
        <f t="shared" si="5"/>
        <v>0</v>
      </c>
      <c r="W24" s="73">
        <f t="shared" si="5"/>
        <v>0</v>
      </c>
      <c r="X24" s="73">
        <f t="shared" si="5"/>
        <v>0</v>
      </c>
      <c r="Z24" s="73">
        <f t="shared" si="6"/>
        <v>0</v>
      </c>
      <c r="AA24" s="73">
        <f t="shared" si="7"/>
        <v>0</v>
      </c>
      <c r="AB24" s="73">
        <f t="shared" si="8"/>
        <v>0</v>
      </c>
      <c r="AC24" s="73">
        <f t="shared" si="9"/>
        <v>0</v>
      </c>
      <c r="AD24" s="73">
        <f t="shared" si="10"/>
        <v>0</v>
      </c>
      <c r="AE24" s="73">
        <f t="shared" si="11"/>
        <v>0</v>
      </c>
      <c r="AF24" s="73">
        <f t="shared" si="12"/>
        <v>0</v>
      </c>
      <c r="AG24" s="73">
        <f t="shared" si="13"/>
        <v>0</v>
      </c>
      <c r="AH24" s="73">
        <f t="shared" si="14"/>
        <v>0</v>
      </c>
      <c r="AI24" s="73">
        <f t="shared" si="15"/>
        <v>0</v>
      </c>
      <c r="AJ24" s="73">
        <f t="shared" si="16"/>
        <v>0</v>
      </c>
      <c r="AK24" s="73">
        <f t="shared" si="17"/>
        <v>0</v>
      </c>
      <c r="AL24" s="73">
        <f t="shared" si="18"/>
        <v>0</v>
      </c>
      <c r="AM24" s="73">
        <f t="shared" si="18"/>
        <v>0</v>
      </c>
      <c r="AN24" s="73">
        <f t="shared" si="18"/>
        <v>0</v>
      </c>
      <c r="AP24" s="324"/>
      <c r="AQ24" s="320" t="s">
        <v>232</v>
      </c>
      <c r="AR24" s="327">
        <f>AR17</f>
        <v>48.599999999999994</v>
      </c>
      <c r="AV24" s="113" t="s">
        <v>64</v>
      </c>
      <c r="AW24" s="1">
        <v>0</v>
      </c>
      <c r="AY24" s="335" t="s">
        <v>99</v>
      </c>
      <c r="AZ24" s="336">
        <f>AS17</f>
        <v>0</v>
      </c>
    </row>
    <row r="25" spans="2:52">
      <c r="B25" s="61"/>
      <c r="C25" s="63"/>
      <c r="D25" s="80"/>
      <c r="E25" s="57"/>
      <c r="F25" s="77"/>
      <c r="G25" s="78">
        <f t="shared" si="1"/>
        <v>0</v>
      </c>
      <c r="H25" s="79">
        <f t="shared" si="2"/>
        <v>0</v>
      </c>
      <c r="I25" s="315"/>
      <c r="J25" s="73">
        <f t="shared" si="19"/>
        <v>0</v>
      </c>
      <c r="K25" s="73">
        <f t="shared" si="20"/>
        <v>0</v>
      </c>
      <c r="L25" s="73">
        <f t="shared" si="21"/>
        <v>0</v>
      </c>
      <c r="M25" s="73">
        <f t="shared" si="22"/>
        <v>0</v>
      </c>
      <c r="N25" s="73">
        <f t="shared" si="23"/>
        <v>0</v>
      </c>
      <c r="O25" s="73">
        <f t="shared" si="24"/>
        <v>0</v>
      </c>
      <c r="P25" s="73">
        <f t="shared" si="25"/>
        <v>0</v>
      </c>
      <c r="Q25" s="73">
        <f t="shared" si="26"/>
        <v>0</v>
      </c>
      <c r="R25" s="73">
        <f t="shared" si="27"/>
        <v>0</v>
      </c>
      <c r="S25" s="73">
        <f t="shared" si="28"/>
        <v>0</v>
      </c>
      <c r="T25" s="73">
        <f t="shared" si="29"/>
        <v>0</v>
      </c>
      <c r="U25" s="73">
        <f t="shared" si="30"/>
        <v>0</v>
      </c>
      <c r="V25" s="73">
        <f t="shared" si="5"/>
        <v>0</v>
      </c>
      <c r="W25" s="73">
        <f t="shared" si="5"/>
        <v>0</v>
      </c>
      <c r="X25" s="73">
        <f t="shared" si="5"/>
        <v>0</v>
      </c>
      <c r="Z25" s="73">
        <f t="shared" si="6"/>
        <v>0</v>
      </c>
      <c r="AA25" s="73">
        <f t="shared" si="7"/>
        <v>0</v>
      </c>
      <c r="AB25" s="73">
        <f t="shared" si="8"/>
        <v>0</v>
      </c>
      <c r="AC25" s="73">
        <f t="shared" si="9"/>
        <v>0</v>
      </c>
      <c r="AD25" s="73">
        <f t="shared" si="10"/>
        <v>0</v>
      </c>
      <c r="AE25" s="73">
        <f t="shared" si="11"/>
        <v>0</v>
      </c>
      <c r="AF25" s="73">
        <f t="shared" si="12"/>
        <v>0</v>
      </c>
      <c r="AG25" s="73">
        <f t="shared" si="13"/>
        <v>0</v>
      </c>
      <c r="AH25" s="73">
        <f t="shared" si="14"/>
        <v>0</v>
      </c>
      <c r="AI25" s="73">
        <f t="shared" si="15"/>
        <v>0</v>
      </c>
      <c r="AJ25" s="73">
        <f t="shared" si="16"/>
        <v>0</v>
      </c>
      <c r="AK25" s="73">
        <f t="shared" si="17"/>
        <v>0</v>
      </c>
      <c r="AL25" s="73">
        <f t="shared" si="18"/>
        <v>0</v>
      </c>
      <c r="AM25" s="73">
        <f t="shared" si="18"/>
        <v>0</v>
      </c>
      <c r="AN25" s="73">
        <f t="shared" si="18"/>
        <v>0</v>
      </c>
      <c r="AP25" s="325"/>
      <c r="AQ25" s="321" t="s">
        <v>231</v>
      </c>
      <c r="AR25" s="334">
        <f>AY4+AY6</f>
        <v>0</v>
      </c>
      <c r="AS25" s="654" t="s">
        <v>238</v>
      </c>
      <c r="AT25" s="655"/>
      <c r="AV25" s="113" t="s">
        <v>65</v>
      </c>
      <c r="AW25" s="1">
        <v>0</v>
      </c>
      <c r="AY25" s="335" t="s">
        <v>100</v>
      </c>
      <c r="AZ25" s="337">
        <f>AR27</f>
        <v>0</v>
      </c>
    </row>
    <row r="26" spans="2:52">
      <c r="B26" s="61"/>
      <c r="C26" s="63"/>
      <c r="D26" s="80"/>
      <c r="E26" s="57"/>
      <c r="F26" s="77"/>
      <c r="G26" s="78">
        <f t="shared" si="1"/>
        <v>0</v>
      </c>
      <c r="H26" s="79">
        <f t="shared" si="2"/>
        <v>0</v>
      </c>
      <c r="I26" s="315"/>
      <c r="J26" s="73">
        <f t="shared" si="19"/>
        <v>0</v>
      </c>
      <c r="K26" s="73">
        <f t="shared" si="20"/>
        <v>0</v>
      </c>
      <c r="L26" s="73">
        <f t="shared" si="21"/>
        <v>0</v>
      </c>
      <c r="M26" s="73">
        <f t="shared" si="22"/>
        <v>0</v>
      </c>
      <c r="N26" s="73">
        <f t="shared" si="23"/>
        <v>0</v>
      </c>
      <c r="O26" s="73">
        <f t="shared" si="24"/>
        <v>0</v>
      </c>
      <c r="P26" s="73">
        <f t="shared" si="25"/>
        <v>0</v>
      </c>
      <c r="Q26" s="73">
        <f t="shared" si="26"/>
        <v>0</v>
      </c>
      <c r="R26" s="73">
        <f t="shared" si="27"/>
        <v>0</v>
      </c>
      <c r="S26" s="73">
        <f t="shared" si="28"/>
        <v>0</v>
      </c>
      <c r="T26" s="73">
        <f t="shared" si="29"/>
        <v>0</v>
      </c>
      <c r="U26" s="73">
        <f t="shared" si="30"/>
        <v>0</v>
      </c>
      <c r="V26" s="73">
        <f t="shared" si="5"/>
        <v>0</v>
      </c>
      <c r="W26" s="73">
        <f t="shared" si="5"/>
        <v>0</v>
      </c>
      <c r="X26" s="73">
        <f t="shared" si="5"/>
        <v>0</v>
      </c>
      <c r="Z26" s="73">
        <f t="shared" si="6"/>
        <v>0</v>
      </c>
      <c r="AA26" s="73">
        <f t="shared" si="7"/>
        <v>0</v>
      </c>
      <c r="AB26" s="73">
        <f t="shared" si="8"/>
        <v>0</v>
      </c>
      <c r="AC26" s="73">
        <f t="shared" si="9"/>
        <v>0</v>
      </c>
      <c r="AD26" s="73">
        <f t="shared" si="10"/>
        <v>0</v>
      </c>
      <c r="AE26" s="73">
        <f t="shared" si="11"/>
        <v>0</v>
      </c>
      <c r="AF26" s="73">
        <f t="shared" si="12"/>
        <v>0</v>
      </c>
      <c r="AG26" s="73">
        <f t="shared" si="13"/>
        <v>0</v>
      </c>
      <c r="AH26" s="73">
        <f t="shared" si="14"/>
        <v>0</v>
      </c>
      <c r="AI26" s="73">
        <f t="shared" si="15"/>
        <v>0</v>
      </c>
      <c r="AJ26" s="73">
        <f t="shared" si="16"/>
        <v>0</v>
      </c>
      <c r="AK26" s="73">
        <f t="shared" si="17"/>
        <v>0</v>
      </c>
      <c r="AL26" s="73">
        <f t="shared" si="18"/>
        <v>0</v>
      </c>
      <c r="AM26" s="73">
        <f t="shared" si="18"/>
        <v>0</v>
      </c>
      <c r="AN26" s="73">
        <f t="shared" si="18"/>
        <v>0</v>
      </c>
      <c r="AP26" s="325"/>
      <c r="AQ26" s="321" t="s">
        <v>235</v>
      </c>
      <c r="AR26" s="328">
        <f>AR24-AR25</f>
        <v>48.599999999999994</v>
      </c>
      <c r="AV26" s="113" t="s">
        <v>66</v>
      </c>
      <c r="AW26" s="1">
        <v>0</v>
      </c>
      <c r="AY26" s="335" t="s">
        <v>103</v>
      </c>
      <c r="AZ26" s="338">
        <f>AW31</f>
        <v>0</v>
      </c>
    </row>
    <row r="27" spans="2:52">
      <c r="B27" s="61"/>
      <c r="C27" s="63"/>
      <c r="D27" s="80"/>
      <c r="E27" s="57"/>
      <c r="F27" s="77"/>
      <c r="G27" s="78">
        <f t="shared" si="1"/>
        <v>0</v>
      </c>
      <c r="H27" s="79">
        <f t="shared" si="2"/>
        <v>0</v>
      </c>
      <c r="I27" s="315"/>
      <c r="J27" s="73">
        <f t="shared" si="19"/>
        <v>0</v>
      </c>
      <c r="K27" s="73">
        <f t="shared" si="20"/>
        <v>0</v>
      </c>
      <c r="L27" s="73">
        <f t="shared" si="21"/>
        <v>0</v>
      </c>
      <c r="M27" s="73">
        <f t="shared" si="22"/>
        <v>0</v>
      </c>
      <c r="N27" s="73">
        <f t="shared" si="23"/>
        <v>0</v>
      </c>
      <c r="O27" s="73">
        <f t="shared" si="24"/>
        <v>0</v>
      </c>
      <c r="P27" s="73">
        <f t="shared" si="25"/>
        <v>0</v>
      </c>
      <c r="Q27" s="73">
        <f t="shared" si="26"/>
        <v>0</v>
      </c>
      <c r="R27" s="73">
        <f t="shared" si="27"/>
        <v>0</v>
      </c>
      <c r="S27" s="73">
        <f t="shared" si="28"/>
        <v>0</v>
      </c>
      <c r="T27" s="73">
        <f t="shared" si="29"/>
        <v>0</v>
      </c>
      <c r="U27" s="73">
        <f t="shared" si="30"/>
        <v>0</v>
      </c>
      <c r="V27" s="73">
        <f t="shared" si="5"/>
        <v>0</v>
      </c>
      <c r="W27" s="73">
        <f t="shared" si="5"/>
        <v>0</v>
      </c>
      <c r="X27" s="73">
        <f t="shared" si="5"/>
        <v>0</v>
      </c>
      <c r="Z27" s="73">
        <f t="shared" si="6"/>
        <v>0</v>
      </c>
      <c r="AA27" s="73">
        <f t="shared" si="7"/>
        <v>0</v>
      </c>
      <c r="AB27" s="73">
        <f t="shared" si="8"/>
        <v>0</v>
      </c>
      <c r="AC27" s="73">
        <f t="shared" si="9"/>
        <v>0</v>
      </c>
      <c r="AD27" s="73">
        <f t="shared" si="10"/>
        <v>0</v>
      </c>
      <c r="AE27" s="73">
        <f t="shared" si="11"/>
        <v>0</v>
      </c>
      <c r="AF27" s="73">
        <f t="shared" si="12"/>
        <v>0</v>
      </c>
      <c r="AG27" s="73">
        <f t="shared" si="13"/>
        <v>0</v>
      </c>
      <c r="AH27" s="73">
        <f t="shared" si="14"/>
        <v>0</v>
      </c>
      <c r="AI27" s="73">
        <f t="shared" si="15"/>
        <v>0</v>
      </c>
      <c r="AJ27" s="73">
        <f t="shared" si="16"/>
        <v>0</v>
      </c>
      <c r="AK27" s="73">
        <f t="shared" si="17"/>
        <v>0</v>
      </c>
      <c r="AL27" s="73">
        <f t="shared" si="18"/>
        <v>0</v>
      </c>
      <c r="AM27" s="73">
        <f t="shared" si="18"/>
        <v>0</v>
      </c>
      <c r="AN27" s="73">
        <f t="shared" si="18"/>
        <v>0</v>
      </c>
      <c r="AP27" s="325"/>
      <c r="AQ27" s="322" t="s">
        <v>233</v>
      </c>
      <c r="AR27" s="319"/>
      <c r="AS27" s="656" t="s">
        <v>239</v>
      </c>
      <c r="AT27" s="657"/>
      <c r="AV27" s="113" t="s">
        <v>67</v>
      </c>
      <c r="AW27" s="55">
        <v>0</v>
      </c>
      <c r="AY27" s="335" t="s">
        <v>237</v>
      </c>
      <c r="AZ27" s="160">
        <v>0</v>
      </c>
    </row>
    <row r="28" spans="2:52" ht="17.25" customHeight="1" thickBot="1">
      <c r="B28" s="61"/>
      <c r="C28" s="63"/>
      <c r="D28" s="80"/>
      <c r="E28" s="57"/>
      <c r="F28" s="77"/>
      <c r="G28" s="78">
        <f t="shared" si="1"/>
        <v>0</v>
      </c>
      <c r="H28" s="79">
        <f t="shared" si="2"/>
        <v>0</v>
      </c>
      <c r="I28" s="315"/>
      <c r="J28" s="73">
        <f t="shared" si="19"/>
        <v>0</v>
      </c>
      <c r="K28" s="73">
        <f t="shared" si="20"/>
        <v>0</v>
      </c>
      <c r="L28" s="73">
        <f t="shared" si="21"/>
        <v>0</v>
      </c>
      <c r="M28" s="73">
        <f t="shared" si="22"/>
        <v>0</v>
      </c>
      <c r="N28" s="73">
        <f t="shared" si="23"/>
        <v>0</v>
      </c>
      <c r="O28" s="73">
        <f t="shared" si="24"/>
        <v>0</v>
      </c>
      <c r="P28" s="73">
        <f t="shared" si="25"/>
        <v>0</v>
      </c>
      <c r="Q28" s="73">
        <f t="shared" si="26"/>
        <v>0</v>
      </c>
      <c r="R28" s="73">
        <f t="shared" si="27"/>
        <v>0</v>
      </c>
      <c r="S28" s="73">
        <f t="shared" si="28"/>
        <v>0</v>
      </c>
      <c r="T28" s="73">
        <f t="shared" si="29"/>
        <v>0</v>
      </c>
      <c r="U28" s="73">
        <f t="shared" si="30"/>
        <v>0</v>
      </c>
      <c r="V28" s="73">
        <f t="shared" si="5"/>
        <v>0</v>
      </c>
      <c r="W28" s="73">
        <f t="shared" si="5"/>
        <v>0</v>
      </c>
      <c r="X28" s="73">
        <f t="shared" si="5"/>
        <v>0</v>
      </c>
      <c r="Z28" s="73">
        <f t="shared" si="6"/>
        <v>0</v>
      </c>
      <c r="AA28" s="73">
        <f t="shared" si="7"/>
        <v>0</v>
      </c>
      <c r="AB28" s="73">
        <f t="shared" si="8"/>
        <v>0</v>
      </c>
      <c r="AC28" s="73">
        <f t="shared" si="9"/>
        <v>0</v>
      </c>
      <c r="AD28" s="73">
        <f t="shared" si="10"/>
        <v>0</v>
      </c>
      <c r="AE28" s="73">
        <f t="shared" si="11"/>
        <v>0</v>
      </c>
      <c r="AF28" s="73">
        <f t="shared" si="12"/>
        <v>0</v>
      </c>
      <c r="AG28" s="73">
        <f t="shared" si="13"/>
        <v>0</v>
      </c>
      <c r="AH28" s="73">
        <f t="shared" si="14"/>
        <v>0</v>
      </c>
      <c r="AI28" s="73">
        <f t="shared" si="15"/>
        <v>0</v>
      </c>
      <c r="AJ28" s="73">
        <f t="shared" si="16"/>
        <v>0</v>
      </c>
      <c r="AK28" s="73">
        <f t="shared" si="17"/>
        <v>0</v>
      </c>
      <c r="AL28" s="73">
        <f t="shared" si="18"/>
        <v>0</v>
      </c>
      <c r="AM28" s="73">
        <f t="shared" si="18"/>
        <v>0</v>
      </c>
      <c r="AN28" s="73">
        <f t="shared" si="18"/>
        <v>0</v>
      </c>
      <c r="AP28" s="326"/>
      <c r="AQ28" s="323" t="s">
        <v>234</v>
      </c>
      <c r="AR28" s="333">
        <f>AR27+AR26</f>
        <v>48.599999999999994</v>
      </c>
      <c r="AS28" s="656"/>
      <c r="AT28" s="657"/>
      <c r="AV28" s="113" t="s">
        <v>43</v>
      </c>
      <c r="AW28" s="1">
        <f>+SUM(AW24:AW27)</f>
        <v>0</v>
      </c>
      <c r="AY28" s="335" t="s">
        <v>43</v>
      </c>
      <c r="AZ28" s="161">
        <f>AZ24+AZ25+AZ26-AZ27</f>
        <v>0</v>
      </c>
    </row>
    <row r="29" spans="2:52" ht="16.5" customHeight="1">
      <c r="B29" s="61"/>
      <c r="C29" s="63"/>
      <c r="D29" s="80"/>
      <c r="E29" s="57"/>
      <c r="F29" s="77"/>
      <c r="G29" s="78">
        <f t="shared" si="1"/>
        <v>0</v>
      </c>
      <c r="H29" s="79">
        <f t="shared" si="2"/>
        <v>0</v>
      </c>
      <c r="I29" s="315"/>
      <c r="J29" s="73">
        <f t="shared" si="19"/>
        <v>0</v>
      </c>
      <c r="K29" s="73">
        <f t="shared" si="20"/>
        <v>0</v>
      </c>
      <c r="L29" s="73">
        <f t="shared" si="21"/>
        <v>0</v>
      </c>
      <c r="M29" s="73">
        <f t="shared" si="22"/>
        <v>0</v>
      </c>
      <c r="N29" s="73">
        <f t="shared" si="23"/>
        <v>0</v>
      </c>
      <c r="O29" s="73">
        <f t="shared" si="24"/>
        <v>0</v>
      </c>
      <c r="P29" s="73">
        <f t="shared" si="25"/>
        <v>0</v>
      </c>
      <c r="Q29" s="73">
        <f t="shared" si="26"/>
        <v>0</v>
      </c>
      <c r="R29" s="73">
        <f t="shared" si="27"/>
        <v>0</v>
      </c>
      <c r="S29" s="73">
        <f t="shared" si="28"/>
        <v>0</v>
      </c>
      <c r="T29" s="73">
        <f t="shared" si="29"/>
        <v>0</v>
      </c>
      <c r="U29" s="73">
        <f t="shared" si="30"/>
        <v>0</v>
      </c>
      <c r="V29" s="73">
        <f t="shared" si="5"/>
        <v>0</v>
      </c>
      <c r="W29" s="73">
        <f t="shared" si="5"/>
        <v>0</v>
      </c>
      <c r="X29" s="73">
        <f t="shared" si="5"/>
        <v>0</v>
      </c>
      <c r="Z29" s="73">
        <f t="shared" si="6"/>
        <v>0</v>
      </c>
      <c r="AA29" s="73">
        <f t="shared" si="7"/>
        <v>0</v>
      </c>
      <c r="AB29" s="73">
        <f t="shared" si="8"/>
        <v>0</v>
      </c>
      <c r="AC29" s="73">
        <f t="shared" si="9"/>
        <v>0</v>
      </c>
      <c r="AD29" s="73">
        <f t="shared" si="10"/>
        <v>0</v>
      </c>
      <c r="AE29" s="73">
        <f t="shared" si="11"/>
        <v>0</v>
      </c>
      <c r="AF29" s="73">
        <f t="shared" si="12"/>
        <v>0</v>
      </c>
      <c r="AG29" s="73">
        <f t="shared" si="13"/>
        <v>0</v>
      </c>
      <c r="AH29" s="73">
        <f t="shared" si="14"/>
        <v>0</v>
      </c>
      <c r="AI29" s="73">
        <f t="shared" si="15"/>
        <v>0</v>
      </c>
      <c r="AJ29" s="73">
        <f t="shared" si="16"/>
        <v>0</v>
      </c>
      <c r="AK29" s="73">
        <f t="shared" si="17"/>
        <v>0</v>
      </c>
      <c r="AL29" s="73">
        <f t="shared" si="18"/>
        <v>0</v>
      </c>
      <c r="AM29" s="73">
        <f t="shared" si="18"/>
        <v>0</v>
      </c>
      <c r="AN29" s="73">
        <f t="shared" si="18"/>
        <v>0</v>
      </c>
      <c r="AR29" s="60"/>
      <c r="AV29" s="113"/>
      <c r="AW29" s="1"/>
    </row>
    <row r="30" spans="2:52" ht="17.25" customHeight="1" thickBot="1">
      <c r="B30" s="61"/>
      <c r="C30" s="63"/>
      <c r="D30" s="80"/>
      <c r="E30" s="57"/>
      <c r="F30" s="77"/>
      <c r="G30" s="78">
        <f t="shared" si="1"/>
        <v>0</v>
      </c>
      <c r="H30" s="79">
        <f t="shared" si="2"/>
        <v>0</v>
      </c>
      <c r="I30" s="315"/>
      <c r="J30" s="73">
        <f t="shared" si="19"/>
        <v>0</v>
      </c>
      <c r="K30" s="73">
        <f t="shared" si="20"/>
        <v>0</v>
      </c>
      <c r="L30" s="73">
        <f t="shared" si="21"/>
        <v>0</v>
      </c>
      <c r="M30" s="73">
        <f t="shared" si="22"/>
        <v>0</v>
      </c>
      <c r="N30" s="73">
        <f t="shared" si="23"/>
        <v>0</v>
      </c>
      <c r="O30" s="73">
        <f t="shared" si="24"/>
        <v>0</v>
      </c>
      <c r="P30" s="73">
        <f t="shared" si="25"/>
        <v>0</v>
      </c>
      <c r="Q30" s="73">
        <f t="shared" si="26"/>
        <v>0</v>
      </c>
      <c r="R30" s="73">
        <f t="shared" si="27"/>
        <v>0</v>
      </c>
      <c r="S30" s="73">
        <f t="shared" si="28"/>
        <v>0</v>
      </c>
      <c r="T30" s="73">
        <f t="shared" si="29"/>
        <v>0</v>
      </c>
      <c r="U30" s="73">
        <f t="shared" si="30"/>
        <v>0</v>
      </c>
      <c r="V30" s="73">
        <f t="shared" si="5"/>
        <v>0</v>
      </c>
      <c r="W30" s="73">
        <f t="shared" si="5"/>
        <v>0</v>
      </c>
      <c r="X30" s="73">
        <f t="shared" si="5"/>
        <v>0</v>
      </c>
      <c r="Z30" s="73">
        <f t="shared" si="6"/>
        <v>0</v>
      </c>
      <c r="AA30" s="73">
        <f t="shared" si="7"/>
        <v>0</v>
      </c>
      <c r="AB30" s="73">
        <f t="shared" si="8"/>
        <v>0</v>
      </c>
      <c r="AC30" s="73">
        <f t="shared" si="9"/>
        <v>0</v>
      </c>
      <c r="AD30" s="73">
        <f t="shared" si="10"/>
        <v>0</v>
      </c>
      <c r="AE30" s="73">
        <f t="shared" si="11"/>
        <v>0</v>
      </c>
      <c r="AF30" s="73">
        <f t="shared" si="12"/>
        <v>0</v>
      </c>
      <c r="AG30" s="73">
        <f t="shared" si="13"/>
        <v>0</v>
      </c>
      <c r="AH30" s="73">
        <f t="shared" si="14"/>
        <v>0</v>
      </c>
      <c r="AI30" s="73">
        <f t="shared" si="15"/>
        <v>0</v>
      </c>
      <c r="AJ30" s="73">
        <f t="shared" si="16"/>
        <v>0</v>
      </c>
      <c r="AK30" s="73">
        <f t="shared" si="17"/>
        <v>0</v>
      </c>
      <c r="AL30" s="73">
        <f t="shared" si="18"/>
        <v>0</v>
      </c>
      <c r="AM30" s="73">
        <f t="shared" si="18"/>
        <v>0</v>
      </c>
      <c r="AN30" s="73">
        <f t="shared" si="18"/>
        <v>0</v>
      </c>
      <c r="AV30" s="1"/>
      <c r="AW30" s="1"/>
      <c r="AY30" s="318" t="s">
        <v>241</v>
      </c>
      <c r="AZ30" s="341">
        <f>AZ25+AZ24-AY6</f>
        <v>0</v>
      </c>
    </row>
    <row r="31" spans="2:52" ht="17.25" customHeight="1" thickBot="1">
      <c r="B31" s="61"/>
      <c r="C31" s="63"/>
      <c r="D31" s="80"/>
      <c r="E31" s="57"/>
      <c r="F31" s="77"/>
      <c r="G31" s="78">
        <f t="shared" si="1"/>
        <v>0</v>
      </c>
      <c r="H31" s="79">
        <f t="shared" si="2"/>
        <v>0</v>
      </c>
      <c r="I31" s="315"/>
      <c r="J31" s="73">
        <f t="shared" si="19"/>
        <v>0</v>
      </c>
      <c r="K31" s="73">
        <f t="shared" si="20"/>
        <v>0</v>
      </c>
      <c r="L31" s="73">
        <f t="shared" si="21"/>
        <v>0</v>
      </c>
      <c r="M31" s="73">
        <f t="shared" si="22"/>
        <v>0</v>
      </c>
      <c r="N31" s="73">
        <f t="shared" si="23"/>
        <v>0</v>
      </c>
      <c r="O31" s="73">
        <f t="shared" si="24"/>
        <v>0</v>
      </c>
      <c r="P31" s="73">
        <f t="shared" si="25"/>
        <v>0</v>
      </c>
      <c r="Q31" s="73">
        <f t="shared" si="26"/>
        <v>0</v>
      </c>
      <c r="R31" s="73">
        <f t="shared" si="27"/>
        <v>0</v>
      </c>
      <c r="S31" s="73">
        <f t="shared" si="28"/>
        <v>0</v>
      </c>
      <c r="T31" s="73">
        <f t="shared" si="29"/>
        <v>0</v>
      </c>
      <c r="U31" s="73">
        <f t="shared" si="30"/>
        <v>0</v>
      </c>
      <c r="V31" s="73">
        <f t="shared" si="5"/>
        <v>0</v>
      </c>
      <c r="W31" s="73">
        <f t="shared" si="5"/>
        <v>0</v>
      </c>
      <c r="X31" s="73">
        <f t="shared" si="5"/>
        <v>0</v>
      </c>
      <c r="Z31" s="73">
        <f t="shared" si="6"/>
        <v>0</v>
      </c>
      <c r="AA31" s="73">
        <f t="shared" si="7"/>
        <v>0</v>
      </c>
      <c r="AB31" s="73">
        <f t="shared" si="8"/>
        <v>0</v>
      </c>
      <c r="AC31" s="73">
        <f t="shared" si="9"/>
        <v>0</v>
      </c>
      <c r="AD31" s="73">
        <f t="shared" si="10"/>
        <v>0</v>
      </c>
      <c r="AE31" s="73">
        <f t="shared" si="11"/>
        <v>0</v>
      </c>
      <c r="AF31" s="73">
        <f t="shared" si="12"/>
        <v>0</v>
      </c>
      <c r="AG31" s="73">
        <f t="shared" si="13"/>
        <v>0</v>
      </c>
      <c r="AH31" s="73">
        <f t="shared" si="14"/>
        <v>0</v>
      </c>
      <c r="AI31" s="73">
        <f t="shared" si="15"/>
        <v>0</v>
      </c>
      <c r="AJ31" s="73">
        <f t="shared" si="16"/>
        <v>0</v>
      </c>
      <c r="AK31" s="73">
        <f t="shared" si="17"/>
        <v>0</v>
      </c>
      <c r="AL31" s="73">
        <f t="shared" si="18"/>
        <v>0</v>
      </c>
      <c r="AM31" s="73">
        <f t="shared" si="18"/>
        <v>0</v>
      </c>
      <c r="AN31" s="73">
        <f t="shared" si="18"/>
        <v>0</v>
      </c>
      <c r="AQ31" s="318" t="s">
        <v>63</v>
      </c>
      <c r="AR31" s="329">
        <f>AR27+AS17</f>
        <v>0</v>
      </c>
      <c r="AV31" s="113" t="s">
        <v>68</v>
      </c>
      <c r="AW31" s="114">
        <f>AW28/2</f>
        <v>0</v>
      </c>
    </row>
    <row r="32" spans="2:52" ht="16.5" customHeight="1">
      <c r="B32" s="61"/>
      <c r="C32" s="63"/>
      <c r="D32" s="80"/>
      <c r="E32" s="57"/>
      <c r="F32" s="77"/>
      <c r="G32" s="78">
        <f t="shared" si="1"/>
        <v>0</v>
      </c>
      <c r="H32" s="79">
        <f t="shared" si="2"/>
        <v>0</v>
      </c>
      <c r="I32" s="315"/>
      <c r="J32" s="73">
        <f t="shared" si="19"/>
        <v>0</v>
      </c>
      <c r="K32" s="73">
        <f t="shared" si="20"/>
        <v>0</v>
      </c>
      <c r="L32" s="73">
        <f t="shared" si="21"/>
        <v>0</v>
      </c>
      <c r="M32" s="73">
        <f t="shared" si="22"/>
        <v>0</v>
      </c>
      <c r="N32" s="73">
        <f t="shared" si="23"/>
        <v>0</v>
      </c>
      <c r="O32" s="73">
        <f t="shared" si="24"/>
        <v>0</v>
      </c>
      <c r="P32" s="73">
        <f t="shared" si="25"/>
        <v>0</v>
      </c>
      <c r="Q32" s="73">
        <f t="shared" si="26"/>
        <v>0</v>
      </c>
      <c r="R32" s="73">
        <f t="shared" si="27"/>
        <v>0</v>
      </c>
      <c r="S32" s="73">
        <f t="shared" si="28"/>
        <v>0</v>
      </c>
      <c r="T32" s="73">
        <f t="shared" si="29"/>
        <v>0</v>
      </c>
      <c r="U32" s="73">
        <f t="shared" si="30"/>
        <v>0</v>
      </c>
      <c r="V32" s="73">
        <f t="shared" si="5"/>
        <v>0</v>
      </c>
      <c r="W32" s="73">
        <f t="shared" si="5"/>
        <v>0</v>
      </c>
      <c r="X32" s="73">
        <f t="shared" si="5"/>
        <v>0</v>
      </c>
      <c r="Z32" s="73">
        <f t="shared" si="6"/>
        <v>0</v>
      </c>
      <c r="AA32" s="73">
        <f t="shared" si="7"/>
        <v>0</v>
      </c>
      <c r="AB32" s="73">
        <f t="shared" si="8"/>
        <v>0</v>
      </c>
      <c r="AC32" s="73">
        <f t="shared" si="9"/>
        <v>0</v>
      </c>
      <c r="AD32" s="73">
        <f t="shared" si="10"/>
        <v>0</v>
      </c>
      <c r="AE32" s="73">
        <f t="shared" si="11"/>
        <v>0</v>
      </c>
      <c r="AF32" s="73">
        <f t="shared" si="12"/>
        <v>0</v>
      </c>
      <c r="AG32" s="73">
        <f t="shared" si="13"/>
        <v>0</v>
      </c>
      <c r="AH32" s="73">
        <f t="shared" si="14"/>
        <v>0</v>
      </c>
      <c r="AI32" s="73">
        <f t="shared" si="15"/>
        <v>0</v>
      </c>
      <c r="AJ32" s="73">
        <f t="shared" si="16"/>
        <v>0</v>
      </c>
      <c r="AK32" s="73">
        <f t="shared" si="17"/>
        <v>0</v>
      </c>
      <c r="AL32" s="73">
        <f t="shared" si="18"/>
        <v>0</v>
      </c>
      <c r="AM32" s="73">
        <f t="shared" si="18"/>
        <v>0</v>
      </c>
      <c r="AN32" s="73">
        <f t="shared" si="18"/>
        <v>0</v>
      </c>
      <c r="AQ32" s="318" t="s">
        <v>61</v>
      </c>
      <c r="AR32" s="329">
        <f>AT17</f>
        <v>48.599999999999994</v>
      </c>
      <c r="AY32" s="318" t="s">
        <v>242</v>
      </c>
      <c r="AZ32" s="341">
        <f>AT17-AY4</f>
        <v>48.599999999999994</v>
      </c>
    </row>
    <row r="33" spans="2:52" ht="17.25" customHeight="1" thickBot="1">
      <c r="B33" s="61"/>
      <c r="C33" s="63"/>
      <c r="D33" s="80"/>
      <c r="E33" s="57"/>
      <c r="F33" s="77"/>
      <c r="G33" s="78">
        <f t="shared" si="1"/>
        <v>0</v>
      </c>
      <c r="H33" s="79">
        <f t="shared" si="2"/>
        <v>0</v>
      </c>
      <c r="I33" s="315"/>
      <c r="J33" s="73">
        <f t="shared" si="19"/>
        <v>0</v>
      </c>
      <c r="K33" s="73">
        <f t="shared" si="20"/>
        <v>0</v>
      </c>
      <c r="L33" s="73">
        <f t="shared" si="21"/>
        <v>0</v>
      </c>
      <c r="M33" s="73">
        <f t="shared" si="22"/>
        <v>0</v>
      </c>
      <c r="N33" s="73">
        <f t="shared" si="23"/>
        <v>0</v>
      </c>
      <c r="O33" s="73">
        <f t="shared" si="24"/>
        <v>0</v>
      </c>
      <c r="P33" s="73">
        <f t="shared" si="25"/>
        <v>0</v>
      </c>
      <c r="Q33" s="73">
        <f t="shared" si="26"/>
        <v>0</v>
      </c>
      <c r="R33" s="73">
        <f t="shared" si="27"/>
        <v>0</v>
      </c>
      <c r="S33" s="73">
        <f t="shared" si="28"/>
        <v>0</v>
      </c>
      <c r="T33" s="73">
        <f t="shared" si="29"/>
        <v>0</v>
      </c>
      <c r="U33" s="73">
        <f t="shared" si="30"/>
        <v>0</v>
      </c>
      <c r="V33" s="73">
        <f t="shared" si="5"/>
        <v>0</v>
      </c>
      <c r="W33" s="73">
        <f t="shared" si="5"/>
        <v>0</v>
      </c>
      <c r="X33" s="73">
        <f t="shared" si="5"/>
        <v>0</v>
      </c>
      <c r="Z33" s="73">
        <f t="shared" si="6"/>
        <v>0</v>
      </c>
      <c r="AA33" s="73">
        <f t="shared" si="7"/>
        <v>0</v>
      </c>
      <c r="AB33" s="73">
        <f t="shared" si="8"/>
        <v>0</v>
      </c>
      <c r="AC33" s="73">
        <f t="shared" si="9"/>
        <v>0</v>
      </c>
      <c r="AD33" s="73">
        <f t="shared" si="10"/>
        <v>0</v>
      </c>
      <c r="AE33" s="73">
        <f t="shared" si="11"/>
        <v>0</v>
      </c>
      <c r="AF33" s="73">
        <f t="shared" si="12"/>
        <v>0</v>
      </c>
      <c r="AG33" s="73">
        <f t="shared" si="13"/>
        <v>0</v>
      </c>
      <c r="AH33" s="73">
        <f t="shared" si="14"/>
        <v>0</v>
      </c>
      <c r="AI33" s="73">
        <f t="shared" si="15"/>
        <v>0</v>
      </c>
      <c r="AJ33" s="73">
        <f t="shared" si="16"/>
        <v>0</v>
      </c>
      <c r="AK33" s="73">
        <f t="shared" si="17"/>
        <v>0</v>
      </c>
      <c r="AL33" s="73">
        <f t="shared" si="18"/>
        <v>0</v>
      </c>
      <c r="AM33" s="73">
        <f t="shared" si="18"/>
        <v>0</v>
      </c>
      <c r="AN33" s="73">
        <f t="shared" si="18"/>
        <v>0</v>
      </c>
      <c r="AR33" s="60"/>
    </row>
    <row r="34" spans="2:52" ht="17.25" customHeight="1" thickBot="1">
      <c r="B34" s="61"/>
      <c r="C34" s="63"/>
      <c r="D34" s="80"/>
      <c r="E34" s="57"/>
      <c r="F34" s="77"/>
      <c r="G34" s="78">
        <f t="shared" si="1"/>
        <v>0</v>
      </c>
      <c r="H34" s="79">
        <f t="shared" si="2"/>
        <v>0</v>
      </c>
      <c r="I34" s="315"/>
      <c r="J34" s="73">
        <f t="shared" si="19"/>
        <v>0</v>
      </c>
      <c r="K34" s="73">
        <f t="shared" si="20"/>
        <v>0</v>
      </c>
      <c r="L34" s="73">
        <f t="shared" si="21"/>
        <v>0</v>
      </c>
      <c r="M34" s="73">
        <f t="shared" si="22"/>
        <v>0</v>
      </c>
      <c r="N34" s="73">
        <f t="shared" si="23"/>
        <v>0</v>
      </c>
      <c r="O34" s="73">
        <f t="shared" si="24"/>
        <v>0</v>
      </c>
      <c r="P34" s="73">
        <f t="shared" si="25"/>
        <v>0</v>
      </c>
      <c r="Q34" s="73">
        <f t="shared" si="26"/>
        <v>0</v>
      </c>
      <c r="R34" s="73">
        <f t="shared" si="27"/>
        <v>0</v>
      </c>
      <c r="S34" s="73">
        <f t="shared" si="28"/>
        <v>0</v>
      </c>
      <c r="T34" s="73">
        <f t="shared" si="29"/>
        <v>0</v>
      </c>
      <c r="U34" s="73">
        <f t="shared" si="30"/>
        <v>0</v>
      </c>
      <c r="V34" s="73">
        <f t="shared" si="5"/>
        <v>0</v>
      </c>
      <c r="W34" s="73">
        <f t="shared" si="5"/>
        <v>0</v>
      </c>
      <c r="X34" s="73">
        <f t="shared" si="5"/>
        <v>0</v>
      </c>
      <c r="Z34" s="73">
        <f t="shared" si="6"/>
        <v>0</v>
      </c>
      <c r="AA34" s="73">
        <f t="shared" si="7"/>
        <v>0</v>
      </c>
      <c r="AB34" s="73">
        <f t="shared" si="8"/>
        <v>0</v>
      </c>
      <c r="AC34" s="73">
        <f t="shared" si="9"/>
        <v>0</v>
      </c>
      <c r="AD34" s="73">
        <f t="shared" si="10"/>
        <v>0</v>
      </c>
      <c r="AE34" s="73">
        <f t="shared" si="11"/>
        <v>0</v>
      </c>
      <c r="AF34" s="73">
        <f t="shared" si="12"/>
        <v>0</v>
      </c>
      <c r="AG34" s="73">
        <f t="shared" si="13"/>
        <v>0</v>
      </c>
      <c r="AH34" s="73">
        <f t="shared" si="14"/>
        <v>0</v>
      </c>
      <c r="AI34" s="73">
        <f t="shared" si="15"/>
        <v>0</v>
      </c>
      <c r="AJ34" s="73">
        <f t="shared" si="16"/>
        <v>0</v>
      </c>
      <c r="AK34" s="73">
        <f t="shared" si="17"/>
        <v>0</v>
      </c>
      <c r="AL34" s="73">
        <f t="shared" si="18"/>
        <v>0</v>
      </c>
      <c r="AM34" s="73">
        <f t="shared" si="18"/>
        <v>0</v>
      </c>
      <c r="AN34" s="73">
        <f t="shared" si="18"/>
        <v>0</v>
      </c>
      <c r="AR34" s="330">
        <f>AR32+AR31</f>
        <v>48.599999999999994</v>
      </c>
      <c r="AS34" s="331" t="s">
        <v>236</v>
      </c>
      <c r="AT34" s="332">
        <f>AR24+AR27</f>
        <v>48.599999999999994</v>
      </c>
      <c r="AZ34" s="342">
        <f>AZ32+AZ30</f>
        <v>48.599999999999994</v>
      </c>
    </row>
    <row r="35" spans="2:52" ht="16.5" customHeight="1">
      <c r="B35" s="61"/>
      <c r="C35" s="63"/>
      <c r="D35" s="80"/>
      <c r="E35" s="57"/>
      <c r="F35" s="77"/>
      <c r="G35" s="78">
        <f t="shared" si="1"/>
        <v>0</v>
      </c>
      <c r="H35" s="79">
        <f t="shared" si="2"/>
        <v>0</v>
      </c>
      <c r="I35" s="315"/>
      <c r="J35" s="73">
        <f t="shared" si="19"/>
        <v>0</v>
      </c>
      <c r="K35" s="73">
        <f t="shared" si="20"/>
        <v>0</v>
      </c>
      <c r="L35" s="73">
        <f t="shared" si="21"/>
        <v>0</v>
      </c>
      <c r="M35" s="73">
        <f t="shared" si="22"/>
        <v>0</v>
      </c>
      <c r="N35" s="73">
        <f t="shared" si="23"/>
        <v>0</v>
      </c>
      <c r="O35" s="73">
        <f t="shared" si="24"/>
        <v>0</v>
      </c>
      <c r="P35" s="73">
        <f t="shared" si="25"/>
        <v>0</v>
      </c>
      <c r="Q35" s="73">
        <f t="shared" si="26"/>
        <v>0</v>
      </c>
      <c r="R35" s="73">
        <f t="shared" si="27"/>
        <v>0</v>
      </c>
      <c r="S35" s="73">
        <f t="shared" si="28"/>
        <v>0</v>
      </c>
      <c r="T35" s="73">
        <f t="shared" si="29"/>
        <v>0</v>
      </c>
      <c r="U35" s="73">
        <f t="shared" si="30"/>
        <v>0</v>
      </c>
      <c r="V35" s="73">
        <f t="shared" si="5"/>
        <v>0</v>
      </c>
      <c r="W35" s="73">
        <f t="shared" si="5"/>
        <v>0</v>
      </c>
      <c r="X35" s="73">
        <f t="shared" si="5"/>
        <v>0</v>
      </c>
      <c r="Z35" s="73">
        <f t="shared" si="6"/>
        <v>0</v>
      </c>
      <c r="AA35" s="73">
        <f t="shared" si="7"/>
        <v>0</v>
      </c>
      <c r="AB35" s="73">
        <f t="shared" si="8"/>
        <v>0</v>
      </c>
      <c r="AC35" s="73">
        <f t="shared" si="9"/>
        <v>0</v>
      </c>
      <c r="AD35" s="73">
        <f t="shared" si="10"/>
        <v>0</v>
      </c>
      <c r="AE35" s="73">
        <f t="shared" si="11"/>
        <v>0</v>
      </c>
      <c r="AF35" s="73">
        <f t="shared" si="12"/>
        <v>0</v>
      </c>
      <c r="AG35" s="73">
        <f t="shared" si="13"/>
        <v>0</v>
      </c>
      <c r="AH35" s="73">
        <f t="shared" si="14"/>
        <v>0</v>
      </c>
      <c r="AI35" s="73">
        <f t="shared" si="15"/>
        <v>0</v>
      </c>
      <c r="AJ35" s="73">
        <f t="shared" si="16"/>
        <v>0</v>
      </c>
      <c r="AK35" s="73">
        <f t="shared" si="17"/>
        <v>0</v>
      </c>
      <c r="AL35" s="73">
        <f t="shared" si="18"/>
        <v>0</v>
      </c>
      <c r="AM35" s="73">
        <f t="shared" si="18"/>
        <v>0</v>
      </c>
      <c r="AN35" s="73">
        <f t="shared" si="18"/>
        <v>0</v>
      </c>
    </row>
    <row r="36" spans="2:52" ht="16.5" customHeight="1">
      <c r="B36" s="61"/>
      <c r="C36" s="63"/>
      <c r="D36" s="80"/>
      <c r="E36" s="57"/>
      <c r="F36" s="77"/>
      <c r="G36" s="78">
        <f t="shared" si="1"/>
        <v>0</v>
      </c>
      <c r="H36" s="79">
        <f t="shared" si="2"/>
        <v>0</v>
      </c>
      <c r="I36" s="315"/>
      <c r="J36" s="73">
        <f t="shared" si="19"/>
        <v>0</v>
      </c>
      <c r="K36" s="73">
        <f t="shared" si="20"/>
        <v>0</v>
      </c>
      <c r="L36" s="73">
        <f t="shared" si="21"/>
        <v>0</v>
      </c>
      <c r="M36" s="73">
        <f t="shared" si="22"/>
        <v>0</v>
      </c>
      <c r="N36" s="73">
        <f t="shared" si="23"/>
        <v>0</v>
      </c>
      <c r="O36" s="73">
        <f t="shared" si="24"/>
        <v>0</v>
      </c>
      <c r="P36" s="73">
        <f t="shared" si="25"/>
        <v>0</v>
      </c>
      <c r="Q36" s="73">
        <f t="shared" si="26"/>
        <v>0</v>
      </c>
      <c r="R36" s="73">
        <f t="shared" si="27"/>
        <v>0</v>
      </c>
      <c r="S36" s="73">
        <f t="shared" si="28"/>
        <v>0</v>
      </c>
      <c r="T36" s="73">
        <f t="shared" si="29"/>
        <v>0</v>
      </c>
      <c r="U36" s="73">
        <f t="shared" si="30"/>
        <v>0</v>
      </c>
      <c r="V36" s="73">
        <f t="shared" ref="V36:X62" si="33">IF($D36=V$2,$H36,0)</f>
        <v>0</v>
      </c>
      <c r="W36" s="73">
        <f t="shared" si="33"/>
        <v>0</v>
      </c>
      <c r="X36" s="73">
        <f t="shared" si="33"/>
        <v>0</v>
      </c>
      <c r="Z36" s="73">
        <f t="shared" si="6"/>
        <v>0</v>
      </c>
      <c r="AA36" s="73">
        <f t="shared" si="7"/>
        <v>0</v>
      </c>
      <c r="AB36" s="73">
        <f t="shared" si="8"/>
        <v>0</v>
      </c>
      <c r="AC36" s="73">
        <f t="shared" si="9"/>
        <v>0</v>
      </c>
      <c r="AD36" s="73">
        <f t="shared" si="10"/>
        <v>0</v>
      </c>
      <c r="AE36" s="73">
        <f t="shared" si="11"/>
        <v>0</v>
      </c>
      <c r="AF36" s="73">
        <f t="shared" si="12"/>
        <v>0</v>
      </c>
      <c r="AG36" s="73">
        <f t="shared" si="13"/>
        <v>0</v>
      </c>
      <c r="AH36" s="73">
        <f t="shared" si="14"/>
        <v>0</v>
      </c>
      <c r="AI36" s="73">
        <f t="shared" si="15"/>
        <v>0</v>
      </c>
      <c r="AJ36" s="73">
        <f t="shared" si="16"/>
        <v>0</v>
      </c>
      <c r="AK36" s="73">
        <f t="shared" si="17"/>
        <v>0</v>
      </c>
      <c r="AL36" s="73">
        <f t="shared" si="18"/>
        <v>0</v>
      </c>
      <c r="AM36" s="73">
        <f t="shared" si="18"/>
        <v>0</v>
      </c>
      <c r="AN36" s="73">
        <f t="shared" si="18"/>
        <v>0</v>
      </c>
    </row>
    <row r="37" spans="2:52" ht="16.5" customHeight="1">
      <c r="B37" s="61"/>
      <c r="C37" s="63"/>
      <c r="D37" s="80"/>
      <c r="E37" s="57"/>
      <c r="F37" s="77"/>
      <c r="G37" s="78">
        <f t="shared" si="1"/>
        <v>0</v>
      </c>
      <c r="H37" s="79">
        <f t="shared" si="2"/>
        <v>0</v>
      </c>
      <c r="I37" s="315"/>
      <c r="J37" s="73">
        <f t="shared" si="19"/>
        <v>0</v>
      </c>
      <c r="K37" s="73">
        <f t="shared" si="20"/>
        <v>0</v>
      </c>
      <c r="L37" s="73">
        <f t="shared" si="21"/>
        <v>0</v>
      </c>
      <c r="M37" s="73">
        <f t="shared" si="22"/>
        <v>0</v>
      </c>
      <c r="N37" s="73">
        <f t="shared" si="23"/>
        <v>0</v>
      </c>
      <c r="O37" s="73">
        <f t="shared" si="24"/>
        <v>0</v>
      </c>
      <c r="P37" s="73">
        <f t="shared" si="25"/>
        <v>0</v>
      </c>
      <c r="Q37" s="73">
        <f t="shared" si="26"/>
        <v>0</v>
      </c>
      <c r="R37" s="73">
        <f t="shared" si="27"/>
        <v>0</v>
      </c>
      <c r="S37" s="73">
        <f t="shared" si="28"/>
        <v>0</v>
      </c>
      <c r="T37" s="73">
        <f t="shared" si="29"/>
        <v>0</v>
      </c>
      <c r="U37" s="73">
        <f t="shared" si="30"/>
        <v>0</v>
      </c>
      <c r="V37" s="73">
        <f t="shared" si="33"/>
        <v>0</v>
      </c>
      <c r="W37" s="73">
        <f t="shared" si="33"/>
        <v>0</v>
      </c>
      <c r="X37" s="73">
        <f t="shared" si="33"/>
        <v>0</v>
      </c>
      <c r="Z37" s="73">
        <f t="shared" si="6"/>
        <v>0</v>
      </c>
      <c r="AA37" s="73">
        <f t="shared" si="7"/>
        <v>0</v>
      </c>
      <c r="AB37" s="73">
        <f t="shared" si="8"/>
        <v>0</v>
      </c>
      <c r="AC37" s="73">
        <f t="shared" si="9"/>
        <v>0</v>
      </c>
      <c r="AD37" s="73">
        <f t="shared" si="10"/>
        <v>0</v>
      </c>
      <c r="AE37" s="73">
        <f t="shared" si="11"/>
        <v>0</v>
      </c>
      <c r="AF37" s="73">
        <f t="shared" si="12"/>
        <v>0</v>
      </c>
      <c r="AG37" s="73">
        <f t="shared" si="13"/>
        <v>0</v>
      </c>
      <c r="AH37" s="73">
        <f t="shared" si="14"/>
        <v>0</v>
      </c>
      <c r="AI37" s="73">
        <f t="shared" si="15"/>
        <v>0</v>
      </c>
      <c r="AJ37" s="73">
        <f t="shared" si="16"/>
        <v>0</v>
      </c>
      <c r="AK37" s="73">
        <f t="shared" si="17"/>
        <v>0</v>
      </c>
      <c r="AL37" s="73">
        <f t="shared" si="18"/>
        <v>0</v>
      </c>
      <c r="AM37" s="73">
        <f t="shared" si="18"/>
        <v>0</v>
      </c>
      <c r="AN37" s="73">
        <f t="shared" si="18"/>
        <v>0</v>
      </c>
    </row>
    <row r="38" spans="2:52" ht="16.5" customHeight="1">
      <c r="B38" s="61"/>
      <c r="C38" s="63"/>
      <c r="D38" s="80"/>
      <c r="E38" s="57"/>
      <c r="F38" s="77"/>
      <c r="G38" s="78">
        <f t="shared" si="1"/>
        <v>0</v>
      </c>
      <c r="H38" s="79">
        <f t="shared" si="2"/>
        <v>0</v>
      </c>
      <c r="I38" s="315"/>
      <c r="J38" s="73">
        <f t="shared" si="19"/>
        <v>0</v>
      </c>
      <c r="K38" s="73">
        <f t="shared" si="20"/>
        <v>0</v>
      </c>
      <c r="L38" s="73">
        <f t="shared" si="21"/>
        <v>0</v>
      </c>
      <c r="M38" s="73">
        <f t="shared" si="22"/>
        <v>0</v>
      </c>
      <c r="N38" s="73">
        <f t="shared" si="23"/>
        <v>0</v>
      </c>
      <c r="O38" s="73">
        <f t="shared" si="24"/>
        <v>0</v>
      </c>
      <c r="P38" s="73">
        <f t="shared" si="25"/>
        <v>0</v>
      </c>
      <c r="Q38" s="73">
        <f t="shared" si="26"/>
        <v>0</v>
      </c>
      <c r="R38" s="73">
        <f t="shared" si="27"/>
        <v>0</v>
      </c>
      <c r="S38" s="73">
        <f t="shared" si="28"/>
        <v>0</v>
      </c>
      <c r="T38" s="73">
        <f t="shared" si="29"/>
        <v>0</v>
      </c>
      <c r="U38" s="73">
        <f t="shared" si="30"/>
        <v>0</v>
      </c>
      <c r="V38" s="73">
        <f t="shared" si="33"/>
        <v>0</v>
      </c>
      <c r="W38" s="73">
        <f t="shared" si="33"/>
        <v>0</v>
      </c>
      <c r="X38" s="73">
        <f t="shared" si="33"/>
        <v>0</v>
      </c>
      <c r="Z38" s="73">
        <f t="shared" si="6"/>
        <v>0</v>
      </c>
      <c r="AA38" s="73">
        <f t="shared" si="7"/>
        <v>0</v>
      </c>
      <c r="AB38" s="73">
        <f t="shared" si="8"/>
        <v>0</v>
      </c>
      <c r="AC38" s="73">
        <f t="shared" si="9"/>
        <v>0</v>
      </c>
      <c r="AD38" s="73">
        <f t="shared" si="10"/>
        <v>0</v>
      </c>
      <c r="AE38" s="73">
        <f t="shared" si="11"/>
        <v>0</v>
      </c>
      <c r="AF38" s="73">
        <f t="shared" si="12"/>
        <v>0</v>
      </c>
      <c r="AG38" s="73">
        <f t="shared" si="13"/>
        <v>0</v>
      </c>
      <c r="AH38" s="73">
        <f t="shared" si="14"/>
        <v>0</v>
      </c>
      <c r="AI38" s="73">
        <f t="shared" si="15"/>
        <v>0</v>
      </c>
      <c r="AJ38" s="73">
        <f t="shared" si="16"/>
        <v>0</v>
      </c>
      <c r="AK38" s="73">
        <f t="shared" si="17"/>
        <v>0</v>
      </c>
      <c r="AL38" s="73">
        <f t="shared" si="18"/>
        <v>0</v>
      </c>
      <c r="AM38" s="73">
        <f t="shared" si="18"/>
        <v>0</v>
      </c>
      <c r="AN38" s="73">
        <f t="shared" si="18"/>
        <v>0</v>
      </c>
    </row>
    <row r="39" spans="2:52" ht="16.5" customHeight="1">
      <c r="B39" s="61"/>
      <c r="C39" s="63"/>
      <c r="D39" s="80"/>
      <c r="E39" s="57"/>
      <c r="F39" s="77"/>
      <c r="G39" s="78">
        <f t="shared" si="1"/>
        <v>0</v>
      </c>
      <c r="H39" s="79">
        <f t="shared" si="2"/>
        <v>0</v>
      </c>
      <c r="I39" s="315"/>
      <c r="J39" s="73">
        <f t="shared" si="19"/>
        <v>0</v>
      </c>
      <c r="K39" s="73">
        <f t="shared" si="20"/>
        <v>0</v>
      </c>
      <c r="L39" s="73">
        <f t="shared" si="21"/>
        <v>0</v>
      </c>
      <c r="M39" s="73">
        <f t="shared" si="22"/>
        <v>0</v>
      </c>
      <c r="N39" s="73">
        <f t="shared" si="23"/>
        <v>0</v>
      </c>
      <c r="O39" s="73">
        <f t="shared" si="24"/>
        <v>0</v>
      </c>
      <c r="P39" s="73">
        <f t="shared" si="25"/>
        <v>0</v>
      </c>
      <c r="Q39" s="73">
        <f t="shared" si="26"/>
        <v>0</v>
      </c>
      <c r="R39" s="73">
        <f t="shared" si="27"/>
        <v>0</v>
      </c>
      <c r="S39" s="73">
        <f t="shared" si="28"/>
        <v>0</v>
      </c>
      <c r="T39" s="73">
        <f t="shared" si="29"/>
        <v>0</v>
      </c>
      <c r="U39" s="73">
        <f t="shared" si="30"/>
        <v>0</v>
      </c>
      <c r="V39" s="73">
        <f t="shared" si="33"/>
        <v>0</v>
      </c>
      <c r="W39" s="73">
        <f t="shared" si="33"/>
        <v>0</v>
      </c>
      <c r="X39" s="73">
        <f t="shared" si="33"/>
        <v>0</v>
      </c>
      <c r="Z39" s="73">
        <f t="shared" si="6"/>
        <v>0</v>
      </c>
      <c r="AA39" s="73">
        <f t="shared" si="7"/>
        <v>0</v>
      </c>
      <c r="AB39" s="73">
        <f t="shared" si="8"/>
        <v>0</v>
      </c>
      <c r="AC39" s="73">
        <f t="shared" si="9"/>
        <v>0</v>
      </c>
      <c r="AD39" s="73">
        <f t="shared" si="10"/>
        <v>0</v>
      </c>
      <c r="AE39" s="73">
        <f t="shared" si="11"/>
        <v>0</v>
      </c>
      <c r="AF39" s="73">
        <f t="shared" si="12"/>
        <v>0</v>
      </c>
      <c r="AG39" s="73">
        <f t="shared" si="13"/>
        <v>0</v>
      </c>
      <c r="AH39" s="73">
        <f t="shared" si="14"/>
        <v>0</v>
      </c>
      <c r="AI39" s="73">
        <f t="shared" si="15"/>
        <v>0</v>
      </c>
      <c r="AJ39" s="73">
        <f t="shared" si="16"/>
        <v>0</v>
      </c>
      <c r="AK39" s="73">
        <f t="shared" si="17"/>
        <v>0</v>
      </c>
      <c r="AL39" s="73">
        <f t="shared" si="18"/>
        <v>0</v>
      </c>
      <c r="AM39" s="73">
        <f t="shared" si="18"/>
        <v>0</v>
      </c>
      <c r="AN39" s="73">
        <f t="shared" si="18"/>
        <v>0</v>
      </c>
      <c r="AZ39" s="56">
        <v>1079.05</v>
      </c>
    </row>
    <row r="40" spans="2:52" hidden="1">
      <c r="B40" s="61"/>
      <c r="C40" s="63"/>
      <c r="D40" s="80"/>
      <c r="E40" s="57"/>
      <c r="F40" s="77"/>
      <c r="G40" s="78">
        <f t="shared" si="1"/>
        <v>0</v>
      </c>
      <c r="H40" s="79">
        <f t="shared" si="2"/>
        <v>0</v>
      </c>
      <c r="I40" s="315"/>
      <c r="J40" s="73">
        <f>IF($D40="ALIMENTAÇÃO",$H40,0)</f>
        <v>0</v>
      </c>
      <c r="K40" s="73">
        <f>IF($D40="ANIMAIS",$H40,0)</f>
        <v>0</v>
      </c>
      <c r="L40" s="73">
        <f>IF($D40="FILHO",$H40,0)</f>
        <v>0</v>
      </c>
      <c r="M40" s="73">
        <f>IF($D40="GASOLINA",$H40,0)</f>
        <v>0</v>
      </c>
      <c r="N40" s="73">
        <f>IF($D40="LAZER",$H40,0)</f>
        <v>0</v>
      </c>
      <c r="O40" s="73">
        <f>IF($D40="MANUT. IMÓVEL",$H40,0)</f>
        <v>0</v>
      </c>
      <c r="P40" s="73">
        <f>IF($D40="MANUT. VEICULAR",$H40,0)</f>
        <v>0</v>
      </c>
      <c r="Q40" s="73">
        <f>IF($D40="MÓVEIS",$H40,0)</f>
        <v>0</v>
      </c>
      <c r="R40" s="73">
        <f>IF($D40="OUTROS",$H40,0)</f>
        <v>0</v>
      </c>
      <c r="S40" s="73">
        <f>IF($D40="PLANOS",$H40,0)</f>
        <v>0</v>
      </c>
      <c r="T40" s="73">
        <f>IF($D40="SAÚDE",$H40,0)</f>
        <v>0</v>
      </c>
      <c r="U40" s="73">
        <f>IF($D40="TRANSPORTE",$H40,0)</f>
        <v>0</v>
      </c>
      <c r="V40" s="73">
        <f>IF($D40=V$2,$H40,0)</f>
        <v>0</v>
      </c>
      <c r="W40" s="73">
        <f>IF($D40=W$2,$H40,0)</f>
        <v>0</v>
      </c>
      <c r="X40" s="73">
        <f>IF($D40=X$2,$H40,0)</f>
        <v>0</v>
      </c>
      <c r="Z40" s="73">
        <f>IF($D40="ALIMENTAÇÃO",$G40,0)</f>
        <v>0</v>
      </c>
      <c r="AA40" s="73">
        <f>IF($D40="ANIMAIS",$G40,0)</f>
        <v>0</v>
      </c>
      <c r="AB40" s="73">
        <f>IF($D40="FILHO",$G40,0)</f>
        <v>0</v>
      </c>
      <c r="AC40" s="73">
        <f>IF($D40="GASOLINA",$G40,0)</f>
        <v>0</v>
      </c>
      <c r="AD40" s="73">
        <f>IF($D40="LAZER",$G40,0)</f>
        <v>0</v>
      </c>
      <c r="AE40" s="73">
        <f>IF($D40="MANUT. IMÓVEL",$G40,0)</f>
        <v>0</v>
      </c>
      <c r="AF40" s="73">
        <f>IF($D40="MANUT. VEICULAR",$G40,0)</f>
        <v>0</v>
      </c>
      <c r="AG40" s="73">
        <f>IF($D40="MÓVEIS",$G40,0)</f>
        <v>0</v>
      </c>
      <c r="AH40" s="73">
        <f>IF($D40="OUTROS",$G40,0)</f>
        <v>0</v>
      </c>
      <c r="AI40" s="73">
        <f>IF($D40="PLANOS",$G40,0)</f>
        <v>0</v>
      </c>
      <c r="AJ40" s="73">
        <f>IF($D40="SAÚDE",$G40,0)</f>
        <v>0</v>
      </c>
      <c r="AK40" s="73">
        <f>IF($D40="TRANSPORTE",$G40,0)</f>
        <v>0</v>
      </c>
      <c r="AL40" s="73">
        <f>IF($D40=AL$2,$G40,0)</f>
        <v>0</v>
      </c>
      <c r="AM40" s="73">
        <f>IF($D40=AM$2,$G40,0)</f>
        <v>0</v>
      </c>
      <c r="AN40" s="73">
        <f>IF($D40=AN$2,$G40,0)</f>
        <v>0</v>
      </c>
    </row>
    <row r="41" spans="2:52" hidden="1">
      <c r="B41" s="61"/>
      <c r="C41" s="63"/>
      <c r="D41" s="80"/>
      <c r="E41" s="57"/>
      <c r="F41" s="77"/>
      <c r="G41" s="78">
        <f t="shared" si="1"/>
        <v>0</v>
      </c>
      <c r="H41" s="79">
        <f t="shared" si="2"/>
        <v>0</v>
      </c>
      <c r="I41" s="315"/>
      <c r="J41" s="73">
        <f t="shared" si="19"/>
        <v>0</v>
      </c>
      <c r="K41" s="73">
        <f t="shared" si="20"/>
        <v>0</v>
      </c>
      <c r="L41" s="73">
        <f t="shared" si="21"/>
        <v>0</v>
      </c>
      <c r="M41" s="73">
        <f t="shared" si="22"/>
        <v>0</v>
      </c>
      <c r="N41" s="73">
        <f t="shared" si="23"/>
        <v>0</v>
      </c>
      <c r="O41" s="73">
        <f t="shared" si="24"/>
        <v>0</v>
      </c>
      <c r="P41" s="73">
        <f t="shared" si="25"/>
        <v>0</v>
      </c>
      <c r="Q41" s="73">
        <f t="shared" si="26"/>
        <v>0</v>
      </c>
      <c r="R41" s="73">
        <f t="shared" si="27"/>
        <v>0</v>
      </c>
      <c r="S41" s="73">
        <f t="shared" si="28"/>
        <v>0</v>
      </c>
      <c r="T41" s="73">
        <f t="shared" si="29"/>
        <v>0</v>
      </c>
      <c r="U41" s="73">
        <f t="shared" si="30"/>
        <v>0</v>
      </c>
      <c r="V41" s="73">
        <f t="shared" si="33"/>
        <v>0</v>
      </c>
      <c r="W41" s="73">
        <f t="shared" si="33"/>
        <v>0</v>
      </c>
      <c r="X41" s="73">
        <f t="shared" si="33"/>
        <v>0</v>
      </c>
      <c r="Z41" s="73">
        <f t="shared" si="6"/>
        <v>0</v>
      </c>
      <c r="AA41" s="73">
        <f t="shared" si="7"/>
        <v>0</v>
      </c>
      <c r="AB41" s="73">
        <f t="shared" si="8"/>
        <v>0</v>
      </c>
      <c r="AC41" s="73">
        <f t="shared" si="9"/>
        <v>0</v>
      </c>
      <c r="AD41" s="73">
        <f t="shared" si="10"/>
        <v>0</v>
      </c>
      <c r="AE41" s="73">
        <f t="shared" si="11"/>
        <v>0</v>
      </c>
      <c r="AF41" s="73">
        <f t="shared" si="12"/>
        <v>0</v>
      </c>
      <c r="AG41" s="73">
        <f t="shared" si="13"/>
        <v>0</v>
      </c>
      <c r="AH41" s="73">
        <f t="shared" si="14"/>
        <v>0</v>
      </c>
      <c r="AI41" s="73">
        <f t="shared" si="15"/>
        <v>0</v>
      </c>
      <c r="AJ41" s="73">
        <f t="shared" si="16"/>
        <v>0</v>
      </c>
      <c r="AK41" s="73">
        <f t="shared" si="17"/>
        <v>0</v>
      </c>
      <c r="AL41" s="73">
        <f t="shared" si="18"/>
        <v>0</v>
      </c>
      <c r="AM41" s="73">
        <f t="shared" si="18"/>
        <v>0</v>
      </c>
      <c r="AN41" s="73">
        <f t="shared" si="18"/>
        <v>0</v>
      </c>
    </row>
    <row r="42" spans="2:52" hidden="1">
      <c r="B42" s="61"/>
      <c r="C42" s="63"/>
      <c r="D42" s="80"/>
      <c r="E42" s="57"/>
      <c r="F42" s="77"/>
      <c r="G42" s="78">
        <f t="shared" si="1"/>
        <v>0</v>
      </c>
      <c r="H42" s="79">
        <f t="shared" si="2"/>
        <v>0</v>
      </c>
      <c r="I42" s="315"/>
      <c r="J42" s="73">
        <f t="shared" si="19"/>
        <v>0</v>
      </c>
      <c r="K42" s="73">
        <f t="shared" si="20"/>
        <v>0</v>
      </c>
      <c r="L42" s="73">
        <f t="shared" si="21"/>
        <v>0</v>
      </c>
      <c r="M42" s="73">
        <f t="shared" si="22"/>
        <v>0</v>
      </c>
      <c r="N42" s="73">
        <f t="shared" si="23"/>
        <v>0</v>
      </c>
      <c r="O42" s="73">
        <f t="shared" si="24"/>
        <v>0</v>
      </c>
      <c r="P42" s="73">
        <f t="shared" si="25"/>
        <v>0</v>
      </c>
      <c r="Q42" s="73">
        <f t="shared" si="26"/>
        <v>0</v>
      </c>
      <c r="R42" s="73">
        <f t="shared" si="27"/>
        <v>0</v>
      </c>
      <c r="S42" s="73">
        <f t="shared" si="28"/>
        <v>0</v>
      </c>
      <c r="T42" s="73">
        <f t="shared" si="29"/>
        <v>0</v>
      </c>
      <c r="U42" s="73">
        <f t="shared" si="30"/>
        <v>0</v>
      </c>
      <c r="V42" s="73">
        <f t="shared" si="33"/>
        <v>0</v>
      </c>
      <c r="W42" s="73">
        <f t="shared" si="33"/>
        <v>0</v>
      </c>
      <c r="X42" s="73">
        <f t="shared" si="33"/>
        <v>0</v>
      </c>
      <c r="Z42" s="73">
        <f t="shared" si="6"/>
        <v>0</v>
      </c>
      <c r="AA42" s="73">
        <f t="shared" si="7"/>
        <v>0</v>
      </c>
      <c r="AB42" s="73">
        <f t="shared" si="8"/>
        <v>0</v>
      </c>
      <c r="AC42" s="73">
        <f t="shared" si="9"/>
        <v>0</v>
      </c>
      <c r="AD42" s="73">
        <f t="shared" si="10"/>
        <v>0</v>
      </c>
      <c r="AE42" s="73">
        <f t="shared" si="11"/>
        <v>0</v>
      </c>
      <c r="AF42" s="73">
        <f t="shared" si="12"/>
        <v>0</v>
      </c>
      <c r="AG42" s="73">
        <f t="shared" si="13"/>
        <v>0</v>
      </c>
      <c r="AH42" s="73">
        <f t="shared" si="14"/>
        <v>0</v>
      </c>
      <c r="AI42" s="73">
        <f t="shared" si="15"/>
        <v>0</v>
      </c>
      <c r="AJ42" s="73">
        <f t="shared" si="16"/>
        <v>0</v>
      </c>
      <c r="AK42" s="73">
        <f t="shared" si="17"/>
        <v>0</v>
      </c>
      <c r="AL42" s="73">
        <f t="shared" si="18"/>
        <v>0</v>
      </c>
      <c r="AM42" s="73">
        <f t="shared" si="18"/>
        <v>0</v>
      </c>
      <c r="AN42" s="73">
        <f t="shared" si="18"/>
        <v>0</v>
      </c>
    </row>
    <row r="43" spans="2:52" hidden="1">
      <c r="B43" s="61"/>
      <c r="C43" s="63"/>
      <c r="D43" s="80"/>
      <c r="E43" s="57"/>
      <c r="F43" s="77"/>
      <c r="G43" s="78">
        <f t="shared" si="1"/>
        <v>0</v>
      </c>
      <c r="H43" s="79">
        <f t="shared" si="2"/>
        <v>0</v>
      </c>
      <c r="I43" s="315"/>
      <c r="J43" s="73">
        <f t="shared" si="19"/>
        <v>0</v>
      </c>
      <c r="K43" s="73">
        <f t="shared" si="20"/>
        <v>0</v>
      </c>
      <c r="L43" s="73">
        <f t="shared" si="21"/>
        <v>0</v>
      </c>
      <c r="M43" s="73">
        <f t="shared" si="22"/>
        <v>0</v>
      </c>
      <c r="N43" s="73">
        <f t="shared" si="23"/>
        <v>0</v>
      </c>
      <c r="O43" s="73">
        <f t="shared" si="24"/>
        <v>0</v>
      </c>
      <c r="P43" s="73">
        <f t="shared" si="25"/>
        <v>0</v>
      </c>
      <c r="Q43" s="73">
        <f t="shared" si="26"/>
        <v>0</v>
      </c>
      <c r="R43" s="73">
        <f t="shared" si="27"/>
        <v>0</v>
      </c>
      <c r="S43" s="73">
        <f t="shared" si="28"/>
        <v>0</v>
      </c>
      <c r="T43" s="73">
        <f t="shared" si="29"/>
        <v>0</v>
      </c>
      <c r="U43" s="73">
        <f t="shared" si="30"/>
        <v>0</v>
      </c>
      <c r="V43" s="73">
        <f t="shared" si="33"/>
        <v>0</v>
      </c>
      <c r="W43" s="73">
        <f t="shared" si="33"/>
        <v>0</v>
      </c>
      <c r="X43" s="73">
        <f t="shared" si="33"/>
        <v>0</v>
      </c>
      <c r="Z43" s="73">
        <f t="shared" si="6"/>
        <v>0</v>
      </c>
      <c r="AA43" s="73">
        <f t="shared" si="7"/>
        <v>0</v>
      </c>
      <c r="AB43" s="73">
        <f t="shared" si="8"/>
        <v>0</v>
      </c>
      <c r="AC43" s="73">
        <f t="shared" si="9"/>
        <v>0</v>
      </c>
      <c r="AD43" s="73">
        <f t="shared" si="10"/>
        <v>0</v>
      </c>
      <c r="AE43" s="73">
        <f t="shared" si="11"/>
        <v>0</v>
      </c>
      <c r="AF43" s="73">
        <f t="shared" si="12"/>
        <v>0</v>
      </c>
      <c r="AG43" s="73">
        <f t="shared" si="13"/>
        <v>0</v>
      </c>
      <c r="AH43" s="73">
        <f t="shared" si="14"/>
        <v>0</v>
      </c>
      <c r="AI43" s="73">
        <f t="shared" si="15"/>
        <v>0</v>
      </c>
      <c r="AJ43" s="73">
        <f t="shared" si="16"/>
        <v>0</v>
      </c>
      <c r="AK43" s="73">
        <f t="shared" si="17"/>
        <v>0</v>
      </c>
      <c r="AL43" s="73">
        <f t="shared" si="18"/>
        <v>0</v>
      </c>
      <c r="AM43" s="73">
        <f t="shared" si="18"/>
        <v>0</v>
      </c>
      <c r="AN43" s="73">
        <f t="shared" si="18"/>
        <v>0</v>
      </c>
    </row>
    <row r="44" spans="2:52" hidden="1">
      <c r="B44" s="61"/>
      <c r="C44" s="63"/>
      <c r="D44" s="80"/>
      <c r="E44" s="57"/>
      <c r="F44" s="77"/>
      <c r="G44" s="78">
        <f t="shared" si="1"/>
        <v>0</v>
      </c>
      <c r="H44" s="79">
        <f t="shared" si="2"/>
        <v>0</v>
      </c>
      <c r="I44" s="315"/>
      <c r="J44" s="73">
        <f t="shared" si="19"/>
        <v>0</v>
      </c>
      <c r="K44" s="73">
        <f t="shared" si="20"/>
        <v>0</v>
      </c>
      <c r="L44" s="73">
        <f t="shared" si="21"/>
        <v>0</v>
      </c>
      <c r="M44" s="73">
        <f t="shared" si="22"/>
        <v>0</v>
      </c>
      <c r="N44" s="73">
        <f t="shared" si="23"/>
        <v>0</v>
      </c>
      <c r="O44" s="73">
        <f t="shared" si="24"/>
        <v>0</v>
      </c>
      <c r="P44" s="73">
        <f t="shared" si="25"/>
        <v>0</v>
      </c>
      <c r="Q44" s="73">
        <f t="shared" si="26"/>
        <v>0</v>
      </c>
      <c r="R44" s="73">
        <f t="shared" si="27"/>
        <v>0</v>
      </c>
      <c r="S44" s="73">
        <f t="shared" si="28"/>
        <v>0</v>
      </c>
      <c r="T44" s="73">
        <f t="shared" si="29"/>
        <v>0</v>
      </c>
      <c r="U44" s="73">
        <f t="shared" si="30"/>
        <v>0</v>
      </c>
      <c r="V44" s="73">
        <f t="shared" si="33"/>
        <v>0</v>
      </c>
      <c r="W44" s="73">
        <f t="shared" si="33"/>
        <v>0</v>
      </c>
      <c r="X44" s="73">
        <f t="shared" si="33"/>
        <v>0</v>
      </c>
      <c r="Z44" s="73">
        <f t="shared" si="6"/>
        <v>0</v>
      </c>
      <c r="AA44" s="73">
        <f t="shared" si="7"/>
        <v>0</v>
      </c>
      <c r="AB44" s="73">
        <f t="shared" si="8"/>
        <v>0</v>
      </c>
      <c r="AC44" s="73">
        <f t="shared" si="9"/>
        <v>0</v>
      </c>
      <c r="AD44" s="73">
        <f t="shared" si="10"/>
        <v>0</v>
      </c>
      <c r="AE44" s="73">
        <f t="shared" si="11"/>
        <v>0</v>
      </c>
      <c r="AF44" s="73">
        <f t="shared" si="12"/>
        <v>0</v>
      </c>
      <c r="AG44" s="73">
        <f t="shared" si="13"/>
        <v>0</v>
      </c>
      <c r="AH44" s="73">
        <f t="shared" si="14"/>
        <v>0</v>
      </c>
      <c r="AI44" s="73">
        <f t="shared" si="15"/>
        <v>0</v>
      </c>
      <c r="AJ44" s="73">
        <f t="shared" si="16"/>
        <v>0</v>
      </c>
      <c r="AK44" s="73">
        <f t="shared" si="17"/>
        <v>0</v>
      </c>
      <c r="AL44" s="73">
        <f t="shared" si="18"/>
        <v>0</v>
      </c>
      <c r="AM44" s="73">
        <f t="shared" si="18"/>
        <v>0</v>
      </c>
      <c r="AN44" s="73">
        <f t="shared" si="18"/>
        <v>0</v>
      </c>
    </row>
    <row r="45" spans="2:52" hidden="1">
      <c r="B45" s="61"/>
      <c r="C45" s="63"/>
      <c r="D45" s="80"/>
      <c r="E45" s="57"/>
      <c r="F45" s="77"/>
      <c r="G45" s="78">
        <f t="shared" si="1"/>
        <v>0</v>
      </c>
      <c r="H45" s="79">
        <f t="shared" si="2"/>
        <v>0</v>
      </c>
      <c r="I45" s="315"/>
      <c r="J45" s="73">
        <f t="shared" si="19"/>
        <v>0</v>
      </c>
      <c r="K45" s="73">
        <f t="shared" si="20"/>
        <v>0</v>
      </c>
      <c r="L45" s="73">
        <f t="shared" si="21"/>
        <v>0</v>
      </c>
      <c r="M45" s="73">
        <f t="shared" si="22"/>
        <v>0</v>
      </c>
      <c r="N45" s="73">
        <f t="shared" si="23"/>
        <v>0</v>
      </c>
      <c r="O45" s="73">
        <f t="shared" si="24"/>
        <v>0</v>
      </c>
      <c r="P45" s="73">
        <f t="shared" si="25"/>
        <v>0</v>
      </c>
      <c r="Q45" s="73">
        <f t="shared" si="26"/>
        <v>0</v>
      </c>
      <c r="R45" s="73">
        <f t="shared" si="27"/>
        <v>0</v>
      </c>
      <c r="S45" s="73">
        <f t="shared" si="28"/>
        <v>0</v>
      </c>
      <c r="T45" s="73">
        <f t="shared" si="29"/>
        <v>0</v>
      </c>
      <c r="U45" s="73">
        <f t="shared" si="30"/>
        <v>0</v>
      </c>
      <c r="V45" s="73">
        <f t="shared" si="33"/>
        <v>0</v>
      </c>
      <c r="W45" s="73">
        <f t="shared" si="33"/>
        <v>0</v>
      </c>
      <c r="X45" s="73">
        <f t="shared" si="33"/>
        <v>0</v>
      </c>
      <c r="Z45" s="73">
        <f t="shared" si="6"/>
        <v>0</v>
      </c>
      <c r="AA45" s="73">
        <f t="shared" si="7"/>
        <v>0</v>
      </c>
      <c r="AB45" s="73">
        <f t="shared" si="8"/>
        <v>0</v>
      </c>
      <c r="AC45" s="73">
        <f t="shared" si="9"/>
        <v>0</v>
      </c>
      <c r="AD45" s="73">
        <f t="shared" si="10"/>
        <v>0</v>
      </c>
      <c r="AE45" s="73">
        <f t="shared" si="11"/>
        <v>0</v>
      </c>
      <c r="AF45" s="73">
        <f t="shared" si="12"/>
        <v>0</v>
      </c>
      <c r="AG45" s="73">
        <f t="shared" si="13"/>
        <v>0</v>
      </c>
      <c r="AH45" s="73">
        <f t="shared" si="14"/>
        <v>0</v>
      </c>
      <c r="AI45" s="73">
        <f t="shared" si="15"/>
        <v>0</v>
      </c>
      <c r="AJ45" s="73">
        <f t="shared" si="16"/>
        <v>0</v>
      </c>
      <c r="AK45" s="73">
        <f t="shared" si="17"/>
        <v>0</v>
      </c>
      <c r="AL45" s="73">
        <f t="shared" si="18"/>
        <v>0</v>
      </c>
      <c r="AM45" s="73">
        <f t="shared" si="18"/>
        <v>0</v>
      </c>
      <c r="AN45" s="73">
        <f t="shared" si="18"/>
        <v>0</v>
      </c>
    </row>
    <row r="46" spans="2:52" hidden="1">
      <c r="B46" s="61"/>
      <c r="C46" s="63"/>
      <c r="D46" s="80"/>
      <c r="E46" s="57"/>
      <c r="F46" s="77"/>
      <c r="G46" s="78">
        <f t="shared" si="1"/>
        <v>0</v>
      </c>
      <c r="H46" s="79">
        <f t="shared" si="2"/>
        <v>0</v>
      </c>
      <c r="I46" s="315"/>
      <c r="J46" s="73">
        <f t="shared" si="19"/>
        <v>0</v>
      </c>
      <c r="K46" s="73">
        <f t="shared" si="20"/>
        <v>0</v>
      </c>
      <c r="L46" s="73">
        <f t="shared" si="21"/>
        <v>0</v>
      </c>
      <c r="M46" s="73">
        <f t="shared" si="22"/>
        <v>0</v>
      </c>
      <c r="N46" s="73">
        <f t="shared" si="23"/>
        <v>0</v>
      </c>
      <c r="O46" s="73">
        <f t="shared" si="24"/>
        <v>0</v>
      </c>
      <c r="P46" s="73">
        <f t="shared" si="25"/>
        <v>0</v>
      </c>
      <c r="Q46" s="73">
        <f t="shared" si="26"/>
        <v>0</v>
      </c>
      <c r="R46" s="73">
        <f t="shared" si="27"/>
        <v>0</v>
      </c>
      <c r="S46" s="73">
        <f t="shared" si="28"/>
        <v>0</v>
      </c>
      <c r="T46" s="73">
        <f t="shared" si="29"/>
        <v>0</v>
      </c>
      <c r="U46" s="73">
        <f t="shared" si="30"/>
        <v>0</v>
      </c>
      <c r="V46" s="73">
        <f t="shared" si="33"/>
        <v>0</v>
      </c>
      <c r="W46" s="73">
        <f t="shared" si="33"/>
        <v>0</v>
      </c>
      <c r="X46" s="73">
        <f t="shared" si="33"/>
        <v>0</v>
      </c>
      <c r="Z46" s="73">
        <f t="shared" si="6"/>
        <v>0</v>
      </c>
      <c r="AA46" s="73">
        <f t="shared" si="7"/>
        <v>0</v>
      </c>
      <c r="AB46" s="73">
        <f t="shared" si="8"/>
        <v>0</v>
      </c>
      <c r="AC46" s="73">
        <f t="shared" si="9"/>
        <v>0</v>
      </c>
      <c r="AD46" s="73">
        <f t="shared" si="10"/>
        <v>0</v>
      </c>
      <c r="AE46" s="73">
        <f t="shared" si="11"/>
        <v>0</v>
      </c>
      <c r="AF46" s="73">
        <f t="shared" si="12"/>
        <v>0</v>
      </c>
      <c r="AG46" s="73">
        <f t="shared" si="13"/>
        <v>0</v>
      </c>
      <c r="AH46" s="73">
        <f t="shared" si="14"/>
        <v>0</v>
      </c>
      <c r="AI46" s="73">
        <f t="shared" si="15"/>
        <v>0</v>
      </c>
      <c r="AJ46" s="73">
        <f t="shared" si="16"/>
        <v>0</v>
      </c>
      <c r="AK46" s="73">
        <f t="shared" si="17"/>
        <v>0</v>
      </c>
      <c r="AL46" s="73">
        <f t="shared" si="18"/>
        <v>0</v>
      </c>
      <c r="AM46" s="73">
        <f t="shared" si="18"/>
        <v>0</v>
      </c>
      <c r="AN46" s="73">
        <f t="shared" si="18"/>
        <v>0</v>
      </c>
    </row>
    <row r="47" spans="2:52" hidden="1">
      <c r="B47" s="61"/>
      <c r="C47" s="63"/>
      <c r="D47" s="80"/>
      <c r="E47" s="57"/>
      <c r="F47" s="77"/>
      <c r="G47" s="78">
        <f t="shared" si="1"/>
        <v>0</v>
      </c>
      <c r="H47" s="79">
        <f t="shared" si="2"/>
        <v>0</v>
      </c>
      <c r="I47" s="315"/>
      <c r="J47" s="73">
        <f t="shared" si="19"/>
        <v>0</v>
      </c>
      <c r="K47" s="73">
        <f t="shared" si="20"/>
        <v>0</v>
      </c>
      <c r="L47" s="73">
        <f t="shared" si="21"/>
        <v>0</v>
      </c>
      <c r="M47" s="73">
        <f t="shared" si="22"/>
        <v>0</v>
      </c>
      <c r="N47" s="73">
        <f t="shared" si="23"/>
        <v>0</v>
      </c>
      <c r="O47" s="73">
        <f t="shared" si="24"/>
        <v>0</v>
      </c>
      <c r="P47" s="73">
        <f t="shared" si="25"/>
        <v>0</v>
      </c>
      <c r="Q47" s="73">
        <f t="shared" si="26"/>
        <v>0</v>
      </c>
      <c r="R47" s="73">
        <f t="shared" si="27"/>
        <v>0</v>
      </c>
      <c r="S47" s="73">
        <f t="shared" si="28"/>
        <v>0</v>
      </c>
      <c r="T47" s="73">
        <f t="shared" si="29"/>
        <v>0</v>
      </c>
      <c r="U47" s="73">
        <f t="shared" si="30"/>
        <v>0</v>
      </c>
      <c r="V47" s="73">
        <f t="shared" si="33"/>
        <v>0</v>
      </c>
      <c r="W47" s="73">
        <f t="shared" si="33"/>
        <v>0</v>
      </c>
      <c r="X47" s="73">
        <f t="shared" si="33"/>
        <v>0</v>
      </c>
      <c r="Z47" s="73">
        <f t="shared" si="6"/>
        <v>0</v>
      </c>
      <c r="AA47" s="73">
        <f t="shared" si="7"/>
        <v>0</v>
      </c>
      <c r="AB47" s="73">
        <f t="shared" si="8"/>
        <v>0</v>
      </c>
      <c r="AC47" s="73">
        <f t="shared" si="9"/>
        <v>0</v>
      </c>
      <c r="AD47" s="73">
        <f t="shared" si="10"/>
        <v>0</v>
      </c>
      <c r="AE47" s="73">
        <f t="shared" si="11"/>
        <v>0</v>
      </c>
      <c r="AF47" s="73">
        <f t="shared" si="12"/>
        <v>0</v>
      </c>
      <c r="AG47" s="73">
        <f t="shared" si="13"/>
        <v>0</v>
      </c>
      <c r="AH47" s="73">
        <f t="shared" si="14"/>
        <v>0</v>
      </c>
      <c r="AI47" s="73">
        <f t="shared" si="15"/>
        <v>0</v>
      </c>
      <c r="AJ47" s="73">
        <f t="shared" si="16"/>
        <v>0</v>
      </c>
      <c r="AK47" s="73">
        <f t="shared" si="17"/>
        <v>0</v>
      </c>
      <c r="AL47" s="73">
        <f t="shared" si="18"/>
        <v>0</v>
      </c>
      <c r="AM47" s="73">
        <f t="shared" si="18"/>
        <v>0</v>
      </c>
      <c r="AN47" s="73">
        <f t="shared" si="18"/>
        <v>0</v>
      </c>
    </row>
    <row r="48" spans="2:52" hidden="1">
      <c r="B48" s="61"/>
      <c r="C48" s="63"/>
      <c r="D48" s="80"/>
      <c r="E48" s="57"/>
      <c r="F48" s="77"/>
      <c r="G48" s="78">
        <f t="shared" si="1"/>
        <v>0</v>
      </c>
      <c r="H48" s="79">
        <f t="shared" si="2"/>
        <v>0</v>
      </c>
      <c r="I48" s="315"/>
      <c r="J48" s="73">
        <f t="shared" si="19"/>
        <v>0</v>
      </c>
      <c r="K48" s="73">
        <f t="shared" si="20"/>
        <v>0</v>
      </c>
      <c r="L48" s="73">
        <f t="shared" si="21"/>
        <v>0</v>
      </c>
      <c r="M48" s="73">
        <f t="shared" si="22"/>
        <v>0</v>
      </c>
      <c r="N48" s="73">
        <f t="shared" si="23"/>
        <v>0</v>
      </c>
      <c r="O48" s="73">
        <f t="shared" si="24"/>
        <v>0</v>
      </c>
      <c r="P48" s="73">
        <f t="shared" si="25"/>
        <v>0</v>
      </c>
      <c r="Q48" s="73">
        <f t="shared" si="26"/>
        <v>0</v>
      </c>
      <c r="R48" s="73">
        <f t="shared" si="27"/>
        <v>0</v>
      </c>
      <c r="S48" s="73">
        <f t="shared" si="28"/>
        <v>0</v>
      </c>
      <c r="T48" s="73">
        <f t="shared" si="29"/>
        <v>0</v>
      </c>
      <c r="U48" s="73">
        <f t="shared" si="30"/>
        <v>0</v>
      </c>
      <c r="V48" s="73">
        <f t="shared" si="33"/>
        <v>0</v>
      </c>
      <c r="W48" s="73">
        <f t="shared" si="33"/>
        <v>0</v>
      </c>
      <c r="X48" s="73">
        <f t="shared" si="33"/>
        <v>0</v>
      </c>
      <c r="Z48" s="73">
        <f t="shared" si="6"/>
        <v>0</v>
      </c>
      <c r="AA48" s="73">
        <f t="shared" si="7"/>
        <v>0</v>
      </c>
      <c r="AB48" s="73">
        <f t="shared" si="8"/>
        <v>0</v>
      </c>
      <c r="AC48" s="73">
        <f t="shared" si="9"/>
        <v>0</v>
      </c>
      <c r="AD48" s="73">
        <f t="shared" si="10"/>
        <v>0</v>
      </c>
      <c r="AE48" s="73">
        <f t="shared" si="11"/>
        <v>0</v>
      </c>
      <c r="AF48" s="73">
        <f t="shared" si="12"/>
        <v>0</v>
      </c>
      <c r="AG48" s="73">
        <f t="shared" si="13"/>
        <v>0</v>
      </c>
      <c r="AH48" s="73">
        <f t="shared" si="14"/>
        <v>0</v>
      </c>
      <c r="AI48" s="73">
        <f t="shared" si="15"/>
        <v>0</v>
      </c>
      <c r="AJ48" s="73">
        <f t="shared" si="16"/>
        <v>0</v>
      </c>
      <c r="AK48" s="73">
        <f t="shared" si="17"/>
        <v>0</v>
      </c>
      <c r="AL48" s="73">
        <f t="shared" si="18"/>
        <v>0</v>
      </c>
      <c r="AM48" s="73">
        <f t="shared" si="18"/>
        <v>0</v>
      </c>
      <c r="AN48" s="73">
        <f t="shared" si="18"/>
        <v>0</v>
      </c>
    </row>
    <row r="49" spans="2:42">
      <c r="B49" s="61"/>
      <c r="C49" s="63"/>
      <c r="D49" s="80"/>
      <c r="E49" s="57"/>
      <c r="F49" s="77"/>
      <c r="G49" s="78">
        <f t="shared" si="1"/>
        <v>0</v>
      </c>
      <c r="H49" s="79">
        <f t="shared" si="2"/>
        <v>0</v>
      </c>
      <c r="I49" s="315"/>
      <c r="J49" s="73">
        <f t="shared" si="19"/>
        <v>0</v>
      </c>
      <c r="K49" s="73">
        <f t="shared" si="20"/>
        <v>0</v>
      </c>
      <c r="L49" s="73">
        <f t="shared" si="21"/>
        <v>0</v>
      </c>
      <c r="M49" s="73">
        <f t="shared" si="22"/>
        <v>0</v>
      </c>
      <c r="N49" s="73">
        <f t="shared" si="23"/>
        <v>0</v>
      </c>
      <c r="O49" s="73">
        <f t="shared" si="24"/>
        <v>0</v>
      </c>
      <c r="P49" s="73">
        <f t="shared" si="25"/>
        <v>0</v>
      </c>
      <c r="Q49" s="73">
        <f t="shared" si="26"/>
        <v>0</v>
      </c>
      <c r="R49" s="73">
        <f t="shared" si="27"/>
        <v>0</v>
      </c>
      <c r="S49" s="73">
        <f t="shared" si="28"/>
        <v>0</v>
      </c>
      <c r="T49" s="73">
        <f t="shared" si="29"/>
        <v>0</v>
      </c>
      <c r="U49" s="73">
        <f t="shared" si="30"/>
        <v>0</v>
      </c>
      <c r="V49" s="73">
        <f t="shared" si="33"/>
        <v>0</v>
      </c>
      <c r="W49" s="73">
        <f t="shared" si="33"/>
        <v>0</v>
      </c>
      <c r="X49" s="73">
        <f t="shared" si="33"/>
        <v>0</v>
      </c>
      <c r="Z49" s="73">
        <f t="shared" si="6"/>
        <v>0</v>
      </c>
      <c r="AA49" s="73">
        <f t="shared" si="7"/>
        <v>0</v>
      </c>
      <c r="AB49" s="73">
        <f t="shared" si="8"/>
        <v>0</v>
      </c>
      <c r="AC49" s="73">
        <f t="shared" si="9"/>
        <v>0</v>
      </c>
      <c r="AD49" s="73">
        <f t="shared" si="10"/>
        <v>0</v>
      </c>
      <c r="AE49" s="73">
        <f t="shared" si="11"/>
        <v>0</v>
      </c>
      <c r="AF49" s="73">
        <f t="shared" si="12"/>
        <v>0</v>
      </c>
      <c r="AG49" s="73">
        <f t="shared" si="13"/>
        <v>0</v>
      </c>
      <c r="AH49" s="73">
        <f t="shared" si="14"/>
        <v>0</v>
      </c>
      <c r="AI49" s="73">
        <f t="shared" si="15"/>
        <v>0</v>
      </c>
      <c r="AJ49" s="73">
        <f t="shared" si="16"/>
        <v>0</v>
      </c>
      <c r="AK49" s="73">
        <f t="shared" si="17"/>
        <v>0</v>
      </c>
      <c r="AL49" s="73">
        <f t="shared" si="18"/>
        <v>0</v>
      </c>
      <c r="AM49" s="73">
        <f t="shared" si="18"/>
        <v>0</v>
      </c>
      <c r="AN49" s="73">
        <f t="shared" si="18"/>
        <v>0</v>
      </c>
    </row>
    <row r="50" spans="2:42">
      <c r="B50" s="61"/>
      <c r="C50" s="63"/>
      <c r="D50" s="80"/>
      <c r="E50" s="57"/>
      <c r="F50" s="77"/>
      <c r="G50" s="78">
        <f t="shared" si="1"/>
        <v>0</v>
      </c>
      <c r="H50" s="79">
        <f t="shared" si="2"/>
        <v>0</v>
      </c>
      <c r="I50" s="315"/>
      <c r="J50" s="73">
        <f t="shared" si="19"/>
        <v>0</v>
      </c>
      <c r="K50" s="73">
        <f t="shared" si="20"/>
        <v>0</v>
      </c>
      <c r="L50" s="73">
        <f t="shared" si="21"/>
        <v>0</v>
      </c>
      <c r="M50" s="73">
        <f t="shared" si="22"/>
        <v>0</v>
      </c>
      <c r="N50" s="73">
        <f t="shared" si="23"/>
        <v>0</v>
      </c>
      <c r="O50" s="73">
        <f t="shared" si="24"/>
        <v>0</v>
      </c>
      <c r="P50" s="73">
        <f t="shared" si="25"/>
        <v>0</v>
      </c>
      <c r="Q50" s="73">
        <f t="shared" si="26"/>
        <v>0</v>
      </c>
      <c r="R50" s="73">
        <f t="shared" si="27"/>
        <v>0</v>
      </c>
      <c r="S50" s="73">
        <f t="shared" si="28"/>
        <v>0</v>
      </c>
      <c r="T50" s="73">
        <f t="shared" si="29"/>
        <v>0</v>
      </c>
      <c r="U50" s="73">
        <f t="shared" si="30"/>
        <v>0</v>
      </c>
      <c r="V50" s="73">
        <f t="shared" si="33"/>
        <v>0</v>
      </c>
      <c r="W50" s="73">
        <f t="shared" si="33"/>
        <v>0</v>
      </c>
      <c r="X50" s="73">
        <f t="shared" si="33"/>
        <v>0</v>
      </c>
      <c r="Z50" s="73">
        <f t="shared" si="6"/>
        <v>0</v>
      </c>
      <c r="AA50" s="73">
        <f t="shared" si="7"/>
        <v>0</v>
      </c>
      <c r="AB50" s="73">
        <f t="shared" si="8"/>
        <v>0</v>
      </c>
      <c r="AC50" s="73">
        <f t="shared" si="9"/>
        <v>0</v>
      </c>
      <c r="AD50" s="73">
        <f t="shared" si="10"/>
        <v>0</v>
      </c>
      <c r="AE50" s="73">
        <f t="shared" si="11"/>
        <v>0</v>
      </c>
      <c r="AF50" s="73">
        <f t="shared" si="12"/>
        <v>0</v>
      </c>
      <c r="AG50" s="73">
        <f t="shared" si="13"/>
        <v>0</v>
      </c>
      <c r="AH50" s="73">
        <f t="shared" si="14"/>
        <v>0</v>
      </c>
      <c r="AI50" s="73">
        <f t="shared" si="15"/>
        <v>0</v>
      </c>
      <c r="AJ50" s="73">
        <f t="shared" si="16"/>
        <v>0</v>
      </c>
      <c r="AK50" s="73">
        <f t="shared" si="17"/>
        <v>0</v>
      </c>
      <c r="AL50" s="73">
        <f t="shared" si="18"/>
        <v>0</v>
      </c>
      <c r="AM50" s="73">
        <f t="shared" si="18"/>
        <v>0</v>
      </c>
      <c r="AN50" s="73">
        <f t="shared" si="18"/>
        <v>0</v>
      </c>
    </row>
    <row r="51" spans="2:42">
      <c r="B51" s="61"/>
      <c r="C51" s="63"/>
      <c r="D51" s="80"/>
      <c r="E51" s="57"/>
      <c r="F51" s="77"/>
      <c r="G51" s="78">
        <f t="shared" si="1"/>
        <v>0</v>
      </c>
      <c r="H51" s="79">
        <f t="shared" si="2"/>
        <v>0</v>
      </c>
      <c r="I51" s="315"/>
      <c r="J51" s="73">
        <f t="shared" si="19"/>
        <v>0</v>
      </c>
      <c r="K51" s="73">
        <f t="shared" si="20"/>
        <v>0</v>
      </c>
      <c r="L51" s="73">
        <f t="shared" si="21"/>
        <v>0</v>
      </c>
      <c r="M51" s="73">
        <f t="shared" si="22"/>
        <v>0</v>
      </c>
      <c r="N51" s="73">
        <f t="shared" si="23"/>
        <v>0</v>
      </c>
      <c r="O51" s="73">
        <f t="shared" si="24"/>
        <v>0</v>
      </c>
      <c r="P51" s="73">
        <f t="shared" si="25"/>
        <v>0</v>
      </c>
      <c r="Q51" s="73">
        <f t="shared" si="26"/>
        <v>0</v>
      </c>
      <c r="R51" s="73">
        <f t="shared" si="27"/>
        <v>0</v>
      </c>
      <c r="S51" s="73">
        <f t="shared" si="28"/>
        <v>0</v>
      </c>
      <c r="T51" s="73">
        <f t="shared" si="29"/>
        <v>0</v>
      </c>
      <c r="U51" s="73">
        <f t="shared" si="30"/>
        <v>0</v>
      </c>
      <c r="V51" s="73">
        <f t="shared" si="33"/>
        <v>0</v>
      </c>
      <c r="W51" s="73">
        <f t="shared" si="33"/>
        <v>0</v>
      </c>
      <c r="X51" s="73">
        <f t="shared" si="33"/>
        <v>0</v>
      </c>
      <c r="Z51" s="73">
        <f t="shared" si="6"/>
        <v>0</v>
      </c>
      <c r="AA51" s="73">
        <f t="shared" si="7"/>
        <v>0</v>
      </c>
      <c r="AB51" s="73">
        <f t="shared" si="8"/>
        <v>0</v>
      </c>
      <c r="AC51" s="73">
        <f t="shared" si="9"/>
        <v>0</v>
      </c>
      <c r="AD51" s="73">
        <f t="shared" si="10"/>
        <v>0</v>
      </c>
      <c r="AE51" s="73">
        <f t="shared" si="11"/>
        <v>0</v>
      </c>
      <c r="AF51" s="73">
        <f t="shared" si="12"/>
        <v>0</v>
      </c>
      <c r="AG51" s="73">
        <f t="shared" si="13"/>
        <v>0</v>
      </c>
      <c r="AH51" s="73">
        <f t="shared" si="14"/>
        <v>0</v>
      </c>
      <c r="AI51" s="73">
        <f t="shared" si="15"/>
        <v>0</v>
      </c>
      <c r="AJ51" s="73">
        <f t="shared" si="16"/>
        <v>0</v>
      </c>
      <c r="AK51" s="73">
        <f t="shared" si="17"/>
        <v>0</v>
      </c>
      <c r="AL51" s="73">
        <f t="shared" si="18"/>
        <v>0</v>
      </c>
      <c r="AM51" s="73">
        <f t="shared" si="18"/>
        <v>0</v>
      </c>
      <c r="AN51" s="73">
        <f t="shared" si="18"/>
        <v>0</v>
      </c>
    </row>
    <row r="52" spans="2:42">
      <c r="B52" s="61"/>
      <c r="C52" s="63"/>
      <c r="D52" s="80"/>
      <c r="E52" s="57"/>
      <c r="F52" s="77"/>
      <c r="G52" s="78">
        <f t="shared" si="1"/>
        <v>0</v>
      </c>
      <c r="H52" s="79">
        <f t="shared" si="2"/>
        <v>0</v>
      </c>
      <c r="I52" s="315"/>
      <c r="J52" s="73">
        <f t="shared" si="19"/>
        <v>0</v>
      </c>
      <c r="K52" s="73">
        <f t="shared" si="20"/>
        <v>0</v>
      </c>
      <c r="L52" s="73">
        <f t="shared" si="21"/>
        <v>0</v>
      </c>
      <c r="M52" s="73">
        <f t="shared" si="22"/>
        <v>0</v>
      </c>
      <c r="N52" s="73">
        <f t="shared" si="23"/>
        <v>0</v>
      </c>
      <c r="O52" s="73">
        <f t="shared" si="24"/>
        <v>0</v>
      </c>
      <c r="P52" s="73">
        <f t="shared" si="25"/>
        <v>0</v>
      </c>
      <c r="Q52" s="73">
        <f t="shared" si="26"/>
        <v>0</v>
      </c>
      <c r="R52" s="73">
        <f t="shared" si="27"/>
        <v>0</v>
      </c>
      <c r="S52" s="73">
        <f t="shared" si="28"/>
        <v>0</v>
      </c>
      <c r="T52" s="73">
        <f t="shared" si="29"/>
        <v>0</v>
      </c>
      <c r="U52" s="73">
        <f t="shared" si="30"/>
        <v>0</v>
      </c>
      <c r="V52" s="73">
        <f t="shared" si="33"/>
        <v>0</v>
      </c>
      <c r="W52" s="73">
        <f t="shared" si="33"/>
        <v>0</v>
      </c>
      <c r="X52" s="73">
        <f t="shared" si="33"/>
        <v>0</v>
      </c>
      <c r="Z52" s="73">
        <f t="shared" si="6"/>
        <v>0</v>
      </c>
      <c r="AA52" s="73">
        <f t="shared" si="7"/>
        <v>0</v>
      </c>
      <c r="AB52" s="73">
        <f t="shared" si="8"/>
        <v>0</v>
      </c>
      <c r="AC52" s="73">
        <f t="shared" si="9"/>
        <v>0</v>
      </c>
      <c r="AD52" s="73">
        <f t="shared" si="10"/>
        <v>0</v>
      </c>
      <c r="AE52" s="73">
        <f t="shared" si="11"/>
        <v>0</v>
      </c>
      <c r="AF52" s="73">
        <f t="shared" si="12"/>
        <v>0</v>
      </c>
      <c r="AG52" s="73">
        <f t="shared" si="13"/>
        <v>0</v>
      </c>
      <c r="AH52" s="73">
        <f t="shared" si="14"/>
        <v>0</v>
      </c>
      <c r="AI52" s="73">
        <f t="shared" si="15"/>
        <v>0</v>
      </c>
      <c r="AJ52" s="73">
        <f t="shared" si="16"/>
        <v>0</v>
      </c>
      <c r="AK52" s="73">
        <f t="shared" si="17"/>
        <v>0</v>
      </c>
      <c r="AL52" s="73">
        <f t="shared" si="18"/>
        <v>0</v>
      </c>
      <c r="AM52" s="73">
        <f t="shared" si="18"/>
        <v>0</v>
      </c>
      <c r="AN52" s="73">
        <f t="shared" si="18"/>
        <v>0</v>
      </c>
    </row>
    <row r="53" spans="2:42">
      <c r="B53" s="61"/>
      <c r="C53" s="63"/>
      <c r="D53" s="80"/>
      <c r="E53" s="57"/>
      <c r="F53" s="77"/>
      <c r="G53" s="78">
        <f t="shared" si="1"/>
        <v>0</v>
      </c>
      <c r="H53" s="79">
        <f t="shared" si="2"/>
        <v>0</v>
      </c>
      <c r="I53" s="315"/>
      <c r="J53" s="73">
        <f t="shared" si="19"/>
        <v>0</v>
      </c>
      <c r="K53" s="73">
        <f t="shared" si="20"/>
        <v>0</v>
      </c>
      <c r="L53" s="73">
        <f t="shared" si="21"/>
        <v>0</v>
      </c>
      <c r="M53" s="73">
        <f t="shared" si="22"/>
        <v>0</v>
      </c>
      <c r="N53" s="73">
        <f t="shared" si="23"/>
        <v>0</v>
      </c>
      <c r="O53" s="73">
        <f t="shared" si="24"/>
        <v>0</v>
      </c>
      <c r="P53" s="73">
        <f t="shared" si="25"/>
        <v>0</v>
      </c>
      <c r="Q53" s="73">
        <f t="shared" si="26"/>
        <v>0</v>
      </c>
      <c r="R53" s="73">
        <f t="shared" si="27"/>
        <v>0</v>
      </c>
      <c r="S53" s="73">
        <f t="shared" si="28"/>
        <v>0</v>
      </c>
      <c r="T53" s="73">
        <f t="shared" si="29"/>
        <v>0</v>
      </c>
      <c r="U53" s="73">
        <f t="shared" si="30"/>
        <v>0</v>
      </c>
      <c r="V53" s="73">
        <f t="shared" si="33"/>
        <v>0</v>
      </c>
      <c r="W53" s="73">
        <f t="shared" si="33"/>
        <v>0</v>
      </c>
      <c r="X53" s="73">
        <f t="shared" si="33"/>
        <v>0</v>
      </c>
      <c r="Z53" s="73">
        <f t="shared" si="6"/>
        <v>0</v>
      </c>
      <c r="AA53" s="73">
        <f t="shared" si="7"/>
        <v>0</v>
      </c>
      <c r="AB53" s="73">
        <f t="shared" si="8"/>
        <v>0</v>
      </c>
      <c r="AC53" s="73">
        <f t="shared" si="9"/>
        <v>0</v>
      </c>
      <c r="AD53" s="73">
        <f t="shared" si="10"/>
        <v>0</v>
      </c>
      <c r="AE53" s="73">
        <f t="shared" si="11"/>
        <v>0</v>
      </c>
      <c r="AF53" s="73">
        <f t="shared" si="12"/>
        <v>0</v>
      </c>
      <c r="AG53" s="73">
        <f t="shared" si="13"/>
        <v>0</v>
      </c>
      <c r="AH53" s="73">
        <f t="shared" si="14"/>
        <v>0</v>
      </c>
      <c r="AI53" s="73">
        <f t="shared" si="15"/>
        <v>0</v>
      </c>
      <c r="AJ53" s="73">
        <f t="shared" si="16"/>
        <v>0</v>
      </c>
      <c r="AK53" s="73">
        <f t="shared" si="17"/>
        <v>0</v>
      </c>
      <c r="AL53" s="73">
        <f t="shared" si="18"/>
        <v>0</v>
      </c>
      <c r="AM53" s="73">
        <f t="shared" si="18"/>
        <v>0</v>
      </c>
      <c r="AN53" s="73">
        <f t="shared" si="18"/>
        <v>0</v>
      </c>
    </row>
    <row r="54" spans="2:42">
      <c r="B54" s="61"/>
      <c r="C54" s="63"/>
      <c r="D54" s="80"/>
      <c r="E54" s="57"/>
      <c r="F54" s="77"/>
      <c r="G54" s="78">
        <f t="shared" si="1"/>
        <v>0</v>
      </c>
      <c r="H54" s="79">
        <f t="shared" si="2"/>
        <v>0</v>
      </c>
      <c r="I54" s="315"/>
      <c r="J54" s="73">
        <f t="shared" si="19"/>
        <v>0</v>
      </c>
      <c r="K54" s="73">
        <f t="shared" si="20"/>
        <v>0</v>
      </c>
      <c r="L54" s="73">
        <f t="shared" si="21"/>
        <v>0</v>
      </c>
      <c r="M54" s="73">
        <f t="shared" si="22"/>
        <v>0</v>
      </c>
      <c r="N54" s="73">
        <f t="shared" si="23"/>
        <v>0</v>
      </c>
      <c r="O54" s="73">
        <f t="shared" si="24"/>
        <v>0</v>
      </c>
      <c r="P54" s="73">
        <f t="shared" si="25"/>
        <v>0</v>
      </c>
      <c r="Q54" s="73">
        <f t="shared" si="26"/>
        <v>0</v>
      </c>
      <c r="R54" s="73">
        <f t="shared" si="27"/>
        <v>0</v>
      </c>
      <c r="S54" s="73">
        <f t="shared" si="28"/>
        <v>0</v>
      </c>
      <c r="T54" s="73">
        <f t="shared" si="29"/>
        <v>0</v>
      </c>
      <c r="U54" s="73">
        <f t="shared" si="30"/>
        <v>0</v>
      </c>
      <c r="V54" s="73">
        <f t="shared" si="33"/>
        <v>0</v>
      </c>
      <c r="W54" s="73">
        <f t="shared" si="33"/>
        <v>0</v>
      </c>
      <c r="X54" s="73">
        <f t="shared" si="33"/>
        <v>0</v>
      </c>
      <c r="Z54" s="73">
        <f t="shared" si="6"/>
        <v>0</v>
      </c>
      <c r="AA54" s="73">
        <f t="shared" si="7"/>
        <v>0</v>
      </c>
      <c r="AB54" s="73">
        <f t="shared" si="8"/>
        <v>0</v>
      </c>
      <c r="AC54" s="73">
        <f t="shared" si="9"/>
        <v>0</v>
      </c>
      <c r="AD54" s="73">
        <f t="shared" si="10"/>
        <v>0</v>
      </c>
      <c r="AE54" s="73">
        <f t="shared" si="11"/>
        <v>0</v>
      </c>
      <c r="AF54" s="73">
        <f t="shared" si="12"/>
        <v>0</v>
      </c>
      <c r="AG54" s="73">
        <f t="shared" si="13"/>
        <v>0</v>
      </c>
      <c r="AH54" s="73">
        <f t="shared" si="14"/>
        <v>0</v>
      </c>
      <c r="AI54" s="73">
        <f t="shared" si="15"/>
        <v>0</v>
      </c>
      <c r="AJ54" s="73">
        <f t="shared" si="16"/>
        <v>0</v>
      </c>
      <c r="AK54" s="73">
        <f t="shared" si="17"/>
        <v>0</v>
      </c>
      <c r="AL54" s="73">
        <f t="shared" si="18"/>
        <v>0</v>
      </c>
      <c r="AM54" s="73">
        <f t="shared" si="18"/>
        <v>0</v>
      </c>
      <c r="AN54" s="73">
        <f t="shared" si="18"/>
        <v>0</v>
      </c>
    </row>
    <row r="55" spans="2:42">
      <c r="B55" s="61"/>
      <c r="C55" s="63"/>
      <c r="D55" s="80"/>
      <c r="E55" s="57"/>
      <c r="F55" s="77"/>
      <c r="G55" s="78">
        <f t="shared" si="1"/>
        <v>0</v>
      </c>
      <c r="H55" s="79">
        <f t="shared" si="2"/>
        <v>0</v>
      </c>
      <c r="I55" s="315"/>
      <c r="J55" s="73">
        <f t="shared" si="19"/>
        <v>0</v>
      </c>
      <c r="K55" s="73">
        <f t="shared" si="20"/>
        <v>0</v>
      </c>
      <c r="L55" s="73">
        <f t="shared" si="21"/>
        <v>0</v>
      </c>
      <c r="M55" s="73">
        <f t="shared" si="22"/>
        <v>0</v>
      </c>
      <c r="N55" s="73">
        <f t="shared" si="23"/>
        <v>0</v>
      </c>
      <c r="O55" s="73">
        <f t="shared" si="24"/>
        <v>0</v>
      </c>
      <c r="P55" s="73">
        <f t="shared" si="25"/>
        <v>0</v>
      </c>
      <c r="Q55" s="73">
        <f t="shared" si="26"/>
        <v>0</v>
      </c>
      <c r="R55" s="73">
        <f t="shared" si="27"/>
        <v>0</v>
      </c>
      <c r="S55" s="73">
        <f t="shared" si="28"/>
        <v>0</v>
      </c>
      <c r="T55" s="73">
        <f t="shared" si="29"/>
        <v>0</v>
      </c>
      <c r="U55" s="73">
        <f t="shared" si="30"/>
        <v>0</v>
      </c>
      <c r="V55" s="73">
        <f t="shared" si="33"/>
        <v>0</v>
      </c>
      <c r="W55" s="73">
        <f t="shared" si="33"/>
        <v>0</v>
      </c>
      <c r="X55" s="73">
        <f t="shared" si="33"/>
        <v>0</v>
      </c>
      <c r="Z55" s="73">
        <f t="shared" si="6"/>
        <v>0</v>
      </c>
      <c r="AA55" s="73">
        <f t="shared" si="7"/>
        <v>0</v>
      </c>
      <c r="AB55" s="73">
        <f t="shared" si="8"/>
        <v>0</v>
      </c>
      <c r="AC55" s="73">
        <f t="shared" si="9"/>
        <v>0</v>
      </c>
      <c r="AD55" s="73">
        <f t="shared" si="10"/>
        <v>0</v>
      </c>
      <c r="AE55" s="73">
        <f t="shared" si="11"/>
        <v>0</v>
      </c>
      <c r="AF55" s="73">
        <f t="shared" si="12"/>
        <v>0</v>
      </c>
      <c r="AG55" s="73">
        <f t="shared" si="13"/>
        <v>0</v>
      </c>
      <c r="AH55" s="73">
        <f t="shared" si="14"/>
        <v>0</v>
      </c>
      <c r="AI55" s="73">
        <f t="shared" si="15"/>
        <v>0</v>
      </c>
      <c r="AJ55" s="73">
        <f t="shared" si="16"/>
        <v>0</v>
      </c>
      <c r="AK55" s="73">
        <f t="shared" si="17"/>
        <v>0</v>
      </c>
      <c r="AL55" s="73">
        <f t="shared" si="18"/>
        <v>0</v>
      </c>
      <c r="AM55" s="73">
        <f t="shared" si="18"/>
        <v>0</v>
      </c>
      <c r="AN55" s="73">
        <f t="shared" si="18"/>
        <v>0</v>
      </c>
    </row>
    <row r="56" spans="2:42">
      <c r="B56" s="61"/>
      <c r="C56" s="63"/>
      <c r="D56" s="80"/>
      <c r="E56" s="57"/>
      <c r="F56" s="77"/>
      <c r="G56" s="78">
        <f t="shared" si="1"/>
        <v>0</v>
      </c>
      <c r="H56" s="79">
        <f t="shared" si="2"/>
        <v>0</v>
      </c>
      <c r="I56" s="315"/>
      <c r="J56" s="73">
        <f t="shared" si="19"/>
        <v>0</v>
      </c>
      <c r="K56" s="73">
        <f t="shared" si="20"/>
        <v>0</v>
      </c>
      <c r="L56" s="73">
        <f t="shared" si="21"/>
        <v>0</v>
      </c>
      <c r="M56" s="73">
        <f t="shared" si="22"/>
        <v>0</v>
      </c>
      <c r="N56" s="73">
        <f t="shared" si="23"/>
        <v>0</v>
      </c>
      <c r="O56" s="73">
        <f t="shared" si="24"/>
        <v>0</v>
      </c>
      <c r="P56" s="73">
        <f t="shared" si="25"/>
        <v>0</v>
      </c>
      <c r="Q56" s="73">
        <f t="shared" si="26"/>
        <v>0</v>
      </c>
      <c r="R56" s="73">
        <f t="shared" si="27"/>
        <v>0</v>
      </c>
      <c r="S56" s="73">
        <f t="shared" si="28"/>
        <v>0</v>
      </c>
      <c r="T56" s="73">
        <f t="shared" si="29"/>
        <v>0</v>
      </c>
      <c r="U56" s="73">
        <f t="shared" si="30"/>
        <v>0</v>
      </c>
      <c r="V56" s="73">
        <f t="shared" si="33"/>
        <v>0</v>
      </c>
      <c r="W56" s="73">
        <f t="shared" si="33"/>
        <v>0</v>
      </c>
      <c r="X56" s="73">
        <f t="shared" si="33"/>
        <v>0</v>
      </c>
      <c r="Z56" s="73">
        <f t="shared" si="6"/>
        <v>0</v>
      </c>
      <c r="AA56" s="73">
        <f t="shared" si="7"/>
        <v>0</v>
      </c>
      <c r="AB56" s="73">
        <f t="shared" si="8"/>
        <v>0</v>
      </c>
      <c r="AC56" s="73">
        <f t="shared" si="9"/>
        <v>0</v>
      </c>
      <c r="AD56" s="73">
        <f t="shared" si="10"/>
        <v>0</v>
      </c>
      <c r="AE56" s="73">
        <f t="shared" si="11"/>
        <v>0</v>
      </c>
      <c r="AF56" s="73">
        <f t="shared" si="12"/>
        <v>0</v>
      </c>
      <c r="AG56" s="73">
        <f t="shared" si="13"/>
        <v>0</v>
      </c>
      <c r="AH56" s="73">
        <f t="shared" si="14"/>
        <v>0</v>
      </c>
      <c r="AI56" s="73">
        <f t="shared" si="15"/>
        <v>0</v>
      </c>
      <c r="AJ56" s="73">
        <f t="shared" si="16"/>
        <v>0</v>
      </c>
      <c r="AK56" s="73">
        <f t="shared" si="17"/>
        <v>0</v>
      </c>
      <c r="AL56" s="73">
        <f t="shared" si="18"/>
        <v>0</v>
      </c>
      <c r="AM56" s="73">
        <f t="shared" si="18"/>
        <v>0</v>
      </c>
      <c r="AN56" s="73">
        <f t="shared" si="18"/>
        <v>0</v>
      </c>
    </row>
    <row r="57" spans="2:42">
      <c r="B57" s="61"/>
      <c r="C57" s="63"/>
      <c r="D57" s="80"/>
      <c r="E57" s="57"/>
      <c r="F57" s="77"/>
      <c r="G57" s="78">
        <f t="shared" si="1"/>
        <v>0</v>
      </c>
      <c r="H57" s="79">
        <f t="shared" si="2"/>
        <v>0</v>
      </c>
      <c r="I57" s="315"/>
      <c r="J57" s="73">
        <f t="shared" si="19"/>
        <v>0</v>
      </c>
      <c r="K57" s="73">
        <f t="shared" si="20"/>
        <v>0</v>
      </c>
      <c r="L57" s="73">
        <f t="shared" si="21"/>
        <v>0</v>
      </c>
      <c r="M57" s="73">
        <f t="shared" si="22"/>
        <v>0</v>
      </c>
      <c r="N57" s="73">
        <f t="shared" si="23"/>
        <v>0</v>
      </c>
      <c r="O57" s="73">
        <f t="shared" si="24"/>
        <v>0</v>
      </c>
      <c r="P57" s="73">
        <f t="shared" si="25"/>
        <v>0</v>
      </c>
      <c r="Q57" s="73">
        <f t="shared" si="26"/>
        <v>0</v>
      </c>
      <c r="R57" s="73">
        <f t="shared" si="27"/>
        <v>0</v>
      </c>
      <c r="S57" s="73">
        <f t="shared" si="28"/>
        <v>0</v>
      </c>
      <c r="T57" s="73">
        <f t="shared" si="29"/>
        <v>0</v>
      </c>
      <c r="U57" s="73">
        <f t="shared" si="30"/>
        <v>0</v>
      </c>
      <c r="V57" s="73">
        <f t="shared" si="33"/>
        <v>0</v>
      </c>
      <c r="W57" s="73">
        <f t="shared" si="33"/>
        <v>0</v>
      </c>
      <c r="X57" s="73">
        <f t="shared" si="33"/>
        <v>0</v>
      </c>
      <c r="Z57" s="73">
        <f t="shared" si="6"/>
        <v>0</v>
      </c>
      <c r="AA57" s="73">
        <f t="shared" si="7"/>
        <v>0</v>
      </c>
      <c r="AB57" s="73">
        <f t="shared" si="8"/>
        <v>0</v>
      </c>
      <c r="AC57" s="73">
        <f t="shared" si="9"/>
        <v>0</v>
      </c>
      <c r="AD57" s="73">
        <f t="shared" si="10"/>
        <v>0</v>
      </c>
      <c r="AE57" s="73">
        <f t="shared" si="11"/>
        <v>0</v>
      </c>
      <c r="AF57" s="73">
        <f t="shared" si="12"/>
        <v>0</v>
      </c>
      <c r="AG57" s="73">
        <f t="shared" si="13"/>
        <v>0</v>
      </c>
      <c r="AH57" s="73">
        <f t="shared" si="14"/>
        <v>0</v>
      </c>
      <c r="AI57" s="73">
        <f t="shared" si="15"/>
        <v>0</v>
      </c>
      <c r="AJ57" s="73">
        <f t="shared" si="16"/>
        <v>0</v>
      </c>
      <c r="AK57" s="73">
        <f t="shared" si="17"/>
        <v>0</v>
      </c>
      <c r="AL57" s="73">
        <f t="shared" si="18"/>
        <v>0</v>
      </c>
      <c r="AM57" s="73">
        <f t="shared" si="18"/>
        <v>0</v>
      </c>
      <c r="AN57" s="73">
        <f t="shared" si="18"/>
        <v>0</v>
      </c>
    </row>
    <row r="58" spans="2:42">
      <c r="B58" s="61"/>
      <c r="C58" s="63"/>
      <c r="D58" s="80"/>
      <c r="E58" s="57"/>
      <c r="F58" s="77"/>
      <c r="G58" s="78">
        <f t="shared" si="1"/>
        <v>0</v>
      </c>
      <c r="H58" s="79">
        <f t="shared" si="2"/>
        <v>0</v>
      </c>
      <c r="I58" s="315"/>
      <c r="J58" s="73">
        <f t="shared" si="19"/>
        <v>0</v>
      </c>
      <c r="K58" s="73">
        <f t="shared" si="20"/>
        <v>0</v>
      </c>
      <c r="L58" s="73">
        <f t="shared" si="21"/>
        <v>0</v>
      </c>
      <c r="M58" s="73">
        <f t="shared" si="22"/>
        <v>0</v>
      </c>
      <c r="N58" s="73">
        <f t="shared" si="23"/>
        <v>0</v>
      </c>
      <c r="O58" s="73">
        <f t="shared" si="24"/>
        <v>0</v>
      </c>
      <c r="P58" s="73">
        <f t="shared" si="25"/>
        <v>0</v>
      </c>
      <c r="Q58" s="73">
        <f t="shared" si="26"/>
        <v>0</v>
      </c>
      <c r="R58" s="73">
        <f t="shared" si="27"/>
        <v>0</v>
      </c>
      <c r="S58" s="73">
        <f t="shared" si="28"/>
        <v>0</v>
      </c>
      <c r="T58" s="73">
        <f t="shared" si="29"/>
        <v>0</v>
      </c>
      <c r="U58" s="73">
        <f t="shared" si="30"/>
        <v>0</v>
      </c>
      <c r="V58" s="73">
        <f t="shared" si="33"/>
        <v>0</v>
      </c>
      <c r="W58" s="73">
        <f t="shared" si="33"/>
        <v>0</v>
      </c>
      <c r="X58" s="73">
        <f t="shared" si="33"/>
        <v>0</v>
      </c>
      <c r="Z58" s="73">
        <f t="shared" si="6"/>
        <v>0</v>
      </c>
      <c r="AA58" s="73">
        <f t="shared" si="7"/>
        <v>0</v>
      </c>
      <c r="AB58" s="73">
        <f t="shared" si="8"/>
        <v>0</v>
      </c>
      <c r="AC58" s="73">
        <f t="shared" si="9"/>
        <v>0</v>
      </c>
      <c r="AD58" s="73">
        <f t="shared" si="10"/>
        <v>0</v>
      </c>
      <c r="AE58" s="73">
        <f t="shared" si="11"/>
        <v>0</v>
      </c>
      <c r="AF58" s="73">
        <f t="shared" si="12"/>
        <v>0</v>
      </c>
      <c r="AG58" s="73">
        <f t="shared" si="13"/>
        <v>0</v>
      </c>
      <c r="AH58" s="73">
        <f t="shared" si="14"/>
        <v>0</v>
      </c>
      <c r="AI58" s="73">
        <f t="shared" si="15"/>
        <v>0</v>
      </c>
      <c r="AJ58" s="73">
        <f t="shared" si="16"/>
        <v>0</v>
      </c>
      <c r="AK58" s="73">
        <f t="shared" si="17"/>
        <v>0</v>
      </c>
      <c r="AL58" s="73">
        <f t="shared" si="18"/>
        <v>0</v>
      </c>
      <c r="AM58" s="73">
        <f t="shared" si="18"/>
        <v>0</v>
      </c>
      <c r="AN58" s="73">
        <f t="shared" si="18"/>
        <v>0</v>
      </c>
    </row>
    <row r="59" spans="2:42">
      <c r="B59" s="61"/>
      <c r="C59" s="63"/>
      <c r="D59" s="80"/>
      <c r="E59" s="57"/>
      <c r="F59" s="77"/>
      <c r="G59" s="78">
        <f t="shared" si="1"/>
        <v>0</v>
      </c>
      <c r="H59" s="79">
        <f t="shared" si="2"/>
        <v>0</v>
      </c>
      <c r="I59" s="315"/>
      <c r="J59" s="73">
        <f t="shared" si="19"/>
        <v>0</v>
      </c>
      <c r="K59" s="73">
        <f t="shared" si="20"/>
        <v>0</v>
      </c>
      <c r="L59" s="73">
        <f t="shared" si="21"/>
        <v>0</v>
      </c>
      <c r="M59" s="73">
        <f t="shared" si="22"/>
        <v>0</v>
      </c>
      <c r="N59" s="73">
        <f t="shared" si="23"/>
        <v>0</v>
      </c>
      <c r="O59" s="73">
        <f t="shared" si="24"/>
        <v>0</v>
      </c>
      <c r="P59" s="73">
        <f t="shared" si="25"/>
        <v>0</v>
      </c>
      <c r="Q59" s="73">
        <f t="shared" si="26"/>
        <v>0</v>
      </c>
      <c r="R59" s="73">
        <f t="shared" si="27"/>
        <v>0</v>
      </c>
      <c r="S59" s="73">
        <f t="shared" si="28"/>
        <v>0</v>
      </c>
      <c r="T59" s="73">
        <f t="shared" si="29"/>
        <v>0</v>
      </c>
      <c r="U59" s="73">
        <f t="shared" si="30"/>
        <v>0</v>
      </c>
      <c r="V59" s="73">
        <f t="shared" si="33"/>
        <v>0</v>
      </c>
      <c r="W59" s="73">
        <f t="shared" si="33"/>
        <v>0</v>
      </c>
      <c r="X59" s="73">
        <f t="shared" si="33"/>
        <v>0</v>
      </c>
      <c r="Z59" s="73">
        <f t="shared" si="6"/>
        <v>0</v>
      </c>
      <c r="AA59" s="73">
        <f t="shared" si="7"/>
        <v>0</v>
      </c>
      <c r="AB59" s="73">
        <f t="shared" si="8"/>
        <v>0</v>
      </c>
      <c r="AC59" s="73">
        <f t="shared" si="9"/>
        <v>0</v>
      </c>
      <c r="AD59" s="73">
        <f t="shared" si="10"/>
        <v>0</v>
      </c>
      <c r="AE59" s="73">
        <f t="shared" si="11"/>
        <v>0</v>
      </c>
      <c r="AF59" s="73">
        <f t="shared" si="12"/>
        <v>0</v>
      </c>
      <c r="AG59" s="73">
        <f t="shared" si="13"/>
        <v>0</v>
      </c>
      <c r="AH59" s="73">
        <f t="shared" si="14"/>
        <v>0</v>
      </c>
      <c r="AI59" s="73">
        <f t="shared" si="15"/>
        <v>0</v>
      </c>
      <c r="AJ59" s="73">
        <f t="shared" si="16"/>
        <v>0</v>
      </c>
      <c r="AK59" s="73">
        <f t="shared" si="17"/>
        <v>0</v>
      </c>
      <c r="AL59" s="73">
        <f t="shared" si="18"/>
        <v>0</v>
      </c>
      <c r="AM59" s="73">
        <f t="shared" si="18"/>
        <v>0</v>
      </c>
      <c r="AN59" s="73">
        <f t="shared" si="18"/>
        <v>0</v>
      </c>
    </row>
    <row r="60" spans="2:42">
      <c r="B60" s="61"/>
      <c r="C60" s="63"/>
      <c r="D60" s="80"/>
      <c r="E60" s="57"/>
      <c r="F60" s="77"/>
      <c r="G60" s="78">
        <f t="shared" si="1"/>
        <v>0</v>
      </c>
      <c r="H60" s="79">
        <f t="shared" si="2"/>
        <v>0</v>
      </c>
      <c r="I60" s="315"/>
      <c r="J60" s="73">
        <f t="shared" si="19"/>
        <v>0</v>
      </c>
      <c r="K60" s="73">
        <f t="shared" si="20"/>
        <v>0</v>
      </c>
      <c r="L60" s="73">
        <f t="shared" si="21"/>
        <v>0</v>
      </c>
      <c r="M60" s="73">
        <f t="shared" si="22"/>
        <v>0</v>
      </c>
      <c r="N60" s="73">
        <f t="shared" si="23"/>
        <v>0</v>
      </c>
      <c r="O60" s="73">
        <f t="shared" si="24"/>
        <v>0</v>
      </c>
      <c r="P60" s="73">
        <f t="shared" si="25"/>
        <v>0</v>
      </c>
      <c r="Q60" s="73">
        <f t="shared" si="26"/>
        <v>0</v>
      </c>
      <c r="R60" s="73">
        <f t="shared" si="27"/>
        <v>0</v>
      </c>
      <c r="S60" s="73">
        <f t="shared" si="28"/>
        <v>0</v>
      </c>
      <c r="T60" s="73">
        <f t="shared" si="29"/>
        <v>0</v>
      </c>
      <c r="U60" s="73">
        <f t="shared" si="30"/>
        <v>0</v>
      </c>
      <c r="V60" s="73">
        <f t="shared" si="33"/>
        <v>0</v>
      </c>
      <c r="W60" s="73">
        <f t="shared" si="33"/>
        <v>0</v>
      </c>
      <c r="X60" s="73">
        <f t="shared" si="33"/>
        <v>0</v>
      </c>
      <c r="Z60" s="73">
        <f t="shared" si="6"/>
        <v>0</v>
      </c>
      <c r="AA60" s="73">
        <f t="shared" si="7"/>
        <v>0</v>
      </c>
      <c r="AB60" s="73">
        <f t="shared" si="8"/>
        <v>0</v>
      </c>
      <c r="AC60" s="73">
        <f t="shared" si="9"/>
        <v>0</v>
      </c>
      <c r="AD60" s="73">
        <f t="shared" si="10"/>
        <v>0</v>
      </c>
      <c r="AE60" s="73">
        <f t="shared" si="11"/>
        <v>0</v>
      </c>
      <c r="AF60" s="73">
        <f t="shared" si="12"/>
        <v>0</v>
      </c>
      <c r="AG60" s="73">
        <f t="shared" si="13"/>
        <v>0</v>
      </c>
      <c r="AH60" s="73">
        <f t="shared" si="14"/>
        <v>0</v>
      </c>
      <c r="AI60" s="73">
        <f t="shared" si="15"/>
        <v>0</v>
      </c>
      <c r="AJ60" s="73">
        <f t="shared" si="16"/>
        <v>0</v>
      </c>
      <c r="AK60" s="73">
        <f t="shared" si="17"/>
        <v>0</v>
      </c>
      <c r="AL60" s="73">
        <f t="shared" si="18"/>
        <v>0</v>
      </c>
      <c r="AM60" s="73">
        <f t="shared" si="18"/>
        <v>0</v>
      </c>
      <c r="AN60" s="73">
        <f t="shared" si="18"/>
        <v>0</v>
      </c>
    </row>
    <row r="61" spans="2:42">
      <c r="B61" s="61"/>
      <c r="C61" s="63"/>
      <c r="D61" s="80"/>
      <c r="E61" s="57"/>
      <c r="F61" s="77"/>
      <c r="G61" s="78">
        <f t="shared" si="1"/>
        <v>0</v>
      </c>
      <c r="H61" s="79">
        <f t="shared" si="2"/>
        <v>0</v>
      </c>
      <c r="I61" s="315"/>
      <c r="J61" s="73">
        <f t="shared" si="19"/>
        <v>0</v>
      </c>
      <c r="K61" s="73">
        <f t="shared" si="20"/>
        <v>0</v>
      </c>
      <c r="L61" s="73">
        <f t="shared" si="21"/>
        <v>0</v>
      </c>
      <c r="M61" s="73">
        <f t="shared" si="22"/>
        <v>0</v>
      </c>
      <c r="N61" s="73">
        <f t="shared" si="23"/>
        <v>0</v>
      </c>
      <c r="O61" s="73">
        <f t="shared" si="24"/>
        <v>0</v>
      </c>
      <c r="P61" s="73">
        <f t="shared" si="25"/>
        <v>0</v>
      </c>
      <c r="Q61" s="73">
        <f t="shared" si="26"/>
        <v>0</v>
      </c>
      <c r="R61" s="73">
        <f t="shared" si="27"/>
        <v>0</v>
      </c>
      <c r="S61" s="73">
        <f t="shared" si="28"/>
        <v>0</v>
      </c>
      <c r="T61" s="73">
        <f t="shared" si="29"/>
        <v>0</v>
      </c>
      <c r="U61" s="73">
        <f t="shared" si="30"/>
        <v>0</v>
      </c>
      <c r="V61" s="73">
        <f t="shared" si="33"/>
        <v>0</v>
      </c>
      <c r="W61" s="73">
        <f t="shared" si="33"/>
        <v>0</v>
      </c>
      <c r="X61" s="73">
        <f t="shared" si="33"/>
        <v>0</v>
      </c>
      <c r="Z61" s="73">
        <f t="shared" si="6"/>
        <v>0</v>
      </c>
      <c r="AA61" s="73">
        <f t="shared" si="7"/>
        <v>0</v>
      </c>
      <c r="AB61" s="73">
        <f t="shared" si="8"/>
        <v>0</v>
      </c>
      <c r="AC61" s="73">
        <f t="shared" si="9"/>
        <v>0</v>
      </c>
      <c r="AD61" s="73">
        <f t="shared" si="10"/>
        <v>0</v>
      </c>
      <c r="AE61" s="73">
        <f t="shared" si="11"/>
        <v>0</v>
      </c>
      <c r="AF61" s="73">
        <f t="shared" si="12"/>
        <v>0</v>
      </c>
      <c r="AG61" s="73">
        <f t="shared" si="13"/>
        <v>0</v>
      </c>
      <c r="AH61" s="73">
        <f t="shared" si="14"/>
        <v>0</v>
      </c>
      <c r="AI61" s="73">
        <f t="shared" si="15"/>
        <v>0</v>
      </c>
      <c r="AJ61" s="73">
        <f t="shared" si="16"/>
        <v>0</v>
      </c>
      <c r="AK61" s="73">
        <f t="shared" si="17"/>
        <v>0</v>
      </c>
      <c r="AL61" s="73">
        <f t="shared" si="18"/>
        <v>0</v>
      </c>
      <c r="AM61" s="73">
        <f t="shared" si="18"/>
        <v>0</v>
      </c>
      <c r="AN61" s="73">
        <f t="shared" si="18"/>
        <v>0</v>
      </c>
    </row>
    <row r="62" spans="2:42" ht="17.25" thickBot="1">
      <c r="B62" s="101"/>
      <c r="C62" s="85"/>
      <c r="D62" s="165"/>
      <c r="E62" s="87"/>
      <c r="F62" s="158"/>
      <c r="G62" s="156">
        <f t="shared" si="1"/>
        <v>0</v>
      </c>
      <c r="H62" s="157">
        <f t="shared" si="2"/>
        <v>0</v>
      </c>
      <c r="I62" s="315"/>
      <c r="J62" s="73">
        <f t="shared" si="19"/>
        <v>0</v>
      </c>
      <c r="K62" s="73">
        <f t="shared" si="20"/>
        <v>0</v>
      </c>
      <c r="L62" s="73">
        <f t="shared" si="21"/>
        <v>0</v>
      </c>
      <c r="M62" s="73">
        <f t="shared" si="22"/>
        <v>0</v>
      </c>
      <c r="N62" s="73">
        <f t="shared" si="23"/>
        <v>0</v>
      </c>
      <c r="O62" s="73">
        <f t="shared" si="24"/>
        <v>0</v>
      </c>
      <c r="P62" s="73">
        <f t="shared" si="25"/>
        <v>0</v>
      </c>
      <c r="Q62" s="73">
        <f t="shared" si="26"/>
        <v>0</v>
      </c>
      <c r="R62" s="73">
        <f t="shared" si="27"/>
        <v>0</v>
      </c>
      <c r="S62" s="73">
        <f t="shared" si="28"/>
        <v>0</v>
      </c>
      <c r="T62" s="73">
        <f t="shared" si="29"/>
        <v>0</v>
      </c>
      <c r="U62" s="73">
        <f t="shared" si="30"/>
        <v>0</v>
      </c>
      <c r="V62" s="73">
        <f t="shared" si="33"/>
        <v>0</v>
      </c>
      <c r="W62" s="73">
        <f t="shared" si="33"/>
        <v>0</v>
      </c>
      <c r="X62" s="73">
        <f t="shared" si="33"/>
        <v>0</v>
      </c>
      <c r="Z62" s="73">
        <f t="shared" si="6"/>
        <v>0</v>
      </c>
      <c r="AA62" s="73">
        <f t="shared" si="7"/>
        <v>0</v>
      </c>
      <c r="AB62" s="73">
        <f t="shared" si="8"/>
        <v>0</v>
      </c>
      <c r="AC62" s="73">
        <f t="shared" si="9"/>
        <v>0</v>
      </c>
      <c r="AD62" s="73">
        <f t="shared" si="10"/>
        <v>0</v>
      </c>
      <c r="AE62" s="73">
        <f t="shared" si="11"/>
        <v>0</v>
      </c>
      <c r="AF62" s="73">
        <f t="shared" si="12"/>
        <v>0</v>
      </c>
      <c r="AG62" s="73">
        <f t="shared" si="13"/>
        <v>0</v>
      </c>
      <c r="AH62" s="73">
        <f t="shared" si="14"/>
        <v>0</v>
      </c>
      <c r="AI62" s="73">
        <f t="shared" si="15"/>
        <v>0</v>
      </c>
      <c r="AJ62" s="73">
        <f t="shared" si="16"/>
        <v>0</v>
      </c>
      <c r="AK62" s="73">
        <f t="shared" si="17"/>
        <v>0</v>
      </c>
      <c r="AL62" s="73">
        <f t="shared" si="18"/>
        <v>0</v>
      </c>
      <c r="AM62" s="73">
        <f t="shared" si="18"/>
        <v>0</v>
      </c>
      <c r="AN62" s="73">
        <f t="shared" si="18"/>
        <v>0</v>
      </c>
    </row>
    <row r="63" spans="2:42" ht="17.25" thickBot="1">
      <c r="C63" s="650" t="s">
        <v>43</v>
      </c>
      <c r="D63" s="651"/>
      <c r="E63" s="64">
        <f>SUM(E3:E62)</f>
        <v>48.599999999999994</v>
      </c>
      <c r="F63" s="70"/>
      <c r="G63" s="65">
        <f>SUM(G3:G62)</f>
        <v>0</v>
      </c>
      <c r="H63" s="66">
        <f>SUM(H3:H62)</f>
        <v>48.599999999999994</v>
      </c>
      <c r="I63" s="317"/>
      <c r="J63" s="74">
        <f>SUM(J3:J62)</f>
        <v>0</v>
      </c>
      <c r="K63" s="74">
        <f t="shared" ref="K63:X63" si="34">SUM(K3:K62)</f>
        <v>0</v>
      </c>
      <c r="L63" s="74">
        <f t="shared" si="34"/>
        <v>0</v>
      </c>
      <c r="M63" s="74">
        <f t="shared" si="34"/>
        <v>0</v>
      </c>
      <c r="N63" s="74">
        <f t="shared" si="34"/>
        <v>0</v>
      </c>
      <c r="O63" s="74">
        <f t="shared" si="34"/>
        <v>0</v>
      </c>
      <c r="P63" s="74">
        <f t="shared" si="34"/>
        <v>0</v>
      </c>
      <c r="Q63" s="74">
        <f t="shared" si="34"/>
        <v>0</v>
      </c>
      <c r="R63" s="74">
        <f t="shared" si="34"/>
        <v>0</v>
      </c>
      <c r="S63" s="74">
        <f t="shared" si="34"/>
        <v>48.599999999999994</v>
      </c>
      <c r="T63" s="74">
        <f t="shared" si="34"/>
        <v>0</v>
      </c>
      <c r="U63" s="74">
        <f t="shared" si="34"/>
        <v>0</v>
      </c>
      <c r="V63" s="74">
        <f t="shared" si="34"/>
        <v>0</v>
      </c>
      <c r="W63" s="74">
        <f t="shared" si="34"/>
        <v>0</v>
      </c>
      <c r="X63" s="74">
        <f t="shared" si="34"/>
        <v>0</v>
      </c>
      <c r="Y63" s="74"/>
      <c r="Z63" s="74">
        <f>SUM(Z3:Z62)</f>
        <v>0</v>
      </c>
      <c r="AA63" s="74">
        <f t="shared" ref="AA63:AN63" si="35">SUM(AA3:AA62)</f>
        <v>0</v>
      </c>
      <c r="AB63" s="74">
        <f t="shared" si="35"/>
        <v>0</v>
      </c>
      <c r="AC63" s="74">
        <f t="shared" si="35"/>
        <v>0</v>
      </c>
      <c r="AD63" s="74">
        <f t="shared" si="35"/>
        <v>0</v>
      </c>
      <c r="AE63" s="74">
        <f t="shared" si="35"/>
        <v>0</v>
      </c>
      <c r="AF63" s="74">
        <f t="shared" si="35"/>
        <v>0</v>
      </c>
      <c r="AG63" s="74">
        <f t="shared" si="35"/>
        <v>0</v>
      </c>
      <c r="AH63" s="74">
        <f t="shared" si="35"/>
        <v>0</v>
      </c>
      <c r="AI63" s="74">
        <f t="shared" si="35"/>
        <v>0</v>
      </c>
      <c r="AJ63" s="74">
        <f t="shared" si="35"/>
        <v>0</v>
      </c>
      <c r="AK63" s="74">
        <f t="shared" si="35"/>
        <v>0</v>
      </c>
      <c r="AL63" s="74">
        <f t="shared" si="35"/>
        <v>0</v>
      </c>
      <c r="AM63" s="74">
        <f t="shared" si="35"/>
        <v>0</v>
      </c>
      <c r="AN63" s="74">
        <f t="shared" si="35"/>
        <v>0</v>
      </c>
      <c r="AO63" s="74"/>
      <c r="AP63" s="74"/>
    </row>
    <row r="64" spans="2:42">
      <c r="H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mergeCells count="6">
    <mergeCell ref="AR18:AT18"/>
    <mergeCell ref="C63:D63"/>
    <mergeCell ref="AV23:AW23"/>
    <mergeCell ref="AY23:AZ23"/>
    <mergeCell ref="AS25:AT25"/>
    <mergeCell ref="AS27:AT28"/>
  </mergeCells>
  <dataValidations count="3">
    <dataValidation type="list" allowBlank="1" showInputMessage="1" showErrorMessage="1" sqref="F3:F62">
      <formula1>$AQ$17:$AQ$19</formula1>
    </dataValidation>
    <dataValidation type="list" allowBlank="1" showInputMessage="1" showErrorMessage="1" sqref="D6:D62 D3:D4">
      <formula1>$AQ$2:$AQ$16</formula1>
    </dataValidation>
    <dataValidation type="list" allowBlank="1" showInputMessage="1" showErrorMessage="1" sqref="D5">
      <formula1>$AQ$2:$AQ$12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I215"/>
  <sheetViews>
    <sheetView tabSelected="1" topLeftCell="A28" zoomScale="85" zoomScaleNormal="85" workbookViewId="0">
      <pane xSplit="2" topLeftCell="C1" activePane="topRight" state="frozenSplit"/>
      <selection pane="topRight" activeCell="C42" sqref="C42"/>
    </sheetView>
  </sheetViews>
  <sheetFormatPr defaultRowHeight="15"/>
  <cols>
    <col min="1" max="1" width="1.28515625" style="1" customWidth="1"/>
    <col min="2" max="2" width="17.140625" customWidth="1"/>
    <col min="3" max="3" width="12.5703125" customWidth="1"/>
    <col min="4" max="4" width="13.7109375" bestFit="1" customWidth="1"/>
    <col min="5" max="6" width="12.5703125" customWidth="1"/>
    <col min="7" max="7" width="13.7109375" bestFit="1" customWidth="1"/>
    <col min="8" max="13" width="12.5703125" customWidth="1"/>
    <col min="14" max="15" width="13.7109375" bestFit="1" customWidth="1"/>
    <col min="16" max="16" width="10.7109375" style="1" bestFit="1" customWidth="1"/>
    <col min="17" max="17" width="10.28515625" style="1" customWidth="1"/>
    <col min="18" max="18" width="16.42578125" style="1" bestFit="1" customWidth="1"/>
    <col min="19" max="19" width="13.28515625" style="1" bestFit="1" customWidth="1"/>
    <col min="20" max="20" width="18.85546875" style="1" bestFit="1" customWidth="1"/>
    <col min="21" max="21" width="14.28515625" style="1" bestFit="1" customWidth="1"/>
    <col min="22" max="22" width="12.7109375" style="1" bestFit="1" customWidth="1"/>
    <col min="23" max="24" width="9.140625" style="1"/>
    <col min="25" max="25" width="13.5703125" style="1" bestFit="1" customWidth="1"/>
    <col min="26" max="26" width="15.7109375" style="1" bestFit="1" customWidth="1"/>
    <col min="27" max="27" width="16.28515625" style="1" bestFit="1" customWidth="1"/>
    <col min="28" max="28" width="14.5703125" style="1" bestFit="1" customWidth="1"/>
    <col min="29" max="61" width="9.140625" style="1"/>
  </cols>
  <sheetData>
    <row r="1" spans="2:30" s="1" customFormat="1" ht="7.5" customHeight="1" thickBot="1">
      <c r="C1" s="598"/>
      <c r="E1" s="115"/>
    </row>
    <row r="2" spans="2:30" ht="15.75" hidden="1" thickBo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30" ht="15.75" hidden="1" thickBo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30" ht="16.5">
      <c r="B4" s="19" t="s">
        <v>5</v>
      </c>
      <c r="C4" s="666" t="s">
        <v>431</v>
      </c>
      <c r="D4" s="667"/>
      <c r="E4" s="667"/>
      <c r="F4" s="667"/>
      <c r="G4" s="667"/>
      <c r="H4" s="667"/>
      <c r="I4" s="667"/>
      <c r="J4" s="667"/>
      <c r="K4" s="667"/>
      <c r="L4" s="667"/>
      <c r="M4" s="667"/>
      <c r="N4" s="668"/>
      <c r="O4" s="674" t="s">
        <v>6</v>
      </c>
      <c r="R4" s="676">
        <f ca="1">TODAY()</f>
        <v>45307</v>
      </c>
      <c r="S4" s="677"/>
      <c r="T4" s="142" t="s">
        <v>370</v>
      </c>
    </row>
    <row r="5" spans="2:30" ht="17.25" thickBot="1">
      <c r="B5" s="20" t="s">
        <v>9</v>
      </c>
      <c r="C5" s="21" t="s">
        <v>10</v>
      </c>
      <c r="D5" s="22" t="s">
        <v>11</v>
      </c>
      <c r="E5" s="22" t="s">
        <v>12</v>
      </c>
      <c r="F5" s="22" t="s">
        <v>13</v>
      </c>
      <c r="G5" s="22" t="s">
        <v>14</v>
      </c>
      <c r="H5" s="22" t="s">
        <v>15</v>
      </c>
      <c r="I5" s="22" t="s">
        <v>16</v>
      </c>
      <c r="J5" s="22" t="s">
        <v>17</v>
      </c>
      <c r="K5" s="22" t="s">
        <v>18</v>
      </c>
      <c r="L5" s="22" t="s">
        <v>19</v>
      </c>
      <c r="M5" s="22" t="s">
        <v>20</v>
      </c>
      <c r="N5" s="23" t="s">
        <v>21</v>
      </c>
      <c r="O5" s="675"/>
      <c r="R5" s="142"/>
      <c r="S5" s="142"/>
      <c r="T5" s="142">
        <v>82800170034</v>
      </c>
    </row>
    <row r="6" spans="2:30" ht="17.25" thickBot="1">
      <c r="B6" s="24" t="s">
        <v>23</v>
      </c>
      <c r="C6" s="102">
        <f>730/2</f>
        <v>365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6"/>
      <c r="O6" s="6">
        <f>SUM(C6:N6)</f>
        <v>365</v>
      </c>
      <c r="P6" s="2">
        <f>O6/12</f>
        <v>30.416666666666668</v>
      </c>
      <c r="R6" s="669" t="s">
        <v>7</v>
      </c>
      <c r="S6" s="670"/>
      <c r="T6" s="153" t="s">
        <v>8</v>
      </c>
      <c r="Y6" s="589">
        <v>10000</v>
      </c>
      <c r="Z6" s="590" t="s">
        <v>406</v>
      </c>
      <c r="AA6" s="680" t="s">
        <v>407</v>
      </c>
      <c r="AB6" s="681"/>
      <c r="AC6" s="681"/>
      <c r="AD6" s="682"/>
    </row>
    <row r="7" spans="2:30" ht="16.5" customHeight="1">
      <c r="B7" s="24" t="s">
        <v>26</v>
      </c>
      <c r="C7" s="102">
        <v>365.73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6"/>
      <c r="O7" s="6">
        <f>SUM(C7:N7)</f>
        <v>365.73</v>
      </c>
      <c r="P7" s="2">
        <f t="shared" ref="P7:P15" si="0">O7/12</f>
        <v>30.477500000000003</v>
      </c>
      <c r="R7" s="261" t="s">
        <v>44</v>
      </c>
      <c r="S7" s="262" t="s">
        <v>45</v>
      </c>
      <c r="T7" s="263" t="s">
        <v>48</v>
      </c>
      <c r="U7" s="163">
        <v>64.91</v>
      </c>
      <c r="V7" s="1" t="s">
        <v>408</v>
      </c>
      <c r="W7" s="293">
        <f>U7/U$21</f>
        <v>1.1131499519824391E-2</v>
      </c>
      <c r="Y7" s="678">
        <f>SUM(U8:U13,U15,U7,U16,U20)</f>
        <v>4231.2</v>
      </c>
      <c r="Z7" s="679" t="s">
        <v>408</v>
      </c>
      <c r="AA7" s="684" t="s">
        <v>412</v>
      </c>
      <c r="AB7" s="684"/>
      <c r="AC7" s="684"/>
      <c r="AD7" s="684"/>
    </row>
    <row r="8" spans="2:30" ht="16.5" customHeight="1">
      <c r="B8" s="24" t="s">
        <v>27</v>
      </c>
      <c r="C8" s="102">
        <v>1158.43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6">
        <f t="shared" ref="O8:O14" si="1">SUM(C8:N8)</f>
        <v>1158.43</v>
      </c>
      <c r="P8" s="2">
        <f t="shared" si="0"/>
        <v>96.535833333333343</v>
      </c>
      <c r="R8" s="3" t="s">
        <v>27</v>
      </c>
      <c r="S8" s="111" t="s">
        <v>175</v>
      </c>
      <c r="T8" s="146" t="s">
        <v>240</v>
      </c>
      <c r="U8" s="163">
        <v>1800</v>
      </c>
      <c r="V8" s="1" t="s">
        <v>408</v>
      </c>
      <c r="W8" s="293">
        <f t="shared" ref="W8:W20" si="2">U8/U$21</f>
        <v>0.30868431883660308</v>
      </c>
      <c r="Y8" s="678"/>
      <c r="Z8" s="679"/>
      <c r="AA8" s="684"/>
      <c r="AB8" s="684"/>
      <c r="AC8" s="684"/>
      <c r="AD8" s="684"/>
    </row>
    <row r="9" spans="2:30" ht="16.5" customHeight="1">
      <c r="B9" s="24" t="s">
        <v>30</v>
      </c>
      <c r="C9" s="102"/>
      <c r="D9" s="25"/>
      <c r="E9" s="25"/>
      <c r="F9" s="25"/>
      <c r="G9" s="25"/>
      <c r="H9" s="25"/>
      <c r="I9" s="25"/>
      <c r="J9" s="25"/>
      <c r="K9" s="25"/>
      <c r="L9" s="25"/>
      <c r="M9" s="25"/>
      <c r="N9" s="26"/>
      <c r="O9" s="6">
        <f t="shared" si="1"/>
        <v>0</v>
      </c>
      <c r="P9" s="2">
        <f t="shared" si="0"/>
        <v>0</v>
      </c>
      <c r="R9" s="3" t="s">
        <v>26</v>
      </c>
      <c r="S9" s="111" t="s">
        <v>25</v>
      </c>
      <c r="T9" s="146" t="s">
        <v>28</v>
      </c>
      <c r="U9" s="163">
        <v>368.02</v>
      </c>
      <c r="V9" s="1" t="s">
        <v>408</v>
      </c>
      <c r="W9" s="293">
        <f t="shared" si="2"/>
        <v>6.3112223899025918E-2</v>
      </c>
      <c r="Y9" s="585">
        <f>U18</f>
        <v>500</v>
      </c>
      <c r="Z9" s="586" t="s">
        <v>409</v>
      </c>
      <c r="AA9" s="686" t="s">
        <v>374</v>
      </c>
      <c r="AB9" s="686"/>
      <c r="AC9" s="686"/>
      <c r="AD9" s="686"/>
    </row>
    <row r="10" spans="2:30" ht="16.5">
      <c r="B10" s="24" t="s">
        <v>44</v>
      </c>
      <c r="C10" s="102">
        <f>129.82/2</f>
        <v>64.91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6">
        <f t="shared" si="1"/>
        <v>64.91</v>
      </c>
      <c r="P10" s="2">
        <f t="shared" si="0"/>
        <v>5.4091666666666667</v>
      </c>
      <c r="R10" s="3" t="s">
        <v>24</v>
      </c>
      <c r="S10" s="111" t="s">
        <v>25</v>
      </c>
      <c r="T10" s="672" t="s">
        <v>47</v>
      </c>
      <c r="U10" s="163">
        <v>132</v>
      </c>
      <c r="V10" s="1" t="s">
        <v>408</v>
      </c>
      <c r="W10" s="293">
        <f t="shared" si="2"/>
        <v>2.2636850048017559E-2</v>
      </c>
      <c r="Y10" s="587">
        <f>U17+U19</f>
        <v>1100</v>
      </c>
      <c r="Z10" s="588" t="s">
        <v>410</v>
      </c>
      <c r="AA10" s="685" t="s">
        <v>411</v>
      </c>
      <c r="AB10" s="685"/>
      <c r="AC10" s="685"/>
      <c r="AD10" s="685"/>
    </row>
    <row r="11" spans="2:30" ht="16.5">
      <c r="B11" s="24" t="s">
        <v>69</v>
      </c>
      <c r="C11" s="102">
        <f>175.18+339.54</f>
        <v>514.72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6">
        <f t="shared" si="1"/>
        <v>514.72</v>
      </c>
      <c r="P11" s="2">
        <f t="shared" si="0"/>
        <v>42.893333333333338</v>
      </c>
      <c r="R11" s="3" t="s">
        <v>23</v>
      </c>
      <c r="S11" s="111" t="s">
        <v>25</v>
      </c>
      <c r="T11" s="673"/>
      <c r="U11" s="163">
        <v>400</v>
      </c>
      <c r="V11" s="1" t="s">
        <v>408</v>
      </c>
      <c r="W11" s="293">
        <f t="shared" si="2"/>
        <v>6.8596515297022903E-2</v>
      </c>
      <c r="Y11" s="678">
        <f>6*U22</f>
        <v>34987.200000000004</v>
      </c>
      <c r="Z11" s="679" t="s">
        <v>408</v>
      </c>
      <c r="AA11" s="684" t="s">
        <v>413</v>
      </c>
      <c r="AB11" s="684"/>
      <c r="AC11" s="684"/>
      <c r="AD11" s="684"/>
    </row>
    <row r="12" spans="2:30" ht="16.5">
      <c r="B12" s="135" t="s">
        <v>368</v>
      </c>
      <c r="C12" s="136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6">
        <f t="shared" si="1"/>
        <v>0</v>
      </c>
      <c r="P12" s="2">
        <f t="shared" si="0"/>
        <v>0</v>
      </c>
      <c r="R12" s="3" t="s">
        <v>97</v>
      </c>
      <c r="S12" s="111" t="s">
        <v>95</v>
      </c>
      <c r="T12" s="146" t="s">
        <v>253</v>
      </c>
      <c r="U12" s="163">
        <f>56.11+87.33+237.5</f>
        <v>380.94</v>
      </c>
      <c r="V12" s="1" t="s">
        <v>408</v>
      </c>
      <c r="W12" s="293">
        <f>U12/U$21</f>
        <v>6.5327891343119768E-2</v>
      </c>
      <c r="Y12" s="678"/>
      <c r="Z12" s="679"/>
      <c r="AA12" s="684"/>
      <c r="AB12" s="684"/>
      <c r="AC12" s="684"/>
      <c r="AD12" s="684"/>
    </row>
    <row r="13" spans="2:30" ht="16.5">
      <c r="B13" s="135"/>
      <c r="C13" s="136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6">
        <f t="shared" si="1"/>
        <v>0</v>
      </c>
      <c r="P13" s="2">
        <f t="shared" si="0"/>
        <v>0</v>
      </c>
      <c r="R13" s="3" t="s">
        <v>30</v>
      </c>
      <c r="S13" s="111" t="s">
        <v>29</v>
      </c>
      <c r="T13" s="146" t="s">
        <v>255</v>
      </c>
      <c r="U13" s="163">
        <v>87.33</v>
      </c>
      <c r="V13" s="1" t="s">
        <v>408</v>
      </c>
      <c r="W13" s="293">
        <f t="shared" si="2"/>
        <v>1.4976334202222524E-2</v>
      </c>
      <c r="Y13" s="584">
        <f>SUM(Y6:Y12)</f>
        <v>50818.400000000009</v>
      </c>
      <c r="Z13" s="583"/>
    </row>
    <row r="14" spans="2:30" ht="17.25" thickBot="1">
      <c r="B14" s="135"/>
      <c r="C14" s="13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6">
        <f t="shared" si="1"/>
        <v>0</v>
      </c>
      <c r="P14" s="2">
        <f t="shared" si="0"/>
        <v>0</v>
      </c>
      <c r="R14" s="143" t="s">
        <v>98</v>
      </c>
      <c r="S14" s="144" t="s">
        <v>197</v>
      </c>
      <c r="T14" s="145" t="s">
        <v>254</v>
      </c>
      <c r="U14" s="163">
        <v>0</v>
      </c>
      <c r="W14" s="293">
        <f t="shared" si="2"/>
        <v>0</v>
      </c>
      <c r="Y14" s="583"/>
      <c r="Z14" s="584"/>
    </row>
    <row r="15" spans="2:30" ht="17.25" thickBot="1">
      <c r="B15" s="27"/>
      <c r="C15" s="136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31">
        <f>SUM(C15:N15)</f>
        <v>0</v>
      </c>
      <c r="P15" s="2">
        <f t="shared" si="0"/>
        <v>0</v>
      </c>
      <c r="R15" s="147" t="s">
        <v>32</v>
      </c>
      <c r="S15" s="148" t="s">
        <v>33</v>
      </c>
      <c r="T15" s="149" t="s">
        <v>46</v>
      </c>
      <c r="U15" s="163">
        <v>132</v>
      </c>
      <c r="V15" s="1" t="s">
        <v>408</v>
      </c>
      <c r="W15" s="293">
        <f t="shared" si="2"/>
        <v>2.2636850048017559E-2</v>
      </c>
      <c r="Y15" s="583"/>
      <c r="Z15" s="583"/>
      <c r="AA15" s="689" t="s">
        <v>457</v>
      </c>
      <c r="AB15" s="690"/>
    </row>
    <row r="16" spans="2:30" ht="17.25" thickBot="1">
      <c r="B16" s="33" t="s">
        <v>34</v>
      </c>
      <c r="C16" s="665"/>
      <c r="D16" s="665"/>
      <c r="E16" s="665"/>
      <c r="F16" s="665"/>
      <c r="G16" s="665"/>
      <c r="H16" s="665"/>
      <c r="I16" s="665"/>
      <c r="J16" s="665"/>
      <c r="K16" s="665"/>
      <c r="L16" s="665"/>
      <c r="M16" s="665"/>
      <c r="N16" s="665"/>
      <c r="O16" s="32"/>
      <c r="R16" s="264" t="s">
        <v>376</v>
      </c>
      <c r="S16" s="265"/>
      <c r="T16" s="266" t="s">
        <v>432</v>
      </c>
      <c r="U16" s="163">
        <f>130+186</f>
        <v>316</v>
      </c>
      <c r="V16" s="1" t="s">
        <v>408</v>
      </c>
      <c r="W16" s="293">
        <f t="shared" si="2"/>
        <v>5.4191247084648092E-2</v>
      </c>
      <c r="Y16" s="583"/>
      <c r="Z16" s="583"/>
      <c r="AA16" s="691"/>
      <c r="AB16" s="692"/>
    </row>
    <row r="17" spans="2:28" ht="16.5">
      <c r="B17" s="34" t="s">
        <v>31</v>
      </c>
      <c r="C17" s="137">
        <v>1801.05</v>
      </c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30"/>
      <c r="O17" s="40">
        <f>SUM(C17:N17)</f>
        <v>1801.05</v>
      </c>
      <c r="P17" s="2">
        <f>O17/12</f>
        <v>150.08750000000001</v>
      </c>
      <c r="R17" s="150" t="s">
        <v>373</v>
      </c>
      <c r="S17" s="151"/>
      <c r="T17" s="152"/>
      <c r="U17" s="163">
        <v>500</v>
      </c>
      <c r="V17" s="1" t="s">
        <v>410</v>
      </c>
      <c r="W17" s="293">
        <f t="shared" si="2"/>
        <v>8.5745644121278622E-2</v>
      </c>
      <c r="Y17" s="583"/>
      <c r="Z17" s="583"/>
      <c r="AA17" s="687" t="s">
        <v>442</v>
      </c>
      <c r="AB17" s="688"/>
    </row>
    <row r="18" spans="2:28" ht="16.5">
      <c r="B18" s="34" t="s">
        <v>32</v>
      </c>
      <c r="C18" s="139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6"/>
      <c r="O18" s="6">
        <f>SUM(C18:N18)</f>
        <v>0</v>
      </c>
      <c r="P18" s="2">
        <f t="shared" ref="P18:P20" si="3">O18/12</f>
        <v>0</v>
      </c>
      <c r="R18" s="150" t="s">
        <v>374</v>
      </c>
      <c r="S18" s="151"/>
      <c r="T18" s="152"/>
      <c r="U18" s="163">
        <v>500</v>
      </c>
      <c r="V18" s="1" t="s">
        <v>409</v>
      </c>
      <c r="W18" s="293">
        <f t="shared" si="2"/>
        <v>8.5745644121278622E-2</v>
      </c>
      <c r="AA18" s="605" t="s">
        <v>444</v>
      </c>
      <c r="AB18" s="606">
        <v>45302</v>
      </c>
    </row>
    <row r="19" spans="2:28" ht="16.5">
      <c r="B19" s="34" t="s">
        <v>24</v>
      </c>
      <c r="C19" s="139">
        <f>261.08/2</f>
        <v>130.54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6">
        <f t="shared" ref="O19:O37" si="4">SUM(C19:N19)</f>
        <v>130.54</v>
      </c>
      <c r="P19" s="2">
        <f t="shared" si="3"/>
        <v>10.878333333333332</v>
      </c>
      <c r="R19" s="150" t="s">
        <v>372</v>
      </c>
      <c r="S19" s="151"/>
      <c r="T19" s="152"/>
      <c r="U19" s="163">
        <v>600</v>
      </c>
      <c r="V19" s="1" t="s">
        <v>410</v>
      </c>
      <c r="W19" s="293">
        <f t="shared" si="2"/>
        <v>0.10289477294553435</v>
      </c>
      <c r="AA19" s="608" t="s">
        <v>446</v>
      </c>
      <c r="AB19" s="609">
        <v>105</v>
      </c>
    </row>
    <row r="20" spans="2:28" ht="17.25" thickBot="1">
      <c r="B20" s="35" t="s">
        <v>58</v>
      </c>
      <c r="C20" s="140">
        <f>461.56+1330.52+99.65+99.65</f>
        <v>1991.38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6">
        <f t="shared" si="4"/>
        <v>1991.38</v>
      </c>
      <c r="P20" s="2">
        <f t="shared" si="3"/>
        <v>165.94833333333335</v>
      </c>
      <c r="R20" s="558" t="s">
        <v>375</v>
      </c>
      <c r="S20" s="559"/>
      <c r="T20" s="560"/>
      <c r="U20" s="164">
        <v>550</v>
      </c>
      <c r="V20" s="1" t="s">
        <v>408</v>
      </c>
      <c r="W20" s="293">
        <f t="shared" si="2"/>
        <v>9.4320208533406488E-2</v>
      </c>
      <c r="AA20" s="605" t="s">
        <v>447</v>
      </c>
      <c r="AB20" s="611">
        <v>8.75</v>
      </c>
    </row>
    <row r="21" spans="2:28" ht="16.5">
      <c r="B21" s="35" t="s">
        <v>55</v>
      </c>
      <c r="C21" s="140">
        <f>30+119.4+64.5+4</f>
        <v>217.9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9"/>
      <c r="O21" s="6">
        <f t="shared" si="4"/>
        <v>217.9</v>
      </c>
      <c r="P21" s="163">
        <f>(O21+O54)/12</f>
        <v>18.158333333333335</v>
      </c>
      <c r="R21" s="599"/>
      <c r="S21" s="142"/>
      <c r="T21" s="142"/>
      <c r="U21" s="164">
        <f>SUM(U7:U20)</f>
        <v>5831.2000000000007</v>
      </c>
      <c r="W21" s="293">
        <f>SUM(W7:W20)</f>
        <v>0.99999999999999989</v>
      </c>
      <c r="Y21" s="2"/>
      <c r="AA21" s="608" t="s">
        <v>449</v>
      </c>
      <c r="AB21" s="609">
        <v>45.75</v>
      </c>
    </row>
    <row r="22" spans="2:28" ht="16.5">
      <c r="B22" s="35" t="s">
        <v>49</v>
      </c>
      <c r="C22" s="140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9"/>
      <c r="O22" s="6">
        <f t="shared" si="4"/>
        <v>0</v>
      </c>
      <c r="P22" s="163">
        <f t="shared" ref="P22:P29" si="5">(O22+O55)/12</f>
        <v>0</v>
      </c>
      <c r="S22" s="142"/>
      <c r="T22" s="142" t="s">
        <v>436</v>
      </c>
      <c r="U22" s="164">
        <f>U21</f>
        <v>5831.2000000000007</v>
      </c>
      <c r="V22" s="1" t="s">
        <v>435</v>
      </c>
      <c r="AA22" s="605" t="s">
        <v>450</v>
      </c>
      <c r="AB22" s="615">
        <v>2032.75</v>
      </c>
    </row>
    <row r="23" spans="2:28" ht="16.5">
      <c r="B23" s="35" t="s">
        <v>91</v>
      </c>
      <c r="C23" s="140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6">
        <f t="shared" si="4"/>
        <v>0</v>
      </c>
      <c r="P23" s="163">
        <f t="shared" si="5"/>
        <v>0</v>
      </c>
      <c r="S23" s="142"/>
      <c r="T23" s="142"/>
      <c r="U23" s="164">
        <f>U22*6</f>
        <v>34987.200000000004</v>
      </c>
      <c r="V23" s="1" t="s">
        <v>433</v>
      </c>
      <c r="AA23" s="608" t="s">
        <v>451</v>
      </c>
      <c r="AB23" s="643">
        <v>4000</v>
      </c>
    </row>
    <row r="24" spans="2:28" ht="16.5">
      <c r="B24" s="35" t="s">
        <v>35</v>
      </c>
      <c r="C24" s="140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9"/>
      <c r="O24" s="6">
        <f t="shared" si="4"/>
        <v>0</v>
      </c>
      <c r="P24" s="163">
        <f t="shared" si="5"/>
        <v>0</v>
      </c>
      <c r="S24" s="142"/>
      <c r="T24" s="142"/>
      <c r="U24" s="164">
        <f>U22*12</f>
        <v>69974.400000000009</v>
      </c>
      <c r="V24" s="1" t="s">
        <v>434</v>
      </c>
      <c r="AA24" s="605" t="s">
        <v>452</v>
      </c>
      <c r="AB24" s="644">
        <v>1000</v>
      </c>
    </row>
    <row r="25" spans="2:28" ht="16.5">
      <c r="B25" s="35" t="s">
        <v>54</v>
      </c>
      <c r="C25" s="140">
        <f>23.4+19.9</f>
        <v>43.3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9"/>
      <c r="O25" s="6">
        <f t="shared" si="4"/>
        <v>43.3</v>
      </c>
      <c r="P25" s="163">
        <f t="shared" si="5"/>
        <v>3.6083333333333329</v>
      </c>
      <c r="S25" s="164"/>
      <c r="T25" s="142"/>
      <c r="U25" s="142"/>
      <c r="AA25" s="608" t="s">
        <v>453</v>
      </c>
      <c r="AB25" s="620">
        <v>333333.33333333331</v>
      </c>
    </row>
    <row r="26" spans="2:28" ht="16.5">
      <c r="B26" s="35" t="s">
        <v>94</v>
      </c>
      <c r="C26" s="140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9"/>
      <c r="O26" s="6">
        <f t="shared" si="4"/>
        <v>0</v>
      </c>
      <c r="P26" s="163">
        <f t="shared" si="5"/>
        <v>0</v>
      </c>
      <c r="S26" s="553"/>
      <c r="T26" s="142"/>
      <c r="U26" s="164"/>
      <c r="AA26" s="640" t="s">
        <v>454</v>
      </c>
      <c r="AB26" s="639">
        <v>1.2E-2</v>
      </c>
    </row>
    <row r="27" spans="2:28" ht="16.5">
      <c r="B27" s="35" t="s">
        <v>52</v>
      </c>
      <c r="C27" s="140">
        <f>71.9*3</f>
        <v>215.70000000000002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9"/>
      <c r="O27" s="6">
        <f t="shared" si="4"/>
        <v>215.70000000000002</v>
      </c>
      <c r="P27" s="163">
        <f t="shared" si="5"/>
        <v>17.975000000000001</v>
      </c>
      <c r="R27" s="2"/>
      <c r="S27" s="164"/>
      <c r="T27" s="142"/>
      <c r="U27" s="142"/>
      <c r="AA27" s="641" t="s">
        <v>454</v>
      </c>
      <c r="AB27" s="645">
        <v>37000</v>
      </c>
    </row>
    <row r="28" spans="2:28" ht="17.25" thickBot="1">
      <c r="B28" s="35" t="s">
        <v>57</v>
      </c>
      <c r="C28" s="140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9"/>
      <c r="O28" s="6">
        <f t="shared" si="4"/>
        <v>0</v>
      </c>
      <c r="P28" s="163">
        <f t="shared" si="5"/>
        <v>0</v>
      </c>
      <c r="S28" s="164"/>
      <c r="T28" s="142"/>
      <c r="U28" s="142"/>
      <c r="AA28" s="642" t="s">
        <v>456</v>
      </c>
      <c r="AB28" s="646">
        <v>1.2E-2</v>
      </c>
    </row>
    <row r="29" spans="2:28" ht="16.5">
      <c r="B29" s="35" t="s">
        <v>38</v>
      </c>
      <c r="C29" s="140">
        <f>60</f>
        <v>60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9"/>
      <c r="O29" s="6">
        <f t="shared" si="4"/>
        <v>60</v>
      </c>
      <c r="P29" s="163">
        <f t="shared" si="5"/>
        <v>5</v>
      </c>
      <c r="S29" s="142"/>
      <c r="T29" s="551"/>
      <c r="U29" s="142"/>
    </row>
    <row r="30" spans="2:28" ht="16.5">
      <c r="B30" s="35" t="s">
        <v>56</v>
      </c>
      <c r="C30" s="140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9"/>
      <c r="O30" s="6">
        <f t="shared" si="4"/>
        <v>0</v>
      </c>
      <c r="P30" s="163">
        <f>(O30+O64)/12</f>
        <v>0</v>
      </c>
      <c r="S30" s="164"/>
      <c r="T30" s="164"/>
      <c r="U30" s="164"/>
    </row>
    <row r="31" spans="2:28" ht="16.5">
      <c r="B31" s="35" t="s">
        <v>50</v>
      </c>
      <c r="C31" s="140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9"/>
      <c r="O31" s="6">
        <f t="shared" si="4"/>
        <v>0</v>
      </c>
      <c r="P31" s="163">
        <f t="shared" ref="P31:P32" si="6">(O31+O65)/12</f>
        <v>0</v>
      </c>
      <c r="S31" s="142"/>
      <c r="T31" s="164"/>
      <c r="U31" s="550"/>
    </row>
    <row r="32" spans="2:28" ht="16.5">
      <c r="B32" s="35" t="s">
        <v>104</v>
      </c>
      <c r="C32" s="140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9"/>
      <c r="O32" s="6">
        <f t="shared" si="4"/>
        <v>0</v>
      </c>
      <c r="P32" s="163">
        <f t="shared" si="6"/>
        <v>0</v>
      </c>
      <c r="R32" s="2"/>
      <c r="S32" s="164"/>
      <c r="T32" s="671" t="s">
        <v>437</v>
      </c>
      <c r="U32" s="671"/>
    </row>
    <row r="33" spans="2:21" ht="16.5" customHeight="1">
      <c r="B33" s="35" t="s">
        <v>174</v>
      </c>
      <c r="C33" s="140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9"/>
      <c r="O33" s="6">
        <f t="shared" si="4"/>
        <v>0</v>
      </c>
      <c r="P33" s="163">
        <f>O33/12</f>
        <v>0</v>
      </c>
      <c r="S33" s="142"/>
      <c r="T33" s="671"/>
      <c r="U33" s="671"/>
    </row>
    <row r="34" spans="2:21" ht="16.5">
      <c r="B34" s="35" t="s">
        <v>257</v>
      </c>
      <c r="C34" s="140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9"/>
      <c r="O34" s="6">
        <f t="shared" si="4"/>
        <v>0</v>
      </c>
      <c r="S34" s="142"/>
      <c r="T34" s="671"/>
      <c r="U34" s="671"/>
    </row>
    <row r="35" spans="2:21" ht="16.5">
      <c r="B35" s="35"/>
      <c r="C35" s="140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9"/>
      <c r="O35" s="6">
        <f t="shared" si="4"/>
        <v>0</v>
      </c>
      <c r="S35" s="142"/>
      <c r="T35" s="671"/>
      <c r="U35" s="671"/>
    </row>
    <row r="36" spans="2:21" ht="16.5">
      <c r="B36" s="35"/>
      <c r="C36" s="139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6"/>
      <c r="O36" s="6">
        <f t="shared" si="4"/>
        <v>0</v>
      </c>
      <c r="T36" s="671"/>
      <c r="U36" s="671"/>
    </row>
    <row r="37" spans="2:21" ht="16.5">
      <c r="B37" s="141" t="s">
        <v>92</v>
      </c>
      <c r="C37" s="139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6">
        <f t="shared" si="4"/>
        <v>0</v>
      </c>
    </row>
    <row r="38" spans="2:21" ht="17.25" thickBot="1">
      <c r="B38" s="141" t="s">
        <v>93</v>
      </c>
      <c r="C38" s="140">
        <v>500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9"/>
      <c r="O38" s="16">
        <f>SUM(C38:N38)</f>
        <v>500</v>
      </c>
      <c r="S38" s="2"/>
    </row>
    <row r="39" spans="2:21" ht="17.25" thickBot="1">
      <c r="B39" s="4" t="s">
        <v>36</v>
      </c>
      <c r="C39" s="39">
        <f>SUM(C17:C36,C6:C15)</f>
        <v>6928.6600000000008</v>
      </c>
      <c r="D39" s="39">
        <f>SUM(D17:D36,D6:D15)</f>
        <v>0</v>
      </c>
      <c r="E39" s="39">
        <f t="shared" ref="E39:N39" si="7">SUM(E17:E36,E6:E15)</f>
        <v>0</v>
      </c>
      <c r="F39" s="39">
        <f t="shared" si="7"/>
        <v>0</v>
      </c>
      <c r="G39" s="39">
        <f t="shared" si="7"/>
        <v>0</v>
      </c>
      <c r="H39" s="39">
        <f t="shared" si="7"/>
        <v>0</v>
      </c>
      <c r="I39" s="39">
        <f t="shared" si="7"/>
        <v>0</v>
      </c>
      <c r="J39" s="39">
        <f t="shared" si="7"/>
        <v>0</v>
      </c>
      <c r="K39" s="39">
        <f t="shared" si="7"/>
        <v>0</v>
      </c>
      <c r="L39" s="39">
        <f t="shared" si="7"/>
        <v>0</v>
      </c>
      <c r="M39" s="39">
        <f t="shared" si="7"/>
        <v>0</v>
      </c>
      <c r="N39" s="39">
        <f t="shared" si="7"/>
        <v>0</v>
      </c>
      <c r="O39" s="41">
        <f>SUM(C39:N39)</f>
        <v>6928.6600000000008</v>
      </c>
      <c r="S39" s="2"/>
    </row>
    <row r="40" spans="2:21" ht="16.5">
      <c r="B40" s="36" t="s">
        <v>37</v>
      </c>
      <c r="C40" s="37">
        <f>2314</f>
        <v>2314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42">
        <f>SUM(C40:N40)</f>
        <v>2314</v>
      </c>
      <c r="R40" s="267" t="s">
        <v>177</v>
      </c>
      <c r="S40" s="2"/>
    </row>
    <row r="41" spans="2:21" ht="16.5">
      <c r="B41" s="7" t="s">
        <v>371</v>
      </c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43">
        <f>SUM(C41:N41)</f>
        <v>0</v>
      </c>
      <c r="R41" s="270">
        <f>500*12</f>
        <v>6000</v>
      </c>
      <c r="S41" s="2"/>
    </row>
    <row r="42" spans="2:21" ht="17.25" thickBot="1">
      <c r="B42" s="10" t="s">
        <v>176</v>
      </c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44">
        <f>SUM(C42:N42)</f>
        <v>0</v>
      </c>
      <c r="R42" s="267" t="s">
        <v>178</v>
      </c>
    </row>
    <row r="43" spans="2:21" ht="16.5">
      <c r="B43" s="13" t="s">
        <v>39</v>
      </c>
      <c r="C43" s="5">
        <f>SUM(C40:C42)</f>
        <v>2314</v>
      </c>
      <c r="D43" s="5">
        <f t="shared" ref="D43:O43" si="8">SUM(D40:D42)</f>
        <v>0</v>
      </c>
      <c r="E43" s="5">
        <f t="shared" si="8"/>
        <v>0</v>
      </c>
      <c r="F43" s="5">
        <f t="shared" si="8"/>
        <v>0</v>
      </c>
      <c r="G43" s="5">
        <f t="shared" si="8"/>
        <v>0</v>
      </c>
      <c r="H43" s="5">
        <f t="shared" si="8"/>
        <v>0</v>
      </c>
      <c r="I43" s="5">
        <f t="shared" si="8"/>
        <v>0</v>
      </c>
      <c r="J43" s="5">
        <f t="shared" si="8"/>
        <v>0</v>
      </c>
      <c r="K43" s="5">
        <f t="shared" si="8"/>
        <v>0</v>
      </c>
      <c r="L43" s="5">
        <f t="shared" si="8"/>
        <v>0</v>
      </c>
      <c r="M43" s="5">
        <f t="shared" si="8"/>
        <v>0</v>
      </c>
      <c r="N43" s="5">
        <f t="shared" si="8"/>
        <v>0</v>
      </c>
      <c r="O43" s="42">
        <f t="shared" si="8"/>
        <v>2314</v>
      </c>
      <c r="R43" s="270">
        <f>R41-O38-O37</f>
        <v>5500</v>
      </c>
      <c r="S43" s="2"/>
    </row>
    <row r="44" spans="2:21" ht="16.5">
      <c r="B44" s="14" t="s">
        <v>40</v>
      </c>
      <c r="C44" s="15">
        <f>C43-C39</f>
        <v>-4614.6600000000008</v>
      </c>
      <c r="D44" s="15">
        <f t="shared" ref="D44:O44" si="9">D43-D39</f>
        <v>0</v>
      </c>
      <c r="E44" s="15">
        <f t="shared" si="9"/>
        <v>0</v>
      </c>
      <c r="F44" s="15">
        <f t="shared" si="9"/>
        <v>0</v>
      </c>
      <c r="G44" s="15">
        <f t="shared" si="9"/>
        <v>0</v>
      </c>
      <c r="H44" s="15">
        <f t="shared" si="9"/>
        <v>0</v>
      </c>
      <c r="I44" s="15">
        <f t="shared" si="9"/>
        <v>0</v>
      </c>
      <c r="J44" s="15">
        <f t="shared" si="9"/>
        <v>0</v>
      </c>
      <c r="K44" s="15">
        <f t="shared" si="9"/>
        <v>0</v>
      </c>
      <c r="L44" s="15">
        <f t="shared" si="9"/>
        <v>0</v>
      </c>
      <c r="M44" s="15">
        <f t="shared" si="9"/>
        <v>0</v>
      </c>
      <c r="N44" s="15">
        <f t="shared" si="9"/>
        <v>0</v>
      </c>
      <c r="O44" s="45">
        <f t="shared" si="9"/>
        <v>-4614.6600000000008</v>
      </c>
    </row>
    <row r="45" spans="2:21" ht="18">
      <c r="B45" s="173" t="s">
        <v>106</v>
      </c>
      <c r="C45" s="174">
        <f>C43-C48</f>
        <v>-5114.66</v>
      </c>
      <c r="D45" s="176">
        <f>C45+(D43-D48)</f>
        <v>-5114.66</v>
      </c>
      <c r="E45" s="176">
        <f>D45+(E43-E48)</f>
        <v>-5114.66</v>
      </c>
      <c r="F45" s="176">
        <f t="shared" ref="F45:N45" si="10">E45+(F43-F48)</f>
        <v>-5114.66</v>
      </c>
      <c r="G45" s="176">
        <f t="shared" si="10"/>
        <v>-5114.66</v>
      </c>
      <c r="H45" s="176">
        <f t="shared" si="10"/>
        <v>-5114.66</v>
      </c>
      <c r="I45" s="176">
        <f t="shared" si="10"/>
        <v>-5114.66</v>
      </c>
      <c r="J45" s="176">
        <f t="shared" si="10"/>
        <v>-5114.66</v>
      </c>
      <c r="K45" s="176">
        <f t="shared" si="10"/>
        <v>-5114.66</v>
      </c>
      <c r="L45" s="176">
        <f t="shared" si="10"/>
        <v>-5114.66</v>
      </c>
      <c r="M45" s="176">
        <f t="shared" si="10"/>
        <v>-5114.66</v>
      </c>
      <c r="N45" s="176">
        <f t="shared" si="10"/>
        <v>-5114.66</v>
      </c>
      <c r="O45" s="169"/>
      <c r="R45" s="384">
        <f>N45</f>
        <v>-5114.66</v>
      </c>
    </row>
    <row r="46" spans="2:21" ht="17.25" thickBot="1">
      <c r="B46" s="166" t="s">
        <v>41</v>
      </c>
      <c r="C46" s="167">
        <f>C44/C43</f>
        <v>-1.994235090751945</v>
      </c>
      <c r="D46" s="167" t="e">
        <f t="shared" ref="D46:O46" si="11">D44/D43</f>
        <v>#DIV/0!</v>
      </c>
      <c r="E46" s="167" t="e">
        <f t="shared" si="11"/>
        <v>#DIV/0!</v>
      </c>
      <c r="F46" s="167" t="e">
        <f t="shared" si="11"/>
        <v>#DIV/0!</v>
      </c>
      <c r="G46" s="167" t="e">
        <f t="shared" si="11"/>
        <v>#DIV/0!</v>
      </c>
      <c r="H46" s="167" t="e">
        <f t="shared" si="11"/>
        <v>#DIV/0!</v>
      </c>
      <c r="I46" s="167" t="e">
        <f t="shared" si="11"/>
        <v>#DIV/0!</v>
      </c>
      <c r="J46" s="167" t="e">
        <f t="shared" si="11"/>
        <v>#DIV/0!</v>
      </c>
      <c r="K46" s="167" t="e">
        <f t="shared" si="11"/>
        <v>#DIV/0!</v>
      </c>
      <c r="L46" s="167" t="e">
        <f t="shared" si="11"/>
        <v>#DIV/0!</v>
      </c>
      <c r="M46" s="167" t="e">
        <f t="shared" si="11"/>
        <v>#DIV/0!</v>
      </c>
      <c r="N46" s="167" t="e">
        <f t="shared" si="11"/>
        <v>#DIV/0!</v>
      </c>
      <c r="O46" s="168">
        <f t="shared" si="11"/>
        <v>-1.994235090751945</v>
      </c>
      <c r="S46" s="162"/>
    </row>
    <row r="47" spans="2:21" ht="17.25" thickBot="1">
      <c r="B47" s="17" t="s">
        <v>42</v>
      </c>
      <c r="C47" s="18">
        <f>C39/C43</f>
        <v>2.9942350907519448</v>
      </c>
      <c r="D47" s="18" t="e">
        <f t="shared" ref="D47:O47" si="12">D39/D43</f>
        <v>#DIV/0!</v>
      </c>
      <c r="E47" s="18" t="e">
        <f t="shared" si="12"/>
        <v>#DIV/0!</v>
      </c>
      <c r="F47" s="18" t="e">
        <f t="shared" si="12"/>
        <v>#DIV/0!</v>
      </c>
      <c r="G47" s="18" t="e">
        <f t="shared" si="12"/>
        <v>#DIV/0!</v>
      </c>
      <c r="H47" s="18" t="e">
        <f t="shared" si="12"/>
        <v>#DIV/0!</v>
      </c>
      <c r="I47" s="18" t="e">
        <f t="shared" si="12"/>
        <v>#DIV/0!</v>
      </c>
      <c r="J47" s="18" t="e">
        <f t="shared" si="12"/>
        <v>#DIV/0!</v>
      </c>
      <c r="K47" s="18" t="e">
        <f t="shared" si="12"/>
        <v>#DIV/0!</v>
      </c>
      <c r="L47" s="18" t="e">
        <f t="shared" si="12"/>
        <v>#DIV/0!</v>
      </c>
      <c r="M47" s="18" t="e">
        <f t="shared" si="12"/>
        <v>#DIV/0!</v>
      </c>
      <c r="N47" s="18" t="e">
        <f t="shared" si="12"/>
        <v>#DIV/0!</v>
      </c>
      <c r="O47" s="46">
        <f t="shared" si="12"/>
        <v>2.9942350907519448</v>
      </c>
      <c r="R47" s="683" t="s">
        <v>415</v>
      </c>
      <c r="S47" s="683"/>
    </row>
    <row r="48" spans="2:21" ht="0.75" hidden="1" customHeight="1">
      <c r="B48" s="170"/>
      <c r="C48" s="172">
        <f>SUM(C17:C38)+SUM(C6:C15)</f>
        <v>7428.66</v>
      </c>
      <c r="D48" s="172">
        <f>SUM(D17:D38)+SUM(D6:D15)</f>
        <v>0</v>
      </c>
      <c r="E48" s="172">
        <f t="shared" ref="E48:N48" si="13">SUM(E17:E38)+SUM(E6:E15)</f>
        <v>0</v>
      </c>
      <c r="F48" s="172">
        <f t="shared" si="13"/>
        <v>0</v>
      </c>
      <c r="G48" s="172">
        <f t="shared" si="13"/>
        <v>0</v>
      </c>
      <c r="H48" s="172">
        <f t="shared" si="13"/>
        <v>0</v>
      </c>
      <c r="I48" s="172">
        <f t="shared" si="13"/>
        <v>0</v>
      </c>
      <c r="J48" s="172">
        <f t="shared" si="13"/>
        <v>0</v>
      </c>
      <c r="K48" s="172">
        <f t="shared" si="13"/>
        <v>0</v>
      </c>
      <c r="L48" s="172">
        <f t="shared" si="13"/>
        <v>0</v>
      </c>
      <c r="M48" s="172">
        <f t="shared" si="13"/>
        <v>0</v>
      </c>
      <c r="N48" s="172">
        <f t="shared" si="13"/>
        <v>0</v>
      </c>
      <c r="O48" s="171"/>
    </row>
    <row r="49" spans="2:19" ht="18.75" hidden="1" customHeight="1">
      <c r="B49" s="170"/>
      <c r="C49" s="175">
        <v>45322</v>
      </c>
      <c r="D49" s="175">
        <v>45350</v>
      </c>
      <c r="E49" s="175">
        <v>45382</v>
      </c>
      <c r="F49" s="175">
        <v>45412</v>
      </c>
      <c r="G49" s="175">
        <v>45443</v>
      </c>
      <c r="H49" s="175">
        <v>45473</v>
      </c>
      <c r="I49" s="175">
        <v>45504</v>
      </c>
      <c r="J49" s="175">
        <v>45535</v>
      </c>
      <c r="K49" s="175">
        <v>45565</v>
      </c>
      <c r="L49" s="175">
        <v>45596</v>
      </c>
      <c r="M49" s="175">
        <v>45626</v>
      </c>
      <c r="N49" s="175">
        <v>45657</v>
      </c>
      <c r="O49" s="171"/>
    </row>
    <row r="50" spans="2:19" hidden="1">
      <c r="B50" s="1"/>
      <c r="C50" s="54"/>
      <c r="D50" s="591">
        <v>45311</v>
      </c>
      <c r="E50" s="591">
        <v>45342</v>
      </c>
      <c r="F50" s="591">
        <v>45371</v>
      </c>
      <c r="G50" s="591">
        <v>45402</v>
      </c>
      <c r="H50" s="591">
        <v>45432</v>
      </c>
      <c r="I50" s="591">
        <v>45463</v>
      </c>
      <c r="J50" s="591">
        <v>45493</v>
      </c>
      <c r="K50" s="591">
        <v>45524</v>
      </c>
      <c r="L50" s="591">
        <v>45555</v>
      </c>
      <c r="M50" s="591">
        <v>45585</v>
      </c>
      <c r="N50" s="591">
        <v>45616</v>
      </c>
      <c r="O50" s="1"/>
    </row>
    <row r="51" spans="2:19">
      <c r="B51" s="1"/>
      <c r="C51" s="514"/>
      <c r="D51" s="514"/>
      <c r="E51" s="514"/>
      <c r="F51" s="514"/>
      <c r="G51" s="514"/>
      <c r="H51" s="514"/>
      <c r="I51" s="514"/>
      <c r="J51" s="514"/>
      <c r="K51" s="514"/>
      <c r="L51" s="514"/>
      <c r="M51" s="514"/>
      <c r="N51" s="514"/>
      <c r="O51" s="515"/>
      <c r="R51" s="2">
        <f>SUM(C51:N51)</f>
        <v>0</v>
      </c>
      <c r="S51" s="1">
        <v>2024</v>
      </c>
    </row>
    <row r="52" spans="2:19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R52" s="2">
        <v>12500</v>
      </c>
      <c r="S52" s="1">
        <v>2023</v>
      </c>
    </row>
    <row r="53" spans="2:19">
      <c r="B53" s="48" t="s">
        <v>31</v>
      </c>
      <c r="C53" s="50" t="s">
        <v>10</v>
      </c>
      <c r="D53" s="50" t="s">
        <v>11</v>
      </c>
      <c r="E53" s="50" t="s">
        <v>12</v>
      </c>
      <c r="F53" s="50" t="s">
        <v>13</v>
      </c>
      <c r="G53" s="50" t="s">
        <v>14</v>
      </c>
      <c r="H53" s="50" t="s">
        <v>15</v>
      </c>
      <c r="I53" s="50" t="s">
        <v>16</v>
      </c>
      <c r="J53" s="50" t="s">
        <v>17</v>
      </c>
      <c r="K53" s="50" t="s">
        <v>18</v>
      </c>
      <c r="L53" s="50" t="s">
        <v>19</v>
      </c>
      <c r="M53" s="50" t="s">
        <v>20</v>
      </c>
      <c r="N53" s="51" t="s">
        <v>21</v>
      </c>
      <c r="O53" s="52"/>
      <c r="R53" s="2">
        <f>R52+R51</f>
        <v>12500</v>
      </c>
      <c r="S53" s="1" t="s">
        <v>414</v>
      </c>
    </row>
    <row r="54" spans="2:19" ht="16.5">
      <c r="B54" s="72" t="s">
        <v>55</v>
      </c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6">
        <f t="shared" ref="O54:O68" si="14">SUM(C54:N54)</f>
        <v>0</v>
      </c>
    </row>
    <row r="55" spans="2:19" ht="16.5">
      <c r="B55" s="72" t="s">
        <v>49</v>
      </c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6">
        <f t="shared" si="14"/>
        <v>0</v>
      </c>
    </row>
    <row r="56" spans="2:19" ht="16.5">
      <c r="B56" s="72" t="s">
        <v>91</v>
      </c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6">
        <f t="shared" si="14"/>
        <v>0</v>
      </c>
    </row>
    <row r="57" spans="2:19" ht="16.5">
      <c r="B57" s="72" t="s">
        <v>35</v>
      </c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6">
        <f t="shared" si="14"/>
        <v>0</v>
      </c>
    </row>
    <row r="58" spans="2:19" ht="16.5">
      <c r="B58" s="72" t="s">
        <v>54</v>
      </c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6">
        <f t="shared" si="14"/>
        <v>0</v>
      </c>
    </row>
    <row r="59" spans="2:19" ht="16.5">
      <c r="B59" s="72" t="s">
        <v>51</v>
      </c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5">
        <f t="shared" si="14"/>
        <v>0</v>
      </c>
    </row>
    <row r="60" spans="2:19" ht="16.5">
      <c r="B60" s="72" t="s">
        <v>52</v>
      </c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5">
        <f t="shared" si="14"/>
        <v>0</v>
      </c>
    </row>
    <row r="61" spans="2:19" ht="16.5">
      <c r="B61" s="72" t="s">
        <v>57</v>
      </c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5">
        <f t="shared" si="14"/>
        <v>0</v>
      </c>
    </row>
    <row r="62" spans="2:19" ht="16.5">
      <c r="B62" s="72" t="s">
        <v>38</v>
      </c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5">
        <f t="shared" si="14"/>
        <v>0</v>
      </c>
    </row>
    <row r="63" spans="2:19" ht="16.5">
      <c r="B63" s="72" t="s">
        <v>53</v>
      </c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5">
        <f t="shared" si="14"/>
        <v>0</v>
      </c>
    </row>
    <row r="64" spans="2:19" ht="16.5">
      <c r="B64" s="72" t="s">
        <v>56</v>
      </c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5">
        <f t="shared" si="14"/>
        <v>0</v>
      </c>
    </row>
    <row r="65" spans="2:15" ht="16.5">
      <c r="B65" s="72" t="s">
        <v>50</v>
      </c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5">
        <f t="shared" si="14"/>
        <v>0</v>
      </c>
    </row>
    <row r="66" spans="2:15" ht="16.5">
      <c r="B66" s="72" t="s">
        <v>104</v>
      </c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5">
        <f t="shared" si="14"/>
        <v>0</v>
      </c>
    </row>
    <row r="67" spans="2:15" s="1" customFormat="1" ht="16.5">
      <c r="B67" s="72" t="s">
        <v>176</v>
      </c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5">
        <f t="shared" si="14"/>
        <v>0</v>
      </c>
    </row>
    <row r="68" spans="2:15" s="1" customFormat="1" ht="16.5">
      <c r="B68" s="72"/>
      <c r="C68" s="103"/>
      <c r="D68" s="103"/>
      <c r="E68" s="104"/>
      <c r="F68" s="104"/>
      <c r="G68" s="103"/>
      <c r="H68" s="103"/>
      <c r="I68" s="103"/>
      <c r="J68" s="103"/>
      <c r="K68" s="103"/>
      <c r="L68" s="103"/>
      <c r="M68" s="103"/>
      <c r="N68" s="103"/>
      <c r="O68" s="105">
        <f t="shared" si="14"/>
        <v>0</v>
      </c>
    </row>
    <row r="69" spans="2:15" s="1" customFormat="1" ht="15.75">
      <c r="B69" s="49"/>
      <c r="C69" s="103">
        <v>0</v>
      </c>
      <c r="D69" s="103">
        <v>0</v>
      </c>
      <c r="E69" s="104">
        <v>0</v>
      </c>
      <c r="F69" s="104">
        <v>0</v>
      </c>
      <c r="G69" s="103">
        <v>0</v>
      </c>
      <c r="H69" s="103">
        <v>0</v>
      </c>
      <c r="I69" s="103">
        <v>0</v>
      </c>
      <c r="J69" s="103">
        <v>0</v>
      </c>
      <c r="K69" s="103">
        <v>0</v>
      </c>
      <c r="L69" s="103">
        <v>0</v>
      </c>
      <c r="M69" s="103">
        <v>0</v>
      </c>
      <c r="N69" s="103">
        <v>0</v>
      </c>
      <c r="O69" s="105">
        <f t="shared" ref="O69" si="15">SUM(C69:N69)</f>
        <v>0</v>
      </c>
    </row>
    <row r="70" spans="2:15" s="1" customFormat="1" ht="15.75">
      <c r="B70" s="47"/>
      <c r="C70" s="105">
        <f>SUM(C54:C69)</f>
        <v>0</v>
      </c>
      <c r="D70" s="105">
        <f t="shared" ref="D70:N70" si="16">SUM(D54:D69)</f>
        <v>0</v>
      </c>
      <c r="E70" s="105">
        <f t="shared" si="16"/>
        <v>0</v>
      </c>
      <c r="F70" s="105">
        <f t="shared" si="16"/>
        <v>0</v>
      </c>
      <c r="G70" s="105">
        <f t="shared" si="16"/>
        <v>0</v>
      </c>
      <c r="H70" s="105">
        <f t="shared" si="16"/>
        <v>0</v>
      </c>
      <c r="I70" s="105">
        <f t="shared" si="16"/>
        <v>0</v>
      </c>
      <c r="J70" s="105">
        <f t="shared" si="16"/>
        <v>0</v>
      </c>
      <c r="K70" s="105">
        <f t="shared" si="16"/>
        <v>0</v>
      </c>
      <c r="L70" s="105">
        <f t="shared" si="16"/>
        <v>0</v>
      </c>
      <c r="M70" s="105">
        <f t="shared" si="16"/>
        <v>0</v>
      </c>
      <c r="N70" s="107">
        <f t="shared" si="16"/>
        <v>0</v>
      </c>
      <c r="O70" s="108" t="s">
        <v>43</v>
      </c>
    </row>
    <row r="71" spans="2:15" s="1" customFormat="1" ht="15.75">
      <c r="B71" s="47"/>
      <c r="C71" s="53"/>
      <c r="D71" s="47"/>
      <c r="E71" s="47"/>
      <c r="F71" s="47"/>
      <c r="G71" s="47"/>
      <c r="H71" s="109"/>
      <c r="I71" s="109"/>
      <c r="J71" s="109"/>
      <c r="K71" s="109"/>
      <c r="L71" s="109"/>
      <c r="M71" s="109"/>
      <c r="N71" s="109"/>
      <c r="O71" s="110">
        <f>SUM(O54:O69)</f>
        <v>0</v>
      </c>
    </row>
    <row r="72" spans="2:15" s="1" customFormat="1"/>
    <row r="73" spans="2:15" s="1" customFormat="1"/>
    <row r="74" spans="2:15" s="1" customFormat="1"/>
    <row r="75" spans="2:15" s="1" customFormat="1"/>
    <row r="76" spans="2:15" s="1" customFormat="1"/>
    <row r="77" spans="2:15" s="1" customFormat="1"/>
    <row r="78" spans="2:15" s="1" customFormat="1"/>
    <row r="79" spans="2:15" s="1" customFormat="1"/>
    <row r="80" spans="2:15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</sheetData>
  <sortState ref="B35:B46">
    <sortCondition ref="B35"/>
  </sortState>
  <mergeCells count="19">
    <mergeCell ref="Y7:Y8"/>
    <mergeCell ref="Y11:Y12"/>
    <mergeCell ref="Z11:Z12"/>
    <mergeCell ref="AA6:AD6"/>
    <mergeCell ref="R47:S47"/>
    <mergeCell ref="AA7:AD8"/>
    <mergeCell ref="AA11:AD12"/>
    <mergeCell ref="AA10:AD10"/>
    <mergeCell ref="AA9:AD9"/>
    <mergeCell ref="Z7:Z8"/>
    <mergeCell ref="AA17:AB17"/>
    <mergeCell ref="AA15:AB16"/>
    <mergeCell ref="C16:N16"/>
    <mergeCell ref="C4:N4"/>
    <mergeCell ref="R6:S6"/>
    <mergeCell ref="T32:U36"/>
    <mergeCell ref="T10:T11"/>
    <mergeCell ref="O4:O5"/>
    <mergeCell ref="R4:S4"/>
  </mergeCells>
  <conditionalFormatting sqref="D45">
    <cfRule type="expression" dxfId="61" priority="3">
      <formula>$R$4&gt;D49</formula>
    </cfRule>
    <cfRule type="expression" dxfId="60" priority="6">
      <formula>$R$4&gt;=D50</formula>
    </cfRule>
  </conditionalFormatting>
  <conditionalFormatting sqref="E45:N45">
    <cfRule type="expression" dxfId="59" priority="5">
      <formula>$R$4&gt;=E50</formula>
    </cfRule>
  </conditionalFormatting>
  <conditionalFormatting sqref="C45">
    <cfRule type="expression" dxfId="58" priority="4">
      <formula>$R$4&gt;C49</formula>
    </cfRule>
  </conditionalFormatting>
  <conditionalFormatting sqref="E45:N45">
    <cfRule type="expression" dxfId="57" priority="1">
      <formula>$R$4&gt;E49</formula>
    </cfRule>
    <cfRule type="expression" dxfId="56" priority="2">
      <formula>$R$4&gt;=E50</formula>
    </cfRule>
  </conditionalFormatting>
  <conditionalFormatting sqref="R4:S4">
    <cfRule type="expression" dxfId="55" priority="8">
      <formula>E50&gt;=$R4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46:O47" evalError="1"/>
  </ignoredError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B1:AZ70"/>
  <sheetViews>
    <sheetView topLeftCell="E49" workbookViewId="0">
      <selection activeCell="AZ70" sqref="AZ70"/>
    </sheetView>
  </sheetViews>
  <sheetFormatPr defaultRowHeight="16.5"/>
  <cols>
    <col min="1" max="1" width="1" style="56" customWidth="1"/>
    <col min="2" max="2" width="6.5703125" style="134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4" customWidth="1"/>
    <col min="7" max="8" width="13.7109375" style="56" customWidth="1"/>
    <col min="9" max="9" width="8.42578125" style="90" customWidth="1"/>
    <col min="10" max="10" width="13.5703125" style="56" hidden="1" customWidth="1"/>
    <col min="11" max="11" width="7.85546875" style="56" hidden="1" customWidth="1"/>
    <col min="12" max="12" width="7.42578125" style="56" hidden="1" customWidth="1"/>
    <col min="13" max="13" width="9.7109375" style="56" hidden="1" customWidth="1"/>
    <col min="14" max="14" width="7.42578125" style="56" hidden="1" customWidth="1"/>
    <col min="15" max="15" width="14.5703125" style="56" hidden="1" customWidth="1"/>
    <col min="16" max="16" width="16.85546875" style="56" hidden="1" customWidth="1"/>
    <col min="17" max="17" width="7.7109375" style="56" hidden="1" customWidth="1"/>
    <col min="18" max="18" width="8.85546875" style="56" hidden="1" customWidth="1"/>
    <col min="19" max="19" width="8" style="56" hidden="1" customWidth="1"/>
    <col min="20" max="20" width="7.42578125" style="56" hidden="1" customWidth="1"/>
    <col min="21" max="21" width="2" style="56" hidden="1" customWidth="1"/>
    <col min="22" max="22" width="9.7109375" style="56" hidden="1" customWidth="1"/>
    <col min="23" max="24" width="7.42578125" style="56" hidden="1" customWidth="1"/>
    <col min="25" max="25" width="1.7109375" style="56" hidden="1" customWidth="1"/>
    <col min="26" max="26" width="13.5703125" style="56" hidden="1" customWidth="1"/>
    <col min="27" max="27" width="7.85546875" style="56" hidden="1" customWidth="1"/>
    <col min="28" max="28" width="7.42578125" style="56" hidden="1" customWidth="1"/>
    <col min="29" max="29" width="9.7109375" style="56" hidden="1" customWidth="1"/>
    <col min="30" max="30" width="7.42578125" style="56" hidden="1" customWidth="1"/>
    <col min="31" max="31" width="14.5703125" style="56" hidden="1" customWidth="1"/>
    <col min="32" max="32" width="16.85546875" style="56" hidden="1" customWidth="1"/>
    <col min="33" max="33" width="7.7109375" style="56" hidden="1" customWidth="1"/>
    <col min="34" max="34" width="8.85546875" style="56" hidden="1" customWidth="1"/>
    <col min="35" max="35" width="8" style="56" hidden="1" customWidth="1"/>
    <col min="36" max="36" width="7.42578125" style="56" hidden="1" customWidth="1"/>
    <col min="37" max="37" width="13.42578125" style="56" hidden="1" customWidth="1"/>
    <col min="38" max="38" width="10.28515625" style="290" hidden="1" customWidth="1"/>
    <col min="39" max="40" width="7.42578125" style="56" hidden="1" customWidth="1"/>
    <col min="41" max="41" width="4" style="56" hidden="1" customWidth="1"/>
    <col min="42" max="42" width="2.5703125" style="56" customWidth="1"/>
    <col min="43" max="43" width="16.85546875" style="56" bestFit="1" customWidth="1"/>
    <col min="44" max="47" width="12.7109375" style="56" customWidth="1"/>
    <col min="48" max="48" width="8.28515625" style="56" bestFit="1" customWidth="1"/>
    <col min="49" max="49" width="10.5703125" style="56" bestFit="1" customWidth="1"/>
    <col min="50" max="50" width="3.28515625" style="56" customWidth="1"/>
    <col min="51" max="51" width="18.42578125" style="56" bestFit="1" customWidth="1"/>
    <col min="52" max="52" width="11.7109375" style="56" bestFit="1" customWidth="1"/>
    <col min="53" max="16384" width="9.140625" style="56"/>
  </cols>
  <sheetData>
    <row r="1" spans="2:48" ht="17.25" thickBot="1">
      <c r="AR1" s="134" t="s">
        <v>62</v>
      </c>
      <c r="AS1" s="134" t="s">
        <v>63</v>
      </c>
      <c r="AT1" s="82" t="s">
        <v>61</v>
      </c>
      <c r="AV1" s="134"/>
    </row>
    <row r="2" spans="2:48" ht="17.25" thickBot="1">
      <c r="B2" s="69" t="s">
        <v>1</v>
      </c>
      <c r="C2" s="67" t="s">
        <v>0</v>
      </c>
      <c r="D2" s="67" t="s">
        <v>59</v>
      </c>
      <c r="E2" s="67" t="s">
        <v>2</v>
      </c>
      <c r="F2" s="67" t="s">
        <v>60</v>
      </c>
      <c r="G2" s="67" t="s">
        <v>3</v>
      </c>
      <c r="H2" s="68" t="s">
        <v>4</v>
      </c>
      <c r="I2" s="91"/>
      <c r="J2" s="76" t="s">
        <v>55</v>
      </c>
      <c r="K2" s="75" t="s">
        <v>49</v>
      </c>
      <c r="L2" s="75" t="s">
        <v>91</v>
      </c>
      <c r="M2" s="75" t="s">
        <v>35</v>
      </c>
      <c r="N2" s="75" t="s">
        <v>54</v>
      </c>
      <c r="O2" s="75" t="s">
        <v>96</v>
      </c>
      <c r="P2" s="75" t="s">
        <v>52</v>
      </c>
      <c r="Q2" s="75" t="s">
        <v>57</v>
      </c>
      <c r="R2" s="75" t="s">
        <v>38</v>
      </c>
      <c r="S2" s="75" t="s">
        <v>53</v>
      </c>
      <c r="T2" s="75" t="s">
        <v>56</v>
      </c>
      <c r="U2" s="75" t="s">
        <v>50</v>
      </c>
      <c r="V2" s="291" t="str">
        <f>AQ14</f>
        <v>ESTUDOS</v>
      </c>
      <c r="W2" s="75">
        <f>AQ15</f>
        <v>0</v>
      </c>
      <c r="X2" s="75">
        <f>AQ16</f>
        <v>0</v>
      </c>
      <c r="Z2" s="76" t="s">
        <v>55</v>
      </c>
      <c r="AA2" s="75" t="s">
        <v>49</v>
      </c>
      <c r="AB2" s="75" t="s">
        <v>91</v>
      </c>
      <c r="AC2" s="75" t="s">
        <v>35</v>
      </c>
      <c r="AD2" s="75" t="s">
        <v>54</v>
      </c>
      <c r="AE2" s="75" t="s">
        <v>96</v>
      </c>
      <c r="AF2" s="75" t="s">
        <v>52</v>
      </c>
      <c r="AG2" s="75" t="s">
        <v>57</v>
      </c>
      <c r="AH2" s="75" t="s">
        <v>38</v>
      </c>
      <c r="AI2" s="75" t="s">
        <v>53</v>
      </c>
      <c r="AJ2" s="75" t="s">
        <v>56</v>
      </c>
      <c r="AK2" s="75" t="s">
        <v>50</v>
      </c>
      <c r="AL2" s="291" t="str">
        <f>AQ14</f>
        <v>ESTUDOS</v>
      </c>
      <c r="AM2" s="75">
        <f>AQ15</f>
        <v>0</v>
      </c>
      <c r="AN2" s="75">
        <f>AQ16</f>
        <v>0</v>
      </c>
      <c r="AO2" s="75"/>
      <c r="AP2" s="75"/>
      <c r="AQ2" s="72" t="s">
        <v>55</v>
      </c>
      <c r="AR2" s="98">
        <f t="shared" ref="AR2:AR16" si="0">AT2+AS2</f>
        <v>0</v>
      </c>
      <c r="AS2" s="59">
        <f>Z63</f>
        <v>0</v>
      </c>
      <c r="AT2" s="59">
        <f>J63</f>
        <v>0</v>
      </c>
    </row>
    <row r="3" spans="2:48">
      <c r="B3" s="61"/>
      <c r="C3" s="63"/>
      <c r="D3" s="80"/>
      <c r="E3" s="57"/>
      <c r="F3" s="77"/>
      <c r="G3" s="154">
        <f>IF(F3="MARCIA",E3,IF(F3="AMBOS",E3/2,0))</f>
        <v>0</v>
      </c>
      <c r="H3" s="155">
        <f>IF(F3="LUCIANO",E3,IF(F3="AMBOS",E3/2,0))</f>
        <v>0</v>
      </c>
      <c r="I3" s="92"/>
      <c r="J3" s="73">
        <f>IF($D3="ALIMENTAÇÃO",$H3,0)</f>
        <v>0</v>
      </c>
      <c r="K3" s="73">
        <f>IF($D3="ANIMAIS",$H3,0)</f>
        <v>0</v>
      </c>
      <c r="L3" s="73">
        <f>IF($D3="FILHO",$H3,0)</f>
        <v>0</v>
      </c>
      <c r="M3" s="73">
        <f>IF($D3="GASOLINA",$H3,0)</f>
        <v>0</v>
      </c>
      <c r="N3" s="73">
        <f>IF($D3="LAZER",$H3,0)</f>
        <v>0</v>
      </c>
      <c r="O3" s="73">
        <f>IF($D3="MANUT. IMÓVEL",$H3,0)</f>
        <v>0</v>
      </c>
      <c r="P3" s="73">
        <f>IF($D3="MANUT. VEICULAR",$H3,0)</f>
        <v>0</v>
      </c>
      <c r="Q3" s="73">
        <f>IF($D3="MÓVEIS",$H3,0)</f>
        <v>0</v>
      </c>
      <c r="R3" s="73">
        <f>IF($D3="OUTROS",$H3,0)</f>
        <v>0</v>
      </c>
      <c r="S3" s="73">
        <f>IF($D3="PLANOS",$H3,0)</f>
        <v>0</v>
      </c>
      <c r="T3" s="73">
        <f>IF($D3="SAÚDE",$H3,0)</f>
        <v>0</v>
      </c>
      <c r="U3" s="73">
        <f>IF($D3="TRANSPORTE",$H3,0)</f>
        <v>0</v>
      </c>
      <c r="V3" s="73">
        <f>IF($D3=V$2,$H3,0)</f>
        <v>0</v>
      </c>
      <c r="W3" s="73">
        <f t="shared" ref="W3:X18" si="1">IF($D3=W$2,$H3,0)</f>
        <v>0</v>
      </c>
      <c r="X3" s="73">
        <f t="shared" si="1"/>
        <v>0</v>
      </c>
      <c r="Z3" s="73">
        <f>IF($D3="ALIMENTAÇÃO",$G3,0)</f>
        <v>0</v>
      </c>
      <c r="AA3" s="73">
        <f>IF($D3="ANIMAIS",$G3,0)</f>
        <v>0</v>
      </c>
      <c r="AB3" s="73">
        <f>IF($D3="FILHO",$G3,0)</f>
        <v>0</v>
      </c>
      <c r="AC3" s="73">
        <f>IF($D3="GASOLINA",$G3,0)</f>
        <v>0</v>
      </c>
      <c r="AD3" s="73">
        <f>IF($D3="LAZER",$G3,0)</f>
        <v>0</v>
      </c>
      <c r="AE3" s="73">
        <f>IF($D3="MANUT. IMÓVEL",$G3,0)</f>
        <v>0</v>
      </c>
      <c r="AF3" s="73">
        <f>IF($D3="MANUT. VEICULAR",$G3,0)</f>
        <v>0</v>
      </c>
      <c r="AG3" s="73">
        <f>IF($D3="MÓVEIS",$G3,0)</f>
        <v>0</v>
      </c>
      <c r="AH3" s="73">
        <f>IF($D3="OUTROS",$G3,0)</f>
        <v>0</v>
      </c>
      <c r="AI3" s="73">
        <f>IF($D3="PLANOS",$G3,0)</f>
        <v>0</v>
      </c>
      <c r="AJ3" s="73">
        <f>IF($D3="SAÚDE",$G3,0)</f>
        <v>0</v>
      </c>
      <c r="AK3" s="73">
        <f>IF($D3="TRANSPORTE",$G3,0)</f>
        <v>0</v>
      </c>
      <c r="AL3" s="73">
        <f>IF($D3=AL$2,$G3,0)</f>
        <v>0</v>
      </c>
      <c r="AM3" s="73">
        <f t="shared" ref="AM3:AN18" si="2">IF($D3=AM$2,$G3,0)</f>
        <v>0</v>
      </c>
      <c r="AN3" s="73">
        <f t="shared" si="2"/>
        <v>0</v>
      </c>
      <c r="AQ3" s="72" t="s">
        <v>49</v>
      </c>
      <c r="AR3" s="98">
        <f t="shared" si="0"/>
        <v>0</v>
      </c>
      <c r="AS3" s="59">
        <f>AA63</f>
        <v>0</v>
      </c>
      <c r="AT3" s="59">
        <f>K63</f>
        <v>0</v>
      </c>
    </row>
    <row r="4" spans="2:48">
      <c r="B4" s="61"/>
      <c r="C4" s="63"/>
      <c r="D4" s="80"/>
      <c r="E4" s="57"/>
      <c r="F4" s="77"/>
      <c r="G4" s="78">
        <f t="shared" ref="G4:G12" si="3">IF(F4="MARCIA",E4,IF(F4="AMBOS",E4/2,0))</f>
        <v>0</v>
      </c>
      <c r="H4" s="79">
        <f t="shared" ref="H4:H12" si="4">IF(F4="LUCIANO",E4,IF(F4="AMBOS",E4/2,0))</f>
        <v>0</v>
      </c>
      <c r="I4" s="92"/>
      <c r="J4" s="73">
        <f>IF($D4="ALIMENTAÇÃO",$H4,0)</f>
        <v>0</v>
      </c>
      <c r="K4" s="73">
        <f>IF($D4="ANIMAIS",$H4,0)</f>
        <v>0</v>
      </c>
      <c r="L4" s="73">
        <f>IF($D4="FILHO",$H4,0)</f>
        <v>0</v>
      </c>
      <c r="M4" s="73">
        <f>IF($D4="GASOLINA",$H4,0)</f>
        <v>0</v>
      </c>
      <c r="N4" s="73">
        <f>IF($D4="LAZER",$H4,0)</f>
        <v>0</v>
      </c>
      <c r="O4" s="73">
        <f>IF($D4="MANUT. IMÓVEL",$H4,0)</f>
        <v>0</v>
      </c>
      <c r="P4" s="73">
        <f>IF($D4="MANUT. VEICULAR",$H4,0)</f>
        <v>0</v>
      </c>
      <c r="Q4" s="73">
        <f>IF($D4="MÓVEIS",$H4,0)</f>
        <v>0</v>
      </c>
      <c r="R4" s="73">
        <f>IF($D4="OUTROS",$H4,0)</f>
        <v>0</v>
      </c>
      <c r="S4" s="73">
        <f>IF($D4="PLANOS",$H4,0)</f>
        <v>0</v>
      </c>
      <c r="T4" s="73">
        <f>IF($D4="SAÚDE",$H4,0)</f>
        <v>0</v>
      </c>
      <c r="U4" s="73">
        <f>IF($D4="TRANSPORTE",$H4,0)</f>
        <v>0</v>
      </c>
      <c r="V4" s="73">
        <f t="shared" ref="V4:X35" si="5">IF($D4=V$2,$H4,0)</f>
        <v>0</v>
      </c>
      <c r="W4" s="73">
        <f t="shared" si="1"/>
        <v>0</v>
      </c>
      <c r="X4" s="73">
        <f t="shared" si="1"/>
        <v>0</v>
      </c>
      <c r="Z4" s="73">
        <f t="shared" ref="Z4:Z62" si="6">IF($D4="ALIMENTAÇÃO",$G4,0)</f>
        <v>0</v>
      </c>
      <c r="AA4" s="73">
        <f t="shared" ref="AA4:AA62" si="7">IF($D4="ANIMAIS",$G4,0)</f>
        <v>0</v>
      </c>
      <c r="AB4" s="73">
        <f t="shared" ref="AB4:AB62" si="8">IF($D4="FILHO",$G4,0)</f>
        <v>0</v>
      </c>
      <c r="AC4" s="73">
        <f t="shared" ref="AC4:AC62" si="9">IF($D4="GASOLINA",$G4,0)</f>
        <v>0</v>
      </c>
      <c r="AD4" s="73">
        <f t="shared" ref="AD4:AD62" si="10">IF($D4="LAZER",$G4,0)</f>
        <v>0</v>
      </c>
      <c r="AE4" s="73">
        <f t="shared" ref="AE4:AE62" si="11">IF($D4="MANUT. IMÓVEL",$G4,0)</f>
        <v>0</v>
      </c>
      <c r="AF4" s="73">
        <f t="shared" ref="AF4:AF62" si="12">IF($D4="MANUT. VEICULAR",$G4,0)</f>
        <v>0</v>
      </c>
      <c r="AG4" s="73">
        <f t="shared" ref="AG4:AG62" si="13">IF($D4="MÓVEIS",$G4,0)</f>
        <v>0</v>
      </c>
      <c r="AH4" s="73">
        <f t="shared" ref="AH4:AH62" si="14">IF($D4="OUTROS",$G4,0)</f>
        <v>0</v>
      </c>
      <c r="AI4" s="73">
        <f t="shared" ref="AI4:AI62" si="15">IF($D4="PLANOS",$G4,0)</f>
        <v>0</v>
      </c>
      <c r="AJ4" s="73">
        <f t="shared" ref="AJ4:AJ62" si="16">IF($D4="SAÚDE",$G4,0)</f>
        <v>0</v>
      </c>
      <c r="AK4" s="73">
        <f t="shared" ref="AK4:AK62" si="17">IF($D4="TRANSPORTE",$G4,0)</f>
        <v>0</v>
      </c>
      <c r="AL4" s="73">
        <f t="shared" ref="AL4:AN62" si="18">IF($D4=AL$2,$G4,0)</f>
        <v>0</v>
      </c>
      <c r="AM4" s="73">
        <f t="shared" si="2"/>
        <v>0</v>
      </c>
      <c r="AN4" s="73">
        <f t="shared" si="2"/>
        <v>0</v>
      </c>
      <c r="AQ4" s="72" t="s">
        <v>91</v>
      </c>
      <c r="AR4" s="98">
        <f t="shared" si="0"/>
        <v>0</v>
      </c>
      <c r="AS4" s="59">
        <f>AB63</f>
        <v>0</v>
      </c>
      <c r="AT4" s="59">
        <f>L63</f>
        <v>0</v>
      </c>
    </row>
    <row r="5" spans="2:48">
      <c r="B5" s="61"/>
      <c r="C5" s="63"/>
      <c r="D5" s="80"/>
      <c r="E5" s="57"/>
      <c r="F5" s="77"/>
      <c r="G5" s="78">
        <f t="shared" si="3"/>
        <v>0</v>
      </c>
      <c r="H5" s="79">
        <f t="shared" si="4"/>
        <v>0</v>
      </c>
      <c r="I5" s="92"/>
      <c r="J5" s="73">
        <f t="shared" ref="J5:J62" si="19">IF($D5="ALIMENTAÇÃO",$H5,0)</f>
        <v>0</v>
      </c>
      <c r="K5" s="73">
        <f t="shared" ref="K5:K62" si="20">IF($D5="ANIMAIS",$H5,0)</f>
        <v>0</v>
      </c>
      <c r="L5" s="73">
        <f t="shared" ref="L5:L62" si="21">IF($D5="FILHO",$H5,0)</f>
        <v>0</v>
      </c>
      <c r="M5" s="73">
        <f t="shared" ref="M5:M62" si="22">IF($D5="GASOLINA",$H5,0)</f>
        <v>0</v>
      </c>
      <c r="N5" s="73">
        <f t="shared" ref="N5:N62" si="23">IF($D5="LAZER",$H5,0)</f>
        <v>0</v>
      </c>
      <c r="O5" s="73">
        <f t="shared" ref="O5:O62" si="24">IF($D5="MANUT. IMÓVEL",$H5,0)</f>
        <v>0</v>
      </c>
      <c r="P5" s="73">
        <f t="shared" ref="P5:P62" si="25">IF($D5="MANUT. VEICULAR",$H5,0)</f>
        <v>0</v>
      </c>
      <c r="Q5" s="73">
        <f t="shared" ref="Q5:Q62" si="26">IF($D5="MÓVEIS",$H5,0)</f>
        <v>0</v>
      </c>
      <c r="R5" s="73">
        <f t="shared" ref="R5:R62" si="27">IF($D5="OUTROS",$H5,0)</f>
        <v>0</v>
      </c>
      <c r="S5" s="73">
        <f t="shared" ref="S5:S62" si="28">IF($D5="PLANOS",$H5,0)</f>
        <v>0</v>
      </c>
      <c r="T5" s="73">
        <f t="shared" ref="T5:T62" si="29">IF($D5="SAÚDE",$H5,0)</f>
        <v>0</v>
      </c>
      <c r="U5" s="73">
        <f t="shared" ref="U5:U62" si="30">IF($D5="TRANSPORTE",$H5,0)</f>
        <v>0</v>
      </c>
      <c r="V5" s="73">
        <f t="shared" si="5"/>
        <v>0</v>
      </c>
      <c r="W5" s="73">
        <f t="shared" si="1"/>
        <v>0</v>
      </c>
      <c r="X5" s="73">
        <f t="shared" si="1"/>
        <v>0</v>
      </c>
      <c r="Z5" s="73">
        <f t="shared" si="6"/>
        <v>0</v>
      </c>
      <c r="AA5" s="73">
        <f t="shared" si="7"/>
        <v>0</v>
      </c>
      <c r="AB5" s="73">
        <f t="shared" si="8"/>
        <v>0</v>
      </c>
      <c r="AC5" s="73">
        <f t="shared" si="9"/>
        <v>0</v>
      </c>
      <c r="AD5" s="73">
        <f t="shared" si="10"/>
        <v>0</v>
      </c>
      <c r="AE5" s="73">
        <f t="shared" si="11"/>
        <v>0</v>
      </c>
      <c r="AF5" s="73">
        <f t="shared" si="12"/>
        <v>0</v>
      </c>
      <c r="AG5" s="73">
        <f t="shared" si="13"/>
        <v>0</v>
      </c>
      <c r="AH5" s="73">
        <f t="shared" si="14"/>
        <v>0</v>
      </c>
      <c r="AI5" s="73">
        <f t="shared" si="15"/>
        <v>0</v>
      </c>
      <c r="AJ5" s="73">
        <f t="shared" si="16"/>
        <v>0</v>
      </c>
      <c r="AK5" s="73">
        <f t="shared" si="17"/>
        <v>0</v>
      </c>
      <c r="AL5" s="73">
        <f t="shared" si="18"/>
        <v>0</v>
      </c>
      <c r="AM5" s="73">
        <f t="shared" si="2"/>
        <v>0</v>
      </c>
      <c r="AN5" s="73">
        <f t="shared" si="2"/>
        <v>0</v>
      </c>
      <c r="AQ5" s="72" t="s">
        <v>35</v>
      </c>
      <c r="AR5" s="98">
        <f t="shared" si="0"/>
        <v>0</v>
      </c>
      <c r="AS5" s="59">
        <f>AC63</f>
        <v>0</v>
      </c>
      <c r="AT5" s="59">
        <f>M63</f>
        <v>0</v>
      </c>
    </row>
    <row r="6" spans="2:48">
      <c r="B6" s="61"/>
      <c r="C6" s="63"/>
      <c r="D6" s="80"/>
      <c r="E6" s="57"/>
      <c r="F6" s="77"/>
      <c r="G6" s="78">
        <f t="shared" si="3"/>
        <v>0</v>
      </c>
      <c r="H6" s="79">
        <f t="shared" si="4"/>
        <v>0</v>
      </c>
      <c r="I6" s="92"/>
      <c r="J6" s="73">
        <f t="shared" si="19"/>
        <v>0</v>
      </c>
      <c r="K6" s="73">
        <f t="shared" si="20"/>
        <v>0</v>
      </c>
      <c r="L6" s="73">
        <f t="shared" si="21"/>
        <v>0</v>
      </c>
      <c r="M6" s="73">
        <f t="shared" si="22"/>
        <v>0</v>
      </c>
      <c r="N6" s="73">
        <f t="shared" si="23"/>
        <v>0</v>
      </c>
      <c r="O6" s="73">
        <f t="shared" si="24"/>
        <v>0</v>
      </c>
      <c r="P6" s="73">
        <f t="shared" si="25"/>
        <v>0</v>
      </c>
      <c r="Q6" s="73">
        <f t="shared" si="26"/>
        <v>0</v>
      </c>
      <c r="R6" s="73">
        <f t="shared" si="27"/>
        <v>0</v>
      </c>
      <c r="S6" s="73">
        <f t="shared" si="28"/>
        <v>0</v>
      </c>
      <c r="T6" s="73">
        <f t="shared" si="29"/>
        <v>0</v>
      </c>
      <c r="U6" s="73">
        <f t="shared" si="30"/>
        <v>0</v>
      </c>
      <c r="V6" s="73">
        <f t="shared" si="5"/>
        <v>0</v>
      </c>
      <c r="W6" s="73">
        <f t="shared" si="1"/>
        <v>0</v>
      </c>
      <c r="X6" s="73">
        <f t="shared" si="1"/>
        <v>0</v>
      </c>
      <c r="Z6" s="73">
        <f t="shared" si="6"/>
        <v>0</v>
      </c>
      <c r="AA6" s="73">
        <f t="shared" si="7"/>
        <v>0</v>
      </c>
      <c r="AB6" s="73">
        <f t="shared" si="8"/>
        <v>0</v>
      </c>
      <c r="AC6" s="73">
        <f t="shared" si="9"/>
        <v>0</v>
      </c>
      <c r="AD6" s="73">
        <f t="shared" si="10"/>
        <v>0</v>
      </c>
      <c r="AE6" s="73">
        <f t="shared" si="11"/>
        <v>0</v>
      </c>
      <c r="AF6" s="73">
        <f t="shared" si="12"/>
        <v>0</v>
      </c>
      <c r="AG6" s="73">
        <f t="shared" si="13"/>
        <v>0</v>
      </c>
      <c r="AH6" s="73">
        <f t="shared" si="14"/>
        <v>0</v>
      </c>
      <c r="AI6" s="73">
        <f t="shared" si="15"/>
        <v>0</v>
      </c>
      <c r="AJ6" s="73">
        <f t="shared" si="16"/>
        <v>0</v>
      </c>
      <c r="AK6" s="73">
        <f t="shared" si="17"/>
        <v>0</v>
      </c>
      <c r="AL6" s="73">
        <f t="shared" si="18"/>
        <v>0</v>
      </c>
      <c r="AM6" s="73">
        <f t="shared" si="2"/>
        <v>0</v>
      </c>
      <c r="AN6" s="73">
        <f t="shared" si="2"/>
        <v>0</v>
      </c>
      <c r="AQ6" s="72" t="s">
        <v>54</v>
      </c>
      <c r="AR6" s="98">
        <f t="shared" si="0"/>
        <v>0</v>
      </c>
      <c r="AS6" s="59">
        <f>AD63</f>
        <v>0</v>
      </c>
      <c r="AT6" s="59">
        <f>N63</f>
        <v>0</v>
      </c>
    </row>
    <row r="7" spans="2:48">
      <c r="B7" s="61"/>
      <c r="C7" s="63"/>
      <c r="D7" s="80"/>
      <c r="E7" s="57"/>
      <c r="F7" s="77"/>
      <c r="G7" s="78">
        <f t="shared" si="3"/>
        <v>0</v>
      </c>
      <c r="H7" s="79">
        <f t="shared" si="4"/>
        <v>0</v>
      </c>
      <c r="I7" s="92"/>
      <c r="J7" s="73">
        <f t="shared" si="19"/>
        <v>0</v>
      </c>
      <c r="K7" s="73">
        <f t="shared" si="20"/>
        <v>0</v>
      </c>
      <c r="L7" s="73">
        <f t="shared" si="21"/>
        <v>0</v>
      </c>
      <c r="M7" s="73">
        <f t="shared" si="22"/>
        <v>0</v>
      </c>
      <c r="N7" s="73">
        <f t="shared" si="23"/>
        <v>0</v>
      </c>
      <c r="O7" s="73">
        <f t="shared" si="24"/>
        <v>0</v>
      </c>
      <c r="P7" s="73">
        <f t="shared" si="25"/>
        <v>0</v>
      </c>
      <c r="Q7" s="73">
        <f t="shared" si="26"/>
        <v>0</v>
      </c>
      <c r="R7" s="73">
        <f t="shared" si="27"/>
        <v>0</v>
      </c>
      <c r="S7" s="73">
        <f t="shared" si="28"/>
        <v>0</v>
      </c>
      <c r="T7" s="73">
        <f t="shared" si="29"/>
        <v>0</v>
      </c>
      <c r="U7" s="73">
        <f t="shared" si="30"/>
        <v>0</v>
      </c>
      <c r="V7" s="73">
        <f t="shared" si="5"/>
        <v>0</v>
      </c>
      <c r="W7" s="73">
        <f t="shared" si="1"/>
        <v>0</v>
      </c>
      <c r="X7" s="73">
        <f t="shared" si="1"/>
        <v>0</v>
      </c>
      <c r="Z7" s="73">
        <f t="shared" si="6"/>
        <v>0</v>
      </c>
      <c r="AA7" s="73">
        <f t="shared" si="7"/>
        <v>0</v>
      </c>
      <c r="AB7" s="73">
        <f t="shared" si="8"/>
        <v>0</v>
      </c>
      <c r="AC7" s="73">
        <f t="shared" si="9"/>
        <v>0</v>
      </c>
      <c r="AD7" s="73">
        <f t="shared" si="10"/>
        <v>0</v>
      </c>
      <c r="AE7" s="73">
        <f t="shared" si="11"/>
        <v>0</v>
      </c>
      <c r="AF7" s="73">
        <f t="shared" si="12"/>
        <v>0</v>
      </c>
      <c r="AG7" s="73">
        <f t="shared" si="13"/>
        <v>0</v>
      </c>
      <c r="AH7" s="73">
        <f t="shared" si="14"/>
        <v>0</v>
      </c>
      <c r="AI7" s="73">
        <f t="shared" si="15"/>
        <v>0</v>
      </c>
      <c r="AJ7" s="73">
        <f t="shared" si="16"/>
        <v>0</v>
      </c>
      <c r="AK7" s="73">
        <f t="shared" si="17"/>
        <v>0</v>
      </c>
      <c r="AL7" s="73">
        <f t="shared" si="18"/>
        <v>0</v>
      </c>
      <c r="AM7" s="73">
        <f t="shared" si="2"/>
        <v>0</v>
      </c>
      <c r="AN7" s="73">
        <f t="shared" si="2"/>
        <v>0</v>
      </c>
      <c r="AQ7" s="72" t="s">
        <v>51</v>
      </c>
      <c r="AR7" s="98">
        <f t="shared" si="0"/>
        <v>0</v>
      </c>
      <c r="AS7" s="59">
        <f>AE63</f>
        <v>0</v>
      </c>
      <c r="AT7" s="59">
        <f>O63</f>
        <v>0</v>
      </c>
    </row>
    <row r="8" spans="2:48">
      <c r="B8" s="61"/>
      <c r="C8" s="63"/>
      <c r="D8" s="80"/>
      <c r="E8" s="57"/>
      <c r="F8" s="77"/>
      <c r="G8" s="78">
        <f t="shared" si="3"/>
        <v>0</v>
      </c>
      <c r="H8" s="79">
        <f t="shared" si="4"/>
        <v>0</v>
      </c>
      <c r="I8" s="92"/>
      <c r="J8" s="73">
        <f t="shared" si="19"/>
        <v>0</v>
      </c>
      <c r="K8" s="73">
        <f t="shared" si="20"/>
        <v>0</v>
      </c>
      <c r="L8" s="73">
        <f t="shared" si="21"/>
        <v>0</v>
      </c>
      <c r="M8" s="73">
        <f t="shared" si="22"/>
        <v>0</v>
      </c>
      <c r="N8" s="73">
        <f t="shared" si="23"/>
        <v>0</v>
      </c>
      <c r="O8" s="73">
        <f t="shared" si="24"/>
        <v>0</v>
      </c>
      <c r="P8" s="73">
        <f t="shared" si="25"/>
        <v>0</v>
      </c>
      <c r="Q8" s="73">
        <f t="shared" si="26"/>
        <v>0</v>
      </c>
      <c r="R8" s="73">
        <f t="shared" si="27"/>
        <v>0</v>
      </c>
      <c r="S8" s="73">
        <f t="shared" si="28"/>
        <v>0</v>
      </c>
      <c r="T8" s="73">
        <f t="shared" si="29"/>
        <v>0</v>
      </c>
      <c r="U8" s="73">
        <f t="shared" si="30"/>
        <v>0</v>
      </c>
      <c r="V8" s="73">
        <f t="shared" si="5"/>
        <v>0</v>
      </c>
      <c r="W8" s="73">
        <f t="shared" si="1"/>
        <v>0</v>
      </c>
      <c r="X8" s="73">
        <f t="shared" si="1"/>
        <v>0</v>
      </c>
      <c r="Z8" s="73">
        <f t="shared" si="6"/>
        <v>0</v>
      </c>
      <c r="AA8" s="73">
        <f t="shared" si="7"/>
        <v>0</v>
      </c>
      <c r="AB8" s="73">
        <f t="shared" si="8"/>
        <v>0</v>
      </c>
      <c r="AC8" s="73">
        <f t="shared" si="9"/>
        <v>0</v>
      </c>
      <c r="AD8" s="73">
        <f t="shared" si="10"/>
        <v>0</v>
      </c>
      <c r="AE8" s="73">
        <f t="shared" si="11"/>
        <v>0</v>
      </c>
      <c r="AF8" s="73">
        <f t="shared" si="12"/>
        <v>0</v>
      </c>
      <c r="AG8" s="73">
        <f t="shared" si="13"/>
        <v>0</v>
      </c>
      <c r="AH8" s="73">
        <f t="shared" si="14"/>
        <v>0</v>
      </c>
      <c r="AI8" s="73">
        <f t="shared" si="15"/>
        <v>0</v>
      </c>
      <c r="AJ8" s="73">
        <f t="shared" si="16"/>
        <v>0</v>
      </c>
      <c r="AK8" s="73">
        <f t="shared" si="17"/>
        <v>0</v>
      </c>
      <c r="AL8" s="73">
        <f t="shared" si="18"/>
        <v>0</v>
      </c>
      <c r="AM8" s="73">
        <f t="shared" si="2"/>
        <v>0</v>
      </c>
      <c r="AN8" s="73">
        <f t="shared" si="2"/>
        <v>0</v>
      </c>
      <c r="AQ8" s="72" t="s">
        <v>52</v>
      </c>
      <c r="AR8" s="98">
        <f t="shared" si="0"/>
        <v>0</v>
      </c>
      <c r="AS8" s="59">
        <f>AF63</f>
        <v>0</v>
      </c>
      <c r="AT8" s="59">
        <f>P63</f>
        <v>0</v>
      </c>
    </row>
    <row r="9" spans="2:48">
      <c r="B9" s="61"/>
      <c r="C9" s="63"/>
      <c r="D9" s="80"/>
      <c r="E9" s="57"/>
      <c r="F9" s="77"/>
      <c r="G9" s="78">
        <f t="shared" si="3"/>
        <v>0</v>
      </c>
      <c r="H9" s="79">
        <f t="shared" si="4"/>
        <v>0</v>
      </c>
      <c r="I9" s="92"/>
      <c r="J9" s="73">
        <f t="shared" si="19"/>
        <v>0</v>
      </c>
      <c r="K9" s="73">
        <f t="shared" si="20"/>
        <v>0</v>
      </c>
      <c r="L9" s="73">
        <f t="shared" si="21"/>
        <v>0</v>
      </c>
      <c r="M9" s="73">
        <f t="shared" si="22"/>
        <v>0</v>
      </c>
      <c r="N9" s="73">
        <f t="shared" si="23"/>
        <v>0</v>
      </c>
      <c r="O9" s="73">
        <f t="shared" si="24"/>
        <v>0</v>
      </c>
      <c r="P9" s="73">
        <f t="shared" si="25"/>
        <v>0</v>
      </c>
      <c r="Q9" s="73">
        <f t="shared" si="26"/>
        <v>0</v>
      </c>
      <c r="R9" s="73">
        <f t="shared" si="27"/>
        <v>0</v>
      </c>
      <c r="S9" s="73">
        <f t="shared" si="28"/>
        <v>0</v>
      </c>
      <c r="T9" s="73">
        <f t="shared" si="29"/>
        <v>0</v>
      </c>
      <c r="U9" s="73">
        <f t="shared" si="30"/>
        <v>0</v>
      </c>
      <c r="V9" s="73">
        <f t="shared" si="5"/>
        <v>0</v>
      </c>
      <c r="W9" s="73">
        <f t="shared" si="1"/>
        <v>0</v>
      </c>
      <c r="X9" s="73">
        <f t="shared" si="1"/>
        <v>0</v>
      </c>
      <c r="Z9" s="73">
        <f t="shared" si="6"/>
        <v>0</v>
      </c>
      <c r="AA9" s="73">
        <f t="shared" si="7"/>
        <v>0</v>
      </c>
      <c r="AB9" s="73">
        <f t="shared" si="8"/>
        <v>0</v>
      </c>
      <c r="AC9" s="73">
        <f t="shared" si="9"/>
        <v>0</v>
      </c>
      <c r="AD9" s="73">
        <f t="shared" si="10"/>
        <v>0</v>
      </c>
      <c r="AE9" s="73">
        <f t="shared" si="11"/>
        <v>0</v>
      </c>
      <c r="AF9" s="73">
        <f t="shared" si="12"/>
        <v>0</v>
      </c>
      <c r="AG9" s="73">
        <f t="shared" si="13"/>
        <v>0</v>
      </c>
      <c r="AH9" s="73">
        <f t="shared" si="14"/>
        <v>0</v>
      </c>
      <c r="AI9" s="73">
        <f t="shared" si="15"/>
        <v>0</v>
      </c>
      <c r="AJ9" s="73">
        <f t="shared" si="16"/>
        <v>0</v>
      </c>
      <c r="AK9" s="73">
        <f t="shared" si="17"/>
        <v>0</v>
      </c>
      <c r="AL9" s="73">
        <f t="shared" si="18"/>
        <v>0</v>
      </c>
      <c r="AM9" s="73">
        <f t="shared" si="2"/>
        <v>0</v>
      </c>
      <c r="AN9" s="73">
        <f t="shared" si="2"/>
        <v>0</v>
      </c>
      <c r="AQ9" s="72" t="s">
        <v>57</v>
      </c>
      <c r="AR9" s="98">
        <f t="shared" si="0"/>
        <v>0</v>
      </c>
      <c r="AS9" s="59">
        <f>AG63</f>
        <v>0</v>
      </c>
      <c r="AT9" s="59">
        <f>Q63</f>
        <v>0</v>
      </c>
    </row>
    <row r="10" spans="2:48">
      <c r="B10" s="61"/>
      <c r="C10" s="63"/>
      <c r="D10" s="80"/>
      <c r="E10" s="57"/>
      <c r="F10" s="77"/>
      <c r="G10" s="78">
        <f t="shared" si="3"/>
        <v>0</v>
      </c>
      <c r="H10" s="79">
        <f t="shared" si="4"/>
        <v>0</v>
      </c>
      <c r="I10" s="92"/>
      <c r="J10" s="73">
        <f t="shared" si="19"/>
        <v>0</v>
      </c>
      <c r="K10" s="73">
        <f t="shared" si="20"/>
        <v>0</v>
      </c>
      <c r="L10" s="73">
        <f t="shared" si="21"/>
        <v>0</v>
      </c>
      <c r="M10" s="73">
        <f t="shared" si="22"/>
        <v>0</v>
      </c>
      <c r="N10" s="73">
        <f t="shared" si="23"/>
        <v>0</v>
      </c>
      <c r="O10" s="73">
        <f t="shared" si="24"/>
        <v>0</v>
      </c>
      <c r="P10" s="73">
        <f t="shared" si="25"/>
        <v>0</v>
      </c>
      <c r="Q10" s="73">
        <f t="shared" si="26"/>
        <v>0</v>
      </c>
      <c r="R10" s="73">
        <f t="shared" si="27"/>
        <v>0</v>
      </c>
      <c r="S10" s="73">
        <f t="shared" si="28"/>
        <v>0</v>
      </c>
      <c r="T10" s="73">
        <f t="shared" si="29"/>
        <v>0</v>
      </c>
      <c r="U10" s="73">
        <f t="shared" si="30"/>
        <v>0</v>
      </c>
      <c r="V10" s="73">
        <f t="shared" si="5"/>
        <v>0</v>
      </c>
      <c r="W10" s="73">
        <f t="shared" si="1"/>
        <v>0</v>
      </c>
      <c r="X10" s="73">
        <f t="shared" si="1"/>
        <v>0</v>
      </c>
      <c r="Z10" s="73">
        <f t="shared" si="6"/>
        <v>0</v>
      </c>
      <c r="AA10" s="73">
        <f t="shared" si="7"/>
        <v>0</v>
      </c>
      <c r="AB10" s="73">
        <f t="shared" si="8"/>
        <v>0</v>
      </c>
      <c r="AC10" s="73">
        <f t="shared" si="9"/>
        <v>0</v>
      </c>
      <c r="AD10" s="73">
        <f t="shared" si="10"/>
        <v>0</v>
      </c>
      <c r="AE10" s="73">
        <f t="shared" si="11"/>
        <v>0</v>
      </c>
      <c r="AF10" s="73">
        <f t="shared" si="12"/>
        <v>0</v>
      </c>
      <c r="AG10" s="73">
        <f t="shared" si="13"/>
        <v>0</v>
      </c>
      <c r="AH10" s="73">
        <f t="shared" si="14"/>
        <v>0</v>
      </c>
      <c r="AI10" s="73">
        <f t="shared" si="15"/>
        <v>0</v>
      </c>
      <c r="AJ10" s="73">
        <f t="shared" si="16"/>
        <v>0</v>
      </c>
      <c r="AK10" s="73">
        <f t="shared" si="17"/>
        <v>0</v>
      </c>
      <c r="AL10" s="73">
        <f t="shared" si="18"/>
        <v>0</v>
      </c>
      <c r="AM10" s="73">
        <f t="shared" si="2"/>
        <v>0</v>
      </c>
      <c r="AN10" s="73">
        <f t="shared" si="2"/>
        <v>0</v>
      </c>
      <c r="AQ10" s="72" t="s">
        <v>38</v>
      </c>
      <c r="AR10" s="98">
        <f t="shared" si="0"/>
        <v>0</v>
      </c>
      <c r="AS10" s="59">
        <f>AH63</f>
        <v>0</v>
      </c>
      <c r="AT10" s="59">
        <f>R63</f>
        <v>0</v>
      </c>
    </row>
    <row r="11" spans="2:48">
      <c r="B11" s="61"/>
      <c r="C11" s="58"/>
      <c r="D11" s="80"/>
      <c r="E11" s="57"/>
      <c r="F11" s="77"/>
      <c r="G11" s="78">
        <f t="shared" si="3"/>
        <v>0</v>
      </c>
      <c r="H11" s="79">
        <f t="shared" si="4"/>
        <v>0</v>
      </c>
      <c r="I11" s="92"/>
      <c r="J11" s="73">
        <f t="shared" si="19"/>
        <v>0</v>
      </c>
      <c r="K11" s="73">
        <f t="shared" si="20"/>
        <v>0</v>
      </c>
      <c r="L11" s="73">
        <f t="shared" si="21"/>
        <v>0</v>
      </c>
      <c r="M11" s="73">
        <f t="shared" si="22"/>
        <v>0</v>
      </c>
      <c r="N11" s="73">
        <f t="shared" si="23"/>
        <v>0</v>
      </c>
      <c r="O11" s="73">
        <f t="shared" si="24"/>
        <v>0</v>
      </c>
      <c r="P11" s="73">
        <f t="shared" si="25"/>
        <v>0</v>
      </c>
      <c r="Q11" s="73">
        <f t="shared" si="26"/>
        <v>0</v>
      </c>
      <c r="R11" s="73">
        <f t="shared" si="27"/>
        <v>0</v>
      </c>
      <c r="S11" s="73">
        <f t="shared" si="28"/>
        <v>0</v>
      </c>
      <c r="T11" s="73">
        <f t="shared" si="29"/>
        <v>0</v>
      </c>
      <c r="U11" s="73">
        <f t="shared" si="30"/>
        <v>0</v>
      </c>
      <c r="V11" s="73">
        <f t="shared" si="5"/>
        <v>0</v>
      </c>
      <c r="W11" s="73">
        <f t="shared" si="1"/>
        <v>0</v>
      </c>
      <c r="X11" s="73">
        <f t="shared" si="1"/>
        <v>0</v>
      </c>
      <c r="Z11" s="73">
        <f t="shared" si="6"/>
        <v>0</v>
      </c>
      <c r="AA11" s="73">
        <f t="shared" si="7"/>
        <v>0</v>
      </c>
      <c r="AB11" s="73">
        <f t="shared" si="8"/>
        <v>0</v>
      </c>
      <c r="AC11" s="73">
        <f t="shared" si="9"/>
        <v>0</v>
      </c>
      <c r="AD11" s="73">
        <f t="shared" si="10"/>
        <v>0</v>
      </c>
      <c r="AE11" s="73">
        <f t="shared" si="11"/>
        <v>0</v>
      </c>
      <c r="AF11" s="73">
        <f t="shared" si="12"/>
        <v>0</v>
      </c>
      <c r="AG11" s="73">
        <f t="shared" si="13"/>
        <v>0</v>
      </c>
      <c r="AH11" s="73">
        <f t="shared" si="14"/>
        <v>0</v>
      </c>
      <c r="AI11" s="73">
        <f t="shared" si="15"/>
        <v>0</v>
      </c>
      <c r="AJ11" s="73">
        <f t="shared" si="16"/>
        <v>0</v>
      </c>
      <c r="AK11" s="73">
        <f t="shared" si="17"/>
        <v>0</v>
      </c>
      <c r="AL11" s="73">
        <f t="shared" si="18"/>
        <v>0</v>
      </c>
      <c r="AM11" s="73">
        <f t="shared" si="2"/>
        <v>0</v>
      </c>
      <c r="AN11" s="73">
        <f t="shared" si="2"/>
        <v>0</v>
      </c>
      <c r="AQ11" s="72" t="s">
        <v>53</v>
      </c>
      <c r="AR11" s="98">
        <f t="shared" si="0"/>
        <v>0</v>
      </c>
      <c r="AS11" s="59">
        <f>AI63</f>
        <v>0</v>
      </c>
      <c r="AT11" s="59">
        <f>S63</f>
        <v>0</v>
      </c>
    </row>
    <row r="12" spans="2:48">
      <c r="B12" s="61"/>
      <c r="C12" s="63"/>
      <c r="D12" s="80"/>
      <c r="E12" s="57"/>
      <c r="F12" s="77"/>
      <c r="G12" s="78">
        <f t="shared" si="3"/>
        <v>0</v>
      </c>
      <c r="H12" s="79">
        <f t="shared" si="4"/>
        <v>0</v>
      </c>
      <c r="I12" s="92"/>
      <c r="J12" s="73">
        <f t="shared" si="19"/>
        <v>0</v>
      </c>
      <c r="K12" s="73">
        <f t="shared" si="20"/>
        <v>0</v>
      </c>
      <c r="L12" s="73">
        <f t="shared" si="21"/>
        <v>0</v>
      </c>
      <c r="M12" s="73">
        <f t="shared" si="22"/>
        <v>0</v>
      </c>
      <c r="N12" s="73">
        <f t="shared" si="23"/>
        <v>0</v>
      </c>
      <c r="O12" s="73">
        <f t="shared" si="24"/>
        <v>0</v>
      </c>
      <c r="P12" s="73">
        <f t="shared" si="25"/>
        <v>0</v>
      </c>
      <c r="Q12" s="73">
        <f t="shared" si="26"/>
        <v>0</v>
      </c>
      <c r="R12" s="73">
        <f t="shared" si="27"/>
        <v>0</v>
      </c>
      <c r="S12" s="73">
        <f t="shared" si="28"/>
        <v>0</v>
      </c>
      <c r="T12" s="73">
        <f t="shared" si="29"/>
        <v>0</v>
      </c>
      <c r="U12" s="73">
        <f t="shared" si="30"/>
        <v>0</v>
      </c>
      <c r="V12" s="73">
        <f t="shared" si="5"/>
        <v>0</v>
      </c>
      <c r="W12" s="73">
        <f t="shared" si="1"/>
        <v>0</v>
      </c>
      <c r="X12" s="73">
        <f t="shared" si="1"/>
        <v>0</v>
      </c>
      <c r="Z12" s="73">
        <f t="shared" si="6"/>
        <v>0</v>
      </c>
      <c r="AA12" s="73">
        <f t="shared" si="7"/>
        <v>0</v>
      </c>
      <c r="AB12" s="73">
        <f t="shared" si="8"/>
        <v>0</v>
      </c>
      <c r="AC12" s="73">
        <f t="shared" si="9"/>
        <v>0</v>
      </c>
      <c r="AD12" s="73">
        <f t="shared" si="10"/>
        <v>0</v>
      </c>
      <c r="AE12" s="73">
        <f t="shared" si="11"/>
        <v>0</v>
      </c>
      <c r="AF12" s="73">
        <f t="shared" si="12"/>
        <v>0</v>
      </c>
      <c r="AG12" s="73">
        <f t="shared" si="13"/>
        <v>0</v>
      </c>
      <c r="AH12" s="73">
        <f t="shared" si="14"/>
        <v>0</v>
      </c>
      <c r="AI12" s="73">
        <f t="shared" si="15"/>
        <v>0</v>
      </c>
      <c r="AJ12" s="73">
        <f t="shared" si="16"/>
        <v>0</v>
      </c>
      <c r="AK12" s="73">
        <f t="shared" si="17"/>
        <v>0</v>
      </c>
      <c r="AL12" s="73">
        <f t="shared" si="18"/>
        <v>0</v>
      </c>
      <c r="AM12" s="73">
        <f t="shared" si="2"/>
        <v>0</v>
      </c>
      <c r="AN12" s="73">
        <f t="shared" si="2"/>
        <v>0</v>
      </c>
      <c r="AQ12" s="72" t="s">
        <v>56</v>
      </c>
      <c r="AR12" s="98">
        <f t="shared" si="0"/>
        <v>0</v>
      </c>
      <c r="AS12" s="59">
        <f>AJ63</f>
        <v>0</v>
      </c>
      <c r="AT12" s="59">
        <f>T63</f>
        <v>0</v>
      </c>
    </row>
    <row r="13" spans="2:48">
      <c r="B13" s="61"/>
      <c r="C13" s="63"/>
      <c r="D13" s="80"/>
      <c r="E13" s="57"/>
      <c r="F13" s="77"/>
      <c r="G13" s="78">
        <f t="shared" ref="G13:G16" si="31">IF(F13="MARCIA",E13,IF(F13="AMBOS",E13/2,0))</f>
        <v>0</v>
      </c>
      <c r="H13" s="79">
        <f t="shared" ref="H13:H16" si="32">IF(F13="LUCIANO",E13,IF(F13="AMBOS",E13/2,0))</f>
        <v>0</v>
      </c>
      <c r="I13" s="92"/>
      <c r="J13" s="73">
        <f t="shared" si="19"/>
        <v>0</v>
      </c>
      <c r="K13" s="73">
        <f t="shared" si="20"/>
        <v>0</v>
      </c>
      <c r="L13" s="73">
        <f t="shared" si="21"/>
        <v>0</v>
      </c>
      <c r="M13" s="73">
        <f t="shared" si="22"/>
        <v>0</v>
      </c>
      <c r="N13" s="73">
        <f t="shared" si="23"/>
        <v>0</v>
      </c>
      <c r="O13" s="73">
        <f t="shared" si="24"/>
        <v>0</v>
      </c>
      <c r="P13" s="73">
        <f t="shared" si="25"/>
        <v>0</v>
      </c>
      <c r="Q13" s="73">
        <f t="shared" si="26"/>
        <v>0</v>
      </c>
      <c r="R13" s="73">
        <f t="shared" si="27"/>
        <v>0</v>
      </c>
      <c r="S13" s="73">
        <f t="shared" si="28"/>
        <v>0</v>
      </c>
      <c r="T13" s="73">
        <f t="shared" si="29"/>
        <v>0</v>
      </c>
      <c r="U13" s="73">
        <f t="shared" si="30"/>
        <v>0</v>
      </c>
      <c r="V13" s="73">
        <f t="shared" si="5"/>
        <v>0</v>
      </c>
      <c r="W13" s="73">
        <f t="shared" si="1"/>
        <v>0</v>
      </c>
      <c r="X13" s="73">
        <f t="shared" si="1"/>
        <v>0</v>
      </c>
      <c r="Z13" s="73">
        <f t="shared" si="6"/>
        <v>0</v>
      </c>
      <c r="AA13" s="73">
        <f t="shared" si="7"/>
        <v>0</v>
      </c>
      <c r="AB13" s="73">
        <f t="shared" si="8"/>
        <v>0</v>
      </c>
      <c r="AC13" s="73">
        <f t="shared" si="9"/>
        <v>0</v>
      </c>
      <c r="AD13" s="73">
        <f t="shared" si="10"/>
        <v>0</v>
      </c>
      <c r="AE13" s="73">
        <f t="shared" si="11"/>
        <v>0</v>
      </c>
      <c r="AF13" s="73">
        <f t="shared" si="12"/>
        <v>0</v>
      </c>
      <c r="AG13" s="73">
        <f t="shared" si="13"/>
        <v>0</v>
      </c>
      <c r="AH13" s="73">
        <f t="shared" si="14"/>
        <v>0</v>
      </c>
      <c r="AI13" s="73">
        <f t="shared" si="15"/>
        <v>0</v>
      </c>
      <c r="AJ13" s="73">
        <f t="shared" si="16"/>
        <v>0</v>
      </c>
      <c r="AK13" s="73">
        <f t="shared" si="17"/>
        <v>0</v>
      </c>
      <c r="AL13" s="73">
        <f t="shared" si="18"/>
        <v>0</v>
      </c>
      <c r="AM13" s="73">
        <f t="shared" si="2"/>
        <v>0</v>
      </c>
      <c r="AN13" s="73">
        <f t="shared" si="2"/>
        <v>0</v>
      </c>
      <c r="AQ13" s="72" t="s">
        <v>50</v>
      </c>
      <c r="AR13" s="98">
        <f t="shared" si="0"/>
        <v>0</v>
      </c>
      <c r="AS13" s="59">
        <f>AK63</f>
        <v>0</v>
      </c>
      <c r="AT13" s="59">
        <f>U63</f>
        <v>0</v>
      </c>
    </row>
    <row r="14" spans="2:48" ht="16.5" customHeight="1">
      <c r="B14" s="61"/>
      <c r="C14" s="63"/>
      <c r="D14" s="80"/>
      <c r="E14" s="57"/>
      <c r="F14" s="77"/>
      <c r="G14" s="78">
        <f t="shared" si="31"/>
        <v>0</v>
      </c>
      <c r="H14" s="79">
        <f t="shared" si="32"/>
        <v>0</v>
      </c>
      <c r="I14" s="92"/>
      <c r="J14" s="73">
        <f t="shared" si="19"/>
        <v>0</v>
      </c>
      <c r="K14" s="73">
        <f t="shared" si="20"/>
        <v>0</v>
      </c>
      <c r="L14" s="73">
        <f t="shared" si="21"/>
        <v>0</v>
      </c>
      <c r="M14" s="73">
        <f t="shared" si="22"/>
        <v>0</v>
      </c>
      <c r="N14" s="73">
        <f t="shared" si="23"/>
        <v>0</v>
      </c>
      <c r="O14" s="73">
        <f t="shared" si="24"/>
        <v>0</v>
      </c>
      <c r="P14" s="73">
        <f t="shared" si="25"/>
        <v>0</v>
      </c>
      <c r="Q14" s="73">
        <f t="shared" si="26"/>
        <v>0</v>
      </c>
      <c r="R14" s="73">
        <f t="shared" si="27"/>
        <v>0</v>
      </c>
      <c r="S14" s="73">
        <f t="shared" si="28"/>
        <v>0</v>
      </c>
      <c r="T14" s="73">
        <f t="shared" si="29"/>
        <v>0</v>
      </c>
      <c r="U14" s="73">
        <f t="shared" si="30"/>
        <v>0</v>
      </c>
      <c r="V14" s="73">
        <f t="shared" si="5"/>
        <v>0</v>
      </c>
      <c r="W14" s="73">
        <f t="shared" si="1"/>
        <v>0</v>
      </c>
      <c r="X14" s="73">
        <f t="shared" si="1"/>
        <v>0</v>
      </c>
      <c r="Z14" s="73">
        <f t="shared" si="6"/>
        <v>0</v>
      </c>
      <c r="AA14" s="73">
        <f t="shared" si="7"/>
        <v>0</v>
      </c>
      <c r="AB14" s="73">
        <f t="shared" si="8"/>
        <v>0</v>
      </c>
      <c r="AC14" s="73">
        <f t="shared" si="9"/>
        <v>0</v>
      </c>
      <c r="AD14" s="73">
        <f t="shared" si="10"/>
        <v>0</v>
      </c>
      <c r="AE14" s="73">
        <f t="shared" si="11"/>
        <v>0</v>
      </c>
      <c r="AF14" s="73">
        <f t="shared" si="12"/>
        <v>0</v>
      </c>
      <c r="AG14" s="73">
        <f t="shared" si="13"/>
        <v>0</v>
      </c>
      <c r="AH14" s="73">
        <f t="shared" si="14"/>
        <v>0</v>
      </c>
      <c r="AI14" s="73">
        <f t="shared" si="15"/>
        <v>0</v>
      </c>
      <c r="AJ14" s="73">
        <f t="shared" si="16"/>
        <v>0</v>
      </c>
      <c r="AK14" s="73">
        <f t="shared" si="17"/>
        <v>0</v>
      </c>
      <c r="AL14" s="73">
        <f t="shared" si="18"/>
        <v>0</v>
      </c>
      <c r="AM14" s="73">
        <f t="shared" si="2"/>
        <v>0</v>
      </c>
      <c r="AN14" s="73">
        <f t="shared" si="2"/>
        <v>0</v>
      </c>
      <c r="AQ14" s="72" t="s">
        <v>104</v>
      </c>
      <c r="AR14" s="98">
        <f t="shared" si="0"/>
        <v>0</v>
      </c>
      <c r="AS14" s="59">
        <f>AL63</f>
        <v>0</v>
      </c>
      <c r="AT14" s="59">
        <f>V63</f>
        <v>0</v>
      </c>
    </row>
    <row r="15" spans="2:48" ht="16.5" customHeight="1">
      <c r="B15" s="61"/>
      <c r="C15" s="63"/>
      <c r="D15" s="80"/>
      <c r="E15" s="57"/>
      <c r="F15" s="77"/>
      <c r="G15" s="78">
        <f t="shared" si="31"/>
        <v>0</v>
      </c>
      <c r="H15" s="79">
        <f t="shared" si="32"/>
        <v>0</v>
      </c>
      <c r="I15" s="92"/>
      <c r="J15" s="73">
        <f t="shared" si="19"/>
        <v>0</v>
      </c>
      <c r="K15" s="73">
        <f t="shared" si="20"/>
        <v>0</v>
      </c>
      <c r="L15" s="73">
        <f t="shared" si="21"/>
        <v>0</v>
      </c>
      <c r="M15" s="73">
        <f t="shared" si="22"/>
        <v>0</v>
      </c>
      <c r="N15" s="73">
        <f t="shared" si="23"/>
        <v>0</v>
      </c>
      <c r="O15" s="73">
        <f t="shared" si="24"/>
        <v>0</v>
      </c>
      <c r="P15" s="73">
        <f t="shared" si="25"/>
        <v>0</v>
      </c>
      <c r="Q15" s="73">
        <f t="shared" si="26"/>
        <v>0</v>
      </c>
      <c r="R15" s="73">
        <f t="shared" si="27"/>
        <v>0</v>
      </c>
      <c r="S15" s="73">
        <f t="shared" si="28"/>
        <v>0</v>
      </c>
      <c r="T15" s="73">
        <f t="shared" si="29"/>
        <v>0</v>
      </c>
      <c r="U15" s="73">
        <f t="shared" si="30"/>
        <v>0</v>
      </c>
      <c r="V15" s="73">
        <f t="shared" si="5"/>
        <v>0</v>
      </c>
      <c r="W15" s="73">
        <f t="shared" si="1"/>
        <v>0</v>
      </c>
      <c r="X15" s="73">
        <f t="shared" si="1"/>
        <v>0</v>
      </c>
      <c r="Z15" s="73">
        <f t="shared" si="6"/>
        <v>0</v>
      </c>
      <c r="AA15" s="73">
        <f t="shared" si="7"/>
        <v>0</v>
      </c>
      <c r="AB15" s="73">
        <f t="shared" si="8"/>
        <v>0</v>
      </c>
      <c r="AC15" s="73">
        <f t="shared" si="9"/>
        <v>0</v>
      </c>
      <c r="AD15" s="73">
        <f t="shared" si="10"/>
        <v>0</v>
      </c>
      <c r="AE15" s="73">
        <f t="shared" si="11"/>
        <v>0</v>
      </c>
      <c r="AF15" s="73">
        <f t="shared" si="12"/>
        <v>0</v>
      </c>
      <c r="AG15" s="73">
        <f t="shared" si="13"/>
        <v>0</v>
      </c>
      <c r="AH15" s="73">
        <f t="shared" si="14"/>
        <v>0</v>
      </c>
      <c r="AI15" s="73">
        <f t="shared" si="15"/>
        <v>0</v>
      </c>
      <c r="AJ15" s="73">
        <f t="shared" si="16"/>
        <v>0</v>
      </c>
      <c r="AK15" s="73">
        <f t="shared" si="17"/>
        <v>0</v>
      </c>
      <c r="AL15" s="73">
        <f t="shared" si="18"/>
        <v>0</v>
      </c>
      <c r="AM15" s="73">
        <f t="shared" si="2"/>
        <v>0</v>
      </c>
      <c r="AN15" s="73">
        <f t="shared" si="2"/>
        <v>0</v>
      </c>
      <c r="AQ15" s="72"/>
      <c r="AR15" s="98">
        <f t="shared" si="0"/>
        <v>0</v>
      </c>
      <c r="AS15" s="59">
        <f>AM63</f>
        <v>0</v>
      </c>
      <c r="AT15" s="59">
        <f>W63</f>
        <v>0</v>
      </c>
    </row>
    <row r="16" spans="2:48" ht="16.5" customHeight="1">
      <c r="B16" s="61"/>
      <c r="C16" s="63"/>
      <c r="D16" s="80"/>
      <c r="E16" s="57"/>
      <c r="F16" s="77"/>
      <c r="G16" s="78">
        <f t="shared" si="31"/>
        <v>0</v>
      </c>
      <c r="H16" s="79">
        <f t="shared" si="32"/>
        <v>0</v>
      </c>
      <c r="I16" s="92"/>
      <c r="J16" s="73">
        <f t="shared" si="19"/>
        <v>0</v>
      </c>
      <c r="K16" s="73">
        <f t="shared" si="20"/>
        <v>0</v>
      </c>
      <c r="L16" s="73">
        <f t="shared" si="21"/>
        <v>0</v>
      </c>
      <c r="M16" s="73">
        <f t="shared" si="22"/>
        <v>0</v>
      </c>
      <c r="N16" s="73">
        <f t="shared" si="23"/>
        <v>0</v>
      </c>
      <c r="O16" s="73">
        <f t="shared" si="24"/>
        <v>0</v>
      </c>
      <c r="P16" s="73">
        <f t="shared" si="25"/>
        <v>0</v>
      </c>
      <c r="Q16" s="73">
        <f t="shared" si="26"/>
        <v>0</v>
      </c>
      <c r="R16" s="73">
        <f t="shared" si="27"/>
        <v>0</v>
      </c>
      <c r="S16" s="73">
        <f t="shared" si="28"/>
        <v>0</v>
      </c>
      <c r="T16" s="73">
        <f t="shared" si="29"/>
        <v>0</v>
      </c>
      <c r="U16" s="73">
        <f t="shared" si="30"/>
        <v>0</v>
      </c>
      <c r="V16" s="73">
        <f t="shared" si="5"/>
        <v>0</v>
      </c>
      <c r="W16" s="73">
        <f t="shared" si="1"/>
        <v>0</v>
      </c>
      <c r="X16" s="73">
        <f t="shared" si="1"/>
        <v>0</v>
      </c>
      <c r="Z16" s="73">
        <f t="shared" si="6"/>
        <v>0</v>
      </c>
      <c r="AA16" s="73">
        <f t="shared" si="7"/>
        <v>0</v>
      </c>
      <c r="AB16" s="73">
        <f t="shared" si="8"/>
        <v>0</v>
      </c>
      <c r="AC16" s="73">
        <f t="shared" si="9"/>
        <v>0</v>
      </c>
      <c r="AD16" s="73">
        <f t="shared" si="10"/>
        <v>0</v>
      </c>
      <c r="AE16" s="73">
        <f t="shared" si="11"/>
        <v>0</v>
      </c>
      <c r="AF16" s="73">
        <f t="shared" si="12"/>
        <v>0</v>
      </c>
      <c r="AG16" s="73">
        <f t="shared" si="13"/>
        <v>0</v>
      </c>
      <c r="AH16" s="73">
        <f t="shared" si="14"/>
        <v>0</v>
      </c>
      <c r="AI16" s="73">
        <f t="shared" si="15"/>
        <v>0</v>
      </c>
      <c r="AJ16" s="73">
        <f t="shared" si="16"/>
        <v>0</v>
      </c>
      <c r="AK16" s="73">
        <f t="shared" si="17"/>
        <v>0</v>
      </c>
      <c r="AL16" s="73">
        <f t="shared" si="18"/>
        <v>0</v>
      </c>
      <c r="AM16" s="73">
        <f t="shared" si="2"/>
        <v>0</v>
      </c>
      <c r="AN16" s="73">
        <f t="shared" si="2"/>
        <v>0</v>
      </c>
      <c r="AQ16" s="72"/>
      <c r="AR16" s="98">
        <f t="shared" si="0"/>
        <v>0</v>
      </c>
      <c r="AS16" s="96">
        <f>AN63</f>
        <v>0</v>
      </c>
      <c r="AT16" s="96">
        <f>X63</f>
        <v>0</v>
      </c>
      <c r="AU16" s="60"/>
    </row>
    <row r="17" spans="2:52">
      <c r="B17" s="61"/>
      <c r="C17" s="63"/>
      <c r="D17" s="80"/>
      <c r="E17" s="57"/>
      <c r="F17" s="77"/>
      <c r="G17" s="78">
        <f t="shared" ref="G17:G62" si="33">IF(F17="MARCIA",E17,IF(F17="AMBOS",E17/2,0))</f>
        <v>0</v>
      </c>
      <c r="H17" s="79">
        <f t="shared" ref="H17:H62" si="34">IF(F17="LUCIANO",E17,IF(F17="AMBOS",E17/2,0))</f>
        <v>0</v>
      </c>
      <c r="I17" s="92"/>
      <c r="J17" s="73">
        <f t="shared" si="19"/>
        <v>0</v>
      </c>
      <c r="K17" s="73">
        <f t="shared" si="20"/>
        <v>0</v>
      </c>
      <c r="L17" s="73">
        <f t="shared" si="21"/>
        <v>0</v>
      </c>
      <c r="M17" s="73">
        <f t="shared" si="22"/>
        <v>0</v>
      </c>
      <c r="N17" s="73">
        <f t="shared" si="23"/>
        <v>0</v>
      </c>
      <c r="O17" s="73">
        <f t="shared" si="24"/>
        <v>0</v>
      </c>
      <c r="P17" s="73">
        <f t="shared" si="25"/>
        <v>0</v>
      </c>
      <c r="Q17" s="73">
        <f t="shared" si="26"/>
        <v>0</v>
      </c>
      <c r="R17" s="73">
        <f t="shared" si="27"/>
        <v>0</v>
      </c>
      <c r="S17" s="73">
        <f t="shared" si="28"/>
        <v>0</v>
      </c>
      <c r="T17" s="73">
        <f t="shared" si="29"/>
        <v>0</v>
      </c>
      <c r="U17" s="73">
        <f t="shared" si="30"/>
        <v>0</v>
      </c>
      <c r="V17" s="73">
        <f t="shared" si="5"/>
        <v>0</v>
      </c>
      <c r="W17" s="73">
        <f t="shared" si="1"/>
        <v>0</v>
      </c>
      <c r="X17" s="73">
        <f t="shared" si="1"/>
        <v>0</v>
      </c>
      <c r="Z17" s="73">
        <f t="shared" si="6"/>
        <v>0</v>
      </c>
      <c r="AA17" s="73">
        <f t="shared" si="7"/>
        <v>0</v>
      </c>
      <c r="AB17" s="73">
        <f t="shared" si="8"/>
        <v>0</v>
      </c>
      <c r="AC17" s="73">
        <f t="shared" si="9"/>
        <v>0</v>
      </c>
      <c r="AD17" s="73">
        <f t="shared" si="10"/>
        <v>0</v>
      </c>
      <c r="AE17" s="73">
        <f t="shared" si="11"/>
        <v>0</v>
      </c>
      <c r="AF17" s="73">
        <f t="shared" si="12"/>
        <v>0</v>
      </c>
      <c r="AG17" s="73">
        <f t="shared" si="13"/>
        <v>0</v>
      </c>
      <c r="AH17" s="73">
        <f t="shared" si="14"/>
        <v>0</v>
      </c>
      <c r="AI17" s="73">
        <f t="shared" si="15"/>
        <v>0</v>
      </c>
      <c r="AJ17" s="73">
        <f t="shared" si="16"/>
        <v>0</v>
      </c>
      <c r="AK17" s="73">
        <f t="shared" si="17"/>
        <v>0</v>
      </c>
      <c r="AL17" s="73">
        <f t="shared" si="18"/>
        <v>0</v>
      </c>
      <c r="AM17" s="73">
        <f t="shared" si="2"/>
        <v>0</v>
      </c>
      <c r="AN17" s="73">
        <f t="shared" si="2"/>
        <v>0</v>
      </c>
      <c r="AQ17" s="88" t="s">
        <v>63</v>
      </c>
      <c r="AR17" s="97">
        <f>SUM(AR2:AR16)</f>
        <v>0</v>
      </c>
      <c r="AS17" s="89">
        <f>SUM(AS2:AS16)</f>
        <v>0</v>
      </c>
      <c r="AT17" s="89">
        <f>SUM(AT2:AT16)</f>
        <v>0</v>
      </c>
    </row>
    <row r="18" spans="2:52">
      <c r="B18" s="83"/>
      <c r="C18" s="84"/>
      <c r="D18" s="80"/>
      <c r="E18" s="86"/>
      <c r="F18" s="77"/>
      <c r="G18" s="78">
        <f t="shared" si="33"/>
        <v>0</v>
      </c>
      <c r="H18" s="79">
        <f t="shared" si="34"/>
        <v>0</v>
      </c>
      <c r="I18" s="92"/>
      <c r="J18" s="73">
        <f t="shared" si="19"/>
        <v>0</v>
      </c>
      <c r="K18" s="73">
        <f t="shared" si="20"/>
        <v>0</v>
      </c>
      <c r="L18" s="73">
        <f t="shared" si="21"/>
        <v>0</v>
      </c>
      <c r="M18" s="73">
        <f t="shared" si="22"/>
        <v>0</v>
      </c>
      <c r="N18" s="73">
        <f t="shared" si="23"/>
        <v>0</v>
      </c>
      <c r="O18" s="73">
        <f t="shared" si="24"/>
        <v>0</v>
      </c>
      <c r="P18" s="73">
        <f t="shared" si="25"/>
        <v>0</v>
      </c>
      <c r="Q18" s="73">
        <f t="shared" si="26"/>
        <v>0</v>
      </c>
      <c r="R18" s="73">
        <f t="shared" si="27"/>
        <v>0</v>
      </c>
      <c r="S18" s="73">
        <f t="shared" si="28"/>
        <v>0</v>
      </c>
      <c r="T18" s="73">
        <f t="shared" si="29"/>
        <v>0</v>
      </c>
      <c r="U18" s="73">
        <f t="shared" si="30"/>
        <v>0</v>
      </c>
      <c r="V18" s="73">
        <f t="shared" si="5"/>
        <v>0</v>
      </c>
      <c r="W18" s="73">
        <f t="shared" si="1"/>
        <v>0</v>
      </c>
      <c r="X18" s="73">
        <f t="shared" si="1"/>
        <v>0</v>
      </c>
      <c r="Z18" s="73">
        <f t="shared" si="6"/>
        <v>0</v>
      </c>
      <c r="AA18" s="73">
        <f t="shared" si="7"/>
        <v>0</v>
      </c>
      <c r="AB18" s="73">
        <f t="shared" si="8"/>
        <v>0</v>
      </c>
      <c r="AC18" s="73">
        <f t="shared" si="9"/>
        <v>0</v>
      </c>
      <c r="AD18" s="73">
        <f t="shared" si="10"/>
        <v>0</v>
      </c>
      <c r="AE18" s="73">
        <f t="shared" si="11"/>
        <v>0</v>
      </c>
      <c r="AF18" s="73">
        <f t="shared" si="12"/>
        <v>0</v>
      </c>
      <c r="AG18" s="73">
        <f t="shared" si="13"/>
        <v>0</v>
      </c>
      <c r="AH18" s="73">
        <f t="shared" si="14"/>
        <v>0</v>
      </c>
      <c r="AI18" s="73">
        <f t="shared" si="15"/>
        <v>0</v>
      </c>
      <c r="AJ18" s="73">
        <f t="shared" si="16"/>
        <v>0</v>
      </c>
      <c r="AK18" s="73">
        <f t="shared" si="17"/>
        <v>0</v>
      </c>
      <c r="AL18" s="73">
        <f t="shared" si="18"/>
        <v>0</v>
      </c>
      <c r="AM18" s="73">
        <f t="shared" si="2"/>
        <v>0</v>
      </c>
      <c r="AN18" s="73">
        <f t="shared" si="2"/>
        <v>0</v>
      </c>
      <c r="AQ18" s="81" t="s">
        <v>61</v>
      </c>
      <c r="AR18" s="647" t="s">
        <v>43</v>
      </c>
      <c r="AS18" s="648"/>
      <c r="AT18" s="649"/>
      <c r="AU18" s="100"/>
      <c r="AV18" s="99"/>
    </row>
    <row r="19" spans="2:52">
      <c r="B19" s="61"/>
      <c r="C19" s="63"/>
      <c r="D19" s="80"/>
      <c r="E19" s="57"/>
      <c r="F19" s="77"/>
      <c r="G19" s="78">
        <f t="shared" si="33"/>
        <v>0</v>
      </c>
      <c r="H19" s="79">
        <f t="shared" si="34"/>
        <v>0</v>
      </c>
      <c r="I19" s="92"/>
      <c r="J19" s="73">
        <f t="shared" si="19"/>
        <v>0</v>
      </c>
      <c r="K19" s="73">
        <f t="shared" si="20"/>
        <v>0</v>
      </c>
      <c r="L19" s="73">
        <f t="shared" si="21"/>
        <v>0</v>
      </c>
      <c r="M19" s="73">
        <f t="shared" si="22"/>
        <v>0</v>
      </c>
      <c r="N19" s="73">
        <f t="shared" si="23"/>
        <v>0</v>
      </c>
      <c r="O19" s="73">
        <f t="shared" si="24"/>
        <v>0</v>
      </c>
      <c r="P19" s="73">
        <f t="shared" si="25"/>
        <v>0</v>
      </c>
      <c r="Q19" s="73">
        <f t="shared" si="26"/>
        <v>0</v>
      </c>
      <c r="R19" s="73">
        <f t="shared" si="27"/>
        <v>0</v>
      </c>
      <c r="S19" s="73">
        <f t="shared" si="28"/>
        <v>0</v>
      </c>
      <c r="T19" s="73">
        <f t="shared" si="29"/>
        <v>0</v>
      </c>
      <c r="U19" s="73">
        <f t="shared" si="30"/>
        <v>0</v>
      </c>
      <c r="V19" s="73">
        <f t="shared" si="5"/>
        <v>0</v>
      </c>
      <c r="W19" s="73">
        <f t="shared" si="5"/>
        <v>0</v>
      </c>
      <c r="X19" s="73">
        <f t="shared" si="5"/>
        <v>0</v>
      </c>
      <c r="Z19" s="73">
        <f t="shared" si="6"/>
        <v>0</v>
      </c>
      <c r="AA19" s="73">
        <f t="shared" si="7"/>
        <v>0</v>
      </c>
      <c r="AB19" s="73">
        <f t="shared" si="8"/>
        <v>0</v>
      </c>
      <c r="AC19" s="73">
        <f t="shared" si="9"/>
        <v>0</v>
      </c>
      <c r="AD19" s="73">
        <f t="shared" si="10"/>
        <v>0</v>
      </c>
      <c r="AE19" s="73">
        <f t="shared" si="11"/>
        <v>0</v>
      </c>
      <c r="AF19" s="73">
        <f t="shared" si="12"/>
        <v>0</v>
      </c>
      <c r="AG19" s="73">
        <f t="shared" si="13"/>
        <v>0</v>
      </c>
      <c r="AH19" s="73">
        <f t="shared" si="14"/>
        <v>0</v>
      </c>
      <c r="AI19" s="73">
        <f t="shared" si="15"/>
        <v>0</v>
      </c>
      <c r="AJ19" s="73">
        <f t="shared" si="16"/>
        <v>0</v>
      </c>
      <c r="AK19" s="73">
        <f t="shared" si="17"/>
        <v>0</v>
      </c>
      <c r="AL19" s="73">
        <f t="shared" si="18"/>
        <v>0</v>
      </c>
      <c r="AM19" s="73">
        <f t="shared" si="18"/>
        <v>0</v>
      </c>
      <c r="AN19" s="73">
        <f t="shared" si="18"/>
        <v>0</v>
      </c>
      <c r="AQ19" s="81" t="s">
        <v>62</v>
      </c>
      <c r="AU19" s="99"/>
    </row>
    <row r="20" spans="2:52">
      <c r="B20" s="61"/>
      <c r="C20" s="63"/>
      <c r="D20" s="80"/>
      <c r="E20" s="57"/>
      <c r="F20" s="77"/>
      <c r="G20" s="78">
        <f t="shared" si="33"/>
        <v>0</v>
      </c>
      <c r="H20" s="79">
        <f t="shared" si="34"/>
        <v>0</v>
      </c>
      <c r="I20" s="92"/>
      <c r="J20" s="73">
        <f t="shared" si="19"/>
        <v>0</v>
      </c>
      <c r="K20" s="73">
        <f t="shared" si="20"/>
        <v>0</v>
      </c>
      <c r="L20" s="73">
        <f t="shared" si="21"/>
        <v>0</v>
      </c>
      <c r="M20" s="73">
        <f t="shared" si="22"/>
        <v>0</v>
      </c>
      <c r="N20" s="73">
        <f t="shared" si="23"/>
        <v>0</v>
      </c>
      <c r="O20" s="73">
        <f t="shared" si="24"/>
        <v>0</v>
      </c>
      <c r="P20" s="73">
        <f t="shared" si="25"/>
        <v>0</v>
      </c>
      <c r="Q20" s="73">
        <f t="shared" si="26"/>
        <v>0</v>
      </c>
      <c r="R20" s="73">
        <f t="shared" si="27"/>
        <v>0</v>
      </c>
      <c r="S20" s="73">
        <f t="shared" si="28"/>
        <v>0</v>
      </c>
      <c r="T20" s="73">
        <f t="shared" si="29"/>
        <v>0</v>
      </c>
      <c r="U20" s="73">
        <f t="shared" si="30"/>
        <v>0</v>
      </c>
      <c r="V20" s="73">
        <f t="shared" si="5"/>
        <v>0</v>
      </c>
      <c r="W20" s="73">
        <f t="shared" si="5"/>
        <v>0</v>
      </c>
      <c r="X20" s="73">
        <f t="shared" si="5"/>
        <v>0</v>
      </c>
      <c r="Z20" s="73">
        <f t="shared" si="6"/>
        <v>0</v>
      </c>
      <c r="AA20" s="73">
        <f t="shared" si="7"/>
        <v>0</v>
      </c>
      <c r="AB20" s="73">
        <f t="shared" si="8"/>
        <v>0</v>
      </c>
      <c r="AC20" s="73">
        <f t="shared" si="9"/>
        <v>0</v>
      </c>
      <c r="AD20" s="73">
        <f t="shared" si="10"/>
        <v>0</v>
      </c>
      <c r="AE20" s="73">
        <f t="shared" si="11"/>
        <v>0</v>
      </c>
      <c r="AF20" s="73">
        <f t="shared" si="12"/>
        <v>0</v>
      </c>
      <c r="AG20" s="73">
        <f t="shared" si="13"/>
        <v>0</v>
      </c>
      <c r="AH20" s="73">
        <f t="shared" si="14"/>
        <v>0</v>
      </c>
      <c r="AI20" s="73">
        <f t="shared" si="15"/>
        <v>0</v>
      </c>
      <c r="AJ20" s="73">
        <f t="shared" si="16"/>
        <v>0</v>
      </c>
      <c r="AK20" s="73">
        <f t="shared" si="17"/>
        <v>0</v>
      </c>
      <c r="AL20" s="73">
        <f t="shared" si="18"/>
        <v>0</v>
      </c>
      <c r="AM20" s="73">
        <f t="shared" si="18"/>
        <v>0</v>
      </c>
      <c r="AN20" s="73">
        <f t="shared" si="18"/>
        <v>0</v>
      </c>
    </row>
    <row r="21" spans="2:52">
      <c r="B21" s="61"/>
      <c r="C21" s="63"/>
      <c r="D21" s="80"/>
      <c r="E21" s="57"/>
      <c r="F21" s="77"/>
      <c r="G21" s="78">
        <f t="shared" si="33"/>
        <v>0</v>
      </c>
      <c r="H21" s="79">
        <f t="shared" si="34"/>
        <v>0</v>
      </c>
      <c r="I21" s="92"/>
      <c r="J21" s="73">
        <f t="shared" si="19"/>
        <v>0</v>
      </c>
      <c r="K21" s="73">
        <f t="shared" si="20"/>
        <v>0</v>
      </c>
      <c r="L21" s="73">
        <f t="shared" si="21"/>
        <v>0</v>
      </c>
      <c r="M21" s="73">
        <f t="shared" si="22"/>
        <v>0</v>
      </c>
      <c r="N21" s="73">
        <f t="shared" si="23"/>
        <v>0</v>
      </c>
      <c r="O21" s="73">
        <f t="shared" si="24"/>
        <v>0</v>
      </c>
      <c r="P21" s="73">
        <f t="shared" si="25"/>
        <v>0</v>
      </c>
      <c r="Q21" s="73">
        <f t="shared" si="26"/>
        <v>0</v>
      </c>
      <c r="R21" s="73">
        <f t="shared" si="27"/>
        <v>0</v>
      </c>
      <c r="S21" s="73">
        <f t="shared" si="28"/>
        <v>0</v>
      </c>
      <c r="T21" s="73">
        <f t="shared" si="29"/>
        <v>0</v>
      </c>
      <c r="U21" s="73">
        <f t="shared" si="30"/>
        <v>0</v>
      </c>
      <c r="V21" s="73">
        <f t="shared" si="5"/>
        <v>0</v>
      </c>
      <c r="W21" s="73">
        <f t="shared" si="5"/>
        <v>0</v>
      </c>
      <c r="X21" s="73">
        <f t="shared" si="5"/>
        <v>0</v>
      </c>
      <c r="Z21" s="73">
        <f t="shared" si="6"/>
        <v>0</v>
      </c>
      <c r="AA21" s="73">
        <f t="shared" si="7"/>
        <v>0</v>
      </c>
      <c r="AB21" s="73">
        <f t="shared" si="8"/>
        <v>0</v>
      </c>
      <c r="AC21" s="73">
        <f t="shared" si="9"/>
        <v>0</v>
      </c>
      <c r="AD21" s="73">
        <f t="shared" si="10"/>
        <v>0</v>
      </c>
      <c r="AE21" s="73">
        <f t="shared" si="11"/>
        <v>0</v>
      </c>
      <c r="AF21" s="73">
        <f t="shared" si="12"/>
        <v>0</v>
      </c>
      <c r="AG21" s="73">
        <f t="shared" si="13"/>
        <v>0</v>
      </c>
      <c r="AH21" s="73">
        <f t="shared" si="14"/>
        <v>0</v>
      </c>
      <c r="AI21" s="73">
        <f t="shared" si="15"/>
        <v>0</v>
      </c>
      <c r="AJ21" s="73">
        <f t="shared" si="16"/>
        <v>0</v>
      </c>
      <c r="AK21" s="73">
        <f t="shared" si="17"/>
        <v>0</v>
      </c>
      <c r="AL21" s="73">
        <f t="shared" si="18"/>
        <v>0</v>
      </c>
      <c r="AM21" s="73">
        <f t="shared" si="18"/>
        <v>0</v>
      </c>
      <c r="AN21" s="73">
        <f t="shared" si="18"/>
        <v>0</v>
      </c>
    </row>
    <row r="22" spans="2:52">
      <c r="B22" s="61"/>
      <c r="C22" s="63"/>
      <c r="D22" s="80"/>
      <c r="E22" s="57"/>
      <c r="F22" s="77"/>
      <c r="G22" s="78">
        <f t="shared" si="33"/>
        <v>0</v>
      </c>
      <c r="H22" s="79">
        <f t="shared" si="34"/>
        <v>0</v>
      </c>
      <c r="I22" s="93"/>
      <c r="J22" s="73">
        <f t="shared" si="19"/>
        <v>0</v>
      </c>
      <c r="K22" s="73">
        <f t="shared" si="20"/>
        <v>0</v>
      </c>
      <c r="L22" s="73">
        <f t="shared" si="21"/>
        <v>0</v>
      </c>
      <c r="M22" s="73">
        <f t="shared" si="22"/>
        <v>0</v>
      </c>
      <c r="N22" s="73">
        <f t="shared" si="23"/>
        <v>0</v>
      </c>
      <c r="O22" s="73">
        <f t="shared" si="24"/>
        <v>0</v>
      </c>
      <c r="P22" s="73">
        <f t="shared" si="25"/>
        <v>0</v>
      </c>
      <c r="Q22" s="73">
        <f t="shared" si="26"/>
        <v>0</v>
      </c>
      <c r="R22" s="73">
        <f t="shared" si="27"/>
        <v>0</v>
      </c>
      <c r="S22" s="73">
        <f t="shared" si="28"/>
        <v>0</v>
      </c>
      <c r="T22" s="73">
        <f t="shared" si="29"/>
        <v>0</v>
      </c>
      <c r="U22" s="73">
        <f t="shared" si="30"/>
        <v>0</v>
      </c>
      <c r="V22" s="73">
        <f t="shared" si="5"/>
        <v>0</v>
      </c>
      <c r="W22" s="73">
        <f t="shared" si="5"/>
        <v>0</v>
      </c>
      <c r="X22" s="73">
        <f t="shared" si="5"/>
        <v>0</v>
      </c>
      <c r="Y22" s="62"/>
      <c r="Z22" s="73">
        <f t="shared" si="6"/>
        <v>0</v>
      </c>
      <c r="AA22" s="73">
        <f t="shared" si="7"/>
        <v>0</v>
      </c>
      <c r="AB22" s="73">
        <f t="shared" si="8"/>
        <v>0</v>
      </c>
      <c r="AC22" s="73">
        <f t="shared" si="9"/>
        <v>0</v>
      </c>
      <c r="AD22" s="73">
        <f t="shared" si="10"/>
        <v>0</v>
      </c>
      <c r="AE22" s="73">
        <f t="shared" si="11"/>
        <v>0</v>
      </c>
      <c r="AF22" s="73">
        <f t="shared" si="12"/>
        <v>0</v>
      </c>
      <c r="AG22" s="73">
        <f t="shared" si="13"/>
        <v>0</v>
      </c>
      <c r="AH22" s="73">
        <f t="shared" si="14"/>
        <v>0</v>
      </c>
      <c r="AI22" s="73">
        <f t="shared" si="15"/>
        <v>0</v>
      </c>
      <c r="AJ22" s="73">
        <f t="shared" si="16"/>
        <v>0</v>
      </c>
      <c r="AK22" s="73">
        <f t="shared" si="17"/>
        <v>0</v>
      </c>
      <c r="AL22" s="73">
        <f t="shared" si="18"/>
        <v>0</v>
      </c>
      <c r="AM22" s="73">
        <f t="shared" si="18"/>
        <v>0</v>
      </c>
      <c r="AN22" s="73">
        <f t="shared" si="18"/>
        <v>0</v>
      </c>
      <c r="AO22" s="62"/>
      <c r="AP22" s="62"/>
    </row>
    <row r="23" spans="2:52" ht="17.25" thickBot="1">
      <c r="B23" s="61"/>
      <c r="C23" s="63"/>
      <c r="D23" s="80"/>
      <c r="E23" s="57"/>
      <c r="F23" s="77"/>
      <c r="G23" s="78">
        <f t="shared" si="33"/>
        <v>0</v>
      </c>
      <c r="H23" s="79">
        <f t="shared" si="34"/>
        <v>0</v>
      </c>
      <c r="I23" s="92"/>
      <c r="J23" s="73">
        <f t="shared" si="19"/>
        <v>0</v>
      </c>
      <c r="K23" s="73">
        <f t="shared" si="20"/>
        <v>0</v>
      </c>
      <c r="L23" s="73">
        <f t="shared" si="21"/>
        <v>0</v>
      </c>
      <c r="M23" s="73">
        <f t="shared" si="22"/>
        <v>0</v>
      </c>
      <c r="N23" s="73">
        <f t="shared" si="23"/>
        <v>0</v>
      </c>
      <c r="O23" s="73">
        <f t="shared" si="24"/>
        <v>0</v>
      </c>
      <c r="P23" s="73">
        <f t="shared" si="25"/>
        <v>0</v>
      </c>
      <c r="Q23" s="73">
        <f t="shared" si="26"/>
        <v>0</v>
      </c>
      <c r="R23" s="73">
        <f t="shared" si="27"/>
        <v>0</v>
      </c>
      <c r="S23" s="73">
        <f t="shared" si="28"/>
        <v>0</v>
      </c>
      <c r="T23" s="73">
        <f t="shared" si="29"/>
        <v>0</v>
      </c>
      <c r="U23" s="73">
        <f t="shared" si="30"/>
        <v>0</v>
      </c>
      <c r="V23" s="73">
        <f t="shared" si="5"/>
        <v>0</v>
      </c>
      <c r="W23" s="73">
        <f t="shared" si="5"/>
        <v>0</v>
      </c>
      <c r="X23" s="73">
        <f t="shared" si="5"/>
        <v>0</v>
      </c>
      <c r="Z23" s="73">
        <f t="shared" si="6"/>
        <v>0</v>
      </c>
      <c r="AA23" s="73">
        <f t="shared" si="7"/>
        <v>0</v>
      </c>
      <c r="AB23" s="73">
        <f t="shared" si="8"/>
        <v>0</v>
      </c>
      <c r="AC23" s="73">
        <f t="shared" si="9"/>
        <v>0</v>
      </c>
      <c r="AD23" s="73">
        <f t="shared" si="10"/>
        <v>0</v>
      </c>
      <c r="AE23" s="73">
        <f t="shared" si="11"/>
        <v>0</v>
      </c>
      <c r="AF23" s="73">
        <f t="shared" si="12"/>
        <v>0</v>
      </c>
      <c r="AG23" s="73">
        <f t="shared" si="13"/>
        <v>0</v>
      </c>
      <c r="AH23" s="73">
        <f t="shared" si="14"/>
        <v>0</v>
      </c>
      <c r="AI23" s="73">
        <f t="shared" si="15"/>
        <v>0</v>
      </c>
      <c r="AJ23" s="73">
        <f t="shared" si="16"/>
        <v>0</v>
      </c>
      <c r="AK23" s="73">
        <f t="shared" si="17"/>
        <v>0</v>
      </c>
      <c r="AL23" s="73">
        <f t="shared" si="18"/>
        <v>0</v>
      </c>
      <c r="AM23" s="73">
        <f t="shared" si="18"/>
        <v>0</v>
      </c>
      <c r="AN23" s="73">
        <f t="shared" si="18"/>
        <v>0</v>
      </c>
      <c r="AV23" s="652" t="s">
        <v>103</v>
      </c>
      <c r="AW23" s="652"/>
      <c r="AY23" s="652" t="s">
        <v>102</v>
      </c>
      <c r="AZ23" s="652"/>
    </row>
    <row r="24" spans="2:52">
      <c r="B24" s="61"/>
      <c r="C24" s="63"/>
      <c r="D24" s="80"/>
      <c r="E24" s="57"/>
      <c r="F24" s="77"/>
      <c r="G24" s="78">
        <f t="shared" si="33"/>
        <v>0</v>
      </c>
      <c r="H24" s="79">
        <f t="shared" si="34"/>
        <v>0</v>
      </c>
      <c r="I24" s="92"/>
      <c r="J24" s="73">
        <f t="shared" si="19"/>
        <v>0</v>
      </c>
      <c r="K24" s="73">
        <f t="shared" si="20"/>
        <v>0</v>
      </c>
      <c r="L24" s="73">
        <f t="shared" si="21"/>
        <v>0</v>
      </c>
      <c r="M24" s="73">
        <f t="shared" si="22"/>
        <v>0</v>
      </c>
      <c r="N24" s="73">
        <f t="shared" si="23"/>
        <v>0</v>
      </c>
      <c r="O24" s="73">
        <f t="shared" si="24"/>
        <v>0</v>
      </c>
      <c r="P24" s="73">
        <f t="shared" si="25"/>
        <v>0</v>
      </c>
      <c r="Q24" s="73">
        <f t="shared" si="26"/>
        <v>0</v>
      </c>
      <c r="R24" s="73">
        <f t="shared" si="27"/>
        <v>0</v>
      </c>
      <c r="S24" s="73">
        <f t="shared" si="28"/>
        <v>0</v>
      </c>
      <c r="T24" s="73">
        <f t="shared" si="29"/>
        <v>0</v>
      </c>
      <c r="U24" s="73">
        <f t="shared" si="30"/>
        <v>0</v>
      </c>
      <c r="V24" s="73">
        <f t="shared" si="5"/>
        <v>0</v>
      </c>
      <c r="W24" s="73">
        <f t="shared" si="5"/>
        <v>0</v>
      </c>
      <c r="X24" s="73">
        <f t="shared" si="5"/>
        <v>0</v>
      </c>
      <c r="Z24" s="73">
        <f t="shared" si="6"/>
        <v>0</v>
      </c>
      <c r="AA24" s="73">
        <f t="shared" si="7"/>
        <v>0</v>
      </c>
      <c r="AB24" s="73">
        <f t="shared" si="8"/>
        <v>0</v>
      </c>
      <c r="AC24" s="73">
        <f t="shared" si="9"/>
        <v>0</v>
      </c>
      <c r="AD24" s="73">
        <f t="shared" si="10"/>
        <v>0</v>
      </c>
      <c r="AE24" s="73">
        <f t="shared" si="11"/>
        <v>0</v>
      </c>
      <c r="AF24" s="73">
        <f t="shared" si="12"/>
        <v>0</v>
      </c>
      <c r="AG24" s="73">
        <f t="shared" si="13"/>
        <v>0</v>
      </c>
      <c r="AH24" s="73">
        <f t="shared" si="14"/>
        <v>0</v>
      </c>
      <c r="AI24" s="73">
        <f t="shared" si="15"/>
        <v>0</v>
      </c>
      <c r="AJ24" s="73">
        <f t="shared" si="16"/>
        <v>0</v>
      </c>
      <c r="AK24" s="73">
        <f t="shared" si="17"/>
        <v>0</v>
      </c>
      <c r="AL24" s="73">
        <f t="shared" si="18"/>
        <v>0</v>
      </c>
      <c r="AM24" s="73">
        <f t="shared" si="18"/>
        <v>0</v>
      </c>
      <c r="AN24" s="73">
        <f t="shared" si="18"/>
        <v>0</v>
      </c>
      <c r="AV24" s="113" t="s">
        <v>64</v>
      </c>
      <c r="AW24" s="1">
        <v>0</v>
      </c>
      <c r="AY24" s="159" t="s">
        <v>99</v>
      </c>
      <c r="AZ24" s="56">
        <v>0</v>
      </c>
    </row>
    <row r="25" spans="2:52">
      <c r="B25" s="61"/>
      <c r="C25" s="63"/>
      <c r="D25" s="80"/>
      <c r="E25" s="57"/>
      <c r="F25" s="77"/>
      <c r="G25" s="78">
        <f t="shared" si="33"/>
        <v>0</v>
      </c>
      <c r="H25" s="79">
        <f t="shared" si="34"/>
        <v>0</v>
      </c>
      <c r="I25" s="92"/>
      <c r="J25" s="73">
        <f t="shared" si="19"/>
        <v>0</v>
      </c>
      <c r="K25" s="73">
        <f t="shared" si="20"/>
        <v>0</v>
      </c>
      <c r="L25" s="73">
        <f t="shared" si="21"/>
        <v>0</v>
      </c>
      <c r="M25" s="73">
        <f t="shared" si="22"/>
        <v>0</v>
      </c>
      <c r="N25" s="73">
        <f t="shared" si="23"/>
        <v>0</v>
      </c>
      <c r="O25" s="73">
        <f t="shared" si="24"/>
        <v>0</v>
      </c>
      <c r="P25" s="73">
        <f t="shared" si="25"/>
        <v>0</v>
      </c>
      <c r="Q25" s="73">
        <f t="shared" si="26"/>
        <v>0</v>
      </c>
      <c r="R25" s="73">
        <f t="shared" si="27"/>
        <v>0</v>
      </c>
      <c r="S25" s="73">
        <f t="shared" si="28"/>
        <v>0</v>
      </c>
      <c r="T25" s="73">
        <f t="shared" si="29"/>
        <v>0</v>
      </c>
      <c r="U25" s="73">
        <f t="shared" si="30"/>
        <v>0</v>
      </c>
      <c r="V25" s="73">
        <f t="shared" si="5"/>
        <v>0</v>
      </c>
      <c r="W25" s="73">
        <f t="shared" si="5"/>
        <v>0</v>
      </c>
      <c r="X25" s="73">
        <f t="shared" si="5"/>
        <v>0</v>
      </c>
      <c r="Z25" s="73">
        <f t="shared" si="6"/>
        <v>0</v>
      </c>
      <c r="AA25" s="73">
        <f t="shared" si="7"/>
        <v>0</v>
      </c>
      <c r="AB25" s="73">
        <f t="shared" si="8"/>
        <v>0</v>
      </c>
      <c r="AC25" s="73">
        <f t="shared" si="9"/>
        <v>0</v>
      </c>
      <c r="AD25" s="73">
        <f t="shared" si="10"/>
        <v>0</v>
      </c>
      <c r="AE25" s="73">
        <f t="shared" si="11"/>
        <v>0</v>
      </c>
      <c r="AF25" s="73">
        <f t="shared" si="12"/>
        <v>0</v>
      </c>
      <c r="AG25" s="73">
        <f t="shared" si="13"/>
        <v>0</v>
      </c>
      <c r="AH25" s="73">
        <f t="shared" si="14"/>
        <v>0</v>
      </c>
      <c r="AI25" s="73">
        <f t="shared" si="15"/>
        <v>0</v>
      </c>
      <c r="AJ25" s="73">
        <f t="shared" si="16"/>
        <v>0</v>
      </c>
      <c r="AK25" s="73">
        <f t="shared" si="17"/>
        <v>0</v>
      </c>
      <c r="AL25" s="73">
        <f t="shared" si="18"/>
        <v>0</v>
      </c>
      <c r="AM25" s="73">
        <f t="shared" si="18"/>
        <v>0</v>
      </c>
      <c r="AN25" s="73">
        <f t="shared" si="18"/>
        <v>0</v>
      </c>
      <c r="AR25" s="60">
        <f>E13/3</f>
        <v>0</v>
      </c>
      <c r="AV25" s="113" t="s">
        <v>65</v>
      </c>
      <c r="AW25" s="1">
        <v>0</v>
      </c>
      <c r="AY25" s="159" t="s">
        <v>100</v>
      </c>
      <c r="AZ25" s="99">
        <v>0</v>
      </c>
    </row>
    <row r="26" spans="2:52">
      <c r="B26" s="61"/>
      <c r="C26" s="63"/>
      <c r="D26" s="80"/>
      <c r="E26" s="57"/>
      <c r="F26" s="77"/>
      <c r="G26" s="78">
        <f t="shared" si="33"/>
        <v>0</v>
      </c>
      <c r="H26" s="79">
        <f t="shared" si="34"/>
        <v>0</v>
      </c>
      <c r="I26" s="92"/>
      <c r="J26" s="73">
        <f t="shared" si="19"/>
        <v>0</v>
      </c>
      <c r="K26" s="73">
        <f t="shared" si="20"/>
        <v>0</v>
      </c>
      <c r="L26" s="73">
        <f t="shared" si="21"/>
        <v>0</v>
      </c>
      <c r="M26" s="73">
        <f t="shared" si="22"/>
        <v>0</v>
      </c>
      <c r="N26" s="73">
        <f t="shared" si="23"/>
        <v>0</v>
      </c>
      <c r="O26" s="73">
        <f t="shared" si="24"/>
        <v>0</v>
      </c>
      <c r="P26" s="73">
        <f t="shared" si="25"/>
        <v>0</v>
      </c>
      <c r="Q26" s="73">
        <f t="shared" si="26"/>
        <v>0</v>
      </c>
      <c r="R26" s="73">
        <f t="shared" si="27"/>
        <v>0</v>
      </c>
      <c r="S26" s="73">
        <f t="shared" si="28"/>
        <v>0</v>
      </c>
      <c r="T26" s="73">
        <f t="shared" si="29"/>
        <v>0</v>
      </c>
      <c r="U26" s="73">
        <f t="shared" si="30"/>
        <v>0</v>
      </c>
      <c r="V26" s="73">
        <f t="shared" si="5"/>
        <v>0</v>
      </c>
      <c r="W26" s="73">
        <f t="shared" si="5"/>
        <v>0</v>
      </c>
      <c r="X26" s="73">
        <f t="shared" si="5"/>
        <v>0</v>
      </c>
      <c r="Z26" s="73">
        <f t="shared" si="6"/>
        <v>0</v>
      </c>
      <c r="AA26" s="73">
        <f t="shared" si="7"/>
        <v>0</v>
      </c>
      <c r="AB26" s="73">
        <f t="shared" si="8"/>
        <v>0</v>
      </c>
      <c r="AC26" s="73">
        <f t="shared" si="9"/>
        <v>0</v>
      </c>
      <c r="AD26" s="73">
        <f t="shared" si="10"/>
        <v>0</v>
      </c>
      <c r="AE26" s="73">
        <f t="shared" si="11"/>
        <v>0</v>
      </c>
      <c r="AF26" s="73">
        <f t="shared" si="12"/>
        <v>0</v>
      </c>
      <c r="AG26" s="73">
        <f t="shared" si="13"/>
        <v>0</v>
      </c>
      <c r="AH26" s="73">
        <f t="shared" si="14"/>
        <v>0</v>
      </c>
      <c r="AI26" s="73">
        <f t="shared" si="15"/>
        <v>0</v>
      </c>
      <c r="AJ26" s="73">
        <f t="shared" si="16"/>
        <v>0</v>
      </c>
      <c r="AK26" s="73">
        <f t="shared" si="17"/>
        <v>0</v>
      </c>
      <c r="AL26" s="73">
        <f t="shared" si="18"/>
        <v>0</v>
      </c>
      <c r="AM26" s="73">
        <f t="shared" si="18"/>
        <v>0</v>
      </c>
      <c r="AN26" s="73">
        <f t="shared" si="18"/>
        <v>0</v>
      </c>
      <c r="AR26" s="60">
        <f>E14/3</f>
        <v>0</v>
      </c>
      <c r="AV26" s="113" t="s">
        <v>66</v>
      </c>
      <c r="AW26" s="1">
        <v>0</v>
      </c>
      <c r="AY26" s="159" t="s">
        <v>101</v>
      </c>
      <c r="AZ26" s="160">
        <v>0</v>
      </c>
    </row>
    <row r="27" spans="2:52">
      <c r="B27" s="61"/>
      <c r="C27" s="63"/>
      <c r="D27" s="80"/>
      <c r="E27" s="57"/>
      <c r="F27" s="77"/>
      <c r="G27" s="78">
        <f t="shared" si="33"/>
        <v>0</v>
      </c>
      <c r="H27" s="79">
        <f t="shared" si="34"/>
        <v>0</v>
      </c>
      <c r="I27" s="92"/>
      <c r="J27" s="73">
        <f t="shared" si="19"/>
        <v>0</v>
      </c>
      <c r="K27" s="73">
        <f t="shared" si="20"/>
        <v>0</v>
      </c>
      <c r="L27" s="73">
        <f t="shared" si="21"/>
        <v>0</v>
      </c>
      <c r="M27" s="73">
        <f t="shared" si="22"/>
        <v>0</v>
      </c>
      <c r="N27" s="73">
        <f t="shared" si="23"/>
        <v>0</v>
      </c>
      <c r="O27" s="73">
        <f t="shared" si="24"/>
        <v>0</v>
      </c>
      <c r="P27" s="73">
        <f t="shared" si="25"/>
        <v>0</v>
      </c>
      <c r="Q27" s="73">
        <f t="shared" si="26"/>
        <v>0</v>
      </c>
      <c r="R27" s="73">
        <f t="shared" si="27"/>
        <v>0</v>
      </c>
      <c r="S27" s="73">
        <f t="shared" si="28"/>
        <v>0</v>
      </c>
      <c r="T27" s="73">
        <f t="shared" si="29"/>
        <v>0</v>
      </c>
      <c r="U27" s="73">
        <f t="shared" si="30"/>
        <v>0</v>
      </c>
      <c r="V27" s="73">
        <f t="shared" si="5"/>
        <v>0</v>
      </c>
      <c r="W27" s="73">
        <f t="shared" si="5"/>
        <v>0</v>
      </c>
      <c r="X27" s="73">
        <f t="shared" si="5"/>
        <v>0</v>
      </c>
      <c r="Z27" s="73">
        <f t="shared" si="6"/>
        <v>0</v>
      </c>
      <c r="AA27" s="73">
        <f t="shared" si="7"/>
        <v>0</v>
      </c>
      <c r="AB27" s="73">
        <f t="shared" si="8"/>
        <v>0</v>
      </c>
      <c r="AC27" s="73">
        <f t="shared" si="9"/>
        <v>0</v>
      </c>
      <c r="AD27" s="73">
        <f t="shared" si="10"/>
        <v>0</v>
      </c>
      <c r="AE27" s="73">
        <f t="shared" si="11"/>
        <v>0</v>
      </c>
      <c r="AF27" s="73">
        <f t="shared" si="12"/>
        <v>0</v>
      </c>
      <c r="AG27" s="73">
        <f t="shared" si="13"/>
        <v>0</v>
      </c>
      <c r="AH27" s="73">
        <f t="shared" si="14"/>
        <v>0</v>
      </c>
      <c r="AI27" s="73">
        <f t="shared" si="15"/>
        <v>0</v>
      </c>
      <c r="AJ27" s="73">
        <f t="shared" si="16"/>
        <v>0</v>
      </c>
      <c r="AK27" s="73">
        <f t="shared" si="17"/>
        <v>0</v>
      </c>
      <c r="AL27" s="73">
        <f t="shared" si="18"/>
        <v>0</v>
      </c>
      <c r="AM27" s="73">
        <f t="shared" si="18"/>
        <v>0</v>
      </c>
      <c r="AN27" s="73">
        <f t="shared" si="18"/>
        <v>0</v>
      </c>
      <c r="AR27" s="60">
        <f>E15/3</f>
        <v>0</v>
      </c>
      <c r="AV27" s="113" t="s">
        <v>67</v>
      </c>
      <c r="AW27" s="55">
        <v>0</v>
      </c>
      <c r="AY27" s="159" t="s">
        <v>43</v>
      </c>
      <c r="AZ27" s="161">
        <f>AZ24+AZ25-AZ26</f>
        <v>0</v>
      </c>
    </row>
    <row r="28" spans="2:52">
      <c r="B28" s="61"/>
      <c r="C28" s="63"/>
      <c r="D28" s="80"/>
      <c r="E28" s="57"/>
      <c r="F28" s="77"/>
      <c r="G28" s="78">
        <f t="shared" si="33"/>
        <v>0</v>
      </c>
      <c r="H28" s="79">
        <f t="shared" si="34"/>
        <v>0</v>
      </c>
      <c r="I28" s="92"/>
      <c r="J28" s="73">
        <f t="shared" si="19"/>
        <v>0</v>
      </c>
      <c r="K28" s="73">
        <f t="shared" si="20"/>
        <v>0</v>
      </c>
      <c r="L28" s="73">
        <f t="shared" si="21"/>
        <v>0</v>
      </c>
      <c r="M28" s="73">
        <f t="shared" si="22"/>
        <v>0</v>
      </c>
      <c r="N28" s="73">
        <f t="shared" si="23"/>
        <v>0</v>
      </c>
      <c r="O28" s="73">
        <f t="shared" si="24"/>
        <v>0</v>
      </c>
      <c r="P28" s="73">
        <f t="shared" si="25"/>
        <v>0</v>
      </c>
      <c r="Q28" s="73">
        <f t="shared" si="26"/>
        <v>0</v>
      </c>
      <c r="R28" s="73">
        <f t="shared" si="27"/>
        <v>0</v>
      </c>
      <c r="S28" s="73">
        <f t="shared" si="28"/>
        <v>0</v>
      </c>
      <c r="T28" s="73">
        <f t="shared" si="29"/>
        <v>0</v>
      </c>
      <c r="U28" s="73">
        <f t="shared" si="30"/>
        <v>0</v>
      </c>
      <c r="V28" s="73">
        <f t="shared" si="5"/>
        <v>0</v>
      </c>
      <c r="W28" s="73">
        <f t="shared" si="5"/>
        <v>0</v>
      </c>
      <c r="X28" s="73">
        <f t="shared" si="5"/>
        <v>0</v>
      </c>
      <c r="Z28" s="73">
        <f t="shared" si="6"/>
        <v>0</v>
      </c>
      <c r="AA28" s="73">
        <f t="shared" si="7"/>
        <v>0</v>
      </c>
      <c r="AB28" s="73">
        <f t="shared" si="8"/>
        <v>0</v>
      </c>
      <c r="AC28" s="73">
        <f t="shared" si="9"/>
        <v>0</v>
      </c>
      <c r="AD28" s="73">
        <f t="shared" si="10"/>
        <v>0</v>
      </c>
      <c r="AE28" s="73">
        <f t="shared" si="11"/>
        <v>0</v>
      </c>
      <c r="AF28" s="73">
        <f t="shared" si="12"/>
        <v>0</v>
      </c>
      <c r="AG28" s="73">
        <f t="shared" si="13"/>
        <v>0</v>
      </c>
      <c r="AH28" s="73">
        <f t="shared" si="14"/>
        <v>0</v>
      </c>
      <c r="AI28" s="73">
        <f t="shared" si="15"/>
        <v>0</v>
      </c>
      <c r="AJ28" s="73">
        <f t="shared" si="16"/>
        <v>0</v>
      </c>
      <c r="AK28" s="73">
        <f t="shared" si="17"/>
        <v>0</v>
      </c>
      <c r="AL28" s="73">
        <f t="shared" si="18"/>
        <v>0</v>
      </c>
      <c r="AM28" s="73">
        <f t="shared" si="18"/>
        <v>0</v>
      </c>
      <c r="AN28" s="73">
        <f t="shared" si="18"/>
        <v>0</v>
      </c>
      <c r="AV28" s="113" t="s">
        <v>43</v>
      </c>
      <c r="AW28" s="1">
        <f>+SUM(AW24:AW27)</f>
        <v>0</v>
      </c>
    </row>
    <row r="29" spans="2:52">
      <c r="B29" s="61"/>
      <c r="C29" s="63"/>
      <c r="D29" s="80"/>
      <c r="E29" s="57"/>
      <c r="F29" s="77"/>
      <c r="G29" s="78">
        <f t="shared" si="33"/>
        <v>0</v>
      </c>
      <c r="H29" s="79">
        <f t="shared" si="34"/>
        <v>0</v>
      </c>
      <c r="I29" s="92"/>
      <c r="J29" s="73">
        <f t="shared" si="19"/>
        <v>0</v>
      </c>
      <c r="K29" s="73">
        <f t="shared" si="20"/>
        <v>0</v>
      </c>
      <c r="L29" s="73">
        <f t="shared" si="21"/>
        <v>0</v>
      </c>
      <c r="M29" s="73">
        <f t="shared" si="22"/>
        <v>0</v>
      </c>
      <c r="N29" s="73">
        <f t="shared" si="23"/>
        <v>0</v>
      </c>
      <c r="O29" s="73">
        <f t="shared" si="24"/>
        <v>0</v>
      </c>
      <c r="P29" s="73">
        <f t="shared" si="25"/>
        <v>0</v>
      </c>
      <c r="Q29" s="73">
        <f t="shared" si="26"/>
        <v>0</v>
      </c>
      <c r="R29" s="73">
        <f t="shared" si="27"/>
        <v>0</v>
      </c>
      <c r="S29" s="73">
        <f t="shared" si="28"/>
        <v>0</v>
      </c>
      <c r="T29" s="73">
        <f t="shared" si="29"/>
        <v>0</v>
      </c>
      <c r="U29" s="73">
        <f t="shared" si="30"/>
        <v>0</v>
      </c>
      <c r="V29" s="73">
        <f t="shared" si="5"/>
        <v>0</v>
      </c>
      <c r="W29" s="73">
        <f t="shared" si="5"/>
        <v>0</v>
      </c>
      <c r="X29" s="73">
        <f t="shared" si="5"/>
        <v>0</v>
      </c>
      <c r="Z29" s="73">
        <f t="shared" si="6"/>
        <v>0</v>
      </c>
      <c r="AA29" s="73">
        <f t="shared" si="7"/>
        <v>0</v>
      </c>
      <c r="AB29" s="73">
        <f t="shared" si="8"/>
        <v>0</v>
      </c>
      <c r="AC29" s="73">
        <f t="shared" si="9"/>
        <v>0</v>
      </c>
      <c r="AD29" s="73">
        <f t="shared" si="10"/>
        <v>0</v>
      </c>
      <c r="AE29" s="73">
        <f t="shared" si="11"/>
        <v>0</v>
      </c>
      <c r="AF29" s="73">
        <f t="shared" si="12"/>
        <v>0</v>
      </c>
      <c r="AG29" s="73">
        <f t="shared" si="13"/>
        <v>0</v>
      </c>
      <c r="AH29" s="73">
        <f t="shared" si="14"/>
        <v>0</v>
      </c>
      <c r="AI29" s="73">
        <f t="shared" si="15"/>
        <v>0</v>
      </c>
      <c r="AJ29" s="73">
        <f t="shared" si="16"/>
        <v>0</v>
      </c>
      <c r="AK29" s="73">
        <f t="shared" si="17"/>
        <v>0</v>
      </c>
      <c r="AL29" s="73">
        <f t="shared" si="18"/>
        <v>0</v>
      </c>
      <c r="AM29" s="73">
        <f t="shared" si="18"/>
        <v>0</v>
      </c>
      <c r="AN29" s="73">
        <f t="shared" si="18"/>
        <v>0</v>
      </c>
      <c r="AV29" s="113"/>
      <c r="AW29" s="1"/>
    </row>
    <row r="30" spans="2:52" ht="17.25" thickBot="1">
      <c r="B30" s="61"/>
      <c r="C30" s="63"/>
      <c r="D30" s="80"/>
      <c r="E30" s="57"/>
      <c r="F30" s="77"/>
      <c r="G30" s="78">
        <f t="shared" si="33"/>
        <v>0</v>
      </c>
      <c r="H30" s="79">
        <f t="shared" si="34"/>
        <v>0</v>
      </c>
      <c r="I30" s="92"/>
      <c r="J30" s="73">
        <f t="shared" si="19"/>
        <v>0</v>
      </c>
      <c r="K30" s="73">
        <f t="shared" si="20"/>
        <v>0</v>
      </c>
      <c r="L30" s="73">
        <f t="shared" si="21"/>
        <v>0</v>
      </c>
      <c r="M30" s="73">
        <f t="shared" si="22"/>
        <v>0</v>
      </c>
      <c r="N30" s="73">
        <f t="shared" si="23"/>
        <v>0</v>
      </c>
      <c r="O30" s="73">
        <f t="shared" si="24"/>
        <v>0</v>
      </c>
      <c r="P30" s="73">
        <f t="shared" si="25"/>
        <v>0</v>
      </c>
      <c r="Q30" s="73">
        <f t="shared" si="26"/>
        <v>0</v>
      </c>
      <c r="R30" s="73">
        <f t="shared" si="27"/>
        <v>0</v>
      </c>
      <c r="S30" s="73">
        <f t="shared" si="28"/>
        <v>0</v>
      </c>
      <c r="T30" s="73">
        <f t="shared" si="29"/>
        <v>0</v>
      </c>
      <c r="U30" s="73">
        <f t="shared" si="30"/>
        <v>0</v>
      </c>
      <c r="V30" s="73">
        <f t="shared" si="5"/>
        <v>0</v>
      </c>
      <c r="W30" s="73">
        <f t="shared" si="5"/>
        <v>0</v>
      </c>
      <c r="X30" s="73">
        <f t="shared" si="5"/>
        <v>0</v>
      </c>
      <c r="Z30" s="73">
        <f t="shared" si="6"/>
        <v>0</v>
      </c>
      <c r="AA30" s="73">
        <f t="shared" si="7"/>
        <v>0</v>
      </c>
      <c r="AB30" s="73">
        <f t="shared" si="8"/>
        <v>0</v>
      </c>
      <c r="AC30" s="73">
        <f t="shared" si="9"/>
        <v>0</v>
      </c>
      <c r="AD30" s="73">
        <f t="shared" si="10"/>
        <v>0</v>
      </c>
      <c r="AE30" s="73">
        <f t="shared" si="11"/>
        <v>0</v>
      </c>
      <c r="AF30" s="73">
        <f t="shared" si="12"/>
        <v>0</v>
      </c>
      <c r="AG30" s="73">
        <f t="shared" si="13"/>
        <v>0</v>
      </c>
      <c r="AH30" s="73">
        <f t="shared" si="14"/>
        <v>0</v>
      </c>
      <c r="AI30" s="73">
        <f t="shared" si="15"/>
        <v>0</v>
      </c>
      <c r="AJ30" s="73">
        <f t="shared" si="16"/>
        <v>0</v>
      </c>
      <c r="AK30" s="73">
        <f t="shared" si="17"/>
        <v>0</v>
      </c>
      <c r="AL30" s="73">
        <f t="shared" si="18"/>
        <v>0</v>
      </c>
      <c r="AM30" s="73">
        <f t="shared" si="18"/>
        <v>0</v>
      </c>
      <c r="AN30" s="73">
        <f t="shared" si="18"/>
        <v>0</v>
      </c>
      <c r="AV30" s="1"/>
      <c r="AW30" s="1"/>
    </row>
    <row r="31" spans="2:52" ht="17.25" thickBot="1">
      <c r="B31" s="61"/>
      <c r="C31" s="63"/>
      <c r="D31" s="80"/>
      <c r="E31" s="57"/>
      <c r="F31" s="77"/>
      <c r="G31" s="78">
        <f t="shared" si="33"/>
        <v>0</v>
      </c>
      <c r="H31" s="79">
        <f t="shared" si="34"/>
        <v>0</v>
      </c>
      <c r="I31" s="92"/>
      <c r="J31" s="73">
        <f t="shared" si="19"/>
        <v>0</v>
      </c>
      <c r="K31" s="73">
        <f t="shared" si="20"/>
        <v>0</v>
      </c>
      <c r="L31" s="73">
        <f t="shared" si="21"/>
        <v>0</v>
      </c>
      <c r="M31" s="73">
        <f t="shared" si="22"/>
        <v>0</v>
      </c>
      <c r="N31" s="73">
        <f t="shared" si="23"/>
        <v>0</v>
      </c>
      <c r="O31" s="73">
        <f t="shared" si="24"/>
        <v>0</v>
      </c>
      <c r="P31" s="73">
        <f t="shared" si="25"/>
        <v>0</v>
      </c>
      <c r="Q31" s="73">
        <f t="shared" si="26"/>
        <v>0</v>
      </c>
      <c r="R31" s="73">
        <f t="shared" si="27"/>
        <v>0</v>
      </c>
      <c r="S31" s="73">
        <f t="shared" si="28"/>
        <v>0</v>
      </c>
      <c r="T31" s="73">
        <f t="shared" si="29"/>
        <v>0</v>
      </c>
      <c r="U31" s="73">
        <f t="shared" si="30"/>
        <v>0</v>
      </c>
      <c r="V31" s="73">
        <f t="shared" si="5"/>
        <v>0</v>
      </c>
      <c r="W31" s="73">
        <f t="shared" si="5"/>
        <v>0</v>
      </c>
      <c r="X31" s="73">
        <f t="shared" si="5"/>
        <v>0</v>
      </c>
      <c r="Z31" s="73">
        <f t="shared" si="6"/>
        <v>0</v>
      </c>
      <c r="AA31" s="73">
        <f t="shared" si="7"/>
        <v>0</v>
      </c>
      <c r="AB31" s="73">
        <f t="shared" si="8"/>
        <v>0</v>
      </c>
      <c r="AC31" s="73">
        <f t="shared" si="9"/>
        <v>0</v>
      </c>
      <c r="AD31" s="73">
        <f t="shared" si="10"/>
        <v>0</v>
      </c>
      <c r="AE31" s="73">
        <f t="shared" si="11"/>
        <v>0</v>
      </c>
      <c r="AF31" s="73">
        <f t="shared" si="12"/>
        <v>0</v>
      </c>
      <c r="AG31" s="73">
        <f t="shared" si="13"/>
        <v>0</v>
      </c>
      <c r="AH31" s="73">
        <f t="shared" si="14"/>
        <v>0</v>
      </c>
      <c r="AI31" s="73">
        <f t="shared" si="15"/>
        <v>0</v>
      </c>
      <c r="AJ31" s="73">
        <f t="shared" si="16"/>
        <v>0</v>
      </c>
      <c r="AK31" s="73">
        <f t="shared" si="17"/>
        <v>0</v>
      </c>
      <c r="AL31" s="73">
        <f t="shared" si="18"/>
        <v>0</v>
      </c>
      <c r="AM31" s="73">
        <f t="shared" si="18"/>
        <v>0</v>
      </c>
      <c r="AN31" s="73">
        <f t="shared" si="18"/>
        <v>0</v>
      </c>
      <c r="AV31" s="113" t="s">
        <v>68</v>
      </c>
      <c r="AW31" s="114">
        <f>AW28/2</f>
        <v>0</v>
      </c>
    </row>
    <row r="32" spans="2:52">
      <c r="B32" s="61"/>
      <c r="C32" s="63"/>
      <c r="D32" s="80"/>
      <c r="E32" s="57"/>
      <c r="F32" s="77"/>
      <c r="G32" s="78">
        <f t="shared" si="33"/>
        <v>0</v>
      </c>
      <c r="H32" s="79">
        <f t="shared" si="34"/>
        <v>0</v>
      </c>
      <c r="I32" s="92"/>
      <c r="J32" s="73">
        <f t="shared" si="19"/>
        <v>0</v>
      </c>
      <c r="K32" s="73">
        <f t="shared" si="20"/>
        <v>0</v>
      </c>
      <c r="L32" s="73">
        <f t="shared" si="21"/>
        <v>0</v>
      </c>
      <c r="M32" s="73">
        <f t="shared" si="22"/>
        <v>0</v>
      </c>
      <c r="N32" s="73">
        <f t="shared" si="23"/>
        <v>0</v>
      </c>
      <c r="O32" s="73">
        <f t="shared" si="24"/>
        <v>0</v>
      </c>
      <c r="P32" s="73">
        <f t="shared" si="25"/>
        <v>0</v>
      </c>
      <c r="Q32" s="73">
        <f t="shared" si="26"/>
        <v>0</v>
      </c>
      <c r="R32" s="73">
        <f t="shared" si="27"/>
        <v>0</v>
      </c>
      <c r="S32" s="73">
        <f t="shared" si="28"/>
        <v>0</v>
      </c>
      <c r="T32" s="73">
        <f t="shared" si="29"/>
        <v>0</v>
      </c>
      <c r="U32" s="73">
        <f t="shared" si="30"/>
        <v>0</v>
      </c>
      <c r="V32" s="73">
        <f t="shared" si="5"/>
        <v>0</v>
      </c>
      <c r="W32" s="73">
        <f t="shared" si="5"/>
        <v>0</v>
      </c>
      <c r="X32" s="73">
        <f t="shared" si="5"/>
        <v>0</v>
      </c>
      <c r="Z32" s="73">
        <f t="shared" si="6"/>
        <v>0</v>
      </c>
      <c r="AA32" s="73">
        <f t="shared" si="7"/>
        <v>0</v>
      </c>
      <c r="AB32" s="73">
        <f t="shared" si="8"/>
        <v>0</v>
      </c>
      <c r="AC32" s="73">
        <f t="shared" si="9"/>
        <v>0</v>
      </c>
      <c r="AD32" s="73">
        <f t="shared" si="10"/>
        <v>0</v>
      </c>
      <c r="AE32" s="73">
        <f t="shared" si="11"/>
        <v>0</v>
      </c>
      <c r="AF32" s="73">
        <f t="shared" si="12"/>
        <v>0</v>
      </c>
      <c r="AG32" s="73">
        <f t="shared" si="13"/>
        <v>0</v>
      </c>
      <c r="AH32" s="73">
        <f t="shared" si="14"/>
        <v>0</v>
      </c>
      <c r="AI32" s="73">
        <f t="shared" si="15"/>
        <v>0</v>
      </c>
      <c r="AJ32" s="73">
        <f t="shared" si="16"/>
        <v>0</v>
      </c>
      <c r="AK32" s="73">
        <f t="shared" si="17"/>
        <v>0</v>
      </c>
      <c r="AL32" s="73">
        <f t="shared" si="18"/>
        <v>0</v>
      </c>
      <c r="AM32" s="73">
        <f t="shared" si="18"/>
        <v>0</v>
      </c>
      <c r="AN32" s="73">
        <f t="shared" si="18"/>
        <v>0</v>
      </c>
    </row>
    <row r="33" spans="2:40">
      <c r="B33" s="61"/>
      <c r="C33" s="63"/>
      <c r="D33" s="80"/>
      <c r="E33" s="57"/>
      <c r="F33" s="77"/>
      <c r="G33" s="78">
        <f t="shared" si="33"/>
        <v>0</v>
      </c>
      <c r="H33" s="79">
        <f t="shared" si="34"/>
        <v>0</v>
      </c>
      <c r="I33" s="92"/>
      <c r="J33" s="73">
        <f t="shared" si="19"/>
        <v>0</v>
      </c>
      <c r="K33" s="73">
        <f t="shared" si="20"/>
        <v>0</v>
      </c>
      <c r="L33" s="73">
        <f t="shared" si="21"/>
        <v>0</v>
      </c>
      <c r="M33" s="73">
        <f t="shared" si="22"/>
        <v>0</v>
      </c>
      <c r="N33" s="73">
        <f t="shared" si="23"/>
        <v>0</v>
      </c>
      <c r="O33" s="73">
        <f t="shared" si="24"/>
        <v>0</v>
      </c>
      <c r="P33" s="73">
        <f t="shared" si="25"/>
        <v>0</v>
      </c>
      <c r="Q33" s="73">
        <f t="shared" si="26"/>
        <v>0</v>
      </c>
      <c r="R33" s="73">
        <f t="shared" si="27"/>
        <v>0</v>
      </c>
      <c r="S33" s="73">
        <f t="shared" si="28"/>
        <v>0</v>
      </c>
      <c r="T33" s="73">
        <f t="shared" si="29"/>
        <v>0</v>
      </c>
      <c r="U33" s="73">
        <f t="shared" si="30"/>
        <v>0</v>
      </c>
      <c r="V33" s="73">
        <f t="shared" si="5"/>
        <v>0</v>
      </c>
      <c r="W33" s="73">
        <f t="shared" si="5"/>
        <v>0</v>
      </c>
      <c r="X33" s="73">
        <f t="shared" si="5"/>
        <v>0</v>
      </c>
      <c r="Z33" s="73">
        <f t="shared" si="6"/>
        <v>0</v>
      </c>
      <c r="AA33" s="73">
        <f t="shared" si="7"/>
        <v>0</v>
      </c>
      <c r="AB33" s="73">
        <f t="shared" si="8"/>
        <v>0</v>
      </c>
      <c r="AC33" s="73">
        <f t="shared" si="9"/>
        <v>0</v>
      </c>
      <c r="AD33" s="73">
        <f t="shared" si="10"/>
        <v>0</v>
      </c>
      <c r="AE33" s="73">
        <f t="shared" si="11"/>
        <v>0</v>
      </c>
      <c r="AF33" s="73">
        <f t="shared" si="12"/>
        <v>0</v>
      </c>
      <c r="AG33" s="73">
        <f t="shared" si="13"/>
        <v>0</v>
      </c>
      <c r="AH33" s="73">
        <f t="shared" si="14"/>
        <v>0</v>
      </c>
      <c r="AI33" s="73">
        <f t="shared" si="15"/>
        <v>0</v>
      </c>
      <c r="AJ33" s="73">
        <f t="shared" si="16"/>
        <v>0</v>
      </c>
      <c r="AK33" s="73">
        <f t="shared" si="17"/>
        <v>0</v>
      </c>
      <c r="AL33" s="73">
        <f t="shared" si="18"/>
        <v>0</v>
      </c>
      <c r="AM33" s="73">
        <f t="shared" si="18"/>
        <v>0</v>
      </c>
      <c r="AN33" s="73">
        <f t="shared" si="18"/>
        <v>0</v>
      </c>
    </row>
    <row r="34" spans="2:40">
      <c r="B34" s="61"/>
      <c r="C34" s="63"/>
      <c r="D34" s="80"/>
      <c r="E34" s="57"/>
      <c r="F34" s="77"/>
      <c r="G34" s="78">
        <f t="shared" si="33"/>
        <v>0</v>
      </c>
      <c r="H34" s="79">
        <f t="shared" si="34"/>
        <v>0</v>
      </c>
      <c r="I34" s="92"/>
      <c r="J34" s="73">
        <f t="shared" si="19"/>
        <v>0</v>
      </c>
      <c r="K34" s="73">
        <f t="shared" si="20"/>
        <v>0</v>
      </c>
      <c r="L34" s="73">
        <f t="shared" si="21"/>
        <v>0</v>
      </c>
      <c r="M34" s="73">
        <f t="shared" si="22"/>
        <v>0</v>
      </c>
      <c r="N34" s="73">
        <f t="shared" si="23"/>
        <v>0</v>
      </c>
      <c r="O34" s="73">
        <f t="shared" si="24"/>
        <v>0</v>
      </c>
      <c r="P34" s="73">
        <f t="shared" si="25"/>
        <v>0</v>
      </c>
      <c r="Q34" s="73">
        <f t="shared" si="26"/>
        <v>0</v>
      </c>
      <c r="R34" s="73">
        <f t="shared" si="27"/>
        <v>0</v>
      </c>
      <c r="S34" s="73">
        <f t="shared" si="28"/>
        <v>0</v>
      </c>
      <c r="T34" s="73">
        <f t="shared" si="29"/>
        <v>0</v>
      </c>
      <c r="U34" s="73">
        <f t="shared" si="30"/>
        <v>0</v>
      </c>
      <c r="V34" s="73">
        <f t="shared" si="5"/>
        <v>0</v>
      </c>
      <c r="W34" s="73">
        <f t="shared" si="5"/>
        <v>0</v>
      </c>
      <c r="X34" s="73">
        <f t="shared" si="5"/>
        <v>0</v>
      </c>
      <c r="Z34" s="73">
        <f t="shared" si="6"/>
        <v>0</v>
      </c>
      <c r="AA34" s="73">
        <f t="shared" si="7"/>
        <v>0</v>
      </c>
      <c r="AB34" s="73">
        <f t="shared" si="8"/>
        <v>0</v>
      </c>
      <c r="AC34" s="73">
        <f t="shared" si="9"/>
        <v>0</v>
      </c>
      <c r="AD34" s="73">
        <f t="shared" si="10"/>
        <v>0</v>
      </c>
      <c r="AE34" s="73">
        <f t="shared" si="11"/>
        <v>0</v>
      </c>
      <c r="AF34" s="73">
        <f t="shared" si="12"/>
        <v>0</v>
      </c>
      <c r="AG34" s="73">
        <f t="shared" si="13"/>
        <v>0</v>
      </c>
      <c r="AH34" s="73">
        <f t="shared" si="14"/>
        <v>0</v>
      </c>
      <c r="AI34" s="73">
        <f t="shared" si="15"/>
        <v>0</v>
      </c>
      <c r="AJ34" s="73">
        <f t="shared" si="16"/>
        <v>0</v>
      </c>
      <c r="AK34" s="73">
        <f t="shared" si="17"/>
        <v>0</v>
      </c>
      <c r="AL34" s="73">
        <f t="shared" si="18"/>
        <v>0</v>
      </c>
      <c r="AM34" s="73">
        <f t="shared" si="18"/>
        <v>0</v>
      </c>
      <c r="AN34" s="73">
        <f t="shared" si="18"/>
        <v>0</v>
      </c>
    </row>
    <row r="35" spans="2:40">
      <c r="B35" s="61"/>
      <c r="C35" s="63"/>
      <c r="D35" s="80"/>
      <c r="E35" s="57"/>
      <c r="F35" s="77"/>
      <c r="G35" s="78">
        <f t="shared" si="33"/>
        <v>0</v>
      </c>
      <c r="H35" s="79">
        <f t="shared" si="34"/>
        <v>0</v>
      </c>
      <c r="I35" s="92"/>
      <c r="J35" s="73">
        <f t="shared" si="19"/>
        <v>0</v>
      </c>
      <c r="K35" s="73">
        <f t="shared" si="20"/>
        <v>0</v>
      </c>
      <c r="L35" s="73">
        <f t="shared" si="21"/>
        <v>0</v>
      </c>
      <c r="M35" s="73">
        <f t="shared" si="22"/>
        <v>0</v>
      </c>
      <c r="N35" s="73">
        <f t="shared" si="23"/>
        <v>0</v>
      </c>
      <c r="O35" s="73">
        <f t="shared" si="24"/>
        <v>0</v>
      </c>
      <c r="P35" s="73">
        <f t="shared" si="25"/>
        <v>0</v>
      </c>
      <c r="Q35" s="73">
        <f t="shared" si="26"/>
        <v>0</v>
      </c>
      <c r="R35" s="73">
        <f t="shared" si="27"/>
        <v>0</v>
      </c>
      <c r="S35" s="73">
        <f t="shared" si="28"/>
        <v>0</v>
      </c>
      <c r="T35" s="73">
        <f t="shared" si="29"/>
        <v>0</v>
      </c>
      <c r="U35" s="73">
        <f t="shared" si="30"/>
        <v>0</v>
      </c>
      <c r="V35" s="73">
        <f t="shared" si="5"/>
        <v>0</v>
      </c>
      <c r="W35" s="73">
        <f t="shared" si="5"/>
        <v>0</v>
      </c>
      <c r="X35" s="73">
        <f t="shared" si="5"/>
        <v>0</v>
      </c>
      <c r="Z35" s="73">
        <f t="shared" si="6"/>
        <v>0</v>
      </c>
      <c r="AA35" s="73">
        <f t="shared" si="7"/>
        <v>0</v>
      </c>
      <c r="AB35" s="73">
        <f t="shared" si="8"/>
        <v>0</v>
      </c>
      <c r="AC35" s="73">
        <f t="shared" si="9"/>
        <v>0</v>
      </c>
      <c r="AD35" s="73">
        <f t="shared" si="10"/>
        <v>0</v>
      </c>
      <c r="AE35" s="73">
        <f t="shared" si="11"/>
        <v>0</v>
      </c>
      <c r="AF35" s="73">
        <f t="shared" si="12"/>
        <v>0</v>
      </c>
      <c r="AG35" s="73">
        <f t="shared" si="13"/>
        <v>0</v>
      </c>
      <c r="AH35" s="73">
        <f t="shared" si="14"/>
        <v>0</v>
      </c>
      <c r="AI35" s="73">
        <f t="shared" si="15"/>
        <v>0</v>
      </c>
      <c r="AJ35" s="73">
        <f t="shared" si="16"/>
        <v>0</v>
      </c>
      <c r="AK35" s="73">
        <f t="shared" si="17"/>
        <v>0</v>
      </c>
      <c r="AL35" s="73">
        <f t="shared" si="18"/>
        <v>0</v>
      </c>
      <c r="AM35" s="73">
        <f t="shared" si="18"/>
        <v>0</v>
      </c>
      <c r="AN35" s="73">
        <f t="shared" si="18"/>
        <v>0</v>
      </c>
    </row>
    <row r="36" spans="2:40">
      <c r="B36" s="61"/>
      <c r="C36" s="63"/>
      <c r="D36" s="80"/>
      <c r="E36" s="57"/>
      <c r="F36" s="77"/>
      <c r="G36" s="78">
        <f t="shared" si="33"/>
        <v>0</v>
      </c>
      <c r="H36" s="79">
        <f t="shared" si="34"/>
        <v>0</v>
      </c>
      <c r="I36" s="92"/>
      <c r="J36" s="73">
        <f t="shared" si="19"/>
        <v>0</v>
      </c>
      <c r="K36" s="73">
        <f t="shared" si="20"/>
        <v>0</v>
      </c>
      <c r="L36" s="73">
        <f t="shared" si="21"/>
        <v>0</v>
      </c>
      <c r="M36" s="73">
        <f t="shared" si="22"/>
        <v>0</v>
      </c>
      <c r="N36" s="73">
        <f t="shared" si="23"/>
        <v>0</v>
      </c>
      <c r="O36" s="73">
        <f t="shared" si="24"/>
        <v>0</v>
      </c>
      <c r="P36" s="73">
        <f t="shared" si="25"/>
        <v>0</v>
      </c>
      <c r="Q36" s="73">
        <f t="shared" si="26"/>
        <v>0</v>
      </c>
      <c r="R36" s="73">
        <f t="shared" si="27"/>
        <v>0</v>
      </c>
      <c r="S36" s="73">
        <f t="shared" si="28"/>
        <v>0</v>
      </c>
      <c r="T36" s="73">
        <f t="shared" si="29"/>
        <v>0</v>
      </c>
      <c r="U36" s="73">
        <f t="shared" si="30"/>
        <v>0</v>
      </c>
      <c r="V36" s="73">
        <f t="shared" ref="V36:X62" si="35">IF($D36=V$2,$H36,0)</f>
        <v>0</v>
      </c>
      <c r="W36" s="73">
        <f t="shared" si="35"/>
        <v>0</v>
      </c>
      <c r="X36" s="73">
        <f t="shared" si="35"/>
        <v>0</v>
      </c>
      <c r="Z36" s="73">
        <f t="shared" si="6"/>
        <v>0</v>
      </c>
      <c r="AA36" s="73">
        <f t="shared" si="7"/>
        <v>0</v>
      </c>
      <c r="AB36" s="73">
        <f t="shared" si="8"/>
        <v>0</v>
      </c>
      <c r="AC36" s="73">
        <f t="shared" si="9"/>
        <v>0</v>
      </c>
      <c r="AD36" s="73">
        <f t="shared" si="10"/>
        <v>0</v>
      </c>
      <c r="AE36" s="73">
        <f t="shared" si="11"/>
        <v>0</v>
      </c>
      <c r="AF36" s="73">
        <f t="shared" si="12"/>
        <v>0</v>
      </c>
      <c r="AG36" s="73">
        <f t="shared" si="13"/>
        <v>0</v>
      </c>
      <c r="AH36" s="73">
        <f t="shared" si="14"/>
        <v>0</v>
      </c>
      <c r="AI36" s="73">
        <f t="shared" si="15"/>
        <v>0</v>
      </c>
      <c r="AJ36" s="73">
        <f t="shared" si="16"/>
        <v>0</v>
      </c>
      <c r="AK36" s="73">
        <f t="shared" si="17"/>
        <v>0</v>
      </c>
      <c r="AL36" s="73">
        <f t="shared" si="18"/>
        <v>0</v>
      </c>
      <c r="AM36" s="73">
        <f t="shared" si="18"/>
        <v>0</v>
      </c>
      <c r="AN36" s="73">
        <f t="shared" si="18"/>
        <v>0</v>
      </c>
    </row>
    <row r="37" spans="2:40">
      <c r="B37" s="61"/>
      <c r="C37" s="63"/>
      <c r="D37" s="80"/>
      <c r="E37" s="57"/>
      <c r="F37" s="77"/>
      <c r="G37" s="78">
        <f t="shared" si="33"/>
        <v>0</v>
      </c>
      <c r="H37" s="79">
        <f t="shared" si="34"/>
        <v>0</v>
      </c>
      <c r="I37" s="92"/>
      <c r="J37" s="73">
        <f t="shared" si="19"/>
        <v>0</v>
      </c>
      <c r="K37" s="73">
        <f t="shared" si="20"/>
        <v>0</v>
      </c>
      <c r="L37" s="73">
        <f t="shared" si="21"/>
        <v>0</v>
      </c>
      <c r="M37" s="73">
        <f t="shared" si="22"/>
        <v>0</v>
      </c>
      <c r="N37" s="73">
        <f t="shared" si="23"/>
        <v>0</v>
      </c>
      <c r="O37" s="73">
        <f t="shared" si="24"/>
        <v>0</v>
      </c>
      <c r="P37" s="73">
        <f t="shared" si="25"/>
        <v>0</v>
      </c>
      <c r="Q37" s="73">
        <f t="shared" si="26"/>
        <v>0</v>
      </c>
      <c r="R37" s="73">
        <f t="shared" si="27"/>
        <v>0</v>
      </c>
      <c r="S37" s="73">
        <f t="shared" si="28"/>
        <v>0</v>
      </c>
      <c r="T37" s="73">
        <f t="shared" si="29"/>
        <v>0</v>
      </c>
      <c r="U37" s="73">
        <f t="shared" si="30"/>
        <v>0</v>
      </c>
      <c r="V37" s="73">
        <f t="shared" si="35"/>
        <v>0</v>
      </c>
      <c r="W37" s="73">
        <f t="shared" si="35"/>
        <v>0</v>
      </c>
      <c r="X37" s="73">
        <f t="shared" si="35"/>
        <v>0</v>
      </c>
      <c r="Z37" s="73">
        <f t="shared" si="6"/>
        <v>0</v>
      </c>
      <c r="AA37" s="73">
        <f t="shared" si="7"/>
        <v>0</v>
      </c>
      <c r="AB37" s="73">
        <f t="shared" si="8"/>
        <v>0</v>
      </c>
      <c r="AC37" s="73">
        <f t="shared" si="9"/>
        <v>0</v>
      </c>
      <c r="AD37" s="73">
        <f t="shared" si="10"/>
        <v>0</v>
      </c>
      <c r="AE37" s="73">
        <f t="shared" si="11"/>
        <v>0</v>
      </c>
      <c r="AF37" s="73">
        <f t="shared" si="12"/>
        <v>0</v>
      </c>
      <c r="AG37" s="73">
        <f t="shared" si="13"/>
        <v>0</v>
      </c>
      <c r="AH37" s="73">
        <f t="shared" si="14"/>
        <v>0</v>
      </c>
      <c r="AI37" s="73">
        <f t="shared" si="15"/>
        <v>0</v>
      </c>
      <c r="AJ37" s="73">
        <f t="shared" si="16"/>
        <v>0</v>
      </c>
      <c r="AK37" s="73">
        <f t="shared" si="17"/>
        <v>0</v>
      </c>
      <c r="AL37" s="73">
        <f t="shared" si="18"/>
        <v>0</v>
      </c>
      <c r="AM37" s="73">
        <f t="shared" si="18"/>
        <v>0</v>
      </c>
      <c r="AN37" s="73">
        <f t="shared" si="18"/>
        <v>0</v>
      </c>
    </row>
    <row r="38" spans="2:40">
      <c r="B38" s="61"/>
      <c r="C38" s="63"/>
      <c r="D38" s="80"/>
      <c r="E38" s="57"/>
      <c r="F38" s="77"/>
      <c r="G38" s="78">
        <f t="shared" si="33"/>
        <v>0</v>
      </c>
      <c r="H38" s="79">
        <f t="shared" si="34"/>
        <v>0</v>
      </c>
      <c r="I38" s="92"/>
      <c r="J38" s="73">
        <f t="shared" si="19"/>
        <v>0</v>
      </c>
      <c r="K38" s="73">
        <f t="shared" si="20"/>
        <v>0</v>
      </c>
      <c r="L38" s="73">
        <f t="shared" si="21"/>
        <v>0</v>
      </c>
      <c r="M38" s="73">
        <f t="shared" si="22"/>
        <v>0</v>
      </c>
      <c r="N38" s="73">
        <f t="shared" si="23"/>
        <v>0</v>
      </c>
      <c r="O38" s="73">
        <f t="shared" si="24"/>
        <v>0</v>
      </c>
      <c r="P38" s="73">
        <f t="shared" si="25"/>
        <v>0</v>
      </c>
      <c r="Q38" s="73">
        <f t="shared" si="26"/>
        <v>0</v>
      </c>
      <c r="R38" s="73">
        <f t="shared" si="27"/>
        <v>0</v>
      </c>
      <c r="S38" s="73">
        <f t="shared" si="28"/>
        <v>0</v>
      </c>
      <c r="T38" s="73">
        <f t="shared" si="29"/>
        <v>0</v>
      </c>
      <c r="U38" s="73">
        <f t="shared" si="30"/>
        <v>0</v>
      </c>
      <c r="V38" s="73">
        <f t="shared" si="35"/>
        <v>0</v>
      </c>
      <c r="W38" s="73">
        <f t="shared" si="35"/>
        <v>0</v>
      </c>
      <c r="X38" s="73">
        <f t="shared" si="35"/>
        <v>0</v>
      </c>
      <c r="Z38" s="73">
        <f t="shared" si="6"/>
        <v>0</v>
      </c>
      <c r="AA38" s="73">
        <f t="shared" si="7"/>
        <v>0</v>
      </c>
      <c r="AB38" s="73">
        <f t="shared" si="8"/>
        <v>0</v>
      </c>
      <c r="AC38" s="73">
        <f t="shared" si="9"/>
        <v>0</v>
      </c>
      <c r="AD38" s="73">
        <f t="shared" si="10"/>
        <v>0</v>
      </c>
      <c r="AE38" s="73">
        <f t="shared" si="11"/>
        <v>0</v>
      </c>
      <c r="AF38" s="73">
        <f t="shared" si="12"/>
        <v>0</v>
      </c>
      <c r="AG38" s="73">
        <f t="shared" si="13"/>
        <v>0</v>
      </c>
      <c r="AH38" s="73">
        <f t="shared" si="14"/>
        <v>0</v>
      </c>
      <c r="AI38" s="73">
        <f t="shared" si="15"/>
        <v>0</v>
      </c>
      <c r="AJ38" s="73">
        <f t="shared" si="16"/>
        <v>0</v>
      </c>
      <c r="AK38" s="73">
        <f t="shared" si="17"/>
        <v>0</v>
      </c>
      <c r="AL38" s="73">
        <f t="shared" si="18"/>
        <v>0</v>
      </c>
      <c r="AM38" s="73">
        <f t="shared" si="18"/>
        <v>0</v>
      </c>
      <c r="AN38" s="73">
        <f t="shared" si="18"/>
        <v>0</v>
      </c>
    </row>
    <row r="39" spans="2:40">
      <c r="B39" s="61"/>
      <c r="C39" s="63"/>
      <c r="D39" s="80"/>
      <c r="E39" s="57"/>
      <c r="F39" s="77"/>
      <c r="G39" s="78">
        <f t="shared" si="33"/>
        <v>0</v>
      </c>
      <c r="H39" s="79">
        <f t="shared" si="34"/>
        <v>0</v>
      </c>
      <c r="I39" s="92"/>
      <c r="J39" s="73">
        <f t="shared" si="19"/>
        <v>0</v>
      </c>
      <c r="K39" s="73">
        <f t="shared" si="20"/>
        <v>0</v>
      </c>
      <c r="L39" s="73">
        <f t="shared" si="21"/>
        <v>0</v>
      </c>
      <c r="M39" s="73">
        <f t="shared" si="22"/>
        <v>0</v>
      </c>
      <c r="N39" s="73">
        <f t="shared" si="23"/>
        <v>0</v>
      </c>
      <c r="O39" s="73">
        <f t="shared" si="24"/>
        <v>0</v>
      </c>
      <c r="P39" s="73">
        <f t="shared" si="25"/>
        <v>0</v>
      </c>
      <c r="Q39" s="73">
        <f t="shared" si="26"/>
        <v>0</v>
      </c>
      <c r="R39" s="73">
        <f t="shared" si="27"/>
        <v>0</v>
      </c>
      <c r="S39" s="73">
        <f t="shared" si="28"/>
        <v>0</v>
      </c>
      <c r="T39" s="73">
        <f t="shared" si="29"/>
        <v>0</v>
      </c>
      <c r="U39" s="73">
        <f t="shared" si="30"/>
        <v>0</v>
      </c>
      <c r="V39" s="73">
        <f t="shared" si="35"/>
        <v>0</v>
      </c>
      <c r="W39" s="73">
        <f t="shared" si="35"/>
        <v>0</v>
      </c>
      <c r="X39" s="73">
        <f t="shared" si="35"/>
        <v>0</v>
      </c>
      <c r="Z39" s="73">
        <f t="shared" si="6"/>
        <v>0</v>
      </c>
      <c r="AA39" s="73">
        <f t="shared" si="7"/>
        <v>0</v>
      </c>
      <c r="AB39" s="73">
        <f t="shared" si="8"/>
        <v>0</v>
      </c>
      <c r="AC39" s="73">
        <f t="shared" si="9"/>
        <v>0</v>
      </c>
      <c r="AD39" s="73">
        <f t="shared" si="10"/>
        <v>0</v>
      </c>
      <c r="AE39" s="73">
        <f t="shared" si="11"/>
        <v>0</v>
      </c>
      <c r="AF39" s="73">
        <f t="shared" si="12"/>
        <v>0</v>
      </c>
      <c r="AG39" s="73">
        <f t="shared" si="13"/>
        <v>0</v>
      </c>
      <c r="AH39" s="73">
        <f t="shared" si="14"/>
        <v>0</v>
      </c>
      <c r="AI39" s="73">
        <f t="shared" si="15"/>
        <v>0</v>
      </c>
      <c r="AJ39" s="73">
        <f t="shared" si="16"/>
        <v>0</v>
      </c>
      <c r="AK39" s="73">
        <f t="shared" si="17"/>
        <v>0</v>
      </c>
      <c r="AL39" s="73">
        <f t="shared" si="18"/>
        <v>0</v>
      </c>
      <c r="AM39" s="73">
        <f t="shared" si="18"/>
        <v>0</v>
      </c>
      <c r="AN39" s="73">
        <f t="shared" si="18"/>
        <v>0</v>
      </c>
    </row>
    <row r="40" spans="2:40">
      <c r="B40" s="61"/>
      <c r="C40" s="63"/>
      <c r="D40" s="80"/>
      <c r="E40" s="57"/>
      <c r="F40" s="77"/>
      <c r="G40" s="78">
        <f t="shared" si="33"/>
        <v>0</v>
      </c>
      <c r="H40" s="79">
        <f t="shared" si="34"/>
        <v>0</v>
      </c>
      <c r="I40" s="92"/>
      <c r="J40" s="73">
        <f t="shared" si="19"/>
        <v>0</v>
      </c>
      <c r="K40" s="73">
        <f t="shared" si="20"/>
        <v>0</v>
      </c>
      <c r="L40" s="73">
        <f t="shared" si="21"/>
        <v>0</v>
      </c>
      <c r="M40" s="73">
        <f t="shared" si="22"/>
        <v>0</v>
      </c>
      <c r="N40" s="73">
        <f t="shared" si="23"/>
        <v>0</v>
      </c>
      <c r="O40" s="73">
        <f t="shared" si="24"/>
        <v>0</v>
      </c>
      <c r="P40" s="73">
        <f t="shared" si="25"/>
        <v>0</v>
      </c>
      <c r="Q40" s="73">
        <f t="shared" si="26"/>
        <v>0</v>
      </c>
      <c r="R40" s="73">
        <f t="shared" si="27"/>
        <v>0</v>
      </c>
      <c r="S40" s="73">
        <f t="shared" si="28"/>
        <v>0</v>
      </c>
      <c r="T40" s="73">
        <f t="shared" si="29"/>
        <v>0</v>
      </c>
      <c r="U40" s="73">
        <f t="shared" si="30"/>
        <v>0</v>
      </c>
      <c r="V40" s="73">
        <f t="shared" si="35"/>
        <v>0</v>
      </c>
      <c r="W40" s="73">
        <f t="shared" si="35"/>
        <v>0</v>
      </c>
      <c r="X40" s="73">
        <f t="shared" si="35"/>
        <v>0</v>
      </c>
      <c r="Z40" s="73">
        <f t="shared" si="6"/>
        <v>0</v>
      </c>
      <c r="AA40" s="73">
        <f t="shared" si="7"/>
        <v>0</v>
      </c>
      <c r="AB40" s="73">
        <f t="shared" si="8"/>
        <v>0</v>
      </c>
      <c r="AC40" s="73">
        <f t="shared" si="9"/>
        <v>0</v>
      </c>
      <c r="AD40" s="73">
        <f t="shared" si="10"/>
        <v>0</v>
      </c>
      <c r="AE40" s="73">
        <f t="shared" si="11"/>
        <v>0</v>
      </c>
      <c r="AF40" s="73">
        <f t="shared" si="12"/>
        <v>0</v>
      </c>
      <c r="AG40" s="73">
        <f t="shared" si="13"/>
        <v>0</v>
      </c>
      <c r="AH40" s="73">
        <f t="shared" si="14"/>
        <v>0</v>
      </c>
      <c r="AI40" s="73">
        <f t="shared" si="15"/>
        <v>0</v>
      </c>
      <c r="AJ40" s="73">
        <f t="shared" si="16"/>
        <v>0</v>
      </c>
      <c r="AK40" s="73">
        <f t="shared" si="17"/>
        <v>0</v>
      </c>
      <c r="AL40" s="73">
        <f t="shared" si="18"/>
        <v>0</v>
      </c>
      <c r="AM40" s="73">
        <f t="shared" si="18"/>
        <v>0</v>
      </c>
      <c r="AN40" s="73">
        <f t="shared" si="18"/>
        <v>0</v>
      </c>
    </row>
    <row r="41" spans="2:40">
      <c r="B41" s="61"/>
      <c r="C41" s="63"/>
      <c r="D41" s="80"/>
      <c r="E41" s="57"/>
      <c r="F41" s="77"/>
      <c r="G41" s="78">
        <f t="shared" si="33"/>
        <v>0</v>
      </c>
      <c r="H41" s="79">
        <f t="shared" si="34"/>
        <v>0</v>
      </c>
      <c r="I41" s="92"/>
      <c r="J41" s="73">
        <f t="shared" si="19"/>
        <v>0</v>
      </c>
      <c r="K41" s="73">
        <f t="shared" si="20"/>
        <v>0</v>
      </c>
      <c r="L41" s="73">
        <f t="shared" si="21"/>
        <v>0</v>
      </c>
      <c r="M41" s="73">
        <f t="shared" si="22"/>
        <v>0</v>
      </c>
      <c r="N41" s="73">
        <f t="shared" si="23"/>
        <v>0</v>
      </c>
      <c r="O41" s="73">
        <f t="shared" si="24"/>
        <v>0</v>
      </c>
      <c r="P41" s="73">
        <f t="shared" si="25"/>
        <v>0</v>
      </c>
      <c r="Q41" s="73">
        <f t="shared" si="26"/>
        <v>0</v>
      </c>
      <c r="R41" s="73">
        <f t="shared" si="27"/>
        <v>0</v>
      </c>
      <c r="S41" s="73">
        <f t="shared" si="28"/>
        <v>0</v>
      </c>
      <c r="T41" s="73">
        <f t="shared" si="29"/>
        <v>0</v>
      </c>
      <c r="U41" s="73">
        <f t="shared" si="30"/>
        <v>0</v>
      </c>
      <c r="V41" s="73">
        <f t="shared" si="35"/>
        <v>0</v>
      </c>
      <c r="W41" s="73">
        <f t="shared" si="35"/>
        <v>0</v>
      </c>
      <c r="X41" s="73">
        <f t="shared" si="35"/>
        <v>0</v>
      </c>
      <c r="Z41" s="73">
        <f t="shared" si="6"/>
        <v>0</v>
      </c>
      <c r="AA41" s="73">
        <f t="shared" si="7"/>
        <v>0</v>
      </c>
      <c r="AB41" s="73">
        <f t="shared" si="8"/>
        <v>0</v>
      </c>
      <c r="AC41" s="73">
        <f t="shared" si="9"/>
        <v>0</v>
      </c>
      <c r="AD41" s="73">
        <f t="shared" si="10"/>
        <v>0</v>
      </c>
      <c r="AE41" s="73">
        <f t="shared" si="11"/>
        <v>0</v>
      </c>
      <c r="AF41" s="73">
        <f t="shared" si="12"/>
        <v>0</v>
      </c>
      <c r="AG41" s="73">
        <f t="shared" si="13"/>
        <v>0</v>
      </c>
      <c r="AH41" s="73">
        <f t="shared" si="14"/>
        <v>0</v>
      </c>
      <c r="AI41" s="73">
        <f t="shared" si="15"/>
        <v>0</v>
      </c>
      <c r="AJ41" s="73">
        <f t="shared" si="16"/>
        <v>0</v>
      </c>
      <c r="AK41" s="73">
        <f t="shared" si="17"/>
        <v>0</v>
      </c>
      <c r="AL41" s="73">
        <f t="shared" si="18"/>
        <v>0</v>
      </c>
      <c r="AM41" s="73">
        <f t="shared" si="18"/>
        <v>0</v>
      </c>
      <c r="AN41" s="73">
        <f t="shared" si="18"/>
        <v>0</v>
      </c>
    </row>
    <row r="42" spans="2:40">
      <c r="B42" s="61"/>
      <c r="C42" s="63"/>
      <c r="D42" s="80"/>
      <c r="E42" s="57"/>
      <c r="F42" s="77"/>
      <c r="G42" s="78">
        <f t="shared" si="33"/>
        <v>0</v>
      </c>
      <c r="H42" s="79">
        <f t="shared" si="34"/>
        <v>0</v>
      </c>
      <c r="I42" s="92"/>
      <c r="J42" s="73">
        <f t="shared" si="19"/>
        <v>0</v>
      </c>
      <c r="K42" s="73">
        <f t="shared" si="20"/>
        <v>0</v>
      </c>
      <c r="L42" s="73">
        <f t="shared" si="21"/>
        <v>0</v>
      </c>
      <c r="M42" s="73">
        <f t="shared" si="22"/>
        <v>0</v>
      </c>
      <c r="N42" s="73">
        <f t="shared" si="23"/>
        <v>0</v>
      </c>
      <c r="O42" s="73">
        <f t="shared" si="24"/>
        <v>0</v>
      </c>
      <c r="P42" s="73">
        <f t="shared" si="25"/>
        <v>0</v>
      </c>
      <c r="Q42" s="73">
        <f t="shared" si="26"/>
        <v>0</v>
      </c>
      <c r="R42" s="73">
        <f t="shared" si="27"/>
        <v>0</v>
      </c>
      <c r="S42" s="73">
        <f t="shared" si="28"/>
        <v>0</v>
      </c>
      <c r="T42" s="73">
        <f t="shared" si="29"/>
        <v>0</v>
      </c>
      <c r="U42" s="73">
        <f t="shared" si="30"/>
        <v>0</v>
      </c>
      <c r="V42" s="73">
        <f t="shared" si="35"/>
        <v>0</v>
      </c>
      <c r="W42" s="73">
        <f t="shared" si="35"/>
        <v>0</v>
      </c>
      <c r="X42" s="73">
        <f t="shared" si="35"/>
        <v>0</v>
      </c>
      <c r="Z42" s="73">
        <f t="shared" si="6"/>
        <v>0</v>
      </c>
      <c r="AA42" s="73">
        <f t="shared" si="7"/>
        <v>0</v>
      </c>
      <c r="AB42" s="73">
        <f t="shared" si="8"/>
        <v>0</v>
      </c>
      <c r="AC42" s="73">
        <f t="shared" si="9"/>
        <v>0</v>
      </c>
      <c r="AD42" s="73">
        <f t="shared" si="10"/>
        <v>0</v>
      </c>
      <c r="AE42" s="73">
        <f t="shared" si="11"/>
        <v>0</v>
      </c>
      <c r="AF42" s="73">
        <f t="shared" si="12"/>
        <v>0</v>
      </c>
      <c r="AG42" s="73">
        <f t="shared" si="13"/>
        <v>0</v>
      </c>
      <c r="AH42" s="73">
        <f t="shared" si="14"/>
        <v>0</v>
      </c>
      <c r="AI42" s="73">
        <f t="shared" si="15"/>
        <v>0</v>
      </c>
      <c r="AJ42" s="73">
        <f t="shared" si="16"/>
        <v>0</v>
      </c>
      <c r="AK42" s="73">
        <f t="shared" si="17"/>
        <v>0</v>
      </c>
      <c r="AL42" s="73">
        <f t="shared" si="18"/>
        <v>0</v>
      </c>
      <c r="AM42" s="73">
        <f t="shared" si="18"/>
        <v>0</v>
      </c>
      <c r="AN42" s="73">
        <f t="shared" si="18"/>
        <v>0</v>
      </c>
    </row>
    <row r="43" spans="2:40">
      <c r="B43" s="61"/>
      <c r="C43" s="63"/>
      <c r="D43" s="80"/>
      <c r="E43" s="57"/>
      <c r="F43" s="77"/>
      <c r="G43" s="78">
        <f t="shared" si="33"/>
        <v>0</v>
      </c>
      <c r="H43" s="79">
        <f t="shared" si="34"/>
        <v>0</v>
      </c>
      <c r="I43" s="92"/>
      <c r="J43" s="73">
        <f t="shared" si="19"/>
        <v>0</v>
      </c>
      <c r="K43" s="73">
        <f t="shared" si="20"/>
        <v>0</v>
      </c>
      <c r="L43" s="73">
        <f t="shared" si="21"/>
        <v>0</v>
      </c>
      <c r="M43" s="73">
        <f t="shared" si="22"/>
        <v>0</v>
      </c>
      <c r="N43" s="73">
        <f t="shared" si="23"/>
        <v>0</v>
      </c>
      <c r="O43" s="73">
        <f t="shared" si="24"/>
        <v>0</v>
      </c>
      <c r="P43" s="73">
        <f t="shared" si="25"/>
        <v>0</v>
      </c>
      <c r="Q43" s="73">
        <f t="shared" si="26"/>
        <v>0</v>
      </c>
      <c r="R43" s="73">
        <f t="shared" si="27"/>
        <v>0</v>
      </c>
      <c r="S43" s="73">
        <f t="shared" si="28"/>
        <v>0</v>
      </c>
      <c r="T43" s="73">
        <f t="shared" si="29"/>
        <v>0</v>
      </c>
      <c r="U43" s="73">
        <f t="shared" si="30"/>
        <v>0</v>
      </c>
      <c r="V43" s="73">
        <f t="shared" si="35"/>
        <v>0</v>
      </c>
      <c r="W43" s="73">
        <f t="shared" si="35"/>
        <v>0</v>
      </c>
      <c r="X43" s="73">
        <f t="shared" si="35"/>
        <v>0</v>
      </c>
      <c r="Z43" s="73">
        <f t="shared" si="6"/>
        <v>0</v>
      </c>
      <c r="AA43" s="73">
        <f t="shared" si="7"/>
        <v>0</v>
      </c>
      <c r="AB43" s="73">
        <f t="shared" si="8"/>
        <v>0</v>
      </c>
      <c r="AC43" s="73">
        <f t="shared" si="9"/>
        <v>0</v>
      </c>
      <c r="AD43" s="73">
        <f t="shared" si="10"/>
        <v>0</v>
      </c>
      <c r="AE43" s="73">
        <f t="shared" si="11"/>
        <v>0</v>
      </c>
      <c r="AF43" s="73">
        <f t="shared" si="12"/>
        <v>0</v>
      </c>
      <c r="AG43" s="73">
        <f t="shared" si="13"/>
        <v>0</v>
      </c>
      <c r="AH43" s="73">
        <f t="shared" si="14"/>
        <v>0</v>
      </c>
      <c r="AI43" s="73">
        <f t="shared" si="15"/>
        <v>0</v>
      </c>
      <c r="AJ43" s="73">
        <f t="shared" si="16"/>
        <v>0</v>
      </c>
      <c r="AK43" s="73">
        <f t="shared" si="17"/>
        <v>0</v>
      </c>
      <c r="AL43" s="73">
        <f t="shared" si="18"/>
        <v>0</v>
      </c>
      <c r="AM43" s="73">
        <f t="shared" si="18"/>
        <v>0</v>
      </c>
      <c r="AN43" s="73">
        <f t="shared" si="18"/>
        <v>0</v>
      </c>
    </row>
    <row r="44" spans="2:40">
      <c r="B44" s="61"/>
      <c r="C44" s="63"/>
      <c r="D44" s="80"/>
      <c r="E44" s="57"/>
      <c r="F44" s="77"/>
      <c r="G44" s="78">
        <f t="shared" si="33"/>
        <v>0</v>
      </c>
      <c r="H44" s="79">
        <f t="shared" si="34"/>
        <v>0</v>
      </c>
      <c r="I44" s="92"/>
      <c r="J44" s="73">
        <f t="shared" si="19"/>
        <v>0</v>
      </c>
      <c r="K44" s="73">
        <f t="shared" si="20"/>
        <v>0</v>
      </c>
      <c r="L44" s="73">
        <f t="shared" si="21"/>
        <v>0</v>
      </c>
      <c r="M44" s="73">
        <f t="shared" si="22"/>
        <v>0</v>
      </c>
      <c r="N44" s="73">
        <f t="shared" si="23"/>
        <v>0</v>
      </c>
      <c r="O44" s="73">
        <f t="shared" si="24"/>
        <v>0</v>
      </c>
      <c r="P44" s="73">
        <f t="shared" si="25"/>
        <v>0</v>
      </c>
      <c r="Q44" s="73">
        <f t="shared" si="26"/>
        <v>0</v>
      </c>
      <c r="R44" s="73">
        <f t="shared" si="27"/>
        <v>0</v>
      </c>
      <c r="S44" s="73">
        <f t="shared" si="28"/>
        <v>0</v>
      </c>
      <c r="T44" s="73">
        <f t="shared" si="29"/>
        <v>0</v>
      </c>
      <c r="U44" s="73">
        <f t="shared" si="30"/>
        <v>0</v>
      </c>
      <c r="V44" s="73">
        <f t="shared" si="35"/>
        <v>0</v>
      </c>
      <c r="W44" s="73">
        <f t="shared" si="35"/>
        <v>0</v>
      </c>
      <c r="X44" s="73">
        <f t="shared" si="35"/>
        <v>0</v>
      </c>
      <c r="Z44" s="73">
        <f t="shared" si="6"/>
        <v>0</v>
      </c>
      <c r="AA44" s="73">
        <f t="shared" si="7"/>
        <v>0</v>
      </c>
      <c r="AB44" s="73">
        <f t="shared" si="8"/>
        <v>0</v>
      </c>
      <c r="AC44" s="73">
        <f t="shared" si="9"/>
        <v>0</v>
      </c>
      <c r="AD44" s="73">
        <f t="shared" si="10"/>
        <v>0</v>
      </c>
      <c r="AE44" s="73">
        <f t="shared" si="11"/>
        <v>0</v>
      </c>
      <c r="AF44" s="73">
        <f t="shared" si="12"/>
        <v>0</v>
      </c>
      <c r="AG44" s="73">
        <f t="shared" si="13"/>
        <v>0</v>
      </c>
      <c r="AH44" s="73">
        <f t="shared" si="14"/>
        <v>0</v>
      </c>
      <c r="AI44" s="73">
        <f t="shared" si="15"/>
        <v>0</v>
      </c>
      <c r="AJ44" s="73">
        <f t="shared" si="16"/>
        <v>0</v>
      </c>
      <c r="AK44" s="73">
        <f t="shared" si="17"/>
        <v>0</v>
      </c>
      <c r="AL44" s="73">
        <f t="shared" si="18"/>
        <v>0</v>
      </c>
      <c r="AM44" s="73">
        <f t="shared" si="18"/>
        <v>0</v>
      </c>
      <c r="AN44" s="73">
        <f t="shared" si="18"/>
        <v>0</v>
      </c>
    </row>
    <row r="45" spans="2:40">
      <c r="B45" s="61"/>
      <c r="C45" s="63"/>
      <c r="D45" s="80"/>
      <c r="E45" s="57"/>
      <c r="F45" s="77"/>
      <c r="G45" s="78">
        <f t="shared" si="33"/>
        <v>0</v>
      </c>
      <c r="H45" s="79">
        <f t="shared" si="34"/>
        <v>0</v>
      </c>
      <c r="I45" s="92"/>
      <c r="J45" s="73">
        <f t="shared" si="19"/>
        <v>0</v>
      </c>
      <c r="K45" s="73">
        <f t="shared" si="20"/>
        <v>0</v>
      </c>
      <c r="L45" s="73">
        <f t="shared" si="21"/>
        <v>0</v>
      </c>
      <c r="M45" s="73">
        <f t="shared" si="22"/>
        <v>0</v>
      </c>
      <c r="N45" s="73">
        <f t="shared" si="23"/>
        <v>0</v>
      </c>
      <c r="O45" s="73">
        <f t="shared" si="24"/>
        <v>0</v>
      </c>
      <c r="P45" s="73">
        <f t="shared" si="25"/>
        <v>0</v>
      </c>
      <c r="Q45" s="73">
        <f t="shared" si="26"/>
        <v>0</v>
      </c>
      <c r="R45" s="73">
        <f t="shared" si="27"/>
        <v>0</v>
      </c>
      <c r="S45" s="73">
        <f t="shared" si="28"/>
        <v>0</v>
      </c>
      <c r="T45" s="73">
        <f t="shared" si="29"/>
        <v>0</v>
      </c>
      <c r="U45" s="73">
        <f t="shared" si="30"/>
        <v>0</v>
      </c>
      <c r="V45" s="73">
        <f t="shared" si="35"/>
        <v>0</v>
      </c>
      <c r="W45" s="73">
        <f t="shared" si="35"/>
        <v>0</v>
      </c>
      <c r="X45" s="73">
        <f t="shared" si="35"/>
        <v>0</v>
      </c>
      <c r="Z45" s="73">
        <f t="shared" si="6"/>
        <v>0</v>
      </c>
      <c r="AA45" s="73">
        <f t="shared" si="7"/>
        <v>0</v>
      </c>
      <c r="AB45" s="73">
        <f t="shared" si="8"/>
        <v>0</v>
      </c>
      <c r="AC45" s="73">
        <f t="shared" si="9"/>
        <v>0</v>
      </c>
      <c r="AD45" s="73">
        <f t="shared" si="10"/>
        <v>0</v>
      </c>
      <c r="AE45" s="73">
        <f t="shared" si="11"/>
        <v>0</v>
      </c>
      <c r="AF45" s="73">
        <f t="shared" si="12"/>
        <v>0</v>
      </c>
      <c r="AG45" s="73">
        <f t="shared" si="13"/>
        <v>0</v>
      </c>
      <c r="AH45" s="73">
        <f t="shared" si="14"/>
        <v>0</v>
      </c>
      <c r="AI45" s="73">
        <f t="shared" si="15"/>
        <v>0</v>
      </c>
      <c r="AJ45" s="73">
        <f t="shared" si="16"/>
        <v>0</v>
      </c>
      <c r="AK45" s="73">
        <f t="shared" si="17"/>
        <v>0</v>
      </c>
      <c r="AL45" s="73">
        <f t="shared" si="18"/>
        <v>0</v>
      </c>
      <c r="AM45" s="73">
        <f t="shared" si="18"/>
        <v>0</v>
      </c>
      <c r="AN45" s="73">
        <f t="shared" si="18"/>
        <v>0</v>
      </c>
    </row>
    <row r="46" spans="2:40">
      <c r="B46" s="61"/>
      <c r="C46" s="63"/>
      <c r="D46" s="80"/>
      <c r="E46" s="57"/>
      <c r="F46" s="77"/>
      <c r="G46" s="78">
        <f t="shared" si="33"/>
        <v>0</v>
      </c>
      <c r="H46" s="79">
        <f t="shared" si="34"/>
        <v>0</v>
      </c>
      <c r="I46" s="92"/>
      <c r="J46" s="73">
        <f t="shared" si="19"/>
        <v>0</v>
      </c>
      <c r="K46" s="73">
        <f t="shared" si="20"/>
        <v>0</v>
      </c>
      <c r="L46" s="73">
        <f t="shared" si="21"/>
        <v>0</v>
      </c>
      <c r="M46" s="73">
        <f t="shared" si="22"/>
        <v>0</v>
      </c>
      <c r="N46" s="73">
        <f t="shared" si="23"/>
        <v>0</v>
      </c>
      <c r="O46" s="73">
        <f t="shared" si="24"/>
        <v>0</v>
      </c>
      <c r="P46" s="73">
        <f t="shared" si="25"/>
        <v>0</v>
      </c>
      <c r="Q46" s="73">
        <f t="shared" si="26"/>
        <v>0</v>
      </c>
      <c r="R46" s="73">
        <f t="shared" si="27"/>
        <v>0</v>
      </c>
      <c r="S46" s="73">
        <f t="shared" si="28"/>
        <v>0</v>
      </c>
      <c r="T46" s="73">
        <f t="shared" si="29"/>
        <v>0</v>
      </c>
      <c r="U46" s="73">
        <f t="shared" si="30"/>
        <v>0</v>
      </c>
      <c r="V46" s="73">
        <f t="shared" si="35"/>
        <v>0</v>
      </c>
      <c r="W46" s="73">
        <f t="shared" si="35"/>
        <v>0</v>
      </c>
      <c r="X46" s="73">
        <f t="shared" si="35"/>
        <v>0</v>
      </c>
      <c r="Z46" s="73">
        <f t="shared" si="6"/>
        <v>0</v>
      </c>
      <c r="AA46" s="73">
        <f t="shared" si="7"/>
        <v>0</v>
      </c>
      <c r="AB46" s="73">
        <f t="shared" si="8"/>
        <v>0</v>
      </c>
      <c r="AC46" s="73">
        <f t="shared" si="9"/>
        <v>0</v>
      </c>
      <c r="AD46" s="73">
        <f t="shared" si="10"/>
        <v>0</v>
      </c>
      <c r="AE46" s="73">
        <f t="shared" si="11"/>
        <v>0</v>
      </c>
      <c r="AF46" s="73">
        <f t="shared" si="12"/>
        <v>0</v>
      </c>
      <c r="AG46" s="73">
        <f t="shared" si="13"/>
        <v>0</v>
      </c>
      <c r="AH46" s="73">
        <f t="shared" si="14"/>
        <v>0</v>
      </c>
      <c r="AI46" s="73">
        <f t="shared" si="15"/>
        <v>0</v>
      </c>
      <c r="AJ46" s="73">
        <f t="shared" si="16"/>
        <v>0</v>
      </c>
      <c r="AK46" s="73">
        <f t="shared" si="17"/>
        <v>0</v>
      </c>
      <c r="AL46" s="73">
        <f t="shared" si="18"/>
        <v>0</v>
      </c>
      <c r="AM46" s="73">
        <f t="shared" si="18"/>
        <v>0</v>
      </c>
      <c r="AN46" s="73">
        <f t="shared" si="18"/>
        <v>0</v>
      </c>
    </row>
    <row r="47" spans="2:40">
      <c r="B47" s="61"/>
      <c r="C47" s="63"/>
      <c r="D47" s="80"/>
      <c r="E47" s="57"/>
      <c r="F47" s="77"/>
      <c r="G47" s="78">
        <f t="shared" si="33"/>
        <v>0</v>
      </c>
      <c r="H47" s="79">
        <f t="shared" si="34"/>
        <v>0</v>
      </c>
      <c r="I47" s="92"/>
      <c r="J47" s="73">
        <f t="shared" si="19"/>
        <v>0</v>
      </c>
      <c r="K47" s="73">
        <f t="shared" si="20"/>
        <v>0</v>
      </c>
      <c r="L47" s="73">
        <f t="shared" si="21"/>
        <v>0</v>
      </c>
      <c r="M47" s="73">
        <f t="shared" si="22"/>
        <v>0</v>
      </c>
      <c r="N47" s="73">
        <f t="shared" si="23"/>
        <v>0</v>
      </c>
      <c r="O47" s="73">
        <f t="shared" si="24"/>
        <v>0</v>
      </c>
      <c r="P47" s="73">
        <f t="shared" si="25"/>
        <v>0</v>
      </c>
      <c r="Q47" s="73">
        <f t="shared" si="26"/>
        <v>0</v>
      </c>
      <c r="R47" s="73">
        <f t="shared" si="27"/>
        <v>0</v>
      </c>
      <c r="S47" s="73">
        <f t="shared" si="28"/>
        <v>0</v>
      </c>
      <c r="T47" s="73">
        <f t="shared" si="29"/>
        <v>0</v>
      </c>
      <c r="U47" s="73">
        <f t="shared" si="30"/>
        <v>0</v>
      </c>
      <c r="V47" s="73">
        <f t="shared" si="35"/>
        <v>0</v>
      </c>
      <c r="W47" s="73">
        <f t="shared" si="35"/>
        <v>0</v>
      </c>
      <c r="X47" s="73">
        <f t="shared" si="35"/>
        <v>0</v>
      </c>
      <c r="Z47" s="73">
        <f t="shared" si="6"/>
        <v>0</v>
      </c>
      <c r="AA47" s="73">
        <f t="shared" si="7"/>
        <v>0</v>
      </c>
      <c r="AB47" s="73">
        <f t="shared" si="8"/>
        <v>0</v>
      </c>
      <c r="AC47" s="73">
        <f t="shared" si="9"/>
        <v>0</v>
      </c>
      <c r="AD47" s="73">
        <f t="shared" si="10"/>
        <v>0</v>
      </c>
      <c r="AE47" s="73">
        <f t="shared" si="11"/>
        <v>0</v>
      </c>
      <c r="AF47" s="73">
        <f t="shared" si="12"/>
        <v>0</v>
      </c>
      <c r="AG47" s="73">
        <f t="shared" si="13"/>
        <v>0</v>
      </c>
      <c r="AH47" s="73">
        <f t="shared" si="14"/>
        <v>0</v>
      </c>
      <c r="AI47" s="73">
        <f t="shared" si="15"/>
        <v>0</v>
      </c>
      <c r="AJ47" s="73">
        <f t="shared" si="16"/>
        <v>0</v>
      </c>
      <c r="AK47" s="73">
        <f t="shared" si="17"/>
        <v>0</v>
      </c>
      <c r="AL47" s="73">
        <f t="shared" si="18"/>
        <v>0</v>
      </c>
      <c r="AM47" s="73">
        <f t="shared" si="18"/>
        <v>0</v>
      </c>
      <c r="AN47" s="73">
        <f t="shared" si="18"/>
        <v>0</v>
      </c>
    </row>
    <row r="48" spans="2:40">
      <c r="B48" s="61"/>
      <c r="C48" s="63"/>
      <c r="D48" s="80"/>
      <c r="E48" s="57"/>
      <c r="F48" s="77"/>
      <c r="G48" s="78">
        <f t="shared" si="33"/>
        <v>0</v>
      </c>
      <c r="H48" s="79">
        <f t="shared" si="34"/>
        <v>0</v>
      </c>
      <c r="I48" s="92"/>
      <c r="J48" s="73">
        <f t="shared" si="19"/>
        <v>0</v>
      </c>
      <c r="K48" s="73">
        <f t="shared" si="20"/>
        <v>0</v>
      </c>
      <c r="L48" s="73">
        <f t="shared" si="21"/>
        <v>0</v>
      </c>
      <c r="M48" s="73">
        <f t="shared" si="22"/>
        <v>0</v>
      </c>
      <c r="N48" s="73">
        <f t="shared" si="23"/>
        <v>0</v>
      </c>
      <c r="O48" s="73">
        <f t="shared" si="24"/>
        <v>0</v>
      </c>
      <c r="P48" s="73">
        <f t="shared" si="25"/>
        <v>0</v>
      </c>
      <c r="Q48" s="73">
        <f t="shared" si="26"/>
        <v>0</v>
      </c>
      <c r="R48" s="73">
        <f t="shared" si="27"/>
        <v>0</v>
      </c>
      <c r="S48" s="73">
        <f t="shared" si="28"/>
        <v>0</v>
      </c>
      <c r="T48" s="73">
        <f t="shared" si="29"/>
        <v>0</v>
      </c>
      <c r="U48" s="73">
        <f t="shared" si="30"/>
        <v>0</v>
      </c>
      <c r="V48" s="73">
        <f t="shared" si="35"/>
        <v>0</v>
      </c>
      <c r="W48" s="73">
        <f t="shared" si="35"/>
        <v>0</v>
      </c>
      <c r="X48" s="73">
        <f t="shared" si="35"/>
        <v>0</v>
      </c>
      <c r="Z48" s="73">
        <f t="shared" si="6"/>
        <v>0</v>
      </c>
      <c r="AA48" s="73">
        <f t="shared" si="7"/>
        <v>0</v>
      </c>
      <c r="AB48" s="73">
        <f t="shared" si="8"/>
        <v>0</v>
      </c>
      <c r="AC48" s="73">
        <f t="shared" si="9"/>
        <v>0</v>
      </c>
      <c r="AD48" s="73">
        <f t="shared" si="10"/>
        <v>0</v>
      </c>
      <c r="AE48" s="73">
        <f t="shared" si="11"/>
        <v>0</v>
      </c>
      <c r="AF48" s="73">
        <f t="shared" si="12"/>
        <v>0</v>
      </c>
      <c r="AG48" s="73">
        <f t="shared" si="13"/>
        <v>0</v>
      </c>
      <c r="AH48" s="73">
        <f t="shared" si="14"/>
        <v>0</v>
      </c>
      <c r="AI48" s="73">
        <f t="shared" si="15"/>
        <v>0</v>
      </c>
      <c r="AJ48" s="73">
        <f t="shared" si="16"/>
        <v>0</v>
      </c>
      <c r="AK48" s="73">
        <f t="shared" si="17"/>
        <v>0</v>
      </c>
      <c r="AL48" s="73">
        <f t="shared" si="18"/>
        <v>0</v>
      </c>
      <c r="AM48" s="73">
        <f t="shared" si="18"/>
        <v>0</v>
      </c>
      <c r="AN48" s="73">
        <f t="shared" si="18"/>
        <v>0</v>
      </c>
    </row>
    <row r="49" spans="2:42">
      <c r="B49" s="61"/>
      <c r="C49" s="63"/>
      <c r="D49" s="80"/>
      <c r="E49" s="57"/>
      <c r="F49" s="77"/>
      <c r="G49" s="78">
        <f t="shared" si="33"/>
        <v>0</v>
      </c>
      <c r="H49" s="79">
        <f t="shared" si="34"/>
        <v>0</v>
      </c>
      <c r="I49" s="92"/>
      <c r="J49" s="73">
        <f t="shared" si="19"/>
        <v>0</v>
      </c>
      <c r="K49" s="73">
        <f t="shared" si="20"/>
        <v>0</v>
      </c>
      <c r="L49" s="73">
        <f t="shared" si="21"/>
        <v>0</v>
      </c>
      <c r="M49" s="73">
        <f t="shared" si="22"/>
        <v>0</v>
      </c>
      <c r="N49" s="73">
        <f t="shared" si="23"/>
        <v>0</v>
      </c>
      <c r="O49" s="73">
        <f t="shared" si="24"/>
        <v>0</v>
      </c>
      <c r="P49" s="73">
        <f t="shared" si="25"/>
        <v>0</v>
      </c>
      <c r="Q49" s="73">
        <f t="shared" si="26"/>
        <v>0</v>
      </c>
      <c r="R49" s="73">
        <f t="shared" si="27"/>
        <v>0</v>
      </c>
      <c r="S49" s="73">
        <f t="shared" si="28"/>
        <v>0</v>
      </c>
      <c r="T49" s="73">
        <f t="shared" si="29"/>
        <v>0</v>
      </c>
      <c r="U49" s="73">
        <f t="shared" si="30"/>
        <v>0</v>
      </c>
      <c r="V49" s="73">
        <f t="shared" si="35"/>
        <v>0</v>
      </c>
      <c r="W49" s="73">
        <f t="shared" si="35"/>
        <v>0</v>
      </c>
      <c r="X49" s="73">
        <f t="shared" si="35"/>
        <v>0</v>
      </c>
      <c r="Z49" s="73">
        <f t="shared" si="6"/>
        <v>0</v>
      </c>
      <c r="AA49" s="73">
        <f t="shared" si="7"/>
        <v>0</v>
      </c>
      <c r="AB49" s="73">
        <f t="shared" si="8"/>
        <v>0</v>
      </c>
      <c r="AC49" s="73">
        <f t="shared" si="9"/>
        <v>0</v>
      </c>
      <c r="AD49" s="73">
        <f t="shared" si="10"/>
        <v>0</v>
      </c>
      <c r="AE49" s="73">
        <f t="shared" si="11"/>
        <v>0</v>
      </c>
      <c r="AF49" s="73">
        <f t="shared" si="12"/>
        <v>0</v>
      </c>
      <c r="AG49" s="73">
        <f t="shared" si="13"/>
        <v>0</v>
      </c>
      <c r="AH49" s="73">
        <f t="shared" si="14"/>
        <v>0</v>
      </c>
      <c r="AI49" s="73">
        <f t="shared" si="15"/>
        <v>0</v>
      </c>
      <c r="AJ49" s="73">
        <f t="shared" si="16"/>
        <v>0</v>
      </c>
      <c r="AK49" s="73">
        <f t="shared" si="17"/>
        <v>0</v>
      </c>
      <c r="AL49" s="73">
        <f t="shared" si="18"/>
        <v>0</v>
      </c>
      <c r="AM49" s="73">
        <f t="shared" si="18"/>
        <v>0</v>
      </c>
      <c r="AN49" s="73">
        <f t="shared" si="18"/>
        <v>0</v>
      </c>
    </row>
    <row r="50" spans="2:42">
      <c r="B50" s="61"/>
      <c r="C50" s="63"/>
      <c r="D50" s="80"/>
      <c r="E50" s="57"/>
      <c r="F50" s="77"/>
      <c r="G50" s="78">
        <f t="shared" si="33"/>
        <v>0</v>
      </c>
      <c r="H50" s="79">
        <f t="shared" si="34"/>
        <v>0</v>
      </c>
      <c r="I50" s="92"/>
      <c r="J50" s="73">
        <f t="shared" si="19"/>
        <v>0</v>
      </c>
      <c r="K50" s="73">
        <f t="shared" si="20"/>
        <v>0</v>
      </c>
      <c r="L50" s="73">
        <f t="shared" si="21"/>
        <v>0</v>
      </c>
      <c r="M50" s="73">
        <f t="shared" si="22"/>
        <v>0</v>
      </c>
      <c r="N50" s="73">
        <f t="shared" si="23"/>
        <v>0</v>
      </c>
      <c r="O50" s="73">
        <f t="shared" si="24"/>
        <v>0</v>
      </c>
      <c r="P50" s="73">
        <f t="shared" si="25"/>
        <v>0</v>
      </c>
      <c r="Q50" s="73">
        <f t="shared" si="26"/>
        <v>0</v>
      </c>
      <c r="R50" s="73">
        <f t="shared" si="27"/>
        <v>0</v>
      </c>
      <c r="S50" s="73">
        <f t="shared" si="28"/>
        <v>0</v>
      </c>
      <c r="T50" s="73">
        <f t="shared" si="29"/>
        <v>0</v>
      </c>
      <c r="U50" s="73">
        <f t="shared" si="30"/>
        <v>0</v>
      </c>
      <c r="V50" s="73">
        <f t="shared" si="35"/>
        <v>0</v>
      </c>
      <c r="W50" s="73">
        <f t="shared" si="35"/>
        <v>0</v>
      </c>
      <c r="X50" s="73">
        <f t="shared" si="35"/>
        <v>0</v>
      </c>
      <c r="Z50" s="73">
        <f t="shared" si="6"/>
        <v>0</v>
      </c>
      <c r="AA50" s="73">
        <f t="shared" si="7"/>
        <v>0</v>
      </c>
      <c r="AB50" s="73">
        <f t="shared" si="8"/>
        <v>0</v>
      </c>
      <c r="AC50" s="73">
        <f t="shared" si="9"/>
        <v>0</v>
      </c>
      <c r="AD50" s="73">
        <f t="shared" si="10"/>
        <v>0</v>
      </c>
      <c r="AE50" s="73">
        <f t="shared" si="11"/>
        <v>0</v>
      </c>
      <c r="AF50" s="73">
        <f t="shared" si="12"/>
        <v>0</v>
      </c>
      <c r="AG50" s="73">
        <f t="shared" si="13"/>
        <v>0</v>
      </c>
      <c r="AH50" s="73">
        <f t="shared" si="14"/>
        <v>0</v>
      </c>
      <c r="AI50" s="73">
        <f t="shared" si="15"/>
        <v>0</v>
      </c>
      <c r="AJ50" s="73">
        <f t="shared" si="16"/>
        <v>0</v>
      </c>
      <c r="AK50" s="73">
        <f t="shared" si="17"/>
        <v>0</v>
      </c>
      <c r="AL50" s="73">
        <f t="shared" si="18"/>
        <v>0</v>
      </c>
      <c r="AM50" s="73">
        <f t="shared" si="18"/>
        <v>0</v>
      </c>
      <c r="AN50" s="73">
        <f t="shared" si="18"/>
        <v>0</v>
      </c>
    </row>
    <row r="51" spans="2:42">
      <c r="B51" s="61"/>
      <c r="C51" s="63"/>
      <c r="D51" s="80"/>
      <c r="E51" s="57"/>
      <c r="F51" s="77"/>
      <c r="G51" s="78">
        <f t="shared" si="33"/>
        <v>0</v>
      </c>
      <c r="H51" s="79">
        <f t="shared" si="34"/>
        <v>0</v>
      </c>
      <c r="I51" s="92"/>
      <c r="J51" s="73">
        <f t="shared" si="19"/>
        <v>0</v>
      </c>
      <c r="K51" s="73">
        <f t="shared" si="20"/>
        <v>0</v>
      </c>
      <c r="L51" s="73">
        <f t="shared" si="21"/>
        <v>0</v>
      </c>
      <c r="M51" s="73">
        <f t="shared" si="22"/>
        <v>0</v>
      </c>
      <c r="N51" s="73">
        <f t="shared" si="23"/>
        <v>0</v>
      </c>
      <c r="O51" s="73">
        <f t="shared" si="24"/>
        <v>0</v>
      </c>
      <c r="P51" s="73">
        <f t="shared" si="25"/>
        <v>0</v>
      </c>
      <c r="Q51" s="73">
        <f t="shared" si="26"/>
        <v>0</v>
      </c>
      <c r="R51" s="73">
        <f t="shared" si="27"/>
        <v>0</v>
      </c>
      <c r="S51" s="73">
        <f t="shared" si="28"/>
        <v>0</v>
      </c>
      <c r="T51" s="73">
        <f t="shared" si="29"/>
        <v>0</v>
      </c>
      <c r="U51" s="73">
        <f t="shared" si="30"/>
        <v>0</v>
      </c>
      <c r="V51" s="73">
        <f t="shared" si="35"/>
        <v>0</v>
      </c>
      <c r="W51" s="73">
        <f t="shared" si="35"/>
        <v>0</v>
      </c>
      <c r="X51" s="73">
        <f t="shared" si="35"/>
        <v>0</v>
      </c>
      <c r="Z51" s="73">
        <f t="shared" si="6"/>
        <v>0</v>
      </c>
      <c r="AA51" s="73">
        <f t="shared" si="7"/>
        <v>0</v>
      </c>
      <c r="AB51" s="73">
        <f t="shared" si="8"/>
        <v>0</v>
      </c>
      <c r="AC51" s="73">
        <f t="shared" si="9"/>
        <v>0</v>
      </c>
      <c r="AD51" s="73">
        <f t="shared" si="10"/>
        <v>0</v>
      </c>
      <c r="AE51" s="73">
        <f t="shared" si="11"/>
        <v>0</v>
      </c>
      <c r="AF51" s="73">
        <f t="shared" si="12"/>
        <v>0</v>
      </c>
      <c r="AG51" s="73">
        <f t="shared" si="13"/>
        <v>0</v>
      </c>
      <c r="AH51" s="73">
        <f t="shared" si="14"/>
        <v>0</v>
      </c>
      <c r="AI51" s="73">
        <f t="shared" si="15"/>
        <v>0</v>
      </c>
      <c r="AJ51" s="73">
        <f t="shared" si="16"/>
        <v>0</v>
      </c>
      <c r="AK51" s="73">
        <f t="shared" si="17"/>
        <v>0</v>
      </c>
      <c r="AL51" s="73">
        <f t="shared" si="18"/>
        <v>0</v>
      </c>
      <c r="AM51" s="73">
        <f t="shared" si="18"/>
        <v>0</v>
      </c>
      <c r="AN51" s="73">
        <f t="shared" si="18"/>
        <v>0</v>
      </c>
    </row>
    <row r="52" spans="2:42">
      <c r="B52" s="61"/>
      <c r="C52" s="63"/>
      <c r="D52" s="80"/>
      <c r="E52" s="57"/>
      <c r="F52" s="77"/>
      <c r="G52" s="78">
        <f t="shared" si="33"/>
        <v>0</v>
      </c>
      <c r="H52" s="79">
        <f t="shared" si="34"/>
        <v>0</v>
      </c>
      <c r="I52" s="92"/>
      <c r="J52" s="73">
        <f t="shared" si="19"/>
        <v>0</v>
      </c>
      <c r="K52" s="73">
        <f t="shared" si="20"/>
        <v>0</v>
      </c>
      <c r="L52" s="73">
        <f t="shared" si="21"/>
        <v>0</v>
      </c>
      <c r="M52" s="73">
        <f t="shared" si="22"/>
        <v>0</v>
      </c>
      <c r="N52" s="73">
        <f t="shared" si="23"/>
        <v>0</v>
      </c>
      <c r="O52" s="73">
        <f t="shared" si="24"/>
        <v>0</v>
      </c>
      <c r="P52" s="73">
        <f t="shared" si="25"/>
        <v>0</v>
      </c>
      <c r="Q52" s="73">
        <f t="shared" si="26"/>
        <v>0</v>
      </c>
      <c r="R52" s="73">
        <f t="shared" si="27"/>
        <v>0</v>
      </c>
      <c r="S52" s="73">
        <f t="shared" si="28"/>
        <v>0</v>
      </c>
      <c r="T52" s="73">
        <f t="shared" si="29"/>
        <v>0</v>
      </c>
      <c r="U52" s="73">
        <f t="shared" si="30"/>
        <v>0</v>
      </c>
      <c r="V52" s="73">
        <f t="shared" si="35"/>
        <v>0</v>
      </c>
      <c r="W52" s="73">
        <f t="shared" si="35"/>
        <v>0</v>
      </c>
      <c r="X52" s="73">
        <f t="shared" si="35"/>
        <v>0</v>
      </c>
      <c r="Z52" s="73">
        <f t="shared" si="6"/>
        <v>0</v>
      </c>
      <c r="AA52" s="73">
        <f t="shared" si="7"/>
        <v>0</v>
      </c>
      <c r="AB52" s="73">
        <f t="shared" si="8"/>
        <v>0</v>
      </c>
      <c r="AC52" s="73">
        <f t="shared" si="9"/>
        <v>0</v>
      </c>
      <c r="AD52" s="73">
        <f t="shared" si="10"/>
        <v>0</v>
      </c>
      <c r="AE52" s="73">
        <f t="shared" si="11"/>
        <v>0</v>
      </c>
      <c r="AF52" s="73">
        <f t="shared" si="12"/>
        <v>0</v>
      </c>
      <c r="AG52" s="73">
        <f t="shared" si="13"/>
        <v>0</v>
      </c>
      <c r="AH52" s="73">
        <f t="shared" si="14"/>
        <v>0</v>
      </c>
      <c r="AI52" s="73">
        <f t="shared" si="15"/>
        <v>0</v>
      </c>
      <c r="AJ52" s="73">
        <f t="shared" si="16"/>
        <v>0</v>
      </c>
      <c r="AK52" s="73">
        <f t="shared" si="17"/>
        <v>0</v>
      </c>
      <c r="AL52" s="73">
        <f t="shared" si="18"/>
        <v>0</v>
      </c>
      <c r="AM52" s="73">
        <f t="shared" si="18"/>
        <v>0</v>
      </c>
      <c r="AN52" s="73">
        <f t="shared" si="18"/>
        <v>0</v>
      </c>
    </row>
    <row r="53" spans="2:42">
      <c r="B53" s="61"/>
      <c r="C53" s="63"/>
      <c r="D53" s="80"/>
      <c r="E53" s="57"/>
      <c r="F53" s="77"/>
      <c r="G53" s="78">
        <f t="shared" si="33"/>
        <v>0</v>
      </c>
      <c r="H53" s="79">
        <f t="shared" si="34"/>
        <v>0</v>
      </c>
      <c r="I53" s="92"/>
      <c r="J53" s="73">
        <f t="shared" si="19"/>
        <v>0</v>
      </c>
      <c r="K53" s="73">
        <f t="shared" si="20"/>
        <v>0</v>
      </c>
      <c r="L53" s="73">
        <f t="shared" si="21"/>
        <v>0</v>
      </c>
      <c r="M53" s="73">
        <f t="shared" si="22"/>
        <v>0</v>
      </c>
      <c r="N53" s="73">
        <f t="shared" si="23"/>
        <v>0</v>
      </c>
      <c r="O53" s="73">
        <f t="shared" si="24"/>
        <v>0</v>
      </c>
      <c r="P53" s="73">
        <f t="shared" si="25"/>
        <v>0</v>
      </c>
      <c r="Q53" s="73">
        <f t="shared" si="26"/>
        <v>0</v>
      </c>
      <c r="R53" s="73">
        <f t="shared" si="27"/>
        <v>0</v>
      </c>
      <c r="S53" s="73">
        <f t="shared" si="28"/>
        <v>0</v>
      </c>
      <c r="T53" s="73">
        <f t="shared" si="29"/>
        <v>0</v>
      </c>
      <c r="U53" s="73">
        <f t="shared" si="30"/>
        <v>0</v>
      </c>
      <c r="V53" s="73">
        <f t="shared" si="35"/>
        <v>0</v>
      </c>
      <c r="W53" s="73">
        <f t="shared" si="35"/>
        <v>0</v>
      </c>
      <c r="X53" s="73">
        <f t="shared" si="35"/>
        <v>0</v>
      </c>
      <c r="Z53" s="73">
        <f t="shared" si="6"/>
        <v>0</v>
      </c>
      <c r="AA53" s="73">
        <f t="shared" si="7"/>
        <v>0</v>
      </c>
      <c r="AB53" s="73">
        <f t="shared" si="8"/>
        <v>0</v>
      </c>
      <c r="AC53" s="73">
        <f t="shared" si="9"/>
        <v>0</v>
      </c>
      <c r="AD53" s="73">
        <f t="shared" si="10"/>
        <v>0</v>
      </c>
      <c r="AE53" s="73">
        <f t="shared" si="11"/>
        <v>0</v>
      </c>
      <c r="AF53" s="73">
        <f t="shared" si="12"/>
        <v>0</v>
      </c>
      <c r="AG53" s="73">
        <f t="shared" si="13"/>
        <v>0</v>
      </c>
      <c r="AH53" s="73">
        <f t="shared" si="14"/>
        <v>0</v>
      </c>
      <c r="AI53" s="73">
        <f t="shared" si="15"/>
        <v>0</v>
      </c>
      <c r="AJ53" s="73">
        <f t="shared" si="16"/>
        <v>0</v>
      </c>
      <c r="AK53" s="73">
        <f t="shared" si="17"/>
        <v>0</v>
      </c>
      <c r="AL53" s="73">
        <f t="shared" si="18"/>
        <v>0</v>
      </c>
      <c r="AM53" s="73">
        <f t="shared" si="18"/>
        <v>0</v>
      </c>
      <c r="AN53" s="73">
        <f t="shared" si="18"/>
        <v>0</v>
      </c>
    </row>
    <row r="54" spans="2:42">
      <c r="B54" s="61"/>
      <c r="C54" s="63"/>
      <c r="D54" s="80"/>
      <c r="E54" s="57"/>
      <c r="F54" s="77"/>
      <c r="G54" s="78">
        <f t="shared" si="33"/>
        <v>0</v>
      </c>
      <c r="H54" s="79">
        <f t="shared" si="34"/>
        <v>0</v>
      </c>
      <c r="I54" s="92"/>
      <c r="J54" s="73">
        <f t="shared" si="19"/>
        <v>0</v>
      </c>
      <c r="K54" s="73">
        <f t="shared" si="20"/>
        <v>0</v>
      </c>
      <c r="L54" s="73">
        <f t="shared" si="21"/>
        <v>0</v>
      </c>
      <c r="M54" s="73">
        <f t="shared" si="22"/>
        <v>0</v>
      </c>
      <c r="N54" s="73">
        <f t="shared" si="23"/>
        <v>0</v>
      </c>
      <c r="O54" s="73">
        <f t="shared" si="24"/>
        <v>0</v>
      </c>
      <c r="P54" s="73">
        <f t="shared" si="25"/>
        <v>0</v>
      </c>
      <c r="Q54" s="73">
        <f t="shared" si="26"/>
        <v>0</v>
      </c>
      <c r="R54" s="73">
        <f t="shared" si="27"/>
        <v>0</v>
      </c>
      <c r="S54" s="73">
        <f t="shared" si="28"/>
        <v>0</v>
      </c>
      <c r="T54" s="73">
        <f t="shared" si="29"/>
        <v>0</v>
      </c>
      <c r="U54" s="73">
        <f t="shared" si="30"/>
        <v>0</v>
      </c>
      <c r="V54" s="73">
        <f t="shared" si="35"/>
        <v>0</v>
      </c>
      <c r="W54" s="73">
        <f t="shared" si="35"/>
        <v>0</v>
      </c>
      <c r="X54" s="73">
        <f t="shared" si="35"/>
        <v>0</v>
      </c>
      <c r="Z54" s="73">
        <f t="shared" si="6"/>
        <v>0</v>
      </c>
      <c r="AA54" s="73">
        <f t="shared" si="7"/>
        <v>0</v>
      </c>
      <c r="AB54" s="73">
        <f t="shared" si="8"/>
        <v>0</v>
      </c>
      <c r="AC54" s="73">
        <f t="shared" si="9"/>
        <v>0</v>
      </c>
      <c r="AD54" s="73">
        <f t="shared" si="10"/>
        <v>0</v>
      </c>
      <c r="AE54" s="73">
        <f t="shared" si="11"/>
        <v>0</v>
      </c>
      <c r="AF54" s="73">
        <f t="shared" si="12"/>
        <v>0</v>
      </c>
      <c r="AG54" s="73">
        <f t="shared" si="13"/>
        <v>0</v>
      </c>
      <c r="AH54" s="73">
        <f t="shared" si="14"/>
        <v>0</v>
      </c>
      <c r="AI54" s="73">
        <f t="shared" si="15"/>
        <v>0</v>
      </c>
      <c r="AJ54" s="73">
        <f t="shared" si="16"/>
        <v>0</v>
      </c>
      <c r="AK54" s="73">
        <f t="shared" si="17"/>
        <v>0</v>
      </c>
      <c r="AL54" s="73">
        <f t="shared" si="18"/>
        <v>0</v>
      </c>
      <c r="AM54" s="73">
        <f t="shared" si="18"/>
        <v>0</v>
      </c>
      <c r="AN54" s="73">
        <f t="shared" si="18"/>
        <v>0</v>
      </c>
    </row>
    <row r="55" spans="2:42">
      <c r="B55" s="61"/>
      <c r="C55" s="63"/>
      <c r="D55" s="80"/>
      <c r="E55" s="57"/>
      <c r="F55" s="77"/>
      <c r="G55" s="78">
        <f t="shared" si="33"/>
        <v>0</v>
      </c>
      <c r="H55" s="79">
        <f t="shared" si="34"/>
        <v>0</v>
      </c>
      <c r="I55" s="92"/>
      <c r="J55" s="73">
        <f t="shared" si="19"/>
        <v>0</v>
      </c>
      <c r="K55" s="73">
        <f t="shared" si="20"/>
        <v>0</v>
      </c>
      <c r="L55" s="73">
        <f t="shared" si="21"/>
        <v>0</v>
      </c>
      <c r="M55" s="73">
        <f t="shared" si="22"/>
        <v>0</v>
      </c>
      <c r="N55" s="73">
        <f t="shared" si="23"/>
        <v>0</v>
      </c>
      <c r="O55" s="73">
        <f t="shared" si="24"/>
        <v>0</v>
      </c>
      <c r="P55" s="73">
        <f t="shared" si="25"/>
        <v>0</v>
      </c>
      <c r="Q55" s="73">
        <f t="shared" si="26"/>
        <v>0</v>
      </c>
      <c r="R55" s="73">
        <f t="shared" si="27"/>
        <v>0</v>
      </c>
      <c r="S55" s="73">
        <f t="shared" si="28"/>
        <v>0</v>
      </c>
      <c r="T55" s="73">
        <f t="shared" si="29"/>
        <v>0</v>
      </c>
      <c r="U55" s="73">
        <f t="shared" si="30"/>
        <v>0</v>
      </c>
      <c r="V55" s="73">
        <f t="shared" si="35"/>
        <v>0</v>
      </c>
      <c r="W55" s="73">
        <f t="shared" si="35"/>
        <v>0</v>
      </c>
      <c r="X55" s="73">
        <f t="shared" si="35"/>
        <v>0</v>
      </c>
      <c r="Z55" s="73">
        <f t="shared" si="6"/>
        <v>0</v>
      </c>
      <c r="AA55" s="73">
        <f t="shared" si="7"/>
        <v>0</v>
      </c>
      <c r="AB55" s="73">
        <f t="shared" si="8"/>
        <v>0</v>
      </c>
      <c r="AC55" s="73">
        <f t="shared" si="9"/>
        <v>0</v>
      </c>
      <c r="AD55" s="73">
        <f t="shared" si="10"/>
        <v>0</v>
      </c>
      <c r="AE55" s="73">
        <f t="shared" si="11"/>
        <v>0</v>
      </c>
      <c r="AF55" s="73">
        <f t="shared" si="12"/>
        <v>0</v>
      </c>
      <c r="AG55" s="73">
        <f t="shared" si="13"/>
        <v>0</v>
      </c>
      <c r="AH55" s="73">
        <f t="shared" si="14"/>
        <v>0</v>
      </c>
      <c r="AI55" s="73">
        <f t="shared" si="15"/>
        <v>0</v>
      </c>
      <c r="AJ55" s="73">
        <f t="shared" si="16"/>
        <v>0</v>
      </c>
      <c r="AK55" s="73">
        <f t="shared" si="17"/>
        <v>0</v>
      </c>
      <c r="AL55" s="73">
        <f t="shared" si="18"/>
        <v>0</v>
      </c>
      <c r="AM55" s="73">
        <f t="shared" si="18"/>
        <v>0</v>
      </c>
      <c r="AN55" s="73">
        <f t="shared" si="18"/>
        <v>0</v>
      </c>
    </row>
    <row r="56" spans="2:42">
      <c r="B56" s="61"/>
      <c r="C56" s="63"/>
      <c r="D56" s="80"/>
      <c r="E56" s="57"/>
      <c r="F56" s="77"/>
      <c r="G56" s="78">
        <f t="shared" si="33"/>
        <v>0</v>
      </c>
      <c r="H56" s="79">
        <f t="shared" si="34"/>
        <v>0</v>
      </c>
      <c r="I56" s="92"/>
      <c r="J56" s="73">
        <f t="shared" si="19"/>
        <v>0</v>
      </c>
      <c r="K56" s="73">
        <f t="shared" si="20"/>
        <v>0</v>
      </c>
      <c r="L56" s="73">
        <f t="shared" si="21"/>
        <v>0</v>
      </c>
      <c r="M56" s="73">
        <f t="shared" si="22"/>
        <v>0</v>
      </c>
      <c r="N56" s="73">
        <f t="shared" si="23"/>
        <v>0</v>
      </c>
      <c r="O56" s="73">
        <f t="shared" si="24"/>
        <v>0</v>
      </c>
      <c r="P56" s="73">
        <f t="shared" si="25"/>
        <v>0</v>
      </c>
      <c r="Q56" s="73">
        <f t="shared" si="26"/>
        <v>0</v>
      </c>
      <c r="R56" s="73">
        <f t="shared" si="27"/>
        <v>0</v>
      </c>
      <c r="S56" s="73">
        <f t="shared" si="28"/>
        <v>0</v>
      </c>
      <c r="T56" s="73">
        <f t="shared" si="29"/>
        <v>0</v>
      </c>
      <c r="U56" s="73">
        <f t="shared" si="30"/>
        <v>0</v>
      </c>
      <c r="V56" s="73">
        <f t="shared" si="35"/>
        <v>0</v>
      </c>
      <c r="W56" s="73">
        <f t="shared" si="35"/>
        <v>0</v>
      </c>
      <c r="X56" s="73">
        <f t="shared" si="35"/>
        <v>0</v>
      </c>
      <c r="Z56" s="73">
        <f t="shared" si="6"/>
        <v>0</v>
      </c>
      <c r="AA56" s="73">
        <f t="shared" si="7"/>
        <v>0</v>
      </c>
      <c r="AB56" s="73">
        <f t="shared" si="8"/>
        <v>0</v>
      </c>
      <c r="AC56" s="73">
        <f t="shared" si="9"/>
        <v>0</v>
      </c>
      <c r="AD56" s="73">
        <f t="shared" si="10"/>
        <v>0</v>
      </c>
      <c r="AE56" s="73">
        <f t="shared" si="11"/>
        <v>0</v>
      </c>
      <c r="AF56" s="73">
        <f t="shared" si="12"/>
        <v>0</v>
      </c>
      <c r="AG56" s="73">
        <f t="shared" si="13"/>
        <v>0</v>
      </c>
      <c r="AH56" s="73">
        <f t="shared" si="14"/>
        <v>0</v>
      </c>
      <c r="AI56" s="73">
        <f t="shared" si="15"/>
        <v>0</v>
      </c>
      <c r="AJ56" s="73">
        <f t="shared" si="16"/>
        <v>0</v>
      </c>
      <c r="AK56" s="73">
        <f t="shared" si="17"/>
        <v>0</v>
      </c>
      <c r="AL56" s="73">
        <f t="shared" si="18"/>
        <v>0</v>
      </c>
      <c r="AM56" s="73">
        <f t="shared" si="18"/>
        <v>0</v>
      </c>
      <c r="AN56" s="73">
        <f t="shared" si="18"/>
        <v>0</v>
      </c>
    </row>
    <row r="57" spans="2:42">
      <c r="B57" s="61"/>
      <c r="C57" s="63"/>
      <c r="D57" s="80"/>
      <c r="E57" s="57"/>
      <c r="F57" s="77"/>
      <c r="G57" s="78">
        <f t="shared" si="33"/>
        <v>0</v>
      </c>
      <c r="H57" s="79">
        <f t="shared" si="34"/>
        <v>0</v>
      </c>
      <c r="I57" s="92"/>
      <c r="J57" s="73">
        <f t="shared" si="19"/>
        <v>0</v>
      </c>
      <c r="K57" s="73">
        <f t="shared" si="20"/>
        <v>0</v>
      </c>
      <c r="L57" s="73">
        <f t="shared" si="21"/>
        <v>0</v>
      </c>
      <c r="M57" s="73">
        <f t="shared" si="22"/>
        <v>0</v>
      </c>
      <c r="N57" s="73">
        <f t="shared" si="23"/>
        <v>0</v>
      </c>
      <c r="O57" s="73">
        <f t="shared" si="24"/>
        <v>0</v>
      </c>
      <c r="P57" s="73">
        <f t="shared" si="25"/>
        <v>0</v>
      </c>
      <c r="Q57" s="73">
        <f t="shared" si="26"/>
        <v>0</v>
      </c>
      <c r="R57" s="73">
        <f t="shared" si="27"/>
        <v>0</v>
      </c>
      <c r="S57" s="73">
        <f t="shared" si="28"/>
        <v>0</v>
      </c>
      <c r="T57" s="73">
        <f t="shared" si="29"/>
        <v>0</v>
      </c>
      <c r="U57" s="73">
        <f t="shared" si="30"/>
        <v>0</v>
      </c>
      <c r="V57" s="73">
        <f t="shared" si="35"/>
        <v>0</v>
      </c>
      <c r="W57" s="73">
        <f t="shared" si="35"/>
        <v>0</v>
      </c>
      <c r="X57" s="73">
        <f t="shared" si="35"/>
        <v>0</v>
      </c>
      <c r="Z57" s="73">
        <f t="shared" si="6"/>
        <v>0</v>
      </c>
      <c r="AA57" s="73">
        <f t="shared" si="7"/>
        <v>0</v>
      </c>
      <c r="AB57" s="73">
        <f t="shared" si="8"/>
        <v>0</v>
      </c>
      <c r="AC57" s="73">
        <f t="shared" si="9"/>
        <v>0</v>
      </c>
      <c r="AD57" s="73">
        <f t="shared" si="10"/>
        <v>0</v>
      </c>
      <c r="AE57" s="73">
        <f t="shared" si="11"/>
        <v>0</v>
      </c>
      <c r="AF57" s="73">
        <f t="shared" si="12"/>
        <v>0</v>
      </c>
      <c r="AG57" s="73">
        <f t="shared" si="13"/>
        <v>0</v>
      </c>
      <c r="AH57" s="73">
        <f t="shared" si="14"/>
        <v>0</v>
      </c>
      <c r="AI57" s="73">
        <f t="shared" si="15"/>
        <v>0</v>
      </c>
      <c r="AJ57" s="73">
        <f t="shared" si="16"/>
        <v>0</v>
      </c>
      <c r="AK57" s="73">
        <f t="shared" si="17"/>
        <v>0</v>
      </c>
      <c r="AL57" s="73">
        <f t="shared" si="18"/>
        <v>0</v>
      </c>
      <c r="AM57" s="73">
        <f t="shared" si="18"/>
        <v>0</v>
      </c>
      <c r="AN57" s="73">
        <f t="shared" si="18"/>
        <v>0</v>
      </c>
    </row>
    <row r="58" spans="2:42">
      <c r="B58" s="61"/>
      <c r="C58" s="63"/>
      <c r="D58" s="80"/>
      <c r="E58" s="57"/>
      <c r="F58" s="77"/>
      <c r="G58" s="78">
        <f t="shared" si="33"/>
        <v>0</v>
      </c>
      <c r="H58" s="79">
        <f t="shared" si="34"/>
        <v>0</v>
      </c>
      <c r="I58" s="92"/>
      <c r="J58" s="73">
        <f t="shared" si="19"/>
        <v>0</v>
      </c>
      <c r="K58" s="73">
        <f t="shared" si="20"/>
        <v>0</v>
      </c>
      <c r="L58" s="73">
        <f t="shared" si="21"/>
        <v>0</v>
      </c>
      <c r="M58" s="73">
        <f t="shared" si="22"/>
        <v>0</v>
      </c>
      <c r="N58" s="73">
        <f t="shared" si="23"/>
        <v>0</v>
      </c>
      <c r="O58" s="73">
        <f t="shared" si="24"/>
        <v>0</v>
      </c>
      <c r="P58" s="73">
        <f t="shared" si="25"/>
        <v>0</v>
      </c>
      <c r="Q58" s="73">
        <f t="shared" si="26"/>
        <v>0</v>
      </c>
      <c r="R58" s="73">
        <f t="shared" si="27"/>
        <v>0</v>
      </c>
      <c r="S58" s="73">
        <f t="shared" si="28"/>
        <v>0</v>
      </c>
      <c r="T58" s="73">
        <f t="shared" si="29"/>
        <v>0</v>
      </c>
      <c r="U58" s="73">
        <f t="shared" si="30"/>
        <v>0</v>
      </c>
      <c r="V58" s="73">
        <f t="shared" si="35"/>
        <v>0</v>
      </c>
      <c r="W58" s="73">
        <f t="shared" si="35"/>
        <v>0</v>
      </c>
      <c r="X58" s="73">
        <f t="shared" si="35"/>
        <v>0</v>
      </c>
      <c r="Z58" s="73">
        <f t="shared" si="6"/>
        <v>0</v>
      </c>
      <c r="AA58" s="73">
        <f t="shared" si="7"/>
        <v>0</v>
      </c>
      <c r="AB58" s="73">
        <f t="shared" si="8"/>
        <v>0</v>
      </c>
      <c r="AC58" s="73">
        <f t="shared" si="9"/>
        <v>0</v>
      </c>
      <c r="AD58" s="73">
        <f t="shared" si="10"/>
        <v>0</v>
      </c>
      <c r="AE58" s="73">
        <f t="shared" si="11"/>
        <v>0</v>
      </c>
      <c r="AF58" s="73">
        <f t="shared" si="12"/>
        <v>0</v>
      </c>
      <c r="AG58" s="73">
        <f t="shared" si="13"/>
        <v>0</v>
      </c>
      <c r="AH58" s="73">
        <f t="shared" si="14"/>
        <v>0</v>
      </c>
      <c r="AI58" s="73">
        <f t="shared" si="15"/>
        <v>0</v>
      </c>
      <c r="AJ58" s="73">
        <f t="shared" si="16"/>
        <v>0</v>
      </c>
      <c r="AK58" s="73">
        <f t="shared" si="17"/>
        <v>0</v>
      </c>
      <c r="AL58" s="73">
        <f t="shared" si="18"/>
        <v>0</v>
      </c>
      <c r="AM58" s="73">
        <f t="shared" si="18"/>
        <v>0</v>
      </c>
      <c r="AN58" s="73">
        <f t="shared" si="18"/>
        <v>0</v>
      </c>
    </row>
    <row r="59" spans="2:42">
      <c r="B59" s="61"/>
      <c r="C59" s="63"/>
      <c r="D59" s="80"/>
      <c r="E59" s="57"/>
      <c r="F59" s="77"/>
      <c r="G59" s="78">
        <f t="shared" si="33"/>
        <v>0</v>
      </c>
      <c r="H59" s="79">
        <f t="shared" si="34"/>
        <v>0</v>
      </c>
      <c r="I59" s="92"/>
      <c r="J59" s="73">
        <f t="shared" si="19"/>
        <v>0</v>
      </c>
      <c r="K59" s="73">
        <f t="shared" si="20"/>
        <v>0</v>
      </c>
      <c r="L59" s="73">
        <f t="shared" si="21"/>
        <v>0</v>
      </c>
      <c r="M59" s="73">
        <f t="shared" si="22"/>
        <v>0</v>
      </c>
      <c r="N59" s="73">
        <f t="shared" si="23"/>
        <v>0</v>
      </c>
      <c r="O59" s="73">
        <f t="shared" si="24"/>
        <v>0</v>
      </c>
      <c r="P59" s="73">
        <f t="shared" si="25"/>
        <v>0</v>
      </c>
      <c r="Q59" s="73">
        <f t="shared" si="26"/>
        <v>0</v>
      </c>
      <c r="R59" s="73">
        <f t="shared" si="27"/>
        <v>0</v>
      </c>
      <c r="S59" s="73">
        <f t="shared" si="28"/>
        <v>0</v>
      </c>
      <c r="T59" s="73">
        <f t="shared" si="29"/>
        <v>0</v>
      </c>
      <c r="U59" s="73">
        <f t="shared" si="30"/>
        <v>0</v>
      </c>
      <c r="V59" s="73">
        <f t="shared" si="35"/>
        <v>0</v>
      </c>
      <c r="W59" s="73">
        <f t="shared" si="35"/>
        <v>0</v>
      </c>
      <c r="X59" s="73">
        <f t="shared" si="35"/>
        <v>0</v>
      </c>
      <c r="Z59" s="73">
        <f t="shared" si="6"/>
        <v>0</v>
      </c>
      <c r="AA59" s="73">
        <f t="shared" si="7"/>
        <v>0</v>
      </c>
      <c r="AB59" s="73">
        <f t="shared" si="8"/>
        <v>0</v>
      </c>
      <c r="AC59" s="73">
        <f t="shared" si="9"/>
        <v>0</v>
      </c>
      <c r="AD59" s="73">
        <f t="shared" si="10"/>
        <v>0</v>
      </c>
      <c r="AE59" s="73">
        <f t="shared" si="11"/>
        <v>0</v>
      </c>
      <c r="AF59" s="73">
        <f t="shared" si="12"/>
        <v>0</v>
      </c>
      <c r="AG59" s="73">
        <f t="shared" si="13"/>
        <v>0</v>
      </c>
      <c r="AH59" s="73">
        <f t="shared" si="14"/>
        <v>0</v>
      </c>
      <c r="AI59" s="73">
        <f t="shared" si="15"/>
        <v>0</v>
      </c>
      <c r="AJ59" s="73">
        <f t="shared" si="16"/>
        <v>0</v>
      </c>
      <c r="AK59" s="73">
        <f t="shared" si="17"/>
        <v>0</v>
      </c>
      <c r="AL59" s="73">
        <f t="shared" si="18"/>
        <v>0</v>
      </c>
      <c r="AM59" s="73">
        <f t="shared" si="18"/>
        <v>0</v>
      </c>
      <c r="AN59" s="73">
        <f t="shared" si="18"/>
        <v>0</v>
      </c>
    </row>
    <row r="60" spans="2:42">
      <c r="B60" s="61"/>
      <c r="C60" s="63"/>
      <c r="D60" s="80"/>
      <c r="E60" s="57"/>
      <c r="F60" s="77"/>
      <c r="G60" s="78">
        <f t="shared" si="33"/>
        <v>0</v>
      </c>
      <c r="H60" s="79">
        <f t="shared" si="34"/>
        <v>0</v>
      </c>
      <c r="I60" s="92"/>
      <c r="J60" s="73">
        <f t="shared" si="19"/>
        <v>0</v>
      </c>
      <c r="K60" s="73">
        <f t="shared" si="20"/>
        <v>0</v>
      </c>
      <c r="L60" s="73">
        <f t="shared" si="21"/>
        <v>0</v>
      </c>
      <c r="M60" s="73">
        <f t="shared" si="22"/>
        <v>0</v>
      </c>
      <c r="N60" s="73">
        <f t="shared" si="23"/>
        <v>0</v>
      </c>
      <c r="O60" s="73">
        <f t="shared" si="24"/>
        <v>0</v>
      </c>
      <c r="P60" s="73">
        <f t="shared" si="25"/>
        <v>0</v>
      </c>
      <c r="Q60" s="73">
        <f t="shared" si="26"/>
        <v>0</v>
      </c>
      <c r="R60" s="73">
        <f t="shared" si="27"/>
        <v>0</v>
      </c>
      <c r="S60" s="73">
        <f t="shared" si="28"/>
        <v>0</v>
      </c>
      <c r="T60" s="73">
        <f t="shared" si="29"/>
        <v>0</v>
      </c>
      <c r="U60" s="73">
        <f t="shared" si="30"/>
        <v>0</v>
      </c>
      <c r="V60" s="73">
        <f t="shared" si="35"/>
        <v>0</v>
      </c>
      <c r="W60" s="73">
        <f t="shared" si="35"/>
        <v>0</v>
      </c>
      <c r="X60" s="73">
        <f t="shared" si="35"/>
        <v>0</v>
      </c>
      <c r="Z60" s="73">
        <f t="shared" si="6"/>
        <v>0</v>
      </c>
      <c r="AA60" s="73">
        <f t="shared" si="7"/>
        <v>0</v>
      </c>
      <c r="AB60" s="73">
        <f t="shared" si="8"/>
        <v>0</v>
      </c>
      <c r="AC60" s="73">
        <f t="shared" si="9"/>
        <v>0</v>
      </c>
      <c r="AD60" s="73">
        <f t="shared" si="10"/>
        <v>0</v>
      </c>
      <c r="AE60" s="73">
        <f t="shared" si="11"/>
        <v>0</v>
      </c>
      <c r="AF60" s="73">
        <f t="shared" si="12"/>
        <v>0</v>
      </c>
      <c r="AG60" s="73">
        <f t="shared" si="13"/>
        <v>0</v>
      </c>
      <c r="AH60" s="73">
        <f t="shared" si="14"/>
        <v>0</v>
      </c>
      <c r="AI60" s="73">
        <f t="shared" si="15"/>
        <v>0</v>
      </c>
      <c r="AJ60" s="73">
        <f t="shared" si="16"/>
        <v>0</v>
      </c>
      <c r="AK60" s="73">
        <f t="shared" si="17"/>
        <v>0</v>
      </c>
      <c r="AL60" s="73">
        <f t="shared" si="18"/>
        <v>0</v>
      </c>
      <c r="AM60" s="73">
        <f t="shared" si="18"/>
        <v>0</v>
      </c>
      <c r="AN60" s="73">
        <f t="shared" si="18"/>
        <v>0</v>
      </c>
    </row>
    <row r="61" spans="2:42">
      <c r="B61" s="61"/>
      <c r="C61" s="63"/>
      <c r="D61" s="80"/>
      <c r="E61" s="57"/>
      <c r="F61" s="77"/>
      <c r="G61" s="78">
        <f t="shared" si="33"/>
        <v>0</v>
      </c>
      <c r="H61" s="79">
        <f t="shared" si="34"/>
        <v>0</v>
      </c>
      <c r="I61" s="92"/>
      <c r="J61" s="73">
        <f t="shared" si="19"/>
        <v>0</v>
      </c>
      <c r="K61" s="73">
        <f t="shared" si="20"/>
        <v>0</v>
      </c>
      <c r="L61" s="73">
        <f t="shared" si="21"/>
        <v>0</v>
      </c>
      <c r="M61" s="73">
        <f t="shared" si="22"/>
        <v>0</v>
      </c>
      <c r="N61" s="73">
        <f t="shared" si="23"/>
        <v>0</v>
      </c>
      <c r="O61" s="73">
        <f t="shared" si="24"/>
        <v>0</v>
      </c>
      <c r="P61" s="73">
        <f t="shared" si="25"/>
        <v>0</v>
      </c>
      <c r="Q61" s="73">
        <f t="shared" si="26"/>
        <v>0</v>
      </c>
      <c r="R61" s="73">
        <f t="shared" si="27"/>
        <v>0</v>
      </c>
      <c r="S61" s="73">
        <f t="shared" si="28"/>
        <v>0</v>
      </c>
      <c r="T61" s="73">
        <f t="shared" si="29"/>
        <v>0</v>
      </c>
      <c r="U61" s="73">
        <f t="shared" si="30"/>
        <v>0</v>
      </c>
      <c r="V61" s="73">
        <f t="shared" si="35"/>
        <v>0</v>
      </c>
      <c r="W61" s="73">
        <f t="shared" si="35"/>
        <v>0</v>
      </c>
      <c r="X61" s="73">
        <f t="shared" si="35"/>
        <v>0</v>
      </c>
      <c r="Z61" s="73">
        <f t="shared" si="6"/>
        <v>0</v>
      </c>
      <c r="AA61" s="73">
        <f t="shared" si="7"/>
        <v>0</v>
      </c>
      <c r="AB61" s="73">
        <f t="shared" si="8"/>
        <v>0</v>
      </c>
      <c r="AC61" s="73">
        <f t="shared" si="9"/>
        <v>0</v>
      </c>
      <c r="AD61" s="73">
        <f t="shared" si="10"/>
        <v>0</v>
      </c>
      <c r="AE61" s="73">
        <f t="shared" si="11"/>
        <v>0</v>
      </c>
      <c r="AF61" s="73">
        <f t="shared" si="12"/>
        <v>0</v>
      </c>
      <c r="AG61" s="73">
        <f t="shared" si="13"/>
        <v>0</v>
      </c>
      <c r="AH61" s="73">
        <f t="shared" si="14"/>
        <v>0</v>
      </c>
      <c r="AI61" s="73">
        <f t="shared" si="15"/>
        <v>0</v>
      </c>
      <c r="AJ61" s="73">
        <f t="shared" si="16"/>
        <v>0</v>
      </c>
      <c r="AK61" s="73">
        <f t="shared" si="17"/>
        <v>0</v>
      </c>
      <c r="AL61" s="73">
        <f t="shared" si="18"/>
        <v>0</v>
      </c>
      <c r="AM61" s="73">
        <f t="shared" si="18"/>
        <v>0</v>
      </c>
      <c r="AN61" s="73">
        <f t="shared" si="18"/>
        <v>0</v>
      </c>
    </row>
    <row r="62" spans="2:42" ht="17.25" thickBot="1">
      <c r="B62" s="101"/>
      <c r="C62" s="85"/>
      <c r="D62" s="165"/>
      <c r="E62" s="87"/>
      <c r="F62" s="158"/>
      <c r="G62" s="156">
        <f t="shared" si="33"/>
        <v>0</v>
      </c>
      <c r="H62" s="157">
        <f t="shared" si="34"/>
        <v>0</v>
      </c>
      <c r="I62" s="92"/>
      <c r="J62" s="73">
        <f t="shared" si="19"/>
        <v>0</v>
      </c>
      <c r="K62" s="73">
        <f t="shared" si="20"/>
        <v>0</v>
      </c>
      <c r="L62" s="73">
        <f t="shared" si="21"/>
        <v>0</v>
      </c>
      <c r="M62" s="73">
        <f t="shared" si="22"/>
        <v>0</v>
      </c>
      <c r="N62" s="73">
        <f t="shared" si="23"/>
        <v>0</v>
      </c>
      <c r="O62" s="73">
        <f t="shared" si="24"/>
        <v>0</v>
      </c>
      <c r="P62" s="73">
        <f t="shared" si="25"/>
        <v>0</v>
      </c>
      <c r="Q62" s="73">
        <f t="shared" si="26"/>
        <v>0</v>
      </c>
      <c r="R62" s="73">
        <f t="shared" si="27"/>
        <v>0</v>
      </c>
      <c r="S62" s="73">
        <f t="shared" si="28"/>
        <v>0</v>
      </c>
      <c r="T62" s="73">
        <f t="shared" si="29"/>
        <v>0</v>
      </c>
      <c r="U62" s="73">
        <f t="shared" si="30"/>
        <v>0</v>
      </c>
      <c r="V62" s="73">
        <f t="shared" si="35"/>
        <v>0</v>
      </c>
      <c r="W62" s="73">
        <f t="shared" si="35"/>
        <v>0</v>
      </c>
      <c r="X62" s="73">
        <f t="shared" si="35"/>
        <v>0</v>
      </c>
      <c r="Z62" s="73">
        <f t="shared" si="6"/>
        <v>0</v>
      </c>
      <c r="AA62" s="73">
        <f t="shared" si="7"/>
        <v>0</v>
      </c>
      <c r="AB62" s="73">
        <f t="shared" si="8"/>
        <v>0</v>
      </c>
      <c r="AC62" s="73">
        <f t="shared" si="9"/>
        <v>0</v>
      </c>
      <c r="AD62" s="73">
        <f t="shared" si="10"/>
        <v>0</v>
      </c>
      <c r="AE62" s="73">
        <f t="shared" si="11"/>
        <v>0</v>
      </c>
      <c r="AF62" s="73">
        <f t="shared" si="12"/>
        <v>0</v>
      </c>
      <c r="AG62" s="73">
        <f t="shared" si="13"/>
        <v>0</v>
      </c>
      <c r="AH62" s="73">
        <f t="shared" si="14"/>
        <v>0</v>
      </c>
      <c r="AI62" s="73">
        <f t="shared" si="15"/>
        <v>0</v>
      </c>
      <c r="AJ62" s="73">
        <f t="shared" si="16"/>
        <v>0</v>
      </c>
      <c r="AK62" s="73">
        <f t="shared" si="17"/>
        <v>0</v>
      </c>
      <c r="AL62" s="73">
        <f t="shared" si="18"/>
        <v>0</v>
      </c>
      <c r="AM62" s="73">
        <f t="shared" si="18"/>
        <v>0</v>
      </c>
      <c r="AN62" s="73">
        <f t="shared" si="18"/>
        <v>0</v>
      </c>
    </row>
    <row r="63" spans="2:42" ht="17.25" thickBot="1">
      <c r="C63" s="650" t="s">
        <v>43</v>
      </c>
      <c r="D63" s="651"/>
      <c r="E63" s="64">
        <f>SUM(E3:E62)</f>
        <v>0</v>
      </c>
      <c r="F63" s="70"/>
      <c r="G63" s="65">
        <f>SUM(G3:G62)</f>
        <v>0</v>
      </c>
      <c r="H63" s="66">
        <f>SUM(H3:H62)</f>
        <v>0</v>
      </c>
      <c r="I63" s="94"/>
      <c r="J63" s="74">
        <f>SUM(J3:J62)</f>
        <v>0</v>
      </c>
      <c r="K63" s="74">
        <f t="shared" ref="K63:X63" si="36">SUM(K3:K62)</f>
        <v>0</v>
      </c>
      <c r="L63" s="74">
        <f t="shared" si="36"/>
        <v>0</v>
      </c>
      <c r="M63" s="74">
        <f t="shared" si="36"/>
        <v>0</v>
      </c>
      <c r="N63" s="74">
        <f t="shared" si="36"/>
        <v>0</v>
      </c>
      <c r="O63" s="74">
        <f t="shared" si="36"/>
        <v>0</v>
      </c>
      <c r="P63" s="74">
        <f t="shared" si="36"/>
        <v>0</v>
      </c>
      <c r="Q63" s="74">
        <f t="shared" si="36"/>
        <v>0</v>
      </c>
      <c r="R63" s="74">
        <f t="shared" si="36"/>
        <v>0</v>
      </c>
      <c r="S63" s="74">
        <f t="shared" si="36"/>
        <v>0</v>
      </c>
      <c r="T63" s="74">
        <f t="shared" si="36"/>
        <v>0</v>
      </c>
      <c r="U63" s="74">
        <f t="shared" si="36"/>
        <v>0</v>
      </c>
      <c r="V63" s="74">
        <f t="shared" si="36"/>
        <v>0</v>
      </c>
      <c r="W63" s="74">
        <f t="shared" si="36"/>
        <v>0</v>
      </c>
      <c r="X63" s="74">
        <f t="shared" si="36"/>
        <v>0</v>
      </c>
      <c r="Y63" s="74"/>
      <c r="Z63" s="74">
        <f>SUM(Z3:Z62)</f>
        <v>0</v>
      </c>
      <c r="AA63" s="74">
        <f t="shared" ref="AA63:AN63" si="37">SUM(AA3:AA62)</f>
        <v>0</v>
      </c>
      <c r="AB63" s="74">
        <f t="shared" si="37"/>
        <v>0</v>
      </c>
      <c r="AC63" s="74">
        <f t="shared" si="37"/>
        <v>0</v>
      </c>
      <c r="AD63" s="74">
        <f t="shared" si="37"/>
        <v>0</v>
      </c>
      <c r="AE63" s="74">
        <f t="shared" si="37"/>
        <v>0</v>
      </c>
      <c r="AF63" s="74">
        <f t="shared" si="37"/>
        <v>0</v>
      </c>
      <c r="AG63" s="74">
        <f t="shared" si="37"/>
        <v>0</v>
      </c>
      <c r="AH63" s="74">
        <f t="shared" si="37"/>
        <v>0</v>
      </c>
      <c r="AI63" s="74">
        <f t="shared" si="37"/>
        <v>0</v>
      </c>
      <c r="AJ63" s="74">
        <f t="shared" si="37"/>
        <v>0</v>
      </c>
      <c r="AK63" s="74">
        <f t="shared" si="37"/>
        <v>0</v>
      </c>
      <c r="AL63" s="74">
        <f t="shared" si="37"/>
        <v>0</v>
      </c>
      <c r="AM63" s="74">
        <f t="shared" si="37"/>
        <v>0</v>
      </c>
      <c r="AN63" s="74">
        <f t="shared" si="37"/>
        <v>0</v>
      </c>
      <c r="AO63" s="74"/>
      <c r="AP63" s="74"/>
    </row>
    <row r="64" spans="2:42">
      <c r="H64" s="60"/>
      <c r="I64" s="95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sortState ref="Z2:AJ2">
    <sortCondition ref="Z2"/>
  </sortState>
  <mergeCells count="4">
    <mergeCell ref="AR18:AT18"/>
    <mergeCell ref="C63:D63"/>
    <mergeCell ref="AY23:AZ23"/>
    <mergeCell ref="AV23:AW23"/>
  </mergeCells>
  <dataValidations count="2">
    <dataValidation type="list" allowBlank="1" showInputMessage="1" showErrorMessage="1" sqref="F3:F62">
      <formula1>$AQ$17:$AQ$19</formula1>
    </dataValidation>
    <dataValidation type="list" allowBlank="1" showInputMessage="1" showErrorMessage="1" sqref="D3:D62">
      <formula1>$AQ$2:$AQ$16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B1:H16"/>
  <sheetViews>
    <sheetView workbookViewId="0">
      <selection activeCell="G4" sqref="G4"/>
    </sheetView>
  </sheetViews>
  <sheetFormatPr defaultRowHeight="15"/>
  <cols>
    <col min="1" max="1" width="5.42578125" style="1" customWidth="1"/>
    <col min="2" max="2" width="17.28515625" style="1" bestFit="1" customWidth="1"/>
    <col min="3" max="6" width="14.28515625" style="1" customWidth="1"/>
    <col min="7" max="8" width="14.28515625" style="1" bestFit="1" customWidth="1"/>
    <col min="9" max="16384" width="9.140625" style="1"/>
  </cols>
  <sheetData>
    <row r="1" spans="2:8" ht="15.75" thickBot="1"/>
    <row r="2" spans="2:8" ht="15.75" thickBot="1">
      <c r="C2" s="696" t="s">
        <v>69</v>
      </c>
      <c r="D2" s="697"/>
      <c r="E2" s="697"/>
      <c r="F2" s="697"/>
      <c r="G2" s="697"/>
      <c r="H2" s="698"/>
    </row>
    <row r="3" spans="2:8" ht="15.75" thickBot="1">
      <c r="C3" s="693" t="s">
        <v>89</v>
      </c>
      <c r="D3" s="694"/>
      <c r="E3" s="693" t="s">
        <v>90</v>
      </c>
      <c r="F3" s="695"/>
      <c r="G3" s="693" t="s">
        <v>380</v>
      </c>
      <c r="H3" s="695"/>
    </row>
    <row r="4" spans="2:8">
      <c r="B4" s="116" t="s">
        <v>75</v>
      </c>
      <c r="C4" s="117" t="s">
        <v>22</v>
      </c>
      <c r="D4" s="129" t="s">
        <v>70</v>
      </c>
      <c r="E4" s="117" t="s">
        <v>22</v>
      </c>
      <c r="F4" s="118" t="s">
        <v>70</v>
      </c>
      <c r="G4" s="117" t="s">
        <v>22</v>
      </c>
      <c r="H4" s="118" t="s">
        <v>70</v>
      </c>
    </row>
    <row r="5" spans="2:8">
      <c r="B5" s="119" t="s">
        <v>82</v>
      </c>
      <c r="C5" s="120" t="s">
        <v>85</v>
      </c>
      <c r="D5" s="112" t="s">
        <v>85</v>
      </c>
      <c r="E5" s="120" t="s">
        <v>85</v>
      </c>
      <c r="F5" s="121" t="s">
        <v>85</v>
      </c>
      <c r="G5" s="120" t="s">
        <v>85</v>
      </c>
      <c r="H5" s="121" t="s">
        <v>85</v>
      </c>
    </row>
    <row r="6" spans="2:8">
      <c r="B6" s="119" t="s">
        <v>71</v>
      </c>
      <c r="C6" s="120" t="s">
        <v>86</v>
      </c>
      <c r="D6" s="112" t="s">
        <v>76</v>
      </c>
      <c r="E6" s="120" t="s">
        <v>86</v>
      </c>
      <c r="F6" s="121" t="s">
        <v>86</v>
      </c>
      <c r="G6" s="120" t="s">
        <v>86</v>
      </c>
      <c r="H6" s="121" t="s">
        <v>86</v>
      </c>
    </row>
    <row r="7" spans="2:8">
      <c r="B7" s="119" t="s">
        <v>77</v>
      </c>
      <c r="C7" s="122">
        <v>1003106710862</v>
      </c>
      <c r="D7" s="130">
        <v>76169</v>
      </c>
      <c r="E7" s="122">
        <v>3382005</v>
      </c>
      <c r="F7" s="128">
        <v>1003107511400</v>
      </c>
      <c r="G7" s="122">
        <v>5182642</v>
      </c>
      <c r="H7" s="128" t="s">
        <v>228</v>
      </c>
    </row>
    <row r="8" spans="2:8">
      <c r="B8" s="119" t="s">
        <v>72</v>
      </c>
      <c r="C8" s="123">
        <v>44507</v>
      </c>
      <c r="D8" s="131">
        <v>44512</v>
      </c>
      <c r="E8" s="123">
        <v>44872</v>
      </c>
      <c r="F8" s="124">
        <v>44877</v>
      </c>
      <c r="G8" s="123">
        <v>45237</v>
      </c>
      <c r="H8" s="124">
        <v>45242</v>
      </c>
    </row>
    <row r="9" spans="2:8">
      <c r="B9" s="119" t="s">
        <v>73</v>
      </c>
      <c r="C9" s="123">
        <v>44872</v>
      </c>
      <c r="D9" s="131">
        <v>44877</v>
      </c>
      <c r="E9" s="123">
        <v>45237</v>
      </c>
      <c r="F9" s="124">
        <v>45242</v>
      </c>
      <c r="G9" s="123">
        <v>45603</v>
      </c>
      <c r="H9" s="124">
        <v>45608</v>
      </c>
    </row>
    <row r="10" spans="2:8">
      <c r="B10" s="119" t="s">
        <v>78</v>
      </c>
      <c r="C10" s="120" t="s">
        <v>87</v>
      </c>
      <c r="D10" s="112" t="s">
        <v>43</v>
      </c>
      <c r="E10" s="120" t="s">
        <v>87</v>
      </c>
      <c r="F10" s="121" t="s">
        <v>87</v>
      </c>
      <c r="G10" s="120" t="s">
        <v>87</v>
      </c>
      <c r="H10" s="121" t="s">
        <v>87</v>
      </c>
    </row>
    <row r="11" spans="2:8">
      <c r="B11" s="119" t="s">
        <v>79</v>
      </c>
      <c r="C11" s="120" t="s">
        <v>80</v>
      </c>
      <c r="D11" s="112" t="s">
        <v>80</v>
      </c>
      <c r="E11" s="120" t="s">
        <v>80</v>
      </c>
      <c r="F11" s="121" t="s">
        <v>80</v>
      </c>
      <c r="G11" s="120" t="s">
        <v>80</v>
      </c>
      <c r="H11" s="121" t="s">
        <v>80</v>
      </c>
    </row>
    <row r="12" spans="2:8">
      <c r="B12" s="119" t="s">
        <v>81</v>
      </c>
      <c r="C12" s="126">
        <v>0</v>
      </c>
      <c r="D12" s="132">
        <v>1977.5</v>
      </c>
      <c r="E12" s="126">
        <v>0</v>
      </c>
      <c r="F12" s="127">
        <v>0</v>
      </c>
      <c r="G12" s="126">
        <v>0</v>
      </c>
      <c r="H12" s="127" t="s">
        <v>228</v>
      </c>
    </row>
    <row r="13" spans="2:8">
      <c r="B13" s="119" t="s">
        <v>84</v>
      </c>
      <c r="C13" s="120">
        <v>437.19</v>
      </c>
      <c r="D13" s="112">
        <v>1538.15</v>
      </c>
      <c r="E13" s="120">
        <f>3*230.06</f>
        <v>690.18000000000006</v>
      </c>
      <c r="F13" s="121">
        <v>1567.81</v>
      </c>
      <c r="G13" s="120">
        <v>543.55999999999995</v>
      </c>
      <c r="H13" s="121">
        <v>1018.62</v>
      </c>
    </row>
    <row r="14" spans="2:8" ht="15.75" thickBot="1">
      <c r="B14" s="125" t="s">
        <v>74</v>
      </c>
      <c r="C14" s="552" t="s">
        <v>88</v>
      </c>
      <c r="D14" s="346" t="s">
        <v>83</v>
      </c>
      <c r="E14" s="552" t="s">
        <v>88</v>
      </c>
      <c r="F14" s="273" t="s">
        <v>88</v>
      </c>
      <c r="G14" s="552" t="s">
        <v>88</v>
      </c>
      <c r="H14" s="273" t="s">
        <v>88</v>
      </c>
    </row>
    <row r="16" spans="2:8">
      <c r="E16" s="133"/>
      <c r="F16" s="133"/>
    </row>
  </sheetData>
  <mergeCells count="4">
    <mergeCell ref="C3:D3"/>
    <mergeCell ref="E3:F3"/>
    <mergeCell ref="G3:H3"/>
    <mergeCell ref="C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1577"/>
  <sheetViews>
    <sheetView topLeftCell="A7" workbookViewId="0">
      <selection activeCell="P17" sqref="P17:Q28"/>
    </sheetView>
  </sheetViews>
  <sheetFormatPr defaultRowHeight="15.75"/>
  <cols>
    <col min="1" max="1" width="8.5703125" bestFit="1" customWidth="1"/>
    <col min="2" max="2" width="9.28515625" bestFit="1" customWidth="1"/>
    <col min="3" max="3" width="9" bestFit="1" customWidth="1"/>
    <col min="4" max="4" width="6.140625" bestFit="1" customWidth="1"/>
    <col min="5" max="5" width="7.140625" bestFit="1" customWidth="1"/>
    <col min="6" max="6" width="2.5703125" style="1" customWidth="1"/>
    <col min="7" max="7" width="14.28515625" customWidth="1"/>
    <col min="8" max="8" width="9.85546875" customWidth="1"/>
    <col min="10" max="10" width="7.7109375" bestFit="1" customWidth="1"/>
    <col min="11" max="11" width="8" customWidth="1"/>
    <col min="12" max="12" width="12.140625" bestFit="1" customWidth="1"/>
    <col min="13" max="13" width="9.140625" style="1"/>
    <col min="14" max="14" width="9.85546875" style="600" customWidth="1"/>
    <col min="15" max="15" width="18" style="624" bestFit="1" customWidth="1"/>
    <col min="16" max="16" width="14.5703125" style="109" bestFit="1" customWidth="1"/>
    <col min="17" max="17" width="16.85546875" style="109" bestFit="1" customWidth="1"/>
    <col min="18" max="18" width="15.85546875" style="109" bestFit="1" customWidth="1"/>
    <col min="19" max="19" width="14.28515625" style="109" bestFit="1" customWidth="1"/>
    <col min="20" max="20" width="13.42578125" style="109" bestFit="1" customWidth="1"/>
    <col min="21" max="21" width="6" style="109" customWidth="1"/>
    <col min="22" max="22" width="17" style="109" bestFit="1" customWidth="1"/>
    <col min="23" max="23" width="16" style="109" bestFit="1" customWidth="1"/>
    <col min="24" max="24" width="7" style="1" bestFit="1" customWidth="1"/>
    <col min="25" max="25" width="6.28515625" style="1" bestFit="1" customWidth="1"/>
    <col min="26" max="26" width="1.140625" style="142" customWidth="1"/>
    <col min="27" max="27" width="7" style="1" bestFit="1" customWidth="1"/>
    <col min="28" max="28" width="6.28515625" style="1" bestFit="1" customWidth="1"/>
    <col min="29" max="29" width="1.140625" style="142" customWidth="1"/>
    <col min="30" max="30" width="7" style="1" bestFit="1" customWidth="1"/>
    <col min="31" max="31" width="6.28515625" style="1" bestFit="1" customWidth="1"/>
    <col min="32" max="32" width="1.140625" style="142" customWidth="1"/>
    <col min="33" max="33" width="7" style="1" bestFit="1" customWidth="1"/>
    <col min="34" max="34" width="6.28515625" style="1" bestFit="1" customWidth="1"/>
    <col min="35" max="35" width="1.140625" style="142" customWidth="1"/>
    <col min="36" max="36" width="7" style="1" bestFit="1" customWidth="1"/>
    <col min="37" max="37" width="6.28515625" style="1" bestFit="1" customWidth="1"/>
    <col min="38" max="47" width="9.140625" style="1"/>
  </cols>
  <sheetData>
    <row r="1" spans="1:37" s="1" customFormat="1">
      <c r="N1" s="600"/>
      <c r="O1" s="601"/>
      <c r="P1" s="600"/>
      <c r="Q1" s="600"/>
      <c r="R1" s="600"/>
      <c r="S1" s="600"/>
      <c r="T1" s="600"/>
      <c r="U1" s="600"/>
      <c r="V1" s="600"/>
      <c r="W1" s="600"/>
      <c r="Z1" s="142"/>
      <c r="AC1" s="142"/>
      <c r="AF1" s="142"/>
      <c r="AI1" s="142"/>
    </row>
    <row r="2" spans="1:37" s="1" customFormat="1">
      <c r="N2" s="600"/>
      <c r="O2" s="699" t="s">
        <v>438</v>
      </c>
      <c r="P2" s="699"/>
      <c r="Q2" s="699"/>
      <c r="R2" s="699"/>
      <c r="S2" s="699"/>
      <c r="T2" s="699"/>
      <c r="U2" s="699"/>
      <c r="V2" s="699"/>
      <c r="W2" s="699"/>
      <c r="Z2" s="142"/>
      <c r="AC2" s="142"/>
      <c r="AF2" s="142"/>
      <c r="AI2" s="142"/>
    </row>
    <row r="3" spans="1:37" s="1" customFormat="1">
      <c r="N3" s="600"/>
      <c r="O3" s="596" t="s">
        <v>133</v>
      </c>
      <c r="P3" s="602" t="s">
        <v>439</v>
      </c>
      <c r="Q3" s="588" t="s">
        <v>440</v>
      </c>
      <c r="R3" s="596" t="s">
        <v>441</v>
      </c>
      <c r="S3" s="602" t="s">
        <v>439</v>
      </c>
      <c r="T3" s="588" t="s">
        <v>440</v>
      </c>
      <c r="U3" s="596" t="s">
        <v>441</v>
      </c>
      <c r="V3" s="602" t="s">
        <v>439</v>
      </c>
      <c r="W3" s="588" t="s">
        <v>440</v>
      </c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</row>
    <row r="4" spans="1:37">
      <c r="A4" s="177" t="s">
        <v>59</v>
      </c>
      <c r="B4" s="177" t="s">
        <v>107</v>
      </c>
      <c r="C4" s="177" t="s">
        <v>108</v>
      </c>
      <c r="D4" s="177" t="s">
        <v>109</v>
      </c>
      <c r="E4" s="177" t="s">
        <v>110</v>
      </c>
      <c r="G4" s="1"/>
      <c r="H4" s="1"/>
      <c r="I4" s="1"/>
      <c r="J4" s="705" t="s">
        <v>109</v>
      </c>
      <c r="K4" s="705"/>
      <c r="L4" s="1"/>
      <c r="O4" s="596">
        <v>1</v>
      </c>
      <c r="P4" s="602">
        <f t="shared" ref="P4:P15" si="0">O50</f>
        <v>37000</v>
      </c>
      <c r="Q4" s="603">
        <f t="shared" ref="Q4:Q15" si="1">R50</f>
        <v>444</v>
      </c>
      <c r="R4" s="596">
        <v>2</v>
      </c>
      <c r="S4" s="602">
        <f>O73</f>
        <v>74987.378834653209</v>
      </c>
      <c r="T4" s="603">
        <f>R73</f>
        <v>899.84854601583856</v>
      </c>
      <c r="U4" s="596">
        <v>15</v>
      </c>
      <c r="V4" s="602">
        <f t="shared" ref="V4:V15" si="2">VLOOKUP(U4*12,N50:O877,2,FALSE)</f>
        <v>934549.25471029745</v>
      </c>
      <c r="W4" s="603">
        <f t="shared" ref="W4:W15" si="3">VLOOKUP(U4*12,P50:R877,3,FALSE)</f>
        <v>11214.59105652357</v>
      </c>
      <c r="X4" s="561"/>
      <c r="Y4" s="561"/>
      <c r="Z4" s="554"/>
      <c r="AA4" s="561"/>
      <c r="AB4" s="561"/>
      <c r="AC4" s="554"/>
      <c r="AD4" s="561"/>
      <c r="AE4" s="561"/>
      <c r="AF4" s="554"/>
      <c r="AG4" s="561"/>
      <c r="AH4" s="561"/>
      <c r="AJ4" s="561"/>
      <c r="AK4" s="561"/>
    </row>
    <row r="5" spans="1:37">
      <c r="A5" s="177" t="s">
        <v>111</v>
      </c>
      <c r="B5" s="178"/>
      <c r="C5" s="179"/>
      <c r="D5" s="180">
        <f>IF(C5&lt;181,0.225,IF(C5&lt;361,0.2,IF(C5&lt;721,0.175,0.15)))</f>
        <v>0.22500000000000001</v>
      </c>
      <c r="E5" s="178"/>
      <c r="G5" s="704" t="s">
        <v>115</v>
      </c>
      <c r="H5" s="704"/>
      <c r="I5" s="1"/>
      <c r="J5" s="186">
        <v>180</v>
      </c>
      <c r="K5" s="187">
        <v>0.22500000000000001</v>
      </c>
      <c r="L5" s="1"/>
      <c r="O5" s="596">
        <v>2</v>
      </c>
      <c r="P5" s="602">
        <f t="shared" si="0"/>
        <v>38444</v>
      </c>
      <c r="Q5" s="603">
        <f t="shared" si="1"/>
        <v>461.32800000000003</v>
      </c>
      <c r="R5" s="596">
        <v>3</v>
      </c>
      <c r="S5" s="602">
        <f>O85</f>
        <v>99352.085334064875</v>
      </c>
      <c r="T5" s="603">
        <f>R85</f>
        <v>1192.2250240087785</v>
      </c>
      <c r="U5" s="596">
        <v>16</v>
      </c>
      <c r="V5" s="602">
        <f t="shared" si="2"/>
        <v>1091195.9130592698</v>
      </c>
      <c r="W5" s="603">
        <f t="shared" si="3"/>
        <v>13094.350956711238</v>
      </c>
      <c r="X5" s="142"/>
      <c r="Y5" s="142"/>
      <c r="AA5" s="142"/>
      <c r="AB5" s="142"/>
      <c r="AD5" s="142"/>
      <c r="AE5" s="142"/>
      <c r="AG5" s="142"/>
      <c r="AH5" s="142"/>
      <c r="AJ5" s="142"/>
      <c r="AK5" s="142"/>
    </row>
    <row r="6" spans="1:37">
      <c r="A6" s="177" t="s">
        <v>112</v>
      </c>
      <c r="B6" s="181" t="e">
        <f>B5/E5</f>
        <v>#DIV/0!</v>
      </c>
      <c r="C6" s="182">
        <f t="shared" ref="C6:E8" si="4">C5</f>
        <v>0</v>
      </c>
      <c r="D6" s="183">
        <f t="shared" si="4"/>
        <v>0.22500000000000001</v>
      </c>
      <c r="E6" s="181">
        <f t="shared" si="4"/>
        <v>0</v>
      </c>
      <c r="G6" s="188" t="s">
        <v>116</v>
      </c>
      <c r="H6" s="189"/>
      <c r="I6" s="1"/>
      <c r="J6" s="186" t="s">
        <v>117</v>
      </c>
      <c r="K6" s="187">
        <v>0.2</v>
      </c>
      <c r="L6" s="1"/>
      <c r="O6" s="596">
        <v>3</v>
      </c>
      <c r="P6" s="602">
        <f t="shared" si="0"/>
        <v>39905.328000000001</v>
      </c>
      <c r="Q6" s="603">
        <f t="shared" si="1"/>
        <v>478.86393600000002</v>
      </c>
      <c r="R6" s="596">
        <v>4</v>
      </c>
      <c r="S6" s="602">
        <f>O97</f>
        <v>127466.38918352248</v>
      </c>
      <c r="T6" s="603">
        <f>R97</f>
        <v>1529.5966702022697</v>
      </c>
      <c r="U6" s="596">
        <v>17</v>
      </c>
      <c r="V6" s="602">
        <f t="shared" si="2"/>
        <v>1271949.6500243156</v>
      </c>
      <c r="W6" s="603">
        <f t="shared" si="3"/>
        <v>15263.395800291788</v>
      </c>
      <c r="X6" s="142"/>
      <c r="Y6" s="142"/>
      <c r="AA6" s="142"/>
      <c r="AB6" s="142"/>
      <c r="AD6" s="142"/>
      <c r="AE6" s="142"/>
      <c r="AG6" s="142"/>
      <c r="AH6" s="142"/>
      <c r="AJ6" s="142"/>
      <c r="AK6" s="142"/>
    </row>
    <row r="7" spans="1:37">
      <c r="A7" s="177" t="s">
        <v>113</v>
      </c>
      <c r="B7" s="181">
        <f>B5*(1-D5)</f>
        <v>0</v>
      </c>
      <c r="C7" s="182">
        <f t="shared" si="4"/>
        <v>0</v>
      </c>
      <c r="D7" s="183">
        <f t="shared" ref="D7" si="5">D6</f>
        <v>0.22500000000000001</v>
      </c>
      <c r="E7" s="181">
        <f t="shared" si="4"/>
        <v>0</v>
      </c>
      <c r="G7" s="188" t="s">
        <v>118</v>
      </c>
      <c r="H7" s="190">
        <f>(1+H6)^(1/12)-1</f>
        <v>0</v>
      </c>
      <c r="I7" s="1"/>
      <c r="J7" s="186" t="s">
        <v>119</v>
      </c>
      <c r="K7" s="187">
        <v>0.17499999999999999</v>
      </c>
      <c r="L7" s="1"/>
      <c r="O7" s="596">
        <v>4</v>
      </c>
      <c r="P7" s="602">
        <f t="shared" si="0"/>
        <v>41384.191936000003</v>
      </c>
      <c r="Q7" s="603">
        <f t="shared" si="1"/>
        <v>496.61030323200004</v>
      </c>
      <c r="R7" s="596">
        <v>5</v>
      </c>
      <c r="S7" s="602">
        <f>O109</f>
        <v>159907.33325804738</v>
      </c>
      <c r="T7" s="603">
        <f>R109</f>
        <v>1918.8879990965686</v>
      </c>
      <c r="U7" s="596">
        <v>18</v>
      </c>
      <c r="V7" s="602">
        <f t="shared" si="2"/>
        <v>1480520.415409195</v>
      </c>
      <c r="W7" s="603">
        <f t="shared" si="3"/>
        <v>17766.24498491034</v>
      </c>
      <c r="X7" s="142"/>
      <c r="Y7" s="142"/>
      <c r="AA7" s="142"/>
      <c r="AB7" s="142"/>
      <c r="AD7" s="142"/>
      <c r="AE7" s="142"/>
      <c r="AG7" s="142"/>
      <c r="AH7" s="142"/>
      <c r="AJ7" s="142"/>
      <c r="AK7" s="142"/>
    </row>
    <row r="8" spans="1:37">
      <c r="A8" s="177" t="s">
        <v>114</v>
      </c>
      <c r="B8" s="184" t="e">
        <f>B7/E7</f>
        <v>#DIV/0!</v>
      </c>
      <c r="C8" s="182">
        <f t="shared" si="4"/>
        <v>0</v>
      </c>
      <c r="D8" s="183">
        <f t="shared" ref="D8" si="6">D7</f>
        <v>0.22500000000000001</v>
      </c>
      <c r="E8" s="181">
        <f t="shared" si="4"/>
        <v>0</v>
      </c>
      <c r="G8" s="1"/>
      <c r="H8" s="1"/>
      <c r="I8" s="1"/>
      <c r="J8" s="186">
        <v>720</v>
      </c>
      <c r="K8" s="187">
        <v>0.15</v>
      </c>
      <c r="L8" s="1"/>
      <c r="O8" s="596">
        <v>5</v>
      </c>
      <c r="P8" s="602">
        <f t="shared" si="0"/>
        <v>42880.802239232005</v>
      </c>
      <c r="Q8" s="603">
        <f t="shared" si="1"/>
        <v>514.56962687078408</v>
      </c>
      <c r="R8" s="596">
        <v>6</v>
      </c>
      <c r="S8" s="602">
        <f>O121</f>
        <v>197340.76422904959</v>
      </c>
      <c r="T8" s="603">
        <f>R121</f>
        <v>2368.0891707485953</v>
      </c>
      <c r="U8" s="596">
        <v>19</v>
      </c>
      <c r="V8" s="602">
        <f t="shared" si="2"/>
        <v>1721189.1003484547</v>
      </c>
      <c r="W8" s="603">
        <f t="shared" si="3"/>
        <v>20654.269204181455</v>
      </c>
      <c r="X8" s="142"/>
      <c r="Y8" s="142"/>
      <c r="AA8" s="142"/>
      <c r="AB8" s="142"/>
      <c r="AD8" s="142"/>
      <c r="AE8" s="142"/>
      <c r="AG8" s="142"/>
      <c r="AH8" s="142"/>
      <c r="AJ8" s="142"/>
      <c r="AK8" s="142"/>
    </row>
    <row r="9" spans="1:37" s="1" customFormat="1">
      <c r="N9" s="600"/>
      <c r="O9" s="596">
        <v>6</v>
      </c>
      <c r="P9" s="602">
        <f t="shared" si="0"/>
        <v>44395.371866102789</v>
      </c>
      <c r="Q9" s="603">
        <f t="shared" si="1"/>
        <v>532.74446239323345</v>
      </c>
      <c r="R9" s="596">
        <v>7</v>
      </c>
      <c r="S9" s="602">
        <f>O133</f>
        <v>240534.99899119898</v>
      </c>
      <c r="T9" s="603">
        <f>R133</f>
        <v>2886.4199878943878</v>
      </c>
      <c r="U9" s="596">
        <v>20</v>
      </c>
      <c r="V9" s="602">
        <f t="shared" si="2"/>
        <v>1998895.4021089587</v>
      </c>
      <c r="W9" s="603">
        <f t="shared" si="3"/>
        <v>23986.744825307505</v>
      </c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</row>
    <row r="10" spans="1:37">
      <c r="A10" s="177" t="s">
        <v>59</v>
      </c>
      <c r="B10" s="177" t="s">
        <v>107</v>
      </c>
      <c r="C10" s="177" t="s">
        <v>108</v>
      </c>
      <c r="D10" s="177" t="s">
        <v>109</v>
      </c>
      <c r="E10" s="177" t="s">
        <v>110</v>
      </c>
      <c r="G10" s="706" t="s">
        <v>120</v>
      </c>
      <c r="H10" s="706"/>
      <c r="I10" s="1"/>
      <c r="J10" s="703" t="s">
        <v>121</v>
      </c>
      <c r="K10" s="703"/>
      <c r="L10" s="191"/>
      <c r="O10" s="596">
        <v>7</v>
      </c>
      <c r="P10" s="602">
        <f t="shared" si="0"/>
        <v>45928.11632849602</v>
      </c>
      <c r="Q10" s="603">
        <f t="shared" si="1"/>
        <v>551.13739594195226</v>
      </c>
      <c r="R10" s="596">
        <v>8</v>
      </c>
      <c r="S10" s="602">
        <f>O145</f>
        <v>290376.59427892376</v>
      </c>
      <c r="T10" s="603">
        <f>R145</f>
        <v>3484.519131347085</v>
      </c>
      <c r="U10" s="596">
        <v>25</v>
      </c>
      <c r="V10" s="602">
        <f t="shared" si="2"/>
        <v>4176172.1908104392</v>
      </c>
      <c r="W10" s="603">
        <f t="shared" si="3"/>
        <v>50114.06628972527</v>
      </c>
      <c r="X10" s="142"/>
      <c r="Y10" s="142"/>
      <c r="AA10" s="142"/>
      <c r="AB10" s="142"/>
      <c r="AD10" s="142"/>
      <c r="AE10" s="142"/>
      <c r="AG10" s="142"/>
      <c r="AH10" s="142"/>
      <c r="AJ10" s="142"/>
      <c r="AK10" s="142"/>
    </row>
    <row r="11" spans="1:37">
      <c r="A11" s="177" t="s">
        <v>111</v>
      </c>
      <c r="B11" s="181">
        <f>B12*E12</f>
        <v>0</v>
      </c>
      <c r="C11" s="182">
        <f>C12</f>
        <v>0</v>
      </c>
      <c r="D11" s="180">
        <f>IF(C11&lt;181,0.225,IF(C11&lt;361,0.2,IF(C11&lt;721,0.175,0.15)))</f>
        <v>0.22500000000000001</v>
      </c>
      <c r="E11" s="181">
        <f>E12</f>
        <v>0</v>
      </c>
      <c r="G11" s="192" t="s">
        <v>122</v>
      </c>
      <c r="H11" s="192" t="s">
        <v>123</v>
      </c>
      <c r="I11" s="1"/>
      <c r="J11" s="703" t="s">
        <v>124</v>
      </c>
      <c r="K11" s="703"/>
      <c r="L11" s="193"/>
      <c r="O11" s="596">
        <v>8</v>
      </c>
      <c r="P11" s="602">
        <f t="shared" si="0"/>
        <v>47479.253724437971</v>
      </c>
      <c r="Q11" s="603">
        <f t="shared" si="1"/>
        <v>569.75104469325561</v>
      </c>
      <c r="R11" s="596">
        <v>9</v>
      </c>
      <c r="S11" s="602">
        <f>O157</f>
        <v>347888.54314211343</v>
      </c>
      <c r="T11" s="603">
        <f>R157</f>
        <v>4174.6625177053611</v>
      </c>
      <c r="U11" s="596">
        <v>30</v>
      </c>
      <c r="V11" s="602">
        <f t="shared" si="2"/>
        <v>8630112.5054387711</v>
      </c>
      <c r="W11" s="603">
        <f t="shared" si="3"/>
        <v>103561.35006526526</v>
      </c>
      <c r="X11" s="142"/>
      <c r="Y11" s="142"/>
      <c r="AA11" s="142"/>
      <c r="AB11" s="142"/>
      <c r="AD11" s="142"/>
      <c r="AE11" s="142"/>
      <c r="AG11" s="142"/>
      <c r="AH11" s="142"/>
      <c r="AJ11" s="142"/>
      <c r="AK11" s="142"/>
    </row>
    <row r="12" spans="1:37">
      <c r="A12" s="177" t="s">
        <v>112</v>
      </c>
      <c r="B12" s="178"/>
      <c r="C12" s="179"/>
      <c r="D12" s="180">
        <f>IF(C12&lt;181,0.225,IF(C12&lt;361,0.2,IF(C12&lt;721,0.175,0.15)))</f>
        <v>0.22500000000000001</v>
      </c>
      <c r="E12" s="178"/>
      <c r="G12" s="286"/>
      <c r="H12" s="286"/>
      <c r="I12" s="1"/>
      <c r="J12" s="703" t="s">
        <v>110</v>
      </c>
      <c r="K12" s="703"/>
      <c r="L12" s="189"/>
      <c r="O12" s="596">
        <v>9</v>
      </c>
      <c r="P12" s="602">
        <f t="shared" si="0"/>
        <v>49049.004769131228</v>
      </c>
      <c r="Q12" s="603">
        <f t="shared" si="1"/>
        <v>588.5880572295747</v>
      </c>
      <c r="R12" s="596">
        <v>10</v>
      </c>
      <c r="S12" s="602">
        <f>O169</f>
        <v>414251.27176161186</v>
      </c>
      <c r="T12" s="603">
        <f>R169</f>
        <v>4971.0152611393423</v>
      </c>
      <c r="U12" s="596">
        <v>35</v>
      </c>
      <c r="V12" s="602">
        <f t="shared" si="2"/>
        <v>17741303.342182364</v>
      </c>
      <c r="W12" s="603">
        <f t="shared" si="3"/>
        <v>212895.64010618837</v>
      </c>
      <c r="X12" s="142"/>
      <c r="Y12" s="142"/>
      <c r="AA12" s="142"/>
      <c r="AB12" s="142"/>
      <c r="AD12" s="142"/>
      <c r="AE12" s="142"/>
      <c r="AG12" s="142"/>
      <c r="AH12" s="142"/>
      <c r="AJ12" s="142"/>
      <c r="AK12" s="142"/>
    </row>
    <row r="13" spans="1:37">
      <c r="A13" s="177" t="s">
        <v>113</v>
      </c>
      <c r="B13" s="181">
        <f>B11*(1-D11)</f>
        <v>0</v>
      </c>
      <c r="C13" s="182">
        <f>C12</f>
        <v>0</v>
      </c>
      <c r="D13" s="180">
        <f t="shared" ref="D13:D14" si="7">IF(C13&lt;181,0.225,IF(C13&lt;361,0.2,IF(C13&lt;721,0.175,0.15)))</f>
        <v>0.22500000000000001</v>
      </c>
      <c r="E13" s="181">
        <f>E12</f>
        <v>0</v>
      </c>
      <c r="G13" s="707">
        <f>(1+G12)/(1+H12)-1</f>
        <v>0</v>
      </c>
      <c r="H13" s="708"/>
      <c r="I13" s="1"/>
      <c r="J13" s="703" t="s">
        <v>116</v>
      </c>
      <c r="K13" s="703"/>
      <c r="L13" s="194">
        <f>L11*L12</f>
        <v>0</v>
      </c>
      <c r="O13" s="596">
        <v>10</v>
      </c>
      <c r="P13" s="602">
        <f t="shared" si="0"/>
        <v>50637.5928263608</v>
      </c>
      <c r="Q13" s="603">
        <f t="shared" si="1"/>
        <v>607.65111391632956</v>
      </c>
      <c r="R13" s="596">
        <v>11</v>
      </c>
      <c r="S13" s="602">
        <f>O181</f>
        <v>490826.86756173888</v>
      </c>
      <c r="T13" s="603">
        <f>R181</f>
        <v>5889.9224107408663</v>
      </c>
      <c r="U13" s="596">
        <v>40</v>
      </c>
      <c r="V13" s="602">
        <f t="shared" si="2"/>
        <v>36379585.986184932</v>
      </c>
      <c r="W13" s="603">
        <f t="shared" si="3"/>
        <v>436555.03183421917</v>
      </c>
      <c r="X13" s="142"/>
      <c r="Y13" s="142"/>
      <c r="AA13" s="142"/>
      <c r="AB13" s="142"/>
      <c r="AD13" s="142"/>
      <c r="AE13" s="142"/>
      <c r="AG13" s="142"/>
      <c r="AH13" s="142"/>
      <c r="AJ13" s="142"/>
      <c r="AK13" s="142"/>
    </row>
    <row r="14" spans="1:37">
      <c r="A14" s="177" t="s">
        <v>114</v>
      </c>
      <c r="B14" s="184" t="e">
        <f>B13/E12</f>
        <v>#DIV/0!</v>
      </c>
      <c r="C14" s="182">
        <f>C13</f>
        <v>0</v>
      </c>
      <c r="D14" s="180">
        <f t="shared" si="7"/>
        <v>0.22500000000000001</v>
      </c>
      <c r="E14" s="181">
        <f>E12</f>
        <v>0</v>
      </c>
      <c r="G14" s="1"/>
      <c r="H14" s="1"/>
      <c r="I14" s="1"/>
      <c r="J14" s="703" t="s">
        <v>125</v>
      </c>
      <c r="K14" s="703"/>
      <c r="L14" s="195"/>
      <c r="O14" s="596">
        <v>11</v>
      </c>
      <c r="P14" s="602">
        <f t="shared" si="0"/>
        <v>52245.243940277127</v>
      </c>
      <c r="Q14" s="603">
        <f t="shared" si="1"/>
        <v>626.9429272833255</v>
      </c>
      <c r="R14" s="596">
        <v>12</v>
      </c>
      <c r="S14" s="602">
        <f>O193</f>
        <v>579187.03589908406</v>
      </c>
      <c r="T14" s="603">
        <f>R193</f>
        <v>6950.2444307890091</v>
      </c>
      <c r="U14" s="596">
        <v>45</v>
      </c>
      <c r="V14" s="602">
        <f t="shared" si="2"/>
        <v>74506937.958310395</v>
      </c>
      <c r="W14" s="603">
        <f t="shared" si="3"/>
        <v>894083.25549972476</v>
      </c>
      <c r="X14" s="142"/>
      <c r="Y14" s="142"/>
      <c r="AA14" s="142"/>
      <c r="AB14" s="142"/>
      <c r="AD14" s="142"/>
      <c r="AE14" s="142"/>
      <c r="AG14" s="142"/>
      <c r="AH14" s="142"/>
      <c r="AJ14" s="142"/>
      <c r="AK14" s="142"/>
    </row>
    <row r="15" spans="1:37">
      <c r="A15" s="1"/>
      <c r="B15" s="1"/>
      <c r="C15" s="1"/>
      <c r="D15" s="1"/>
      <c r="E15" s="1"/>
      <c r="G15" s="196" t="s">
        <v>124</v>
      </c>
      <c r="H15" s="193"/>
      <c r="I15" s="1"/>
      <c r="J15" s="703" t="s">
        <v>126</v>
      </c>
      <c r="K15" s="703"/>
      <c r="L15" s="193"/>
      <c r="O15" s="596">
        <v>12</v>
      </c>
      <c r="P15" s="602">
        <f t="shared" si="0"/>
        <v>53872.186867560449</v>
      </c>
      <c r="Q15" s="603">
        <f t="shared" si="1"/>
        <v>646.46624241072539</v>
      </c>
      <c r="R15" s="596">
        <v>13</v>
      </c>
      <c r="S15" s="602">
        <f>O205</f>
        <v>681145.35913541494</v>
      </c>
      <c r="T15" s="603">
        <f>R205</f>
        <v>8173.744309624979</v>
      </c>
      <c r="U15" s="596">
        <v>50</v>
      </c>
      <c r="V15" s="602">
        <f t="shared" si="2"/>
        <v>152502051.35863805</v>
      </c>
      <c r="W15" s="603">
        <f t="shared" si="3"/>
        <v>1830024.6163036567</v>
      </c>
      <c r="X15" s="142"/>
      <c r="Y15" s="142"/>
      <c r="AA15" s="142"/>
      <c r="AB15" s="142"/>
      <c r="AD15" s="142"/>
      <c r="AE15" s="142"/>
      <c r="AG15" s="142"/>
      <c r="AH15" s="142"/>
      <c r="AJ15" s="142"/>
      <c r="AK15" s="142"/>
    </row>
    <row r="16" spans="1:37" ht="16.5" thickBot="1">
      <c r="A16" s="177" t="s">
        <v>59</v>
      </c>
      <c r="B16" s="177" t="s">
        <v>107</v>
      </c>
      <c r="C16" s="177" t="s">
        <v>108</v>
      </c>
      <c r="D16" s="177" t="s">
        <v>109</v>
      </c>
      <c r="E16" s="177" t="s">
        <v>110</v>
      </c>
      <c r="G16" s="197" t="s">
        <v>110</v>
      </c>
      <c r="H16" s="189"/>
      <c r="I16" s="1"/>
      <c r="J16" s="703" t="s">
        <v>127</v>
      </c>
      <c r="K16" s="703"/>
      <c r="L16" s="198">
        <f>L10*(1+L13)^L14</f>
        <v>0</v>
      </c>
      <c r="O16" s="600"/>
      <c r="P16" s="600"/>
      <c r="Q16" s="600"/>
      <c r="R16" s="600"/>
      <c r="S16" s="600"/>
      <c r="T16" s="600"/>
      <c r="U16" s="600"/>
      <c r="V16" s="600"/>
      <c r="W16" s="600"/>
      <c r="X16" s="142"/>
      <c r="Y16" s="142"/>
      <c r="AA16" s="142"/>
      <c r="AB16" s="142"/>
      <c r="AD16" s="142"/>
      <c r="AE16" s="142"/>
      <c r="AG16" s="142"/>
      <c r="AH16" s="142"/>
      <c r="AJ16" s="142"/>
      <c r="AK16" s="142"/>
    </row>
    <row r="17" spans="1:37">
      <c r="A17" s="177" t="s">
        <v>111</v>
      </c>
      <c r="B17" s="181">
        <f>B19/(1-D19)</f>
        <v>0</v>
      </c>
      <c r="C17" s="182">
        <f t="shared" ref="C17:E18" si="8">C18</f>
        <v>0</v>
      </c>
      <c r="D17" s="183">
        <f t="shared" si="8"/>
        <v>0.22500000000000001</v>
      </c>
      <c r="E17" s="181">
        <f t="shared" si="8"/>
        <v>0</v>
      </c>
      <c r="G17" s="197" t="s">
        <v>116</v>
      </c>
      <c r="H17" s="199">
        <f>H15*H16</f>
        <v>0</v>
      </c>
      <c r="I17" s="1"/>
      <c r="J17" s="703" t="s">
        <v>128</v>
      </c>
      <c r="K17" s="703"/>
      <c r="L17" s="200">
        <f>(L16-L10)*L15</f>
        <v>0</v>
      </c>
      <c r="O17" s="601"/>
      <c r="P17" s="687" t="s">
        <v>442</v>
      </c>
      <c r="Q17" s="688"/>
      <c r="R17" s="600"/>
      <c r="S17" s="600"/>
      <c r="T17" s="600"/>
      <c r="U17" s="600"/>
      <c r="V17" s="600"/>
      <c r="W17" s="600"/>
      <c r="X17" s="142"/>
      <c r="Y17" s="142"/>
      <c r="AA17" s="142"/>
      <c r="AB17" s="142"/>
      <c r="AD17" s="142"/>
      <c r="AE17" s="142"/>
      <c r="AG17" s="142"/>
      <c r="AH17" s="142"/>
      <c r="AJ17" s="142"/>
      <c r="AK17" s="142"/>
    </row>
    <row r="18" spans="1:37">
      <c r="A18" s="177" t="s">
        <v>112</v>
      </c>
      <c r="B18" s="181" t="e">
        <f>B20/(1-D20)</f>
        <v>#DIV/0!</v>
      </c>
      <c r="C18" s="182">
        <f t="shared" si="8"/>
        <v>0</v>
      </c>
      <c r="D18" s="183">
        <f t="shared" si="8"/>
        <v>0.22500000000000001</v>
      </c>
      <c r="E18" s="181">
        <f t="shared" si="8"/>
        <v>0</v>
      </c>
      <c r="G18" s="197" t="s">
        <v>118</v>
      </c>
      <c r="H18" s="196">
        <f>(1+H17)^(1/12)-1</f>
        <v>0</v>
      </c>
      <c r="I18" s="1"/>
      <c r="J18" s="703" t="s">
        <v>129</v>
      </c>
      <c r="K18" s="703"/>
      <c r="L18" s="200">
        <f>L16-L17</f>
        <v>0</v>
      </c>
      <c r="N18" s="604" t="s">
        <v>443</v>
      </c>
      <c r="O18" s="601"/>
      <c r="P18" s="605" t="s">
        <v>444</v>
      </c>
      <c r="Q18" s="606">
        <f ca="1">TODAY()</f>
        <v>45307</v>
      </c>
      <c r="R18" s="607"/>
      <c r="S18" s="607"/>
      <c r="T18" s="607"/>
      <c r="U18" s="607"/>
      <c r="V18" s="607"/>
      <c r="W18" s="607"/>
      <c r="X18" s="142"/>
      <c r="Y18" s="142"/>
      <c r="AA18" s="142"/>
      <c r="AB18" s="142"/>
      <c r="AD18" s="142"/>
      <c r="AE18" s="142"/>
      <c r="AG18" s="142"/>
      <c r="AH18" s="142"/>
      <c r="AJ18" s="142"/>
      <c r="AK18" s="142"/>
    </row>
    <row r="19" spans="1:37">
      <c r="A19" s="177" t="s">
        <v>113</v>
      </c>
      <c r="B19" s="178"/>
      <c r="C19" s="179"/>
      <c r="D19" s="180">
        <f>IF(C19&lt;181,0.225,IF(C19&lt;361,0.2,IF(C19&lt;721,0.175,0.15)))</f>
        <v>0.22500000000000001</v>
      </c>
      <c r="E19" s="178"/>
      <c r="G19" s="1"/>
      <c r="H19" s="1"/>
      <c r="I19" s="1"/>
      <c r="J19" s="703" t="s">
        <v>130</v>
      </c>
      <c r="K19" s="703"/>
      <c r="L19" s="200">
        <f>L18-L10</f>
        <v>0</v>
      </c>
      <c r="N19" s="604" t="s">
        <v>445</v>
      </c>
      <c r="O19" s="601"/>
      <c r="P19" s="608" t="s">
        <v>446</v>
      </c>
      <c r="Q19" s="609">
        <f>VLOOKUP(Q25,O50:P1249,2,TRUE)</f>
        <v>105</v>
      </c>
      <c r="R19" s="607"/>
      <c r="S19" s="607"/>
      <c r="T19" s="607"/>
      <c r="U19" s="607"/>
      <c r="V19" s="607"/>
      <c r="W19" s="607"/>
      <c r="X19" s="142"/>
      <c r="Y19" s="142"/>
      <c r="AA19" s="142"/>
      <c r="AB19" s="142"/>
      <c r="AD19" s="142"/>
      <c r="AE19" s="142"/>
      <c r="AG19" s="142"/>
      <c r="AH19" s="142"/>
      <c r="AJ19" s="142"/>
      <c r="AK19" s="142"/>
    </row>
    <row r="20" spans="1:37">
      <c r="A20" s="177" t="s">
        <v>114</v>
      </c>
      <c r="B20" s="184" t="e">
        <f>B19/E19</f>
        <v>#DIV/0!</v>
      </c>
      <c r="C20" s="182">
        <f>C19</f>
        <v>0</v>
      </c>
      <c r="D20" s="183">
        <f t="shared" ref="D20" si="9">D19</f>
        <v>0.22500000000000001</v>
      </c>
      <c r="E20" s="181">
        <f>E19</f>
        <v>0</v>
      </c>
      <c r="G20" s="1"/>
      <c r="H20" s="1"/>
      <c r="I20" s="1"/>
      <c r="J20" s="1"/>
      <c r="K20" s="1"/>
      <c r="L20" s="1"/>
      <c r="N20" s="610">
        <f>'[1]RENDA VARIAVEL'!BE20/12</f>
        <v>24.087500000000006</v>
      </c>
      <c r="O20" s="601"/>
      <c r="P20" s="605" t="s">
        <v>447</v>
      </c>
      <c r="Q20" s="611">
        <f>Q19/12</f>
        <v>8.75</v>
      </c>
      <c r="R20" s="607"/>
      <c r="S20" s="612">
        <f>'[1]RENDA VARIAVEL'!K23</f>
        <v>1.0501183859878542E-2</v>
      </c>
      <c r="T20" s="613">
        <f>IF(S20&gt;0,S20,0)</f>
        <v>1.0501183859878542E-2</v>
      </c>
      <c r="U20" s="607"/>
      <c r="V20" s="607"/>
      <c r="W20" s="607"/>
      <c r="X20" s="142"/>
      <c r="Y20" s="142"/>
      <c r="AA20" s="142"/>
      <c r="AB20" s="142"/>
      <c r="AD20" s="142"/>
      <c r="AE20" s="142"/>
      <c r="AG20" s="142"/>
      <c r="AH20" s="142"/>
      <c r="AJ20" s="142"/>
      <c r="AK20" s="142"/>
    </row>
    <row r="21" spans="1:37" s="1" customFormat="1">
      <c r="N21" s="700" t="s">
        <v>448</v>
      </c>
      <c r="O21" s="700"/>
      <c r="P21" s="608" t="s">
        <v>449</v>
      </c>
      <c r="Q21" s="609">
        <f ca="1">YEAR(Q18)-1987+Q20</f>
        <v>45.75</v>
      </c>
      <c r="R21" s="607"/>
      <c r="S21" s="614">
        <f>'[1]RENDA VARIAVEL'!O23</f>
        <v>1.0482578823018222E-2</v>
      </c>
      <c r="T21" s="613">
        <f>IF(S21,S21,0)</f>
        <v>1.0482578823018222E-2</v>
      </c>
      <c r="U21" s="607"/>
      <c r="V21" s="607"/>
      <c r="W21" s="607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</row>
    <row r="22" spans="1:37">
      <c r="A22" s="177" t="s">
        <v>59</v>
      </c>
      <c r="B22" s="177" t="s">
        <v>107</v>
      </c>
      <c r="C22" s="177" t="s">
        <v>108</v>
      </c>
      <c r="D22" s="177" t="s">
        <v>109</v>
      </c>
      <c r="E22" s="177" t="s">
        <v>110</v>
      </c>
      <c r="G22" s="702" t="s">
        <v>131</v>
      </c>
      <c r="H22" s="702"/>
      <c r="I22" s="189"/>
      <c r="J22" s="683"/>
      <c r="K22" s="683"/>
      <c r="L22" s="293"/>
      <c r="N22" s="700"/>
      <c r="O22" s="700"/>
      <c r="P22" s="605" t="s">
        <v>450</v>
      </c>
      <c r="Q22" s="615">
        <f ca="1">P27+Q20</f>
        <v>2032.75</v>
      </c>
      <c r="R22" s="607"/>
      <c r="S22" s="614">
        <f>'[1]RENDA VARIAVEL'!S23</f>
        <v>9.505197865195639E-3</v>
      </c>
      <c r="T22" s="613"/>
      <c r="U22" s="607"/>
      <c r="V22" s="607"/>
      <c r="W22" s="607"/>
      <c r="X22" s="142"/>
      <c r="Y22" s="142"/>
      <c r="AA22" s="142"/>
      <c r="AB22" s="142"/>
      <c r="AD22" s="142"/>
      <c r="AE22" s="142"/>
      <c r="AG22" s="142"/>
      <c r="AH22" s="142"/>
      <c r="AJ22" s="142"/>
      <c r="AK22" s="142"/>
    </row>
    <row r="23" spans="1:37">
      <c r="A23" s="177" t="s">
        <v>111</v>
      </c>
      <c r="B23" s="181">
        <f>B24*E24</f>
        <v>0</v>
      </c>
      <c r="C23" s="182">
        <f>C26</f>
        <v>0</v>
      </c>
      <c r="D23" s="180">
        <f>IF(C23&lt;181,0.225,IF(C23&lt;361,0.2,IF(C23&lt;721,0.175,0.15)))</f>
        <v>0.22500000000000001</v>
      </c>
      <c r="E23" s="181">
        <f>E24</f>
        <v>0</v>
      </c>
      <c r="G23" s="702" t="s">
        <v>132</v>
      </c>
      <c r="H23" s="702"/>
      <c r="I23" s="189"/>
      <c r="J23" s="1"/>
      <c r="K23" s="1"/>
      <c r="L23" s="1"/>
      <c r="N23" s="701" t="e">
        <f>'[1]RENDA VARIAVEL'!BC23+'[1]RENDA VARIAVEL'!AY23+'[1]RENDA VARIAVEL'!AU23+'[1]RENDA VARIAVEL'!AQ23+'[1]RENDA VARIAVEL'!AM23+'[1]RENDA VARIAVEL'!AI23+'[1]RENDA VARIAVEL'!AE23+'[1]RENDA VARIAVEL'!AA23+'[1]RENDA VARIAVEL'!W23+'[1]RENDA VARIAVEL'!S23+'[1]RENDA VARIAVEL'!O23+'[1]RENDA VARIAVEL'!K23</f>
        <v>#DIV/0!</v>
      </c>
      <c r="O23" s="700"/>
      <c r="P23" s="608" t="s">
        <v>451</v>
      </c>
      <c r="Q23" s="616">
        <v>4000</v>
      </c>
      <c r="R23" s="607"/>
      <c r="S23" s="614">
        <f>'[1]RENDA VARIAVEL'!W23</f>
        <v>9.5921576499715614E-3</v>
      </c>
      <c r="T23" s="613"/>
      <c r="U23" s="607"/>
      <c r="V23" s="607"/>
      <c r="W23" s="607"/>
      <c r="X23" s="142"/>
      <c r="Y23" s="142"/>
      <c r="AA23" s="142"/>
      <c r="AB23" s="142"/>
      <c r="AD23" s="142"/>
      <c r="AE23" s="142"/>
      <c r="AG23" s="142"/>
      <c r="AH23" s="142"/>
      <c r="AJ23" s="142"/>
      <c r="AK23" s="142"/>
    </row>
    <row r="24" spans="1:37">
      <c r="A24" s="177" t="s">
        <v>112</v>
      </c>
      <c r="B24" s="181">
        <f>B26/(1-D26)</f>
        <v>0</v>
      </c>
      <c r="C24" s="182">
        <f t="shared" ref="C24:D25" si="10">C23</f>
        <v>0</v>
      </c>
      <c r="D24" s="183">
        <f t="shared" si="10"/>
        <v>0.22500000000000001</v>
      </c>
      <c r="E24" s="181">
        <f>E25</f>
        <v>0</v>
      </c>
      <c r="G24" s="702" t="s">
        <v>223</v>
      </c>
      <c r="H24" s="702"/>
      <c r="I24" s="201">
        <f>I22*(1-I23)</f>
        <v>0</v>
      </c>
      <c r="J24" s="1"/>
      <c r="K24" s="1"/>
      <c r="L24" s="1"/>
      <c r="N24" s="700"/>
      <c r="O24" s="700"/>
      <c r="P24" s="605" t="s">
        <v>452</v>
      </c>
      <c r="Q24" s="617">
        <v>1000</v>
      </c>
      <c r="R24" s="607"/>
      <c r="S24" s="614">
        <f>'[1]RENDA VARIAVEL'!AA23</f>
        <v>1.2063432192780804E-2</v>
      </c>
      <c r="T24" s="613"/>
      <c r="U24" s="607"/>
      <c r="V24" s="607"/>
      <c r="W24" s="607"/>
      <c r="X24" s="562"/>
      <c r="Y24" s="562"/>
      <c r="Z24" s="339"/>
      <c r="AA24" s="562"/>
      <c r="AB24" s="562"/>
      <c r="AC24" s="339"/>
      <c r="AD24" s="562"/>
      <c r="AE24" s="562"/>
      <c r="AF24" s="339"/>
      <c r="AG24" s="562"/>
      <c r="AH24" s="562"/>
      <c r="AI24" s="340"/>
      <c r="AJ24" s="562"/>
      <c r="AK24" s="562"/>
    </row>
    <row r="25" spans="1:37">
      <c r="A25" s="177" t="s">
        <v>113</v>
      </c>
      <c r="B25" s="181">
        <f>B23*(1-D23)</f>
        <v>0</v>
      </c>
      <c r="C25" s="182">
        <f t="shared" si="10"/>
        <v>0</v>
      </c>
      <c r="D25" s="183">
        <f t="shared" ref="D25" si="11">D24</f>
        <v>0.22500000000000001</v>
      </c>
      <c r="E25" s="181">
        <f>E26</f>
        <v>0</v>
      </c>
      <c r="G25" s="702" t="s">
        <v>224</v>
      </c>
      <c r="H25" s="702"/>
      <c r="I25" s="201">
        <f>(1+I24)^(1/12)-1</f>
        <v>0</v>
      </c>
      <c r="J25" s="1"/>
      <c r="K25" s="1"/>
      <c r="L25" s="1"/>
      <c r="N25" s="618"/>
      <c r="O25" s="619"/>
      <c r="P25" s="608" t="s">
        <v>453</v>
      </c>
      <c r="Q25" s="620">
        <f>Q23/Q26</f>
        <v>333333.33333333331</v>
      </c>
      <c r="R25" s="607"/>
      <c r="S25" s="614">
        <f>'[1]RENDA VARIAVEL'!AE23</f>
        <v>1.2227084302902459E-2</v>
      </c>
      <c r="T25" s="613"/>
      <c r="U25" s="607"/>
      <c r="V25" s="607"/>
      <c r="W25" s="607"/>
    </row>
    <row r="26" spans="1:37" ht="16.5" thickBot="1">
      <c r="A26" s="177" t="s">
        <v>114</v>
      </c>
      <c r="B26" s="185"/>
      <c r="C26" s="179"/>
      <c r="D26" s="183">
        <f t="shared" ref="D26" si="12">D25</f>
        <v>0.22500000000000001</v>
      </c>
      <c r="E26" s="178"/>
      <c r="G26" s="1"/>
      <c r="H26" s="1"/>
      <c r="I26" s="1"/>
      <c r="J26" s="1"/>
      <c r="K26" s="1"/>
      <c r="L26" s="1"/>
      <c r="N26" s="618"/>
      <c r="O26" s="619"/>
      <c r="P26" s="621" t="s">
        <v>454</v>
      </c>
      <c r="Q26" s="622">
        <f>Q28</f>
        <v>1.2E-2</v>
      </c>
      <c r="R26" s="607"/>
      <c r="S26" s="614">
        <f>'[1]RENDA VARIAVEL'!AI23</f>
        <v>1.2135165140684837E-2</v>
      </c>
      <c r="T26" s="613"/>
      <c r="U26" s="607"/>
      <c r="V26" s="607"/>
      <c r="W26" s="607"/>
    </row>
    <row r="27" spans="1:37" s="1" customFormat="1">
      <c r="N27" s="618"/>
      <c r="O27" s="619"/>
      <c r="P27" s="623">
        <f ca="1">YEAR(Q18)</f>
        <v>2024</v>
      </c>
      <c r="Q27" s="624">
        <v>37000</v>
      </c>
      <c r="R27" s="607"/>
      <c r="S27" s="614" t="e">
        <f>'[1]RENDA VARIAVEL'!AM23</f>
        <v>#DIV/0!</v>
      </c>
      <c r="T27" s="613"/>
      <c r="U27" s="607"/>
      <c r="V27" s="607"/>
      <c r="W27" s="607"/>
      <c r="Z27" s="142"/>
      <c r="AC27" s="142"/>
      <c r="AF27" s="142"/>
      <c r="AI27" s="142"/>
    </row>
    <row r="28" spans="1:37" s="1" customFormat="1">
      <c r="N28" s="618"/>
      <c r="O28" s="619"/>
      <c r="P28" s="600"/>
      <c r="Q28" s="625">
        <v>1.2E-2</v>
      </c>
      <c r="R28" s="607"/>
      <c r="S28" s="614" t="e">
        <f>'[1]RENDA VARIAVEL'!AQ23</f>
        <v>#DIV/0!</v>
      </c>
      <c r="T28" s="613"/>
      <c r="U28" s="607"/>
      <c r="V28" s="607"/>
      <c r="W28" s="607"/>
      <c r="Z28" s="142"/>
      <c r="AC28" s="142"/>
      <c r="AF28" s="142"/>
      <c r="AI28" s="142"/>
    </row>
    <row r="29" spans="1:37" s="1" customFormat="1">
      <c r="N29" s="618"/>
      <c r="O29" s="619"/>
      <c r="P29" s="600"/>
      <c r="Q29" s="626"/>
      <c r="R29" s="607"/>
      <c r="S29" s="614" t="e">
        <f>'[1]RENDA VARIAVEL'!AU23</f>
        <v>#DIV/0!</v>
      </c>
      <c r="T29" s="613"/>
      <c r="U29" s="607"/>
      <c r="V29" s="607"/>
      <c r="W29" s="607"/>
      <c r="Z29" s="142"/>
      <c r="AC29" s="142"/>
      <c r="AF29" s="142"/>
      <c r="AI29" s="142"/>
    </row>
    <row r="30" spans="1:37" s="1" customFormat="1">
      <c r="N30" s="618"/>
      <c r="O30" s="619"/>
      <c r="P30" s="623"/>
      <c r="Q30" s="627"/>
      <c r="R30" s="607"/>
      <c r="S30" s="614" t="e">
        <f>'[1]RENDA VARIAVEL'!AY23</f>
        <v>#DIV/0!</v>
      </c>
      <c r="T30" s="613"/>
      <c r="U30" s="607"/>
      <c r="V30" s="607"/>
      <c r="W30" s="607"/>
      <c r="Z30" s="142"/>
      <c r="AC30" s="142"/>
      <c r="AF30" s="142"/>
      <c r="AI30" s="142"/>
    </row>
    <row r="31" spans="1:37" s="1" customFormat="1">
      <c r="N31" s="618"/>
      <c r="O31" s="619"/>
      <c r="P31" s="628"/>
      <c r="Q31" s="627"/>
      <c r="R31" s="607"/>
      <c r="S31" s="614" t="e">
        <f>'[1]RENDA VARIAVEL'!BC23</f>
        <v>#DIV/0!</v>
      </c>
      <c r="T31" s="613"/>
      <c r="U31" s="607"/>
      <c r="V31" s="607"/>
      <c r="W31" s="607"/>
      <c r="Z31" s="142"/>
      <c r="AC31" s="142"/>
      <c r="AF31" s="142"/>
      <c r="AI31" s="142"/>
    </row>
    <row r="32" spans="1:37" s="1" customFormat="1">
      <c r="L32" s="376"/>
      <c r="N32" s="618"/>
      <c r="O32" s="618"/>
      <c r="P32" s="629"/>
      <c r="Q32" s="627"/>
      <c r="R32" s="607"/>
      <c r="S32" s="607"/>
      <c r="T32" s="607"/>
      <c r="U32" s="607"/>
      <c r="V32" s="607"/>
      <c r="W32" s="607"/>
      <c r="Z32" s="142"/>
      <c r="AC32" s="142"/>
      <c r="AF32" s="142"/>
      <c r="AI32" s="142"/>
    </row>
    <row r="33" spans="12:35" s="1" customFormat="1">
      <c r="L33" s="376"/>
      <c r="N33" s="618"/>
      <c r="O33" s="619"/>
      <c r="P33" s="600"/>
      <c r="Q33" s="626"/>
      <c r="R33" s="607"/>
      <c r="S33" s="607"/>
      <c r="T33" s="607"/>
      <c r="U33" s="607"/>
      <c r="V33" s="607"/>
      <c r="W33" s="607"/>
      <c r="Z33" s="142"/>
      <c r="AC33" s="142"/>
      <c r="AF33" s="142"/>
      <c r="AI33" s="142"/>
    </row>
    <row r="34" spans="12:35" s="1" customFormat="1">
      <c r="N34" s="618"/>
      <c r="O34" s="619"/>
      <c r="P34" s="600"/>
      <c r="Q34" s="626"/>
      <c r="R34" s="607"/>
      <c r="S34" s="607"/>
      <c r="T34" s="607"/>
      <c r="U34" s="607"/>
      <c r="V34" s="607"/>
      <c r="W34" s="607"/>
      <c r="Z34" s="142"/>
      <c r="AC34" s="142"/>
      <c r="AF34" s="142"/>
      <c r="AI34" s="142"/>
    </row>
    <row r="35" spans="12:35" s="1" customFormat="1">
      <c r="N35" s="618"/>
      <c r="O35" s="619"/>
      <c r="P35" s="600"/>
      <c r="Q35" s="626"/>
      <c r="R35" s="618"/>
      <c r="S35" s="618"/>
      <c r="T35" s="607"/>
      <c r="U35" s="607"/>
      <c r="V35" s="607"/>
      <c r="W35" s="607"/>
      <c r="Z35" s="142"/>
      <c r="AC35" s="142"/>
      <c r="AF35" s="142"/>
      <c r="AI35" s="142"/>
    </row>
    <row r="36" spans="12:35" s="1" customFormat="1">
      <c r="N36" s="618"/>
      <c r="O36" s="619"/>
      <c r="P36" s="600"/>
      <c r="Q36" s="626"/>
      <c r="R36" s="618"/>
      <c r="S36" s="618"/>
      <c r="T36" s="607"/>
      <c r="U36" s="607"/>
      <c r="V36" s="607"/>
      <c r="W36" s="607"/>
      <c r="Z36" s="142"/>
      <c r="AC36" s="142"/>
      <c r="AF36" s="142"/>
      <c r="AI36" s="142"/>
    </row>
    <row r="37" spans="12:35" s="1" customFormat="1">
      <c r="N37" s="618"/>
      <c r="O37" s="619"/>
      <c r="P37" s="600"/>
      <c r="Q37" s="626"/>
      <c r="R37" s="618"/>
      <c r="S37" s="618"/>
      <c r="T37" s="607"/>
      <c r="U37" s="607"/>
      <c r="V37" s="607"/>
      <c r="W37" s="607"/>
      <c r="Z37" s="142"/>
      <c r="AC37" s="142"/>
      <c r="AF37" s="142"/>
      <c r="AI37" s="142"/>
    </row>
    <row r="38" spans="12:35" s="1" customFormat="1">
      <c r="N38" s="618"/>
      <c r="O38" s="607"/>
      <c r="P38" s="600"/>
      <c r="Q38" s="626"/>
      <c r="R38" s="618"/>
      <c r="S38" s="618"/>
      <c r="T38" s="607"/>
      <c r="U38" s="607"/>
      <c r="V38" s="607"/>
      <c r="W38" s="607"/>
      <c r="Z38" s="142"/>
      <c r="AC38" s="142"/>
      <c r="AF38" s="142"/>
      <c r="AI38" s="142"/>
    </row>
    <row r="39" spans="12:35" s="1" customFormat="1">
      <c r="N39" s="618"/>
      <c r="O39" s="607"/>
      <c r="P39" s="600"/>
      <c r="Q39" s="626"/>
      <c r="R39" s="618"/>
      <c r="S39" s="618"/>
      <c r="T39" s="607"/>
      <c r="U39" s="607"/>
      <c r="V39" s="607"/>
      <c r="W39" s="607"/>
      <c r="Z39" s="142"/>
      <c r="AC39" s="142"/>
      <c r="AF39" s="142"/>
      <c r="AI39" s="142"/>
    </row>
    <row r="40" spans="12:35" s="1" customFormat="1">
      <c r="N40" s="618"/>
      <c r="O40" s="607"/>
      <c r="P40" s="600"/>
      <c r="Q40" s="626"/>
      <c r="R40" s="618"/>
      <c r="S40" s="618"/>
      <c r="T40" s="607"/>
      <c r="U40" s="607"/>
      <c r="V40" s="607"/>
      <c r="W40" s="607"/>
      <c r="Z40" s="142"/>
      <c r="AC40" s="142"/>
      <c r="AF40" s="142"/>
      <c r="AI40" s="142"/>
    </row>
    <row r="41" spans="12:35" s="1" customFormat="1">
      <c r="N41" s="618"/>
      <c r="O41" s="607"/>
      <c r="P41" s="600"/>
      <c r="Q41" s="626"/>
      <c r="R41" s="618"/>
      <c r="S41" s="618"/>
      <c r="T41" s="607"/>
      <c r="U41" s="607"/>
      <c r="V41" s="607"/>
      <c r="W41" s="607"/>
      <c r="Z41" s="142"/>
      <c r="AC41" s="142"/>
      <c r="AF41" s="142"/>
      <c r="AI41" s="142"/>
    </row>
    <row r="42" spans="12:35" s="1" customFormat="1">
      <c r="N42" s="618"/>
      <c r="O42" s="607"/>
      <c r="P42" s="600"/>
      <c r="Q42" s="626"/>
      <c r="R42" s="618"/>
      <c r="S42" s="618"/>
      <c r="T42" s="607"/>
      <c r="U42" s="607"/>
      <c r="V42" s="607"/>
      <c r="W42" s="607"/>
      <c r="Z42" s="142"/>
      <c r="AC42" s="142"/>
      <c r="AF42" s="142"/>
      <c r="AI42" s="142"/>
    </row>
    <row r="43" spans="12:35" s="1" customFormat="1">
      <c r="N43" s="618"/>
      <c r="O43" s="630"/>
      <c r="P43" s="600"/>
      <c r="Q43" s="600"/>
      <c r="R43" s="618"/>
      <c r="S43" s="618"/>
      <c r="T43" s="607"/>
      <c r="U43" s="607"/>
      <c r="V43" s="607"/>
      <c r="W43" s="607"/>
      <c r="Z43" s="142"/>
      <c r="AC43" s="142"/>
      <c r="AF43" s="142"/>
      <c r="AI43" s="142"/>
    </row>
    <row r="44" spans="12:35" s="1" customFormat="1">
      <c r="N44" s="618"/>
      <c r="O44" s="618"/>
      <c r="P44" s="600"/>
      <c r="Q44" s="631"/>
      <c r="R44" s="618"/>
      <c r="S44" s="618"/>
      <c r="T44" s="607"/>
      <c r="U44" s="607"/>
      <c r="V44" s="607"/>
      <c r="W44" s="607"/>
      <c r="Z44" s="142"/>
      <c r="AC44" s="142"/>
      <c r="AF44" s="142"/>
      <c r="AI44" s="142"/>
    </row>
    <row r="45" spans="12:35" s="1" customFormat="1">
      <c r="N45" s="626"/>
      <c r="O45" s="626"/>
      <c r="P45" s="600"/>
      <c r="Q45" s="600"/>
      <c r="R45" s="626"/>
      <c r="S45" s="626"/>
      <c r="T45" s="600"/>
      <c r="U45" s="600"/>
      <c r="V45" s="600"/>
      <c r="W45" s="600"/>
      <c r="Z45" s="142"/>
      <c r="AC45" s="142"/>
      <c r="AF45" s="142"/>
      <c r="AI45" s="142"/>
    </row>
    <row r="46" spans="12:35" s="1" customFormat="1">
      <c r="N46" s="626"/>
      <c r="O46" s="626"/>
      <c r="P46" s="600"/>
      <c r="Q46" s="600"/>
      <c r="R46" s="626"/>
      <c r="S46" s="626"/>
      <c r="T46" s="600"/>
      <c r="U46" s="600"/>
      <c r="V46" s="600"/>
      <c r="W46" s="600"/>
      <c r="Z46" s="142"/>
      <c r="AC46" s="142"/>
      <c r="AF46" s="142"/>
      <c r="AI46" s="142"/>
    </row>
    <row r="47" spans="12:35" s="1" customFormat="1">
      <c r="N47" s="626"/>
      <c r="O47" s="626"/>
      <c r="P47" s="600"/>
      <c r="Q47" s="600"/>
      <c r="R47" s="626"/>
      <c r="S47" s="626"/>
      <c r="T47" s="600"/>
      <c r="U47" s="600"/>
      <c r="V47" s="600"/>
      <c r="W47" s="600"/>
      <c r="Z47" s="142"/>
      <c r="AC47" s="142"/>
      <c r="AF47" s="142"/>
      <c r="AI47" s="142"/>
    </row>
    <row r="48" spans="12:35" s="1" customFormat="1">
      <c r="N48" s="632"/>
      <c r="O48" s="632"/>
      <c r="P48" s="633"/>
      <c r="Q48" s="633"/>
      <c r="R48" s="632"/>
      <c r="S48" s="632"/>
      <c r="T48" s="633"/>
      <c r="U48" s="633"/>
      <c r="V48" s="633"/>
      <c r="W48" s="633"/>
      <c r="Z48" s="142"/>
      <c r="AC48" s="142"/>
      <c r="AF48" s="142"/>
      <c r="AI48" s="142"/>
    </row>
    <row r="49" spans="14:35" s="1" customFormat="1">
      <c r="N49" s="633" t="s">
        <v>133</v>
      </c>
      <c r="O49" s="634" t="s">
        <v>439</v>
      </c>
      <c r="P49" s="633" t="s">
        <v>133</v>
      </c>
      <c r="Q49" s="633" t="s">
        <v>455</v>
      </c>
      <c r="R49" s="633" t="s">
        <v>440</v>
      </c>
      <c r="S49" s="633" t="s">
        <v>452</v>
      </c>
      <c r="T49" s="633"/>
      <c r="U49" s="633"/>
      <c r="V49" s="633"/>
      <c r="W49" s="633"/>
      <c r="Z49" s="142"/>
      <c r="AC49" s="142"/>
      <c r="AF49" s="142"/>
      <c r="AI49" s="142"/>
    </row>
    <row r="50" spans="14:35" s="1" customFormat="1">
      <c r="N50" s="633">
        <v>1</v>
      </c>
      <c r="O50" s="634">
        <f>Q27</f>
        <v>37000</v>
      </c>
      <c r="P50" s="633">
        <v>1</v>
      </c>
      <c r="Q50" s="635">
        <f>Q28</f>
        <v>1.2E-2</v>
      </c>
      <c r="R50" s="634">
        <f t="shared" ref="R50:R113" si="13">O50*Q50</f>
        <v>444</v>
      </c>
      <c r="S50" s="636">
        <f>Q24</f>
        <v>1000</v>
      </c>
      <c r="T50" s="633"/>
      <c r="U50" s="633"/>
      <c r="V50" s="633"/>
      <c r="W50" s="633"/>
      <c r="Z50" s="142"/>
      <c r="AC50" s="142"/>
      <c r="AF50" s="142"/>
      <c r="AI50" s="142"/>
    </row>
    <row r="51" spans="14:35" s="1" customFormat="1">
      <c r="N51" s="633">
        <v>2</v>
      </c>
      <c r="O51" s="634">
        <f t="shared" ref="O51:O114" si="14">O50+R50+S51</f>
        <v>38444</v>
      </c>
      <c r="P51" s="633">
        <v>2</v>
      </c>
      <c r="Q51" s="635">
        <f t="shared" ref="Q51:Q114" si="15">Q50</f>
        <v>1.2E-2</v>
      </c>
      <c r="R51" s="634">
        <f t="shared" si="13"/>
        <v>461.32800000000003</v>
      </c>
      <c r="S51" s="636">
        <f t="shared" ref="S51:S114" si="16">S50</f>
        <v>1000</v>
      </c>
      <c r="T51" s="633"/>
      <c r="U51" s="633"/>
      <c r="V51" s="633"/>
      <c r="W51" s="633"/>
      <c r="Z51" s="142"/>
      <c r="AC51" s="142"/>
      <c r="AF51" s="142"/>
      <c r="AI51" s="142"/>
    </row>
    <row r="52" spans="14:35" s="1" customFormat="1">
      <c r="N52" s="633">
        <v>3</v>
      </c>
      <c r="O52" s="634">
        <f t="shared" si="14"/>
        <v>39905.328000000001</v>
      </c>
      <c r="P52" s="633">
        <v>3</v>
      </c>
      <c r="Q52" s="635">
        <f t="shared" si="15"/>
        <v>1.2E-2</v>
      </c>
      <c r="R52" s="634">
        <f t="shared" si="13"/>
        <v>478.86393600000002</v>
      </c>
      <c r="S52" s="636">
        <f t="shared" si="16"/>
        <v>1000</v>
      </c>
      <c r="T52" s="633"/>
      <c r="U52" s="633"/>
      <c r="V52" s="633"/>
      <c r="W52" s="633"/>
      <c r="Z52" s="142"/>
      <c r="AC52" s="142"/>
      <c r="AF52" s="142"/>
      <c r="AI52" s="142"/>
    </row>
    <row r="53" spans="14:35" s="1" customFormat="1">
      <c r="N53" s="633">
        <v>4</v>
      </c>
      <c r="O53" s="634">
        <f t="shared" si="14"/>
        <v>41384.191936000003</v>
      </c>
      <c r="P53" s="633">
        <v>4</v>
      </c>
      <c r="Q53" s="635">
        <f t="shared" si="15"/>
        <v>1.2E-2</v>
      </c>
      <c r="R53" s="634">
        <f t="shared" si="13"/>
        <v>496.61030323200004</v>
      </c>
      <c r="S53" s="636">
        <f t="shared" si="16"/>
        <v>1000</v>
      </c>
      <c r="T53" s="633"/>
      <c r="U53" s="633"/>
      <c r="V53" s="633"/>
      <c r="W53" s="633"/>
      <c r="Z53" s="142"/>
      <c r="AC53" s="142"/>
      <c r="AF53" s="142"/>
      <c r="AI53" s="142"/>
    </row>
    <row r="54" spans="14:35" s="1" customFormat="1">
      <c r="N54" s="633">
        <v>5</v>
      </c>
      <c r="O54" s="634">
        <f t="shared" si="14"/>
        <v>42880.802239232005</v>
      </c>
      <c r="P54" s="633">
        <v>5</v>
      </c>
      <c r="Q54" s="635">
        <f t="shared" si="15"/>
        <v>1.2E-2</v>
      </c>
      <c r="R54" s="634">
        <f t="shared" si="13"/>
        <v>514.56962687078408</v>
      </c>
      <c r="S54" s="636">
        <f t="shared" si="16"/>
        <v>1000</v>
      </c>
      <c r="T54" s="633"/>
      <c r="U54" s="633"/>
      <c r="V54" s="633"/>
      <c r="W54" s="633"/>
      <c r="Z54" s="142"/>
      <c r="AC54" s="142"/>
      <c r="AF54" s="142"/>
      <c r="AI54" s="142"/>
    </row>
    <row r="55" spans="14:35" s="1" customFormat="1">
      <c r="N55" s="633">
        <v>6</v>
      </c>
      <c r="O55" s="634">
        <f t="shared" si="14"/>
        <v>44395.371866102789</v>
      </c>
      <c r="P55" s="633">
        <v>6</v>
      </c>
      <c r="Q55" s="635">
        <f t="shared" si="15"/>
        <v>1.2E-2</v>
      </c>
      <c r="R55" s="634">
        <f t="shared" si="13"/>
        <v>532.74446239323345</v>
      </c>
      <c r="S55" s="636">
        <f t="shared" si="16"/>
        <v>1000</v>
      </c>
      <c r="T55" s="633"/>
      <c r="U55" s="633"/>
      <c r="V55" s="633"/>
      <c r="W55" s="633"/>
      <c r="Z55" s="142"/>
      <c r="AC55" s="142"/>
      <c r="AF55" s="142"/>
      <c r="AI55" s="142"/>
    </row>
    <row r="56" spans="14:35" s="1" customFormat="1">
      <c r="N56" s="633">
        <v>7</v>
      </c>
      <c r="O56" s="634">
        <f t="shared" si="14"/>
        <v>45928.11632849602</v>
      </c>
      <c r="P56" s="633">
        <v>7</v>
      </c>
      <c r="Q56" s="635">
        <f t="shared" si="15"/>
        <v>1.2E-2</v>
      </c>
      <c r="R56" s="634">
        <f t="shared" si="13"/>
        <v>551.13739594195226</v>
      </c>
      <c r="S56" s="636">
        <f t="shared" si="16"/>
        <v>1000</v>
      </c>
      <c r="T56" s="633"/>
      <c r="U56" s="633"/>
      <c r="V56" s="633"/>
      <c r="W56" s="633"/>
      <c r="Z56" s="142"/>
      <c r="AC56" s="142"/>
      <c r="AF56" s="142"/>
      <c r="AI56" s="142"/>
    </row>
    <row r="57" spans="14:35" s="1" customFormat="1">
      <c r="N57" s="633">
        <v>8</v>
      </c>
      <c r="O57" s="634">
        <f t="shared" si="14"/>
        <v>47479.253724437971</v>
      </c>
      <c r="P57" s="633">
        <v>8</v>
      </c>
      <c r="Q57" s="635">
        <f t="shared" si="15"/>
        <v>1.2E-2</v>
      </c>
      <c r="R57" s="634">
        <f t="shared" si="13"/>
        <v>569.75104469325561</v>
      </c>
      <c r="S57" s="636">
        <f t="shared" si="16"/>
        <v>1000</v>
      </c>
      <c r="T57" s="633"/>
      <c r="U57" s="633"/>
      <c r="V57" s="633"/>
      <c r="W57" s="633"/>
      <c r="Z57" s="142"/>
      <c r="AC57" s="142"/>
      <c r="AF57" s="142"/>
      <c r="AI57" s="142"/>
    </row>
    <row r="58" spans="14:35">
      <c r="N58" s="633">
        <v>9</v>
      </c>
      <c r="O58" s="634">
        <f t="shared" si="14"/>
        <v>49049.004769131228</v>
      </c>
      <c r="P58" s="633">
        <v>9</v>
      </c>
      <c r="Q58" s="635">
        <f t="shared" si="15"/>
        <v>1.2E-2</v>
      </c>
      <c r="R58" s="634">
        <f t="shared" si="13"/>
        <v>588.5880572295747</v>
      </c>
      <c r="S58" s="636">
        <f t="shared" si="16"/>
        <v>1000</v>
      </c>
      <c r="T58" s="633"/>
      <c r="U58" s="633"/>
      <c r="V58" s="633"/>
      <c r="W58" s="633"/>
    </row>
    <row r="59" spans="14:35">
      <c r="N59" s="633">
        <v>10</v>
      </c>
      <c r="O59" s="634">
        <f t="shared" si="14"/>
        <v>50637.5928263608</v>
      </c>
      <c r="P59" s="633">
        <v>10</v>
      </c>
      <c r="Q59" s="635">
        <f t="shared" si="15"/>
        <v>1.2E-2</v>
      </c>
      <c r="R59" s="634">
        <f t="shared" si="13"/>
        <v>607.65111391632956</v>
      </c>
      <c r="S59" s="636">
        <f t="shared" si="16"/>
        <v>1000</v>
      </c>
      <c r="T59" s="633"/>
      <c r="U59" s="633"/>
      <c r="V59" s="633"/>
      <c r="W59" s="633"/>
    </row>
    <row r="60" spans="14:35">
      <c r="N60" s="633">
        <v>11</v>
      </c>
      <c r="O60" s="634">
        <f t="shared" si="14"/>
        <v>52245.243940277127</v>
      </c>
      <c r="P60" s="633">
        <v>11</v>
      </c>
      <c r="Q60" s="635">
        <f t="shared" si="15"/>
        <v>1.2E-2</v>
      </c>
      <c r="R60" s="634">
        <f t="shared" si="13"/>
        <v>626.9429272833255</v>
      </c>
      <c r="S60" s="636">
        <f t="shared" si="16"/>
        <v>1000</v>
      </c>
      <c r="T60" s="633"/>
      <c r="U60" s="633"/>
      <c r="V60" s="633"/>
      <c r="W60" s="633"/>
    </row>
    <row r="61" spans="14:35">
      <c r="N61" s="633">
        <v>12</v>
      </c>
      <c r="O61" s="637">
        <f t="shared" si="14"/>
        <v>53872.186867560449</v>
      </c>
      <c r="P61" s="633">
        <v>12</v>
      </c>
      <c r="Q61" s="638">
        <f t="shared" si="15"/>
        <v>1.2E-2</v>
      </c>
      <c r="R61" s="637">
        <f t="shared" si="13"/>
        <v>646.46624241072539</v>
      </c>
      <c r="S61" s="636">
        <f t="shared" si="16"/>
        <v>1000</v>
      </c>
      <c r="T61" s="633"/>
      <c r="U61" s="633"/>
      <c r="V61" s="633"/>
      <c r="W61" s="633"/>
    </row>
    <row r="62" spans="14:35">
      <c r="N62" s="633">
        <v>13</v>
      </c>
      <c r="O62" s="637">
        <f t="shared" si="14"/>
        <v>55518.653109971172</v>
      </c>
      <c r="P62" s="633">
        <v>13</v>
      </c>
      <c r="Q62" s="638">
        <f t="shared" si="15"/>
        <v>1.2E-2</v>
      </c>
      <c r="R62" s="637">
        <f t="shared" si="13"/>
        <v>666.22383731965408</v>
      </c>
      <c r="S62" s="636">
        <f t="shared" si="16"/>
        <v>1000</v>
      </c>
      <c r="T62" s="633"/>
      <c r="U62" s="633"/>
      <c r="V62" s="633"/>
      <c r="W62" s="633"/>
    </row>
    <row r="63" spans="14:35">
      <c r="N63" s="633">
        <v>14</v>
      </c>
      <c r="O63" s="637">
        <f t="shared" si="14"/>
        <v>57184.876947290824</v>
      </c>
      <c r="P63" s="633">
        <v>14</v>
      </c>
      <c r="Q63" s="638">
        <f t="shared" si="15"/>
        <v>1.2E-2</v>
      </c>
      <c r="R63" s="637">
        <f t="shared" si="13"/>
        <v>686.21852336748987</v>
      </c>
      <c r="S63" s="636">
        <f t="shared" si="16"/>
        <v>1000</v>
      </c>
      <c r="T63" s="633"/>
      <c r="U63" s="633"/>
      <c r="V63" s="633"/>
      <c r="W63" s="633"/>
    </row>
    <row r="64" spans="14:35">
      <c r="N64" s="633">
        <v>15</v>
      </c>
      <c r="O64" s="637">
        <f t="shared" si="14"/>
        <v>58871.095470658314</v>
      </c>
      <c r="P64" s="633">
        <v>15</v>
      </c>
      <c r="Q64" s="638">
        <f t="shared" si="15"/>
        <v>1.2E-2</v>
      </c>
      <c r="R64" s="637">
        <f t="shared" si="13"/>
        <v>706.45314564789976</v>
      </c>
      <c r="S64" s="636">
        <f t="shared" si="16"/>
        <v>1000</v>
      </c>
      <c r="T64" s="633"/>
      <c r="U64" s="633"/>
      <c r="V64" s="633"/>
      <c r="W64" s="633"/>
    </row>
    <row r="65" spans="14:23">
      <c r="N65" s="633">
        <v>16</v>
      </c>
      <c r="O65" s="637">
        <f t="shared" si="14"/>
        <v>60577.548616306216</v>
      </c>
      <c r="P65" s="633">
        <v>16</v>
      </c>
      <c r="Q65" s="638">
        <f t="shared" si="15"/>
        <v>1.2E-2</v>
      </c>
      <c r="R65" s="637">
        <f t="shared" si="13"/>
        <v>726.9305833956746</v>
      </c>
      <c r="S65" s="636">
        <f t="shared" si="16"/>
        <v>1000</v>
      </c>
      <c r="T65" s="633"/>
      <c r="U65" s="633"/>
      <c r="V65" s="633"/>
      <c r="W65" s="633"/>
    </row>
    <row r="66" spans="14:23">
      <c r="N66" s="633">
        <v>17</v>
      </c>
      <c r="O66" s="637">
        <f t="shared" si="14"/>
        <v>62304.479199701891</v>
      </c>
      <c r="P66" s="633">
        <v>17</v>
      </c>
      <c r="Q66" s="638">
        <f t="shared" si="15"/>
        <v>1.2E-2</v>
      </c>
      <c r="R66" s="637">
        <f t="shared" si="13"/>
        <v>747.65375039642265</v>
      </c>
      <c r="S66" s="636">
        <f t="shared" si="16"/>
        <v>1000</v>
      </c>
      <c r="T66" s="633"/>
      <c r="U66" s="633"/>
      <c r="V66" s="633"/>
      <c r="W66" s="633"/>
    </row>
    <row r="67" spans="14:23">
      <c r="N67" s="633">
        <v>18</v>
      </c>
      <c r="O67" s="637">
        <f t="shared" si="14"/>
        <v>64052.132950098312</v>
      </c>
      <c r="P67" s="633">
        <v>18</v>
      </c>
      <c r="Q67" s="638">
        <f t="shared" si="15"/>
        <v>1.2E-2</v>
      </c>
      <c r="R67" s="637">
        <f t="shared" si="13"/>
        <v>768.62559540117979</v>
      </c>
      <c r="S67" s="636">
        <f t="shared" si="16"/>
        <v>1000</v>
      </c>
      <c r="T67" s="633"/>
      <c r="U67" s="633"/>
      <c r="V67" s="633"/>
      <c r="W67" s="633"/>
    </row>
    <row r="68" spans="14:23">
      <c r="N68" s="633">
        <v>19</v>
      </c>
      <c r="O68" s="637">
        <f t="shared" si="14"/>
        <v>65820.758545499499</v>
      </c>
      <c r="P68" s="633">
        <v>19</v>
      </c>
      <c r="Q68" s="638">
        <f t="shared" si="15"/>
        <v>1.2E-2</v>
      </c>
      <c r="R68" s="637">
        <f t="shared" si="13"/>
        <v>789.84910254599401</v>
      </c>
      <c r="S68" s="636">
        <f t="shared" si="16"/>
        <v>1000</v>
      </c>
      <c r="T68" s="633"/>
      <c r="U68" s="633"/>
      <c r="V68" s="633"/>
      <c r="W68" s="633"/>
    </row>
    <row r="69" spans="14:23">
      <c r="N69" s="633">
        <v>20</v>
      </c>
      <c r="O69" s="637">
        <f t="shared" si="14"/>
        <v>67610.607648045494</v>
      </c>
      <c r="P69" s="633">
        <v>20</v>
      </c>
      <c r="Q69" s="638">
        <f t="shared" si="15"/>
        <v>1.2E-2</v>
      </c>
      <c r="R69" s="637">
        <f t="shared" si="13"/>
        <v>811.32729177654596</v>
      </c>
      <c r="S69" s="636">
        <f t="shared" si="16"/>
        <v>1000</v>
      </c>
      <c r="T69" s="633"/>
      <c r="U69" s="633"/>
      <c r="V69" s="633"/>
      <c r="W69" s="633"/>
    </row>
    <row r="70" spans="14:23">
      <c r="N70" s="633">
        <v>21</v>
      </c>
      <c r="O70" s="637">
        <f t="shared" si="14"/>
        <v>69421.934939822037</v>
      </c>
      <c r="P70" s="633">
        <v>21</v>
      </c>
      <c r="Q70" s="638">
        <f t="shared" si="15"/>
        <v>1.2E-2</v>
      </c>
      <c r="R70" s="637">
        <f t="shared" si="13"/>
        <v>833.0632192778645</v>
      </c>
      <c r="S70" s="636">
        <f t="shared" si="16"/>
        <v>1000</v>
      </c>
      <c r="T70" s="633"/>
      <c r="U70" s="633"/>
      <c r="V70" s="633"/>
      <c r="W70" s="633"/>
    </row>
    <row r="71" spans="14:23">
      <c r="N71" s="633">
        <v>22</v>
      </c>
      <c r="O71" s="637">
        <f t="shared" si="14"/>
        <v>71254.998159099894</v>
      </c>
      <c r="P71" s="633">
        <v>22</v>
      </c>
      <c r="Q71" s="638">
        <f t="shared" si="15"/>
        <v>1.2E-2</v>
      </c>
      <c r="R71" s="637">
        <f t="shared" si="13"/>
        <v>855.05997790919878</v>
      </c>
      <c r="S71" s="636">
        <f t="shared" si="16"/>
        <v>1000</v>
      </c>
      <c r="T71" s="633"/>
      <c r="U71" s="633"/>
      <c r="V71" s="633"/>
      <c r="W71" s="633"/>
    </row>
    <row r="72" spans="14:23">
      <c r="N72" s="633">
        <v>23</v>
      </c>
      <c r="O72" s="637">
        <f t="shared" si="14"/>
        <v>73110.058137009095</v>
      </c>
      <c r="P72" s="633">
        <v>23</v>
      </c>
      <c r="Q72" s="638">
        <f t="shared" si="15"/>
        <v>1.2E-2</v>
      </c>
      <c r="R72" s="637">
        <f t="shared" si="13"/>
        <v>877.32069764410915</v>
      </c>
      <c r="S72" s="636">
        <f t="shared" si="16"/>
        <v>1000</v>
      </c>
      <c r="T72" s="633"/>
      <c r="U72" s="633"/>
      <c r="V72" s="633"/>
      <c r="W72" s="633"/>
    </row>
    <row r="73" spans="14:23">
      <c r="N73" s="633">
        <v>24</v>
      </c>
      <c r="O73" s="637">
        <f t="shared" si="14"/>
        <v>74987.378834653209</v>
      </c>
      <c r="P73" s="633">
        <v>24</v>
      </c>
      <c r="Q73" s="638">
        <f t="shared" si="15"/>
        <v>1.2E-2</v>
      </c>
      <c r="R73" s="637">
        <f t="shared" si="13"/>
        <v>899.84854601583856</v>
      </c>
      <c r="S73" s="636">
        <f t="shared" si="16"/>
        <v>1000</v>
      </c>
      <c r="T73" s="633"/>
      <c r="U73" s="633"/>
      <c r="V73" s="633"/>
      <c r="W73" s="633"/>
    </row>
    <row r="74" spans="14:23">
      <c r="N74" s="633">
        <v>25</v>
      </c>
      <c r="O74" s="637">
        <f t="shared" si="14"/>
        <v>76887.22738066905</v>
      </c>
      <c r="P74" s="633">
        <v>25</v>
      </c>
      <c r="Q74" s="638">
        <f t="shared" si="15"/>
        <v>1.2E-2</v>
      </c>
      <c r="R74" s="637">
        <f t="shared" si="13"/>
        <v>922.64672856802861</v>
      </c>
      <c r="S74" s="636">
        <f t="shared" si="16"/>
        <v>1000</v>
      </c>
      <c r="T74" s="633"/>
      <c r="U74" s="633"/>
      <c r="V74" s="633"/>
      <c r="W74" s="633"/>
    </row>
    <row r="75" spans="14:23">
      <c r="N75" s="633">
        <v>26</v>
      </c>
      <c r="O75" s="637">
        <f t="shared" si="14"/>
        <v>78809.874109237076</v>
      </c>
      <c r="P75" s="633">
        <v>26</v>
      </c>
      <c r="Q75" s="638">
        <f t="shared" si="15"/>
        <v>1.2E-2</v>
      </c>
      <c r="R75" s="637">
        <f t="shared" si="13"/>
        <v>945.71848931084492</v>
      </c>
      <c r="S75" s="636">
        <f t="shared" si="16"/>
        <v>1000</v>
      </c>
      <c r="T75" s="633"/>
      <c r="U75" s="633"/>
      <c r="V75" s="633"/>
      <c r="W75" s="633"/>
    </row>
    <row r="76" spans="14:23">
      <c r="N76" s="633">
        <v>27</v>
      </c>
      <c r="O76" s="637">
        <f t="shared" si="14"/>
        <v>80755.592598547926</v>
      </c>
      <c r="P76" s="633">
        <v>27</v>
      </c>
      <c r="Q76" s="638">
        <f t="shared" si="15"/>
        <v>1.2E-2</v>
      </c>
      <c r="R76" s="637">
        <f t="shared" si="13"/>
        <v>969.0671111825751</v>
      </c>
      <c r="S76" s="636">
        <f t="shared" si="16"/>
        <v>1000</v>
      </c>
      <c r="T76" s="633"/>
      <c r="U76" s="633"/>
      <c r="V76" s="633"/>
      <c r="W76" s="633"/>
    </row>
    <row r="77" spans="14:23">
      <c r="N77" s="633">
        <v>28</v>
      </c>
      <c r="O77" s="637">
        <f t="shared" si="14"/>
        <v>82724.659709730506</v>
      </c>
      <c r="P77" s="633">
        <v>28</v>
      </c>
      <c r="Q77" s="638">
        <f t="shared" si="15"/>
        <v>1.2E-2</v>
      </c>
      <c r="R77" s="637">
        <f t="shared" si="13"/>
        <v>992.69591651676603</v>
      </c>
      <c r="S77" s="636">
        <f t="shared" si="16"/>
        <v>1000</v>
      </c>
      <c r="T77" s="633"/>
      <c r="U77" s="633"/>
      <c r="V77" s="633"/>
      <c r="W77" s="633"/>
    </row>
    <row r="78" spans="14:23">
      <c r="N78" s="633">
        <v>29</v>
      </c>
      <c r="O78" s="637">
        <f t="shared" si="14"/>
        <v>84717.35562624727</v>
      </c>
      <c r="P78" s="633">
        <v>29</v>
      </c>
      <c r="Q78" s="638">
        <f t="shared" si="15"/>
        <v>1.2E-2</v>
      </c>
      <c r="R78" s="637">
        <f t="shared" si="13"/>
        <v>1016.6082675149672</v>
      </c>
      <c r="S78" s="636">
        <f t="shared" si="16"/>
        <v>1000</v>
      </c>
      <c r="T78" s="633"/>
      <c r="U78" s="633"/>
      <c r="V78" s="633"/>
      <c r="W78" s="633"/>
    </row>
    <row r="79" spans="14:23">
      <c r="N79" s="633">
        <v>30</v>
      </c>
      <c r="O79" s="637">
        <f t="shared" si="14"/>
        <v>86733.963893762237</v>
      </c>
      <c r="P79" s="633">
        <v>30</v>
      </c>
      <c r="Q79" s="638">
        <f t="shared" si="15"/>
        <v>1.2E-2</v>
      </c>
      <c r="R79" s="637">
        <f t="shared" si="13"/>
        <v>1040.8075667251469</v>
      </c>
      <c r="S79" s="636">
        <f t="shared" si="16"/>
        <v>1000</v>
      </c>
      <c r="T79" s="633"/>
      <c r="U79" s="633"/>
      <c r="V79" s="633"/>
      <c r="W79" s="633"/>
    </row>
    <row r="80" spans="14:23">
      <c r="N80" s="633">
        <v>31</v>
      </c>
      <c r="O80" s="637">
        <f t="shared" si="14"/>
        <v>88774.771460487391</v>
      </c>
      <c r="P80" s="633">
        <v>31</v>
      </c>
      <c r="Q80" s="638">
        <f t="shared" si="15"/>
        <v>1.2E-2</v>
      </c>
      <c r="R80" s="637">
        <f t="shared" si="13"/>
        <v>1065.2972575258486</v>
      </c>
      <c r="S80" s="636">
        <f t="shared" si="16"/>
        <v>1000</v>
      </c>
      <c r="T80" s="633"/>
      <c r="U80" s="633"/>
      <c r="V80" s="633"/>
      <c r="W80" s="633"/>
    </row>
    <row r="81" spans="14:23">
      <c r="N81" s="633">
        <v>32</v>
      </c>
      <c r="O81" s="637">
        <f t="shared" si="14"/>
        <v>90840.068718013237</v>
      </c>
      <c r="P81" s="633">
        <v>32</v>
      </c>
      <c r="Q81" s="638">
        <f t="shared" si="15"/>
        <v>1.2E-2</v>
      </c>
      <c r="R81" s="637">
        <f t="shared" si="13"/>
        <v>1090.0808246161589</v>
      </c>
      <c r="S81" s="636">
        <f t="shared" si="16"/>
        <v>1000</v>
      </c>
      <c r="T81" s="633"/>
      <c r="U81" s="633"/>
      <c r="V81" s="633"/>
      <c r="W81" s="633"/>
    </row>
    <row r="82" spans="14:23">
      <c r="N82" s="633">
        <v>33</v>
      </c>
      <c r="O82" s="637">
        <f t="shared" si="14"/>
        <v>92930.149542629399</v>
      </c>
      <c r="P82" s="633">
        <v>33</v>
      </c>
      <c r="Q82" s="638">
        <f t="shared" si="15"/>
        <v>1.2E-2</v>
      </c>
      <c r="R82" s="637">
        <f t="shared" si="13"/>
        <v>1115.1617945115529</v>
      </c>
      <c r="S82" s="636">
        <f t="shared" si="16"/>
        <v>1000</v>
      </c>
      <c r="T82" s="633"/>
      <c r="U82" s="633"/>
      <c r="V82" s="633"/>
      <c r="W82" s="633"/>
    </row>
    <row r="83" spans="14:23">
      <c r="N83" s="633">
        <v>34</v>
      </c>
      <c r="O83" s="637">
        <f t="shared" si="14"/>
        <v>95045.311337140956</v>
      </c>
      <c r="P83" s="633">
        <v>34</v>
      </c>
      <c r="Q83" s="638">
        <f t="shared" si="15"/>
        <v>1.2E-2</v>
      </c>
      <c r="R83" s="637">
        <f t="shared" si="13"/>
        <v>1140.5437360456915</v>
      </c>
      <c r="S83" s="636">
        <f t="shared" si="16"/>
        <v>1000</v>
      </c>
      <c r="T83" s="633"/>
      <c r="U83" s="633"/>
      <c r="V83" s="633"/>
      <c r="W83" s="633"/>
    </row>
    <row r="84" spans="14:23">
      <c r="N84" s="633">
        <v>35</v>
      </c>
      <c r="O84" s="637">
        <f t="shared" si="14"/>
        <v>97185.855073186642</v>
      </c>
      <c r="P84" s="633">
        <v>35</v>
      </c>
      <c r="Q84" s="638">
        <f t="shared" si="15"/>
        <v>1.2E-2</v>
      </c>
      <c r="R84" s="637">
        <f t="shared" si="13"/>
        <v>1166.2302608782397</v>
      </c>
      <c r="S84" s="636">
        <f t="shared" si="16"/>
        <v>1000</v>
      </c>
      <c r="T84" s="633"/>
      <c r="U84" s="633"/>
      <c r="V84" s="633"/>
      <c r="W84" s="633"/>
    </row>
    <row r="85" spans="14:23">
      <c r="N85" s="633">
        <v>36</v>
      </c>
      <c r="O85" s="637">
        <f t="shared" si="14"/>
        <v>99352.085334064875</v>
      </c>
      <c r="P85" s="633">
        <v>36</v>
      </c>
      <c r="Q85" s="638">
        <f t="shared" si="15"/>
        <v>1.2E-2</v>
      </c>
      <c r="R85" s="637">
        <f t="shared" si="13"/>
        <v>1192.2250240087785</v>
      </c>
      <c r="S85" s="636">
        <f t="shared" si="16"/>
        <v>1000</v>
      </c>
      <c r="T85" s="633"/>
      <c r="U85" s="633"/>
      <c r="V85" s="633"/>
      <c r="W85" s="633"/>
    </row>
    <row r="86" spans="14:23">
      <c r="N86" s="633">
        <v>37</v>
      </c>
      <c r="O86" s="637">
        <f t="shared" si="14"/>
        <v>101544.31035807365</v>
      </c>
      <c r="P86" s="633">
        <v>37</v>
      </c>
      <c r="Q86" s="638">
        <f t="shared" si="15"/>
        <v>1.2E-2</v>
      </c>
      <c r="R86" s="637">
        <f t="shared" si="13"/>
        <v>1218.5317242968838</v>
      </c>
      <c r="S86" s="636">
        <f t="shared" si="16"/>
        <v>1000</v>
      </c>
      <c r="T86" s="633"/>
      <c r="U86" s="633"/>
      <c r="V86" s="633"/>
      <c r="W86" s="633"/>
    </row>
    <row r="87" spans="14:23">
      <c r="N87" s="633">
        <v>38</v>
      </c>
      <c r="O87" s="637">
        <f t="shared" si="14"/>
        <v>103762.84208237054</v>
      </c>
      <c r="P87" s="633">
        <v>38</v>
      </c>
      <c r="Q87" s="638">
        <f t="shared" si="15"/>
        <v>1.2E-2</v>
      </c>
      <c r="R87" s="637">
        <f t="shared" si="13"/>
        <v>1245.1541049884465</v>
      </c>
      <c r="S87" s="636">
        <f t="shared" si="16"/>
        <v>1000</v>
      </c>
      <c r="T87" s="633"/>
      <c r="U87" s="633"/>
      <c r="V87" s="633"/>
      <c r="W87" s="633"/>
    </row>
    <row r="88" spans="14:23">
      <c r="N88" s="633">
        <v>39</v>
      </c>
      <c r="O88" s="637">
        <f t="shared" si="14"/>
        <v>106007.99618735898</v>
      </c>
      <c r="P88" s="633">
        <v>39</v>
      </c>
      <c r="Q88" s="638">
        <f t="shared" si="15"/>
        <v>1.2E-2</v>
      </c>
      <c r="R88" s="637">
        <f t="shared" si="13"/>
        <v>1272.0959542483079</v>
      </c>
      <c r="S88" s="636">
        <f t="shared" si="16"/>
        <v>1000</v>
      </c>
      <c r="T88" s="633"/>
      <c r="U88" s="633"/>
      <c r="V88" s="633"/>
      <c r="W88" s="633"/>
    </row>
    <row r="89" spans="14:23">
      <c r="N89" s="633">
        <v>40</v>
      </c>
      <c r="O89" s="637">
        <f t="shared" si="14"/>
        <v>108280.09214160728</v>
      </c>
      <c r="P89" s="633">
        <v>40</v>
      </c>
      <c r="Q89" s="638">
        <f t="shared" si="15"/>
        <v>1.2E-2</v>
      </c>
      <c r="R89" s="637">
        <f t="shared" si="13"/>
        <v>1299.3611056992875</v>
      </c>
      <c r="S89" s="636">
        <f t="shared" si="16"/>
        <v>1000</v>
      </c>
      <c r="T89" s="633"/>
      <c r="U89" s="633"/>
      <c r="V89" s="633"/>
      <c r="W89" s="633"/>
    </row>
    <row r="90" spans="14:23">
      <c r="N90" s="633">
        <v>41</v>
      </c>
      <c r="O90" s="637">
        <f t="shared" si="14"/>
        <v>110579.45324730656</v>
      </c>
      <c r="P90" s="633">
        <v>41</v>
      </c>
      <c r="Q90" s="638">
        <f t="shared" si="15"/>
        <v>1.2E-2</v>
      </c>
      <c r="R90" s="637">
        <f t="shared" si="13"/>
        <v>1326.9534389676787</v>
      </c>
      <c r="S90" s="636">
        <f t="shared" si="16"/>
        <v>1000</v>
      </c>
      <c r="T90" s="633"/>
      <c r="U90" s="633"/>
      <c r="V90" s="633"/>
      <c r="W90" s="633"/>
    </row>
    <row r="91" spans="14:23">
      <c r="N91" s="633">
        <v>42</v>
      </c>
      <c r="O91" s="637">
        <f t="shared" si="14"/>
        <v>112906.40668627425</v>
      </c>
      <c r="P91" s="633">
        <v>42</v>
      </c>
      <c r="Q91" s="638">
        <f t="shared" si="15"/>
        <v>1.2E-2</v>
      </c>
      <c r="R91" s="637">
        <f t="shared" si="13"/>
        <v>1354.8768802352911</v>
      </c>
      <c r="S91" s="636">
        <f t="shared" si="16"/>
        <v>1000</v>
      </c>
      <c r="T91" s="633"/>
      <c r="U91" s="633"/>
      <c r="V91" s="633"/>
      <c r="W91" s="633"/>
    </row>
    <row r="92" spans="14:23">
      <c r="N92" s="633">
        <v>43</v>
      </c>
      <c r="O92" s="637">
        <f t="shared" si="14"/>
        <v>115261.28356650953</v>
      </c>
      <c r="P92" s="633">
        <v>43</v>
      </c>
      <c r="Q92" s="638">
        <f t="shared" si="15"/>
        <v>1.2E-2</v>
      </c>
      <c r="R92" s="637">
        <f t="shared" si="13"/>
        <v>1383.1354027981145</v>
      </c>
      <c r="S92" s="636">
        <f t="shared" si="16"/>
        <v>1000</v>
      </c>
      <c r="T92" s="633"/>
      <c r="U92" s="633"/>
      <c r="V92" s="633"/>
      <c r="W92" s="633"/>
    </row>
    <row r="93" spans="14:23">
      <c r="N93" s="633">
        <v>44</v>
      </c>
      <c r="O93" s="637">
        <f t="shared" si="14"/>
        <v>117644.41896930765</v>
      </c>
      <c r="P93" s="633">
        <v>44</v>
      </c>
      <c r="Q93" s="638">
        <f t="shared" si="15"/>
        <v>1.2E-2</v>
      </c>
      <c r="R93" s="637">
        <f t="shared" si="13"/>
        <v>1411.7330276316918</v>
      </c>
      <c r="S93" s="636">
        <f t="shared" si="16"/>
        <v>1000</v>
      </c>
      <c r="T93" s="633"/>
      <c r="U93" s="633"/>
      <c r="V93" s="633"/>
      <c r="W93" s="633"/>
    </row>
    <row r="94" spans="14:23">
      <c r="N94" s="633">
        <v>45</v>
      </c>
      <c r="O94" s="637">
        <f t="shared" si="14"/>
        <v>120056.15199693934</v>
      </c>
      <c r="P94" s="633">
        <v>45</v>
      </c>
      <c r="Q94" s="638">
        <f t="shared" si="15"/>
        <v>1.2E-2</v>
      </c>
      <c r="R94" s="637">
        <f t="shared" si="13"/>
        <v>1440.6738239632721</v>
      </c>
      <c r="S94" s="636">
        <f t="shared" si="16"/>
        <v>1000</v>
      </c>
      <c r="T94" s="633"/>
      <c r="U94" s="633"/>
      <c r="V94" s="633"/>
      <c r="W94" s="633"/>
    </row>
    <row r="95" spans="14:23">
      <c r="N95" s="633">
        <v>46</v>
      </c>
      <c r="O95" s="637">
        <f t="shared" si="14"/>
        <v>122496.82582090261</v>
      </c>
      <c r="P95" s="633">
        <v>46</v>
      </c>
      <c r="Q95" s="638">
        <f t="shared" si="15"/>
        <v>1.2E-2</v>
      </c>
      <c r="R95" s="637">
        <f t="shared" si="13"/>
        <v>1469.9619098508313</v>
      </c>
      <c r="S95" s="636">
        <f t="shared" si="16"/>
        <v>1000</v>
      </c>
      <c r="T95" s="633"/>
      <c r="U95" s="633"/>
      <c r="V95" s="633"/>
      <c r="W95" s="633"/>
    </row>
    <row r="96" spans="14:23">
      <c r="N96" s="633">
        <v>47</v>
      </c>
      <c r="O96" s="637">
        <f t="shared" si="14"/>
        <v>124966.78773075344</v>
      </c>
      <c r="P96" s="633">
        <v>47</v>
      </c>
      <c r="Q96" s="638">
        <f t="shared" si="15"/>
        <v>1.2E-2</v>
      </c>
      <c r="R96" s="637">
        <f t="shared" si="13"/>
        <v>1499.6014527690413</v>
      </c>
      <c r="S96" s="636">
        <f t="shared" si="16"/>
        <v>1000</v>
      </c>
      <c r="T96" s="633"/>
      <c r="U96" s="633"/>
      <c r="V96" s="633"/>
      <c r="W96" s="633"/>
    </row>
    <row r="97" spans="14:23">
      <c r="N97" s="633">
        <v>48</v>
      </c>
      <c r="O97" s="637">
        <f t="shared" si="14"/>
        <v>127466.38918352248</v>
      </c>
      <c r="P97" s="633">
        <v>48</v>
      </c>
      <c r="Q97" s="638">
        <f t="shared" si="15"/>
        <v>1.2E-2</v>
      </c>
      <c r="R97" s="637">
        <f t="shared" si="13"/>
        <v>1529.5966702022697</v>
      </c>
      <c r="S97" s="636">
        <f t="shared" si="16"/>
        <v>1000</v>
      </c>
      <c r="T97" s="633"/>
      <c r="U97" s="633"/>
      <c r="V97" s="633"/>
      <c r="W97" s="633"/>
    </row>
    <row r="98" spans="14:23">
      <c r="N98" s="633">
        <v>49</v>
      </c>
      <c r="O98" s="637">
        <f t="shared" si="14"/>
        <v>129995.98585372475</v>
      </c>
      <c r="P98" s="633">
        <v>49</v>
      </c>
      <c r="Q98" s="638">
        <f t="shared" si="15"/>
        <v>1.2E-2</v>
      </c>
      <c r="R98" s="637">
        <f t="shared" si="13"/>
        <v>1559.951830244697</v>
      </c>
      <c r="S98" s="636">
        <f t="shared" si="16"/>
        <v>1000</v>
      </c>
      <c r="T98" s="633"/>
      <c r="U98" s="633"/>
      <c r="V98" s="633"/>
      <c r="W98" s="633"/>
    </row>
    <row r="99" spans="14:23">
      <c r="N99" s="633">
        <v>50</v>
      </c>
      <c r="O99" s="637">
        <f t="shared" si="14"/>
        <v>132555.93768396945</v>
      </c>
      <c r="P99" s="633">
        <v>50</v>
      </c>
      <c r="Q99" s="638">
        <f t="shared" si="15"/>
        <v>1.2E-2</v>
      </c>
      <c r="R99" s="637">
        <f t="shared" si="13"/>
        <v>1590.6712522076334</v>
      </c>
      <c r="S99" s="636">
        <f t="shared" si="16"/>
        <v>1000</v>
      </c>
      <c r="T99" s="633"/>
      <c r="U99" s="633"/>
      <c r="V99" s="633"/>
      <c r="W99" s="633"/>
    </row>
    <row r="100" spans="14:23">
      <c r="N100" s="633">
        <v>51</v>
      </c>
      <c r="O100" s="637">
        <f t="shared" si="14"/>
        <v>135146.60893617707</v>
      </c>
      <c r="P100" s="633">
        <v>51</v>
      </c>
      <c r="Q100" s="638">
        <f t="shared" si="15"/>
        <v>1.2E-2</v>
      </c>
      <c r="R100" s="637">
        <f t="shared" si="13"/>
        <v>1621.7593072341249</v>
      </c>
      <c r="S100" s="636">
        <f t="shared" si="16"/>
        <v>1000</v>
      </c>
      <c r="T100" s="633"/>
      <c r="U100" s="633"/>
      <c r="V100" s="633"/>
      <c r="W100" s="633"/>
    </row>
    <row r="101" spans="14:23">
      <c r="N101" s="633">
        <v>52</v>
      </c>
      <c r="O101" s="637">
        <f t="shared" si="14"/>
        <v>137768.36824341118</v>
      </c>
      <c r="P101" s="633">
        <v>52</v>
      </c>
      <c r="Q101" s="638">
        <f t="shared" si="15"/>
        <v>1.2E-2</v>
      </c>
      <c r="R101" s="637">
        <f t="shared" si="13"/>
        <v>1653.2204189209342</v>
      </c>
      <c r="S101" s="636">
        <f t="shared" si="16"/>
        <v>1000</v>
      </c>
      <c r="T101" s="633"/>
      <c r="U101" s="633"/>
      <c r="V101" s="633"/>
      <c r="W101" s="633"/>
    </row>
    <row r="102" spans="14:23">
      <c r="N102" s="633">
        <v>53</v>
      </c>
      <c r="O102" s="637">
        <f t="shared" si="14"/>
        <v>140421.58866233213</v>
      </c>
      <c r="P102" s="633">
        <v>53</v>
      </c>
      <c r="Q102" s="638">
        <f t="shared" si="15"/>
        <v>1.2E-2</v>
      </c>
      <c r="R102" s="637">
        <f t="shared" si="13"/>
        <v>1685.0590639479856</v>
      </c>
      <c r="S102" s="636">
        <f t="shared" si="16"/>
        <v>1000</v>
      </c>
      <c r="T102" s="633"/>
      <c r="U102" s="633"/>
      <c r="V102" s="633"/>
      <c r="W102" s="633"/>
    </row>
    <row r="103" spans="14:23">
      <c r="N103" s="633">
        <v>54</v>
      </c>
      <c r="O103" s="637">
        <f t="shared" si="14"/>
        <v>143106.64772628012</v>
      </c>
      <c r="P103" s="633">
        <v>54</v>
      </c>
      <c r="Q103" s="638">
        <f t="shared" si="15"/>
        <v>1.2E-2</v>
      </c>
      <c r="R103" s="637">
        <f t="shared" si="13"/>
        <v>1717.2797727153616</v>
      </c>
      <c r="S103" s="636">
        <f t="shared" si="16"/>
        <v>1000</v>
      </c>
      <c r="T103" s="633"/>
      <c r="U103" s="633"/>
      <c r="V103" s="633"/>
      <c r="W103" s="633"/>
    </row>
    <row r="104" spans="14:23">
      <c r="N104" s="633">
        <v>55</v>
      </c>
      <c r="O104" s="637">
        <f t="shared" si="14"/>
        <v>145823.92749899547</v>
      </c>
      <c r="P104" s="633">
        <v>55</v>
      </c>
      <c r="Q104" s="638">
        <f t="shared" si="15"/>
        <v>1.2E-2</v>
      </c>
      <c r="R104" s="637">
        <f t="shared" si="13"/>
        <v>1749.8871299879456</v>
      </c>
      <c r="S104" s="636">
        <f t="shared" si="16"/>
        <v>1000</v>
      </c>
      <c r="T104" s="633"/>
      <c r="U104" s="633"/>
      <c r="V104" s="633"/>
      <c r="W104" s="633"/>
    </row>
    <row r="105" spans="14:23">
      <c r="N105" s="633">
        <v>56</v>
      </c>
      <c r="O105" s="637">
        <f t="shared" si="14"/>
        <v>148573.81462898341</v>
      </c>
      <c r="P105" s="633">
        <v>56</v>
      </c>
      <c r="Q105" s="638">
        <f t="shared" si="15"/>
        <v>1.2E-2</v>
      </c>
      <c r="R105" s="637">
        <f t="shared" si="13"/>
        <v>1782.8857755478009</v>
      </c>
      <c r="S105" s="636">
        <f t="shared" si="16"/>
        <v>1000</v>
      </c>
      <c r="T105" s="633"/>
      <c r="U105" s="633"/>
      <c r="V105" s="633"/>
      <c r="W105" s="633"/>
    </row>
    <row r="106" spans="14:23">
      <c r="N106" s="633">
        <v>57</v>
      </c>
      <c r="O106" s="637">
        <f t="shared" si="14"/>
        <v>151356.70040453121</v>
      </c>
      <c r="P106" s="633">
        <v>57</v>
      </c>
      <c r="Q106" s="638">
        <f t="shared" si="15"/>
        <v>1.2E-2</v>
      </c>
      <c r="R106" s="637">
        <f t="shared" si="13"/>
        <v>1816.2804048543744</v>
      </c>
      <c r="S106" s="636">
        <f t="shared" si="16"/>
        <v>1000</v>
      </c>
      <c r="T106" s="633"/>
      <c r="U106" s="633"/>
      <c r="V106" s="633"/>
      <c r="W106" s="633"/>
    </row>
    <row r="107" spans="14:23">
      <c r="N107" s="633">
        <v>58</v>
      </c>
      <c r="O107" s="637">
        <f t="shared" si="14"/>
        <v>154172.98080938557</v>
      </c>
      <c r="P107" s="633">
        <v>58</v>
      </c>
      <c r="Q107" s="638">
        <f t="shared" si="15"/>
        <v>1.2E-2</v>
      </c>
      <c r="R107" s="637">
        <f t="shared" si="13"/>
        <v>1850.0757697126269</v>
      </c>
      <c r="S107" s="636">
        <f t="shared" si="16"/>
        <v>1000</v>
      </c>
      <c r="T107" s="633"/>
      <c r="U107" s="633"/>
      <c r="V107" s="633"/>
      <c r="W107" s="633"/>
    </row>
    <row r="108" spans="14:23">
      <c r="N108" s="633">
        <v>59</v>
      </c>
      <c r="O108" s="637">
        <f t="shared" si="14"/>
        <v>157023.05657909819</v>
      </c>
      <c r="P108" s="633">
        <v>59</v>
      </c>
      <c r="Q108" s="638">
        <f t="shared" si="15"/>
        <v>1.2E-2</v>
      </c>
      <c r="R108" s="637">
        <f t="shared" si="13"/>
        <v>1884.2766789491784</v>
      </c>
      <c r="S108" s="636">
        <f t="shared" si="16"/>
        <v>1000</v>
      </c>
      <c r="T108" s="633"/>
      <c r="U108" s="633"/>
      <c r="V108" s="633"/>
      <c r="W108" s="633"/>
    </row>
    <row r="109" spans="14:23">
      <c r="N109" s="633">
        <v>60</v>
      </c>
      <c r="O109" s="637">
        <f t="shared" si="14"/>
        <v>159907.33325804738</v>
      </c>
      <c r="P109" s="633">
        <v>60</v>
      </c>
      <c r="Q109" s="638">
        <f t="shared" si="15"/>
        <v>1.2E-2</v>
      </c>
      <c r="R109" s="637">
        <f t="shared" si="13"/>
        <v>1918.8879990965686</v>
      </c>
      <c r="S109" s="636">
        <f t="shared" si="16"/>
        <v>1000</v>
      </c>
      <c r="T109" s="633"/>
      <c r="U109" s="633"/>
      <c r="V109" s="633"/>
      <c r="W109" s="633"/>
    </row>
    <row r="110" spans="14:23">
      <c r="N110" s="633">
        <v>61</v>
      </c>
      <c r="O110" s="637">
        <f t="shared" si="14"/>
        <v>162826.22125714394</v>
      </c>
      <c r="P110" s="633">
        <v>61</v>
      </c>
      <c r="Q110" s="638">
        <f t="shared" si="15"/>
        <v>1.2E-2</v>
      </c>
      <c r="R110" s="637">
        <f t="shared" si="13"/>
        <v>1953.9146550857274</v>
      </c>
      <c r="S110" s="636">
        <f t="shared" si="16"/>
        <v>1000</v>
      </c>
      <c r="T110" s="633"/>
      <c r="U110" s="633"/>
      <c r="V110" s="633"/>
      <c r="W110" s="633"/>
    </row>
    <row r="111" spans="14:23">
      <c r="N111" s="633">
        <v>62</v>
      </c>
      <c r="O111" s="637">
        <f t="shared" si="14"/>
        <v>165780.13591222969</v>
      </c>
      <c r="P111" s="633">
        <v>62</v>
      </c>
      <c r="Q111" s="638">
        <f t="shared" si="15"/>
        <v>1.2E-2</v>
      </c>
      <c r="R111" s="637">
        <f t="shared" si="13"/>
        <v>1989.3616309467563</v>
      </c>
      <c r="S111" s="636">
        <f t="shared" si="16"/>
        <v>1000</v>
      </c>
      <c r="T111" s="633"/>
      <c r="U111" s="633"/>
      <c r="V111" s="633"/>
      <c r="W111" s="633"/>
    </row>
    <row r="112" spans="14:23">
      <c r="N112" s="633">
        <v>63</v>
      </c>
      <c r="O112" s="637">
        <f t="shared" si="14"/>
        <v>168769.49754317643</v>
      </c>
      <c r="P112" s="633">
        <v>63</v>
      </c>
      <c r="Q112" s="638">
        <f t="shared" si="15"/>
        <v>1.2E-2</v>
      </c>
      <c r="R112" s="637">
        <f t="shared" si="13"/>
        <v>2025.2339705181173</v>
      </c>
      <c r="S112" s="636">
        <f t="shared" si="16"/>
        <v>1000</v>
      </c>
      <c r="T112" s="633"/>
      <c r="U112" s="633"/>
      <c r="V112" s="633"/>
      <c r="W112" s="633"/>
    </row>
    <row r="113" spans="14:23">
      <c r="N113" s="633">
        <v>64</v>
      </c>
      <c r="O113" s="637">
        <f t="shared" si="14"/>
        <v>171794.73151369454</v>
      </c>
      <c r="P113" s="633">
        <v>64</v>
      </c>
      <c r="Q113" s="638">
        <f t="shared" si="15"/>
        <v>1.2E-2</v>
      </c>
      <c r="R113" s="637">
        <f t="shared" si="13"/>
        <v>2061.5367781643345</v>
      </c>
      <c r="S113" s="636">
        <f t="shared" si="16"/>
        <v>1000</v>
      </c>
      <c r="T113" s="633"/>
      <c r="U113" s="633"/>
      <c r="V113" s="633"/>
      <c r="W113" s="633"/>
    </row>
    <row r="114" spans="14:23">
      <c r="N114" s="633">
        <v>65</v>
      </c>
      <c r="O114" s="637">
        <f t="shared" si="14"/>
        <v>174856.26829185887</v>
      </c>
      <c r="P114" s="633">
        <v>65</v>
      </c>
      <c r="Q114" s="638">
        <f t="shared" si="15"/>
        <v>1.2E-2</v>
      </c>
      <c r="R114" s="637">
        <f t="shared" ref="R114:R177" si="17">O114*Q114</f>
        <v>2098.2752195023063</v>
      </c>
      <c r="S114" s="636">
        <f t="shared" si="16"/>
        <v>1000</v>
      </c>
      <c r="T114" s="633"/>
      <c r="U114" s="633"/>
      <c r="V114" s="633"/>
      <c r="W114" s="633"/>
    </row>
    <row r="115" spans="14:23">
      <c r="N115" s="633">
        <v>66</v>
      </c>
      <c r="O115" s="637">
        <f t="shared" ref="O115:O178" si="18">O114+R114+S115</f>
        <v>177954.54351136117</v>
      </c>
      <c r="P115" s="633">
        <v>66</v>
      </c>
      <c r="Q115" s="638">
        <f t="shared" ref="Q115:Q178" si="19">Q114</f>
        <v>1.2E-2</v>
      </c>
      <c r="R115" s="637">
        <f t="shared" si="17"/>
        <v>2135.4545221363342</v>
      </c>
      <c r="S115" s="636">
        <f t="shared" ref="S115:S178" si="20">S114</f>
        <v>1000</v>
      </c>
      <c r="T115" s="633"/>
      <c r="U115" s="633"/>
      <c r="V115" s="633"/>
      <c r="W115" s="633"/>
    </row>
    <row r="116" spans="14:23">
      <c r="N116" s="633">
        <v>67</v>
      </c>
      <c r="O116" s="637">
        <f t="shared" si="18"/>
        <v>181089.99803349751</v>
      </c>
      <c r="P116" s="633">
        <v>67</v>
      </c>
      <c r="Q116" s="638">
        <f t="shared" si="19"/>
        <v>1.2E-2</v>
      </c>
      <c r="R116" s="637">
        <f t="shared" si="17"/>
        <v>2173.0799764019703</v>
      </c>
      <c r="S116" s="636">
        <f t="shared" si="20"/>
        <v>1000</v>
      </c>
      <c r="T116" s="633"/>
      <c r="U116" s="633"/>
      <c r="V116" s="633"/>
      <c r="W116" s="633"/>
    </row>
    <row r="117" spans="14:23">
      <c r="N117" s="633">
        <v>68</v>
      </c>
      <c r="O117" s="637">
        <f t="shared" si="18"/>
        <v>184263.07800989947</v>
      </c>
      <c r="P117" s="633">
        <v>68</v>
      </c>
      <c r="Q117" s="638">
        <f t="shared" si="19"/>
        <v>1.2E-2</v>
      </c>
      <c r="R117" s="637">
        <f t="shared" si="17"/>
        <v>2211.1569361187935</v>
      </c>
      <c r="S117" s="636">
        <f t="shared" si="20"/>
        <v>1000</v>
      </c>
      <c r="T117" s="633"/>
      <c r="U117" s="633"/>
      <c r="V117" s="633"/>
      <c r="W117" s="633"/>
    </row>
    <row r="118" spans="14:23">
      <c r="N118" s="633">
        <v>69</v>
      </c>
      <c r="O118" s="637">
        <f t="shared" si="18"/>
        <v>187474.23494601826</v>
      </c>
      <c r="P118" s="633">
        <v>69</v>
      </c>
      <c r="Q118" s="638">
        <f t="shared" si="19"/>
        <v>1.2E-2</v>
      </c>
      <c r="R118" s="637">
        <f t="shared" si="17"/>
        <v>2249.690819352219</v>
      </c>
      <c r="S118" s="636">
        <f t="shared" si="20"/>
        <v>1000</v>
      </c>
      <c r="T118" s="633"/>
      <c r="U118" s="633"/>
      <c r="V118" s="633"/>
      <c r="W118" s="633"/>
    </row>
    <row r="119" spans="14:23">
      <c r="N119" s="633">
        <v>70</v>
      </c>
      <c r="O119" s="637">
        <f t="shared" si="18"/>
        <v>190723.92576537048</v>
      </c>
      <c r="P119" s="633">
        <v>70</v>
      </c>
      <c r="Q119" s="638">
        <f t="shared" si="19"/>
        <v>1.2E-2</v>
      </c>
      <c r="R119" s="637">
        <f t="shared" si="17"/>
        <v>2288.6871091844459</v>
      </c>
      <c r="S119" s="636">
        <f t="shared" si="20"/>
        <v>1000</v>
      </c>
      <c r="T119" s="633"/>
      <c r="U119" s="633"/>
      <c r="V119" s="633"/>
      <c r="W119" s="633"/>
    </row>
    <row r="120" spans="14:23">
      <c r="N120" s="633">
        <v>71</v>
      </c>
      <c r="O120" s="637">
        <f t="shared" si="18"/>
        <v>194012.61287455494</v>
      </c>
      <c r="P120" s="633">
        <v>71</v>
      </c>
      <c r="Q120" s="638">
        <f t="shared" si="19"/>
        <v>1.2E-2</v>
      </c>
      <c r="R120" s="637">
        <f t="shared" si="17"/>
        <v>2328.1513544946592</v>
      </c>
      <c r="S120" s="636">
        <f t="shared" si="20"/>
        <v>1000</v>
      </c>
      <c r="T120" s="633"/>
      <c r="U120" s="633"/>
      <c r="V120" s="633"/>
      <c r="W120" s="633"/>
    </row>
    <row r="121" spans="14:23">
      <c r="N121" s="633">
        <v>72</v>
      </c>
      <c r="O121" s="637">
        <f t="shared" si="18"/>
        <v>197340.76422904959</v>
      </c>
      <c r="P121" s="633">
        <v>72</v>
      </c>
      <c r="Q121" s="638">
        <f t="shared" si="19"/>
        <v>1.2E-2</v>
      </c>
      <c r="R121" s="637">
        <f t="shared" si="17"/>
        <v>2368.0891707485953</v>
      </c>
      <c r="S121" s="636">
        <f t="shared" si="20"/>
        <v>1000</v>
      </c>
      <c r="T121" s="633"/>
      <c r="U121" s="633"/>
      <c r="V121" s="633"/>
      <c r="W121" s="633"/>
    </row>
    <row r="122" spans="14:23">
      <c r="N122" s="633">
        <v>73</v>
      </c>
      <c r="O122" s="637">
        <f t="shared" si="18"/>
        <v>200708.85339979819</v>
      </c>
      <c r="P122" s="633">
        <v>73</v>
      </c>
      <c r="Q122" s="638">
        <f t="shared" si="19"/>
        <v>1.2E-2</v>
      </c>
      <c r="R122" s="637">
        <f t="shared" si="17"/>
        <v>2408.5062407975784</v>
      </c>
      <c r="S122" s="636">
        <f t="shared" si="20"/>
        <v>1000</v>
      </c>
      <c r="T122" s="633"/>
      <c r="U122" s="633"/>
      <c r="V122" s="633"/>
      <c r="W122" s="633"/>
    </row>
    <row r="123" spans="14:23">
      <c r="N123" s="633">
        <v>74</v>
      </c>
      <c r="O123" s="637">
        <f t="shared" si="18"/>
        <v>204117.35964059577</v>
      </c>
      <c r="P123" s="633">
        <v>74</v>
      </c>
      <c r="Q123" s="638">
        <f t="shared" si="19"/>
        <v>1.2E-2</v>
      </c>
      <c r="R123" s="637">
        <f t="shared" si="17"/>
        <v>2449.4083156871493</v>
      </c>
      <c r="S123" s="636">
        <f t="shared" si="20"/>
        <v>1000</v>
      </c>
      <c r="T123" s="633"/>
      <c r="U123" s="633"/>
      <c r="V123" s="633"/>
      <c r="W123" s="633"/>
    </row>
    <row r="124" spans="14:23">
      <c r="N124" s="633">
        <v>75</v>
      </c>
      <c r="O124" s="637">
        <f t="shared" si="18"/>
        <v>207566.76795628291</v>
      </c>
      <c r="P124" s="633">
        <v>75</v>
      </c>
      <c r="Q124" s="638">
        <f t="shared" si="19"/>
        <v>1.2E-2</v>
      </c>
      <c r="R124" s="637">
        <f t="shared" si="17"/>
        <v>2490.8012154753951</v>
      </c>
      <c r="S124" s="636">
        <f t="shared" si="20"/>
        <v>1000</v>
      </c>
      <c r="T124" s="633"/>
      <c r="U124" s="633"/>
      <c r="V124" s="633"/>
      <c r="W124" s="633"/>
    </row>
    <row r="125" spans="14:23">
      <c r="N125" s="633">
        <v>76</v>
      </c>
      <c r="O125" s="637">
        <f t="shared" si="18"/>
        <v>211057.56917175831</v>
      </c>
      <c r="P125" s="633">
        <v>76</v>
      </c>
      <c r="Q125" s="638">
        <f t="shared" si="19"/>
        <v>1.2E-2</v>
      </c>
      <c r="R125" s="637">
        <f t="shared" si="17"/>
        <v>2532.6908300610999</v>
      </c>
      <c r="S125" s="636">
        <f t="shared" si="20"/>
        <v>1000</v>
      </c>
      <c r="T125" s="633"/>
      <c r="U125" s="633"/>
      <c r="V125" s="633"/>
      <c r="W125" s="633"/>
    </row>
    <row r="126" spans="14:23">
      <c r="N126" s="633">
        <v>77</v>
      </c>
      <c r="O126" s="637">
        <f t="shared" si="18"/>
        <v>214590.26000181941</v>
      </c>
      <c r="P126" s="633">
        <v>77</v>
      </c>
      <c r="Q126" s="638">
        <f t="shared" si="19"/>
        <v>1.2E-2</v>
      </c>
      <c r="R126" s="637">
        <f t="shared" si="17"/>
        <v>2575.0831200218331</v>
      </c>
      <c r="S126" s="636">
        <f t="shared" si="20"/>
        <v>1000</v>
      </c>
      <c r="T126" s="633"/>
      <c r="U126" s="633"/>
      <c r="V126" s="633"/>
      <c r="W126" s="633"/>
    </row>
    <row r="127" spans="14:23">
      <c r="N127" s="633">
        <v>78</v>
      </c>
      <c r="O127" s="637">
        <f t="shared" si="18"/>
        <v>218165.34312184123</v>
      </c>
      <c r="P127" s="633">
        <v>78</v>
      </c>
      <c r="Q127" s="638">
        <f t="shared" si="19"/>
        <v>1.2E-2</v>
      </c>
      <c r="R127" s="637">
        <f t="shared" si="17"/>
        <v>2617.9841174620947</v>
      </c>
      <c r="S127" s="636">
        <f t="shared" si="20"/>
        <v>1000</v>
      </c>
      <c r="T127" s="633"/>
      <c r="U127" s="633"/>
      <c r="V127" s="633"/>
      <c r="W127" s="633"/>
    </row>
    <row r="128" spans="14:23">
      <c r="N128" s="633">
        <v>79</v>
      </c>
      <c r="O128" s="637">
        <f t="shared" si="18"/>
        <v>221783.32723930333</v>
      </c>
      <c r="P128" s="633">
        <v>79</v>
      </c>
      <c r="Q128" s="638">
        <f t="shared" si="19"/>
        <v>1.2E-2</v>
      </c>
      <c r="R128" s="637">
        <f t="shared" si="17"/>
        <v>2661.3999268716398</v>
      </c>
      <c r="S128" s="636">
        <f t="shared" si="20"/>
        <v>1000</v>
      </c>
      <c r="T128" s="633"/>
      <c r="U128" s="633"/>
      <c r="V128" s="633"/>
      <c r="W128" s="633"/>
    </row>
    <row r="129" spans="14:23">
      <c r="N129" s="633">
        <v>80</v>
      </c>
      <c r="O129" s="637">
        <f t="shared" si="18"/>
        <v>225444.72716617497</v>
      </c>
      <c r="P129" s="633">
        <v>80</v>
      </c>
      <c r="Q129" s="638">
        <f t="shared" si="19"/>
        <v>1.2E-2</v>
      </c>
      <c r="R129" s="637">
        <f t="shared" si="17"/>
        <v>2705.3367259940997</v>
      </c>
      <c r="S129" s="636">
        <f t="shared" si="20"/>
        <v>1000</v>
      </c>
      <c r="T129" s="633"/>
      <c r="U129" s="633"/>
      <c r="V129" s="633"/>
      <c r="W129" s="633"/>
    </row>
    <row r="130" spans="14:23">
      <c r="N130" s="633">
        <v>81</v>
      </c>
      <c r="O130" s="637">
        <f t="shared" si="18"/>
        <v>229150.06389216907</v>
      </c>
      <c r="P130" s="633">
        <v>81</v>
      </c>
      <c r="Q130" s="638">
        <f t="shared" si="19"/>
        <v>1.2E-2</v>
      </c>
      <c r="R130" s="637">
        <f t="shared" si="17"/>
        <v>2749.8007667060288</v>
      </c>
      <c r="S130" s="636">
        <f t="shared" si="20"/>
        <v>1000</v>
      </c>
      <c r="T130" s="633"/>
      <c r="U130" s="633"/>
      <c r="V130" s="633"/>
      <c r="W130" s="633"/>
    </row>
    <row r="131" spans="14:23">
      <c r="N131" s="633">
        <v>82</v>
      </c>
      <c r="O131" s="637">
        <f t="shared" si="18"/>
        <v>232899.8646588751</v>
      </c>
      <c r="P131" s="633">
        <v>82</v>
      </c>
      <c r="Q131" s="638">
        <f t="shared" si="19"/>
        <v>1.2E-2</v>
      </c>
      <c r="R131" s="637">
        <f t="shared" si="17"/>
        <v>2794.7983759065014</v>
      </c>
      <c r="S131" s="636">
        <f t="shared" si="20"/>
        <v>1000</v>
      </c>
      <c r="T131" s="633"/>
      <c r="U131" s="633"/>
      <c r="V131" s="633"/>
      <c r="W131" s="633"/>
    </row>
    <row r="132" spans="14:23">
      <c r="N132" s="633">
        <v>83</v>
      </c>
      <c r="O132" s="637">
        <f t="shared" si="18"/>
        <v>236694.66303478161</v>
      </c>
      <c r="P132" s="633">
        <v>83</v>
      </c>
      <c r="Q132" s="638">
        <f t="shared" si="19"/>
        <v>1.2E-2</v>
      </c>
      <c r="R132" s="637">
        <f t="shared" si="17"/>
        <v>2840.3359564173793</v>
      </c>
      <c r="S132" s="636">
        <f t="shared" si="20"/>
        <v>1000</v>
      </c>
      <c r="T132" s="633"/>
      <c r="U132" s="633"/>
      <c r="V132" s="633"/>
      <c r="W132" s="633"/>
    </row>
    <row r="133" spans="14:23">
      <c r="N133" s="633">
        <v>84</v>
      </c>
      <c r="O133" s="637">
        <f t="shared" si="18"/>
        <v>240534.99899119898</v>
      </c>
      <c r="P133" s="633">
        <v>84</v>
      </c>
      <c r="Q133" s="638">
        <f t="shared" si="19"/>
        <v>1.2E-2</v>
      </c>
      <c r="R133" s="637">
        <f t="shared" si="17"/>
        <v>2886.4199878943878</v>
      </c>
      <c r="S133" s="636">
        <f t="shared" si="20"/>
        <v>1000</v>
      </c>
      <c r="T133" s="633"/>
      <c r="U133" s="633"/>
      <c r="V133" s="633"/>
      <c r="W133" s="633"/>
    </row>
    <row r="134" spans="14:23">
      <c r="N134" s="633">
        <v>85</v>
      </c>
      <c r="O134" s="637">
        <f t="shared" si="18"/>
        <v>244421.41897909337</v>
      </c>
      <c r="P134" s="633">
        <v>85</v>
      </c>
      <c r="Q134" s="638">
        <f t="shared" si="19"/>
        <v>1.2E-2</v>
      </c>
      <c r="R134" s="637">
        <f t="shared" si="17"/>
        <v>2933.0570277491206</v>
      </c>
      <c r="S134" s="636">
        <f t="shared" si="20"/>
        <v>1000</v>
      </c>
      <c r="T134" s="633"/>
      <c r="U134" s="633"/>
      <c r="V134" s="633"/>
      <c r="W134" s="633"/>
    </row>
    <row r="135" spans="14:23">
      <c r="N135" s="633">
        <v>86</v>
      </c>
      <c r="O135" s="637">
        <f t="shared" si="18"/>
        <v>248354.47600684251</v>
      </c>
      <c r="P135" s="633">
        <v>86</v>
      </c>
      <c r="Q135" s="638">
        <f t="shared" si="19"/>
        <v>1.2E-2</v>
      </c>
      <c r="R135" s="637">
        <f t="shared" si="17"/>
        <v>2980.2537120821103</v>
      </c>
      <c r="S135" s="636">
        <f t="shared" si="20"/>
        <v>1000</v>
      </c>
      <c r="T135" s="633"/>
      <c r="U135" s="633"/>
      <c r="V135" s="633"/>
      <c r="W135" s="633"/>
    </row>
    <row r="136" spans="14:23">
      <c r="N136" s="633">
        <v>87</v>
      </c>
      <c r="O136" s="637">
        <f t="shared" si="18"/>
        <v>252334.72971892462</v>
      </c>
      <c r="P136" s="633">
        <v>87</v>
      </c>
      <c r="Q136" s="638">
        <f t="shared" si="19"/>
        <v>1.2E-2</v>
      </c>
      <c r="R136" s="637">
        <f t="shared" si="17"/>
        <v>3028.0167566270957</v>
      </c>
      <c r="S136" s="636">
        <f t="shared" si="20"/>
        <v>1000</v>
      </c>
      <c r="T136" s="633"/>
      <c r="U136" s="633"/>
      <c r="V136" s="633"/>
      <c r="W136" s="633"/>
    </row>
    <row r="137" spans="14:23">
      <c r="N137" s="633">
        <v>88</v>
      </c>
      <c r="O137" s="637">
        <f t="shared" si="18"/>
        <v>256362.74647555171</v>
      </c>
      <c r="P137" s="633">
        <v>88</v>
      </c>
      <c r="Q137" s="638">
        <f t="shared" si="19"/>
        <v>1.2E-2</v>
      </c>
      <c r="R137" s="637">
        <f t="shared" si="17"/>
        <v>3076.3529577066206</v>
      </c>
      <c r="S137" s="636">
        <f t="shared" si="20"/>
        <v>1000</v>
      </c>
      <c r="T137" s="633"/>
      <c r="U137" s="633"/>
      <c r="V137" s="633"/>
      <c r="W137" s="633"/>
    </row>
    <row r="138" spans="14:23">
      <c r="N138" s="633">
        <v>89</v>
      </c>
      <c r="O138" s="637">
        <f t="shared" si="18"/>
        <v>260439.09943325832</v>
      </c>
      <c r="P138" s="633">
        <v>89</v>
      </c>
      <c r="Q138" s="638">
        <f t="shared" si="19"/>
        <v>1.2E-2</v>
      </c>
      <c r="R138" s="637">
        <f t="shared" si="17"/>
        <v>3125.2691931990998</v>
      </c>
      <c r="S138" s="636">
        <f t="shared" si="20"/>
        <v>1000</v>
      </c>
      <c r="T138" s="633"/>
      <c r="U138" s="633"/>
      <c r="V138" s="633"/>
      <c r="W138" s="633"/>
    </row>
    <row r="139" spans="14:23">
      <c r="N139" s="633">
        <v>90</v>
      </c>
      <c r="O139" s="637">
        <f t="shared" si="18"/>
        <v>264564.36862645741</v>
      </c>
      <c r="P139" s="633">
        <v>90</v>
      </c>
      <c r="Q139" s="638">
        <f t="shared" si="19"/>
        <v>1.2E-2</v>
      </c>
      <c r="R139" s="637">
        <f t="shared" si="17"/>
        <v>3174.7724235174887</v>
      </c>
      <c r="S139" s="636">
        <f t="shared" si="20"/>
        <v>1000</v>
      </c>
      <c r="T139" s="633"/>
      <c r="U139" s="633"/>
      <c r="V139" s="633"/>
      <c r="W139" s="633"/>
    </row>
    <row r="140" spans="14:23">
      <c r="N140" s="633">
        <v>91</v>
      </c>
      <c r="O140" s="637">
        <f t="shared" si="18"/>
        <v>268739.14104997489</v>
      </c>
      <c r="P140" s="633">
        <v>91</v>
      </c>
      <c r="Q140" s="638">
        <f t="shared" si="19"/>
        <v>1.2E-2</v>
      </c>
      <c r="R140" s="637">
        <f t="shared" si="17"/>
        <v>3224.8696925996987</v>
      </c>
      <c r="S140" s="636">
        <f t="shared" si="20"/>
        <v>1000</v>
      </c>
      <c r="T140" s="633"/>
      <c r="U140" s="633"/>
      <c r="V140" s="633"/>
      <c r="W140" s="633"/>
    </row>
    <row r="141" spans="14:23">
      <c r="N141" s="633">
        <v>92</v>
      </c>
      <c r="O141" s="637">
        <f t="shared" si="18"/>
        <v>272964.01074257458</v>
      </c>
      <c r="P141" s="633">
        <v>92</v>
      </c>
      <c r="Q141" s="638">
        <f t="shared" si="19"/>
        <v>1.2E-2</v>
      </c>
      <c r="R141" s="637">
        <f t="shared" si="17"/>
        <v>3275.5681289108952</v>
      </c>
      <c r="S141" s="636">
        <f t="shared" si="20"/>
        <v>1000</v>
      </c>
      <c r="T141" s="633"/>
      <c r="U141" s="633"/>
      <c r="V141" s="633"/>
      <c r="W141" s="633"/>
    </row>
    <row r="142" spans="14:23">
      <c r="N142" s="633">
        <v>93</v>
      </c>
      <c r="O142" s="637">
        <f t="shared" si="18"/>
        <v>277239.57887148549</v>
      </c>
      <c r="P142" s="633">
        <v>93</v>
      </c>
      <c r="Q142" s="638">
        <f t="shared" si="19"/>
        <v>1.2E-2</v>
      </c>
      <c r="R142" s="637">
        <f t="shared" si="17"/>
        <v>3326.8749464578259</v>
      </c>
      <c r="S142" s="636">
        <f t="shared" si="20"/>
        <v>1000</v>
      </c>
      <c r="T142" s="633"/>
      <c r="U142" s="633"/>
      <c r="V142" s="633"/>
      <c r="W142" s="633"/>
    </row>
    <row r="143" spans="14:23">
      <c r="N143" s="633">
        <v>94</v>
      </c>
      <c r="O143" s="637">
        <f t="shared" si="18"/>
        <v>281566.45381794329</v>
      </c>
      <c r="P143" s="633">
        <v>94</v>
      </c>
      <c r="Q143" s="638">
        <f t="shared" si="19"/>
        <v>1.2E-2</v>
      </c>
      <c r="R143" s="637">
        <f t="shared" si="17"/>
        <v>3378.7974458153194</v>
      </c>
      <c r="S143" s="636">
        <f t="shared" si="20"/>
        <v>1000</v>
      </c>
      <c r="T143" s="633"/>
      <c r="U143" s="633"/>
      <c r="V143" s="633"/>
      <c r="W143" s="633"/>
    </row>
    <row r="144" spans="14:23">
      <c r="N144" s="633">
        <v>95</v>
      </c>
      <c r="O144" s="637">
        <f t="shared" si="18"/>
        <v>285945.25126375863</v>
      </c>
      <c r="P144" s="633">
        <v>95</v>
      </c>
      <c r="Q144" s="638">
        <f t="shared" si="19"/>
        <v>1.2E-2</v>
      </c>
      <c r="R144" s="637">
        <f t="shared" si="17"/>
        <v>3431.3430151651037</v>
      </c>
      <c r="S144" s="636">
        <f t="shared" si="20"/>
        <v>1000</v>
      </c>
      <c r="T144" s="633"/>
      <c r="U144" s="633"/>
      <c r="V144" s="633"/>
      <c r="W144" s="633"/>
    </row>
    <row r="145" spans="14:23">
      <c r="N145" s="633">
        <v>96</v>
      </c>
      <c r="O145" s="637">
        <f t="shared" si="18"/>
        <v>290376.59427892376</v>
      </c>
      <c r="P145" s="633">
        <v>96</v>
      </c>
      <c r="Q145" s="638">
        <f t="shared" si="19"/>
        <v>1.2E-2</v>
      </c>
      <c r="R145" s="637">
        <f t="shared" si="17"/>
        <v>3484.519131347085</v>
      </c>
      <c r="S145" s="636">
        <f t="shared" si="20"/>
        <v>1000</v>
      </c>
      <c r="T145" s="633"/>
      <c r="U145" s="633"/>
      <c r="V145" s="633"/>
      <c r="W145" s="633"/>
    </row>
    <row r="146" spans="14:23">
      <c r="N146" s="633">
        <v>97</v>
      </c>
      <c r="O146" s="637">
        <f t="shared" si="18"/>
        <v>294861.11341027083</v>
      </c>
      <c r="P146" s="633">
        <v>97</v>
      </c>
      <c r="Q146" s="638">
        <f t="shared" si="19"/>
        <v>1.2E-2</v>
      </c>
      <c r="R146" s="637">
        <f t="shared" si="17"/>
        <v>3538.33336092325</v>
      </c>
      <c r="S146" s="636">
        <f t="shared" si="20"/>
        <v>1000</v>
      </c>
      <c r="T146" s="633"/>
      <c r="U146" s="633"/>
      <c r="V146" s="633"/>
      <c r="W146" s="633"/>
    </row>
    <row r="147" spans="14:23">
      <c r="N147" s="633">
        <v>98</v>
      </c>
      <c r="O147" s="637">
        <f t="shared" si="18"/>
        <v>299399.44677119405</v>
      </c>
      <c r="P147" s="633">
        <v>98</v>
      </c>
      <c r="Q147" s="638">
        <f t="shared" si="19"/>
        <v>1.2E-2</v>
      </c>
      <c r="R147" s="637">
        <f t="shared" si="17"/>
        <v>3592.7933612543288</v>
      </c>
      <c r="S147" s="636">
        <f t="shared" si="20"/>
        <v>1000</v>
      </c>
      <c r="T147" s="633"/>
      <c r="U147" s="633"/>
      <c r="V147" s="633"/>
      <c r="W147" s="633"/>
    </row>
    <row r="148" spans="14:23">
      <c r="N148" s="633">
        <v>99</v>
      </c>
      <c r="O148" s="637">
        <f t="shared" si="18"/>
        <v>303992.24013244838</v>
      </c>
      <c r="P148" s="633">
        <v>99</v>
      </c>
      <c r="Q148" s="638">
        <f t="shared" si="19"/>
        <v>1.2E-2</v>
      </c>
      <c r="R148" s="637">
        <f t="shared" si="17"/>
        <v>3647.9068815893806</v>
      </c>
      <c r="S148" s="636">
        <f t="shared" si="20"/>
        <v>1000</v>
      </c>
      <c r="T148" s="633"/>
      <c r="U148" s="633"/>
      <c r="V148" s="633"/>
      <c r="W148" s="633"/>
    </row>
    <row r="149" spans="14:23">
      <c r="N149" s="633">
        <v>100</v>
      </c>
      <c r="O149" s="637">
        <f t="shared" si="18"/>
        <v>308640.14701403776</v>
      </c>
      <c r="P149" s="633">
        <v>100</v>
      </c>
      <c r="Q149" s="638">
        <f t="shared" si="19"/>
        <v>1.2E-2</v>
      </c>
      <c r="R149" s="637">
        <f t="shared" si="17"/>
        <v>3703.6817641684534</v>
      </c>
      <c r="S149" s="636">
        <f t="shared" si="20"/>
        <v>1000</v>
      </c>
      <c r="T149" s="633"/>
      <c r="U149" s="633"/>
      <c r="V149" s="633"/>
      <c r="W149" s="633"/>
    </row>
    <row r="150" spans="14:23">
      <c r="N150" s="633">
        <v>101</v>
      </c>
      <c r="O150" s="637">
        <f t="shared" si="18"/>
        <v>313343.8287782062</v>
      </c>
      <c r="P150" s="633">
        <v>101</v>
      </c>
      <c r="Q150" s="638">
        <f t="shared" si="19"/>
        <v>1.2E-2</v>
      </c>
      <c r="R150" s="637">
        <f t="shared" si="17"/>
        <v>3760.1259453384746</v>
      </c>
      <c r="S150" s="636">
        <f t="shared" si="20"/>
        <v>1000</v>
      </c>
      <c r="T150" s="633"/>
      <c r="U150" s="633"/>
      <c r="V150" s="633"/>
      <c r="W150" s="633"/>
    </row>
    <row r="151" spans="14:23">
      <c r="N151" s="633">
        <v>102</v>
      </c>
      <c r="O151" s="637">
        <f t="shared" si="18"/>
        <v>318103.95472354465</v>
      </c>
      <c r="P151" s="633">
        <v>102</v>
      </c>
      <c r="Q151" s="638">
        <f t="shared" si="19"/>
        <v>1.2E-2</v>
      </c>
      <c r="R151" s="637">
        <f t="shared" si="17"/>
        <v>3817.2474566825358</v>
      </c>
      <c r="S151" s="636">
        <f t="shared" si="20"/>
        <v>1000</v>
      </c>
      <c r="T151" s="633"/>
      <c r="U151" s="633"/>
      <c r="V151" s="633"/>
      <c r="W151" s="633"/>
    </row>
    <row r="152" spans="14:23">
      <c r="N152" s="633">
        <v>103</v>
      </c>
      <c r="O152" s="637">
        <f t="shared" si="18"/>
        <v>322921.20218022721</v>
      </c>
      <c r="P152" s="633">
        <v>103</v>
      </c>
      <c r="Q152" s="638">
        <f t="shared" si="19"/>
        <v>1.2E-2</v>
      </c>
      <c r="R152" s="637">
        <f t="shared" si="17"/>
        <v>3875.0544261627265</v>
      </c>
      <c r="S152" s="636">
        <f t="shared" si="20"/>
        <v>1000</v>
      </c>
      <c r="T152" s="633"/>
      <c r="U152" s="633"/>
      <c r="V152" s="633"/>
      <c r="W152" s="633"/>
    </row>
    <row r="153" spans="14:23">
      <c r="N153" s="633">
        <v>104</v>
      </c>
      <c r="O153" s="637">
        <f t="shared" si="18"/>
        <v>327796.25660638994</v>
      </c>
      <c r="P153" s="633">
        <v>104</v>
      </c>
      <c r="Q153" s="638">
        <f t="shared" si="19"/>
        <v>1.2E-2</v>
      </c>
      <c r="R153" s="637">
        <f t="shared" si="17"/>
        <v>3933.5550792766794</v>
      </c>
      <c r="S153" s="636">
        <f t="shared" si="20"/>
        <v>1000</v>
      </c>
      <c r="T153" s="633"/>
      <c r="U153" s="633"/>
      <c r="V153" s="633"/>
      <c r="W153" s="633"/>
    </row>
    <row r="154" spans="14:23">
      <c r="N154" s="633">
        <v>105</v>
      </c>
      <c r="O154" s="637">
        <f t="shared" si="18"/>
        <v>332729.81168566662</v>
      </c>
      <c r="P154" s="633">
        <v>105</v>
      </c>
      <c r="Q154" s="638">
        <f t="shared" si="19"/>
        <v>1.2E-2</v>
      </c>
      <c r="R154" s="637">
        <f t="shared" si="17"/>
        <v>3992.7577402279994</v>
      </c>
      <c r="S154" s="636">
        <f t="shared" si="20"/>
        <v>1000</v>
      </c>
      <c r="T154" s="633"/>
      <c r="U154" s="633"/>
      <c r="V154" s="633"/>
      <c r="W154" s="633"/>
    </row>
    <row r="155" spans="14:23">
      <c r="N155" s="633">
        <v>106</v>
      </c>
      <c r="O155" s="637">
        <f t="shared" si="18"/>
        <v>337722.56942589459</v>
      </c>
      <c r="P155" s="633">
        <v>106</v>
      </c>
      <c r="Q155" s="638">
        <f t="shared" si="19"/>
        <v>1.2E-2</v>
      </c>
      <c r="R155" s="637">
        <f t="shared" si="17"/>
        <v>4052.6708331107352</v>
      </c>
      <c r="S155" s="636">
        <f t="shared" si="20"/>
        <v>1000</v>
      </c>
      <c r="T155" s="633"/>
      <c r="U155" s="633"/>
      <c r="V155" s="633"/>
      <c r="W155" s="633"/>
    </row>
    <row r="156" spans="14:23">
      <c r="N156" s="633">
        <v>107</v>
      </c>
      <c r="O156" s="637">
        <f t="shared" si="18"/>
        <v>342775.24025900534</v>
      </c>
      <c r="P156" s="633">
        <v>107</v>
      </c>
      <c r="Q156" s="638">
        <f t="shared" si="19"/>
        <v>1.2E-2</v>
      </c>
      <c r="R156" s="637">
        <f t="shared" si="17"/>
        <v>4113.3028831080637</v>
      </c>
      <c r="S156" s="636">
        <f t="shared" si="20"/>
        <v>1000</v>
      </c>
      <c r="T156" s="633"/>
      <c r="U156" s="633"/>
      <c r="V156" s="633"/>
      <c r="W156" s="633"/>
    </row>
    <row r="157" spans="14:23">
      <c r="N157" s="633">
        <v>108</v>
      </c>
      <c r="O157" s="637">
        <f t="shared" si="18"/>
        <v>347888.54314211343</v>
      </c>
      <c r="P157" s="633">
        <v>108</v>
      </c>
      <c r="Q157" s="638">
        <f t="shared" si="19"/>
        <v>1.2E-2</v>
      </c>
      <c r="R157" s="637">
        <f t="shared" si="17"/>
        <v>4174.6625177053611</v>
      </c>
      <c r="S157" s="636">
        <f t="shared" si="20"/>
        <v>1000</v>
      </c>
      <c r="T157" s="633"/>
      <c r="U157" s="633"/>
      <c r="V157" s="633"/>
      <c r="W157" s="633"/>
    </row>
    <row r="158" spans="14:23">
      <c r="N158" s="633">
        <v>109</v>
      </c>
      <c r="O158" s="637">
        <f t="shared" si="18"/>
        <v>353063.20565981878</v>
      </c>
      <c r="P158" s="633">
        <v>109</v>
      </c>
      <c r="Q158" s="638">
        <f t="shared" si="19"/>
        <v>1.2E-2</v>
      </c>
      <c r="R158" s="637">
        <f t="shared" si="17"/>
        <v>4236.7584679178253</v>
      </c>
      <c r="S158" s="636">
        <f t="shared" si="20"/>
        <v>1000</v>
      </c>
      <c r="T158" s="633"/>
      <c r="U158" s="633"/>
      <c r="V158" s="633"/>
      <c r="W158" s="633"/>
    </row>
    <row r="159" spans="14:23">
      <c r="N159" s="633">
        <v>110</v>
      </c>
      <c r="O159" s="637">
        <f t="shared" si="18"/>
        <v>358299.96412773663</v>
      </c>
      <c r="P159" s="633">
        <v>110</v>
      </c>
      <c r="Q159" s="638">
        <f t="shared" si="19"/>
        <v>1.2E-2</v>
      </c>
      <c r="R159" s="637">
        <f t="shared" si="17"/>
        <v>4299.5995695328393</v>
      </c>
      <c r="S159" s="636">
        <f t="shared" si="20"/>
        <v>1000</v>
      </c>
      <c r="T159" s="633"/>
      <c r="U159" s="633"/>
      <c r="V159" s="633"/>
      <c r="W159" s="633"/>
    </row>
    <row r="160" spans="14:23">
      <c r="N160" s="633">
        <v>111</v>
      </c>
      <c r="O160" s="637">
        <f t="shared" si="18"/>
        <v>363599.56369726948</v>
      </c>
      <c r="P160" s="633">
        <v>111</v>
      </c>
      <c r="Q160" s="638">
        <f t="shared" si="19"/>
        <v>1.2E-2</v>
      </c>
      <c r="R160" s="637">
        <f t="shared" si="17"/>
        <v>4363.1947643672338</v>
      </c>
      <c r="S160" s="636">
        <f t="shared" si="20"/>
        <v>1000</v>
      </c>
      <c r="T160" s="633"/>
      <c r="U160" s="633"/>
      <c r="V160" s="633"/>
      <c r="W160" s="633"/>
    </row>
    <row r="161" spans="14:23">
      <c r="N161" s="633">
        <v>112</v>
      </c>
      <c r="O161" s="637">
        <f t="shared" si="18"/>
        <v>368962.75846163672</v>
      </c>
      <c r="P161" s="633">
        <v>112</v>
      </c>
      <c r="Q161" s="638">
        <f t="shared" si="19"/>
        <v>1.2E-2</v>
      </c>
      <c r="R161" s="637">
        <f t="shared" si="17"/>
        <v>4427.5531015396409</v>
      </c>
      <c r="S161" s="636">
        <f t="shared" si="20"/>
        <v>1000</v>
      </c>
      <c r="T161" s="633"/>
      <c r="U161" s="633"/>
      <c r="V161" s="633"/>
      <c r="W161" s="633"/>
    </row>
    <row r="162" spans="14:23">
      <c r="N162" s="633">
        <v>113</v>
      </c>
      <c r="O162" s="637">
        <f t="shared" si="18"/>
        <v>374390.31156317634</v>
      </c>
      <c r="P162" s="633">
        <v>113</v>
      </c>
      <c r="Q162" s="638">
        <f t="shared" si="19"/>
        <v>1.2E-2</v>
      </c>
      <c r="R162" s="637">
        <f t="shared" si="17"/>
        <v>4492.6837387581163</v>
      </c>
      <c r="S162" s="636">
        <f t="shared" si="20"/>
        <v>1000</v>
      </c>
      <c r="T162" s="633"/>
      <c r="U162" s="633"/>
      <c r="V162" s="633"/>
      <c r="W162" s="633"/>
    </row>
    <row r="163" spans="14:23">
      <c r="N163" s="633">
        <v>114</v>
      </c>
      <c r="O163" s="637">
        <f t="shared" si="18"/>
        <v>379882.99530193442</v>
      </c>
      <c r="P163" s="633">
        <v>114</v>
      </c>
      <c r="Q163" s="638">
        <f t="shared" si="19"/>
        <v>1.2E-2</v>
      </c>
      <c r="R163" s="637">
        <f t="shared" si="17"/>
        <v>4558.5959436232133</v>
      </c>
      <c r="S163" s="636">
        <f t="shared" si="20"/>
        <v>1000</v>
      </c>
      <c r="T163" s="633"/>
      <c r="U163" s="633"/>
      <c r="V163" s="633"/>
      <c r="W163" s="633"/>
    </row>
    <row r="164" spans="14:23">
      <c r="N164" s="633">
        <v>115</v>
      </c>
      <c r="O164" s="637">
        <f t="shared" si="18"/>
        <v>385441.59124555765</v>
      </c>
      <c r="P164" s="633">
        <v>115</v>
      </c>
      <c r="Q164" s="638">
        <f t="shared" si="19"/>
        <v>1.2E-2</v>
      </c>
      <c r="R164" s="637">
        <f t="shared" si="17"/>
        <v>4625.2990949466921</v>
      </c>
      <c r="S164" s="636">
        <f t="shared" si="20"/>
        <v>1000</v>
      </c>
      <c r="T164" s="633"/>
      <c r="U164" s="633"/>
      <c r="V164" s="633"/>
      <c r="W164" s="633"/>
    </row>
    <row r="165" spans="14:23">
      <c r="N165" s="633">
        <v>116</v>
      </c>
      <c r="O165" s="637">
        <f t="shared" si="18"/>
        <v>391066.89034050435</v>
      </c>
      <c r="P165" s="633">
        <v>116</v>
      </c>
      <c r="Q165" s="638">
        <f t="shared" si="19"/>
        <v>1.2E-2</v>
      </c>
      <c r="R165" s="637">
        <f t="shared" si="17"/>
        <v>4692.8026840860521</v>
      </c>
      <c r="S165" s="636">
        <f t="shared" si="20"/>
        <v>1000</v>
      </c>
      <c r="T165" s="633"/>
      <c r="U165" s="633"/>
      <c r="V165" s="633"/>
      <c r="W165" s="633"/>
    </row>
    <row r="166" spans="14:23">
      <c r="N166" s="633">
        <v>117</v>
      </c>
      <c r="O166" s="637">
        <f t="shared" si="18"/>
        <v>396759.69302459038</v>
      </c>
      <c r="P166" s="633">
        <v>117</v>
      </c>
      <c r="Q166" s="638">
        <f t="shared" si="19"/>
        <v>1.2E-2</v>
      </c>
      <c r="R166" s="637">
        <f t="shared" si="17"/>
        <v>4761.1163162950843</v>
      </c>
      <c r="S166" s="636">
        <f t="shared" si="20"/>
        <v>1000</v>
      </c>
      <c r="T166" s="633"/>
      <c r="U166" s="633"/>
      <c r="V166" s="633"/>
      <c r="W166" s="633"/>
    </row>
    <row r="167" spans="14:23">
      <c r="N167" s="633">
        <v>118</v>
      </c>
      <c r="O167" s="637">
        <f t="shared" si="18"/>
        <v>402520.80934088549</v>
      </c>
      <c r="P167" s="633">
        <v>118</v>
      </c>
      <c r="Q167" s="638">
        <f t="shared" si="19"/>
        <v>1.2E-2</v>
      </c>
      <c r="R167" s="637">
        <f t="shared" si="17"/>
        <v>4830.2497120906264</v>
      </c>
      <c r="S167" s="636">
        <f t="shared" si="20"/>
        <v>1000</v>
      </c>
      <c r="T167" s="633"/>
      <c r="U167" s="633"/>
      <c r="V167" s="633"/>
      <c r="W167" s="633"/>
    </row>
    <row r="168" spans="14:23">
      <c r="N168" s="633">
        <v>119</v>
      </c>
      <c r="O168" s="637">
        <f t="shared" si="18"/>
        <v>408351.05905297614</v>
      </c>
      <c r="P168" s="633">
        <v>119</v>
      </c>
      <c r="Q168" s="638">
        <f t="shared" si="19"/>
        <v>1.2E-2</v>
      </c>
      <c r="R168" s="637">
        <f t="shared" si="17"/>
        <v>4900.2127086357141</v>
      </c>
      <c r="S168" s="636">
        <f t="shared" si="20"/>
        <v>1000</v>
      </c>
      <c r="T168" s="633"/>
      <c r="U168" s="633"/>
      <c r="V168" s="633"/>
      <c r="W168" s="633"/>
    </row>
    <row r="169" spans="14:23">
      <c r="N169" s="633">
        <v>120</v>
      </c>
      <c r="O169" s="637">
        <f t="shared" si="18"/>
        <v>414251.27176161186</v>
      </c>
      <c r="P169" s="633">
        <v>120</v>
      </c>
      <c r="Q169" s="638">
        <f t="shared" si="19"/>
        <v>1.2E-2</v>
      </c>
      <c r="R169" s="637">
        <f t="shared" si="17"/>
        <v>4971.0152611393423</v>
      </c>
      <c r="S169" s="636">
        <f t="shared" si="20"/>
        <v>1000</v>
      </c>
      <c r="T169" s="633"/>
      <c r="U169" s="633"/>
      <c r="V169" s="633"/>
      <c r="W169" s="633"/>
    </row>
    <row r="170" spans="14:23">
      <c r="N170" s="633">
        <v>121</v>
      </c>
      <c r="O170" s="637">
        <f t="shared" si="18"/>
        <v>420222.28702275117</v>
      </c>
      <c r="P170" s="633">
        <v>121</v>
      </c>
      <c r="Q170" s="638">
        <f t="shared" si="19"/>
        <v>1.2E-2</v>
      </c>
      <c r="R170" s="637">
        <f t="shared" si="17"/>
        <v>5042.6674442730146</v>
      </c>
      <c r="S170" s="636">
        <f t="shared" si="20"/>
        <v>1000</v>
      </c>
      <c r="T170" s="633"/>
      <c r="U170" s="633"/>
      <c r="V170" s="633"/>
      <c r="W170" s="633"/>
    </row>
    <row r="171" spans="14:23">
      <c r="N171" s="633">
        <v>122</v>
      </c>
      <c r="O171" s="637">
        <f t="shared" si="18"/>
        <v>426264.95446702419</v>
      </c>
      <c r="P171" s="633">
        <v>122</v>
      </c>
      <c r="Q171" s="638">
        <f t="shared" si="19"/>
        <v>1.2E-2</v>
      </c>
      <c r="R171" s="637">
        <f t="shared" si="17"/>
        <v>5115.1794536042908</v>
      </c>
      <c r="S171" s="636">
        <f t="shared" si="20"/>
        <v>1000</v>
      </c>
      <c r="T171" s="633"/>
      <c r="U171" s="633"/>
      <c r="V171" s="633"/>
      <c r="W171" s="633"/>
    </row>
    <row r="172" spans="14:23">
      <c r="N172" s="633">
        <v>123</v>
      </c>
      <c r="O172" s="637">
        <f t="shared" si="18"/>
        <v>432380.13392062846</v>
      </c>
      <c r="P172" s="633">
        <v>123</v>
      </c>
      <c r="Q172" s="638">
        <f t="shared" si="19"/>
        <v>1.2E-2</v>
      </c>
      <c r="R172" s="637">
        <f t="shared" si="17"/>
        <v>5188.5616070475417</v>
      </c>
      <c r="S172" s="636">
        <f t="shared" si="20"/>
        <v>1000</v>
      </c>
      <c r="T172" s="633"/>
      <c r="U172" s="633"/>
      <c r="V172" s="633"/>
      <c r="W172" s="633"/>
    </row>
    <row r="173" spans="14:23">
      <c r="N173" s="633">
        <v>124</v>
      </c>
      <c r="O173" s="637">
        <f t="shared" si="18"/>
        <v>438568.69552767603</v>
      </c>
      <c r="P173" s="633">
        <v>124</v>
      </c>
      <c r="Q173" s="638">
        <f t="shared" si="19"/>
        <v>1.2E-2</v>
      </c>
      <c r="R173" s="637">
        <f t="shared" si="17"/>
        <v>5262.8243463321123</v>
      </c>
      <c r="S173" s="636">
        <f t="shared" si="20"/>
        <v>1000</v>
      </c>
      <c r="T173" s="633"/>
      <c r="U173" s="633"/>
      <c r="V173" s="633"/>
      <c r="W173" s="633"/>
    </row>
    <row r="174" spans="14:23">
      <c r="N174" s="633">
        <v>125</v>
      </c>
      <c r="O174" s="637">
        <f t="shared" si="18"/>
        <v>444831.51987400814</v>
      </c>
      <c r="P174" s="633">
        <v>125</v>
      </c>
      <c r="Q174" s="638">
        <f t="shared" si="19"/>
        <v>1.2E-2</v>
      </c>
      <c r="R174" s="637">
        <f t="shared" si="17"/>
        <v>5337.9782384880982</v>
      </c>
      <c r="S174" s="636">
        <f t="shared" si="20"/>
        <v>1000</v>
      </c>
      <c r="T174" s="633"/>
      <c r="U174" s="633"/>
      <c r="V174" s="633"/>
      <c r="W174" s="633"/>
    </row>
    <row r="175" spans="14:23">
      <c r="N175" s="633">
        <v>126</v>
      </c>
      <c r="O175" s="637">
        <f t="shared" si="18"/>
        <v>451169.49811249622</v>
      </c>
      <c r="P175" s="633">
        <v>126</v>
      </c>
      <c r="Q175" s="638">
        <f t="shared" si="19"/>
        <v>1.2E-2</v>
      </c>
      <c r="R175" s="637">
        <f t="shared" si="17"/>
        <v>5414.0339773499545</v>
      </c>
      <c r="S175" s="636">
        <f t="shared" si="20"/>
        <v>1000</v>
      </c>
      <c r="T175" s="633"/>
      <c r="U175" s="633"/>
      <c r="V175" s="633"/>
      <c r="W175" s="633"/>
    </row>
    <row r="176" spans="14:23">
      <c r="N176" s="633">
        <v>127</v>
      </c>
      <c r="O176" s="637">
        <f t="shared" si="18"/>
        <v>457583.53208984615</v>
      </c>
      <c r="P176" s="633">
        <v>127</v>
      </c>
      <c r="Q176" s="638">
        <f t="shared" si="19"/>
        <v>1.2E-2</v>
      </c>
      <c r="R176" s="637">
        <f t="shared" si="17"/>
        <v>5491.0023850781536</v>
      </c>
      <c r="S176" s="636">
        <f t="shared" si="20"/>
        <v>1000</v>
      </c>
      <c r="T176" s="633"/>
      <c r="U176" s="633"/>
      <c r="V176" s="633"/>
      <c r="W176" s="633"/>
    </row>
    <row r="177" spans="14:23">
      <c r="N177" s="633">
        <v>128</v>
      </c>
      <c r="O177" s="637">
        <f t="shared" si="18"/>
        <v>464074.53447492432</v>
      </c>
      <c r="P177" s="633">
        <v>128</v>
      </c>
      <c r="Q177" s="638">
        <f t="shared" si="19"/>
        <v>1.2E-2</v>
      </c>
      <c r="R177" s="637">
        <f t="shared" si="17"/>
        <v>5568.8944136990922</v>
      </c>
      <c r="S177" s="636">
        <f t="shared" si="20"/>
        <v>1000</v>
      </c>
      <c r="T177" s="633"/>
      <c r="U177" s="633"/>
      <c r="V177" s="633"/>
      <c r="W177" s="633"/>
    </row>
    <row r="178" spans="14:23">
      <c r="N178" s="633">
        <v>129</v>
      </c>
      <c r="O178" s="637">
        <f t="shared" si="18"/>
        <v>470643.42888862343</v>
      </c>
      <c r="P178" s="633">
        <v>129</v>
      </c>
      <c r="Q178" s="638">
        <f t="shared" si="19"/>
        <v>1.2E-2</v>
      </c>
      <c r="R178" s="637">
        <f t="shared" ref="R178:R241" si="21">O178*Q178</f>
        <v>5647.7211466634817</v>
      </c>
      <c r="S178" s="636">
        <f t="shared" si="20"/>
        <v>1000</v>
      </c>
      <c r="T178" s="633"/>
      <c r="U178" s="633"/>
      <c r="V178" s="633"/>
      <c r="W178" s="633"/>
    </row>
    <row r="179" spans="14:23">
      <c r="N179" s="633">
        <v>130</v>
      </c>
      <c r="O179" s="637">
        <f t="shared" ref="O179:O242" si="22">O178+R178+S179</f>
        <v>477291.1500352869</v>
      </c>
      <c r="P179" s="633">
        <v>130</v>
      </c>
      <c r="Q179" s="638">
        <f t="shared" ref="Q179:Q242" si="23">Q178</f>
        <v>1.2E-2</v>
      </c>
      <c r="R179" s="637">
        <f t="shared" si="21"/>
        <v>5727.4938004234427</v>
      </c>
      <c r="S179" s="636">
        <f t="shared" ref="S179:S242" si="24">S178</f>
        <v>1000</v>
      </c>
      <c r="T179" s="633"/>
      <c r="U179" s="633"/>
      <c r="V179" s="633"/>
      <c r="W179" s="633"/>
    </row>
    <row r="180" spans="14:23">
      <c r="N180" s="633">
        <v>131</v>
      </c>
      <c r="O180" s="637">
        <f t="shared" si="22"/>
        <v>484018.64383571036</v>
      </c>
      <c r="P180" s="633">
        <v>131</v>
      </c>
      <c r="Q180" s="638">
        <f t="shared" si="23"/>
        <v>1.2E-2</v>
      </c>
      <c r="R180" s="637">
        <f t="shared" si="21"/>
        <v>5808.2237260285247</v>
      </c>
      <c r="S180" s="636">
        <f t="shared" si="24"/>
        <v>1000</v>
      </c>
      <c r="T180" s="633"/>
      <c r="U180" s="633"/>
      <c r="V180" s="633"/>
      <c r="W180" s="633"/>
    </row>
    <row r="181" spans="14:23">
      <c r="N181" s="633">
        <v>132</v>
      </c>
      <c r="O181" s="637">
        <f t="shared" si="22"/>
        <v>490826.86756173888</v>
      </c>
      <c r="P181" s="633">
        <v>132</v>
      </c>
      <c r="Q181" s="638">
        <f t="shared" si="23"/>
        <v>1.2E-2</v>
      </c>
      <c r="R181" s="637">
        <f t="shared" si="21"/>
        <v>5889.9224107408663</v>
      </c>
      <c r="S181" s="636">
        <f t="shared" si="24"/>
        <v>1000</v>
      </c>
      <c r="T181" s="633"/>
      <c r="U181" s="633"/>
      <c r="V181" s="633"/>
      <c r="W181" s="633"/>
    </row>
    <row r="182" spans="14:23">
      <c r="N182" s="633">
        <v>133</v>
      </c>
      <c r="O182" s="637">
        <f t="shared" si="22"/>
        <v>497716.78997247975</v>
      </c>
      <c r="P182" s="633">
        <v>133</v>
      </c>
      <c r="Q182" s="638">
        <f t="shared" si="23"/>
        <v>1.2E-2</v>
      </c>
      <c r="R182" s="637">
        <f t="shared" si="21"/>
        <v>5972.6014796697573</v>
      </c>
      <c r="S182" s="636">
        <f t="shared" si="24"/>
        <v>1000</v>
      </c>
      <c r="T182" s="633"/>
      <c r="U182" s="633"/>
      <c r="V182" s="633"/>
      <c r="W182" s="633"/>
    </row>
    <row r="183" spans="14:23">
      <c r="N183" s="633">
        <v>134</v>
      </c>
      <c r="O183" s="637">
        <f t="shared" si="22"/>
        <v>504689.39145214949</v>
      </c>
      <c r="P183" s="633">
        <v>134</v>
      </c>
      <c r="Q183" s="638">
        <f t="shared" si="23"/>
        <v>1.2E-2</v>
      </c>
      <c r="R183" s="637">
        <f t="shared" si="21"/>
        <v>6056.2726974257939</v>
      </c>
      <c r="S183" s="636">
        <f t="shared" si="24"/>
        <v>1000</v>
      </c>
      <c r="T183" s="633"/>
      <c r="U183" s="633"/>
      <c r="V183" s="633"/>
      <c r="W183" s="633"/>
    </row>
    <row r="184" spans="14:23">
      <c r="N184" s="633">
        <v>135</v>
      </c>
      <c r="O184" s="637">
        <f t="shared" si="22"/>
        <v>511745.66414957528</v>
      </c>
      <c r="P184" s="633">
        <v>135</v>
      </c>
      <c r="Q184" s="638">
        <f t="shared" si="23"/>
        <v>1.2E-2</v>
      </c>
      <c r="R184" s="637">
        <f t="shared" si="21"/>
        <v>6140.9479697949037</v>
      </c>
      <c r="S184" s="636">
        <f t="shared" si="24"/>
        <v>1000</v>
      </c>
      <c r="T184" s="633"/>
      <c r="U184" s="633"/>
      <c r="V184" s="633"/>
      <c r="W184" s="633"/>
    </row>
    <row r="185" spans="14:23">
      <c r="N185" s="633">
        <v>136</v>
      </c>
      <c r="O185" s="637">
        <f t="shared" si="22"/>
        <v>518886.6121193702</v>
      </c>
      <c r="P185" s="633">
        <v>136</v>
      </c>
      <c r="Q185" s="638">
        <f t="shared" si="23"/>
        <v>1.2E-2</v>
      </c>
      <c r="R185" s="637">
        <f t="shared" si="21"/>
        <v>6226.6393454324425</v>
      </c>
      <c r="S185" s="636">
        <f t="shared" si="24"/>
        <v>1000</v>
      </c>
      <c r="T185" s="633"/>
      <c r="U185" s="633"/>
      <c r="V185" s="633"/>
      <c r="W185" s="633"/>
    </row>
    <row r="186" spans="14:23">
      <c r="N186" s="633">
        <v>137</v>
      </c>
      <c r="O186" s="637">
        <f t="shared" si="22"/>
        <v>526113.25146480266</v>
      </c>
      <c r="P186" s="633">
        <v>137</v>
      </c>
      <c r="Q186" s="638">
        <f t="shared" si="23"/>
        <v>1.2E-2</v>
      </c>
      <c r="R186" s="637">
        <f t="shared" si="21"/>
        <v>6313.3590175776317</v>
      </c>
      <c r="S186" s="636">
        <f t="shared" si="24"/>
        <v>1000</v>
      </c>
      <c r="T186" s="633"/>
      <c r="U186" s="633"/>
      <c r="V186" s="633"/>
      <c r="W186" s="633"/>
    </row>
    <row r="187" spans="14:23">
      <c r="N187" s="633">
        <v>138</v>
      </c>
      <c r="O187" s="637">
        <f t="shared" si="22"/>
        <v>533426.61048238026</v>
      </c>
      <c r="P187" s="633">
        <v>138</v>
      </c>
      <c r="Q187" s="638">
        <f t="shared" si="23"/>
        <v>1.2E-2</v>
      </c>
      <c r="R187" s="637">
        <f t="shared" si="21"/>
        <v>6401.1193257885634</v>
      </c>
      <c r="S187" s="636">
        <f t="shared" si="24"/>
        <v>1000</v>
      </c>
      <c r="T187" s="633"/>
      <c r="U187" s="633"/>
      <c r="V187" s="633"/>
      <c r="W187" s="633"/>
    </row>
    <row r="188" spans="14:23">
      <c r="N188" s="633">
        <v>139</v>
      </c>
      <c r="O188" s="637">
        <f t="shared" si="22"/>
        <v>540827.72980816884</v>
      </c>
      <c r="P188" s="633">
        <v>139</v>
      </c>
      <c r="Q188" s="638">
        <f t="shared" si="23"/>
        <v>1.2E-2</v>
      </c>
      <c r="R188" s="637">
        <f t="shared" si="21"/>
        <v>6489.9327576980259</v>
      </c>
      <c r="S188" s="636">
        <f t="shared" si="24"/>
        <v>1000</v>
      </c>
      <c r="T188" s="633"/>
      <c r="U188" s="633"/>
      <c r="V188" s="633"/>
      <c r="W188" s="633"/>
    </row>
    <row r="189" spans="14:23">
      <c r="N189" s="633">
        <v>140</v>
      </c>
      <c r="O189" s="637">
        <f t="shared" si="22"/>
        <v>548317.66256586683</v>
      </c>
      <c r="P189" s="633">
        <v>140</v>
      </c>
      <c r="Q189" s="638">
        <f t="shared" si="23"/>
        <v>1.2E-2</v>
      </c>
      <c r="R189" s="637">
        <f t="shared" si="21"/>
        <v>6579.8119507904021</v>
      </c>
      <c r="S189" s="636">
        <f t="shared" si="24"/>
        <v>1000</v>
      </c>
      <c r="T189" s="633"/>
      <c r="U189" s="633"/>
      <c r="V189" s="633"/>
      <c r="W189" s="633"/>
    </row>
    <row r="190" spans="14:23">
      <c r="N190" s="633">
        <v>141</v>
      </c>
      <c r="O190" s="637">
        <f t="shared" si="22"/>
        <v>555897.47451665718</v>
      </c>
      <c r="P190" s="633">
        <v>141</v>
      </c>
      <c r="Q190" s="638">
        <f t="shared" si="23"/>
        <v>1.2E-2</v>
      </c>
      <c r="R190" s="637">
        <f t="shared" si="21"/>
        <v>6670.7696941998865</v>
      </c>
      <c r="S190" s="636">
        <f t="shared" si="24"/>
        <v>1000</v>
      </c>
      <c r="T190" s="633"/>
      <c r="U190" s="633"/>
      <c r="V190" s="633"/>
      <c r="W190" s="633"/>
    </row>
    <row r="191" spans="14:23">
      <c r="N191" s="633">
        <v>142</v>
      </c>
      <c r="O191" s="637">
        <f t="shared" si="22"/>
        <v>563568.24421085708</v>
      </c>
      <c r="P191" s="633">
        <v>142</v>
      </c>
      <c r="Q191" s="638">
        <f t="shared" si="23"/>
        <v>1.2E-2</v>
      </c>
      <c r="R191" s="637">
        <f t="shared" si="21"/>
        <v>6762.8189305302849</v>
      </c>
      <c r="S191" s="636">
        <f t="shared" si="24"/>
        <v>1000</v>
      </c>
      <c r="T191" s="633"/>
      <c r="U191" s="633"/>
      <c r="V191" s="633"/>
      <c r="W191" s="633"/>
    </row>
    <row r="192" spans="14:23">
      <c r="N192" s="633">
        <v>143</v>
      </c>
      <c r="O192" s="637">
        <f t="shared" si="22"/>
        <v>571331.06314138742</v>
      </c>
      <c r="P192" s="633">
        <v>143</v>
      </c>
      <c r="Q192" s="638">
        <f t="shared" si="23"/>
        <v>1.2E-2</v>
      </c>
      <c r="R192" s="637">
        <f t="shared" si="21"/>
        <v>6855.9727576966488</v>
      </c>
      <c r="S192" s="636">
        <f t="shared" si="24"/>
        <v>1000</v>
      </c>
      <c r="T192" s="633"/>
      <c r="U192" s="633"/>
      <c r="V192" s="633"/>
      <c r="W192" s="633"/>
    </row>
    <row r="193" spans="14:23">
      <c r="N193" s="633">
        <v>144</v>
      </c>
      <c r="O193" s="637">
        <f t="shared" si="22"/>
        <v>579187.03589908406</v>
      </c>
      <c r="P193" s="633">
        <v>144</v>
      </c>
      <c r="Q193" s="638">
        <f t="shared" si="23"/>
        <v>1.2E-2</v>
      </c>
      <c r="R193" s="637">
        <f t="shared" si="21"/>
        <v>6950.2444307890091</v>
      </c>
      <c r="S193" s="636">
        <f t="shared" si="24"/>
        <v>1000</v>
      </c>
      <c r="T193" s="633"/>
      <c r="U193" s="633"/>
      <c r="V193" s="633"/>
      <c r="W193" s="633"/>
    </row>
    <row r="194" spans="14:23">
      <c r="N194" s="633">
        <v>145</v>
      </c>
      <c r="O194" s="637">
        <f t="shared" si="22"/>
        <v>587137.28032987309</v>
      </c>
      <c r="P194" s="633">
        <v>145</v>
      </c>
      <c r="Q194" s="638">
        <f t="shared" si="23"/>
        <v>1.2E-2</v>
      </c>
      <c r="R194" s="637">
        <f t="shared" si="21"/>
        <v>7045.6473639584774</v>
      </c>
      <c r="S194" s="636">
        <f t="shared" si="24"/>
        <v>1000</v>
      </c>
      <c r="T194" s="633"/>
      <c r="U194" s="633"/>
      <c r="V194" s="633"/>
      <c r="W194" s="633"/>
    </row>
    <row r="195" spans="14:23">
      <c r="N195" s="633">
        <v>146</v>
      </c>
      <c r="O195" s="637">
        <f t="shared" si="22"/>
        <v>595182.92769383162</v>
      </c>
      <c r="P195" s="633">
        <v>146</v>
      </c>
      <c r="Q195" s="638">
        <f t="shared" si="23"/>
        <v>1.2E-2</v>
      </c>
      <c r="R195" s="637">
        <f t="shared" si="21"/>
        <v>7142.19513232598</v>
      </c>
      <c r="S195" s="636">
        <f t="shared" si="24"/>
        <v>1000</v>
      </c>
      <c r="T195" s="633"/>
      <c r="U195" s="633"/>
      <c r="V195" s="633"/>
      <c r="W195" s="633"/>
    </row>
    <row r="196" spans="14:23">
      <c r="N196" s="633">
        <v>147</v>
      </c>
      <c r="O196" s="637">
        <f t="shared" si="22"/>
        <v>603325.1228261576</v>
      </c>
      <c r="P196" s="633">
        <v>147</v>
      </c>
      <c r="Q196" s="638">
        <f t="shared" si="23"/>
        <v>1.2E-2</v>
      </c>
      <c r="R196" s="637">
        <f t="shared" si="21"/>
        <v>7239.9014739138911</v>
      </c>
      <c r="S196" s="636">
        <f t="shared" si="24"/>
        <v>1000</v>
      </c>
      <c r="T196" s="633"/>
      <c r="U196" s="633"/>
      <c r="V196" s="633"/>
      <c r="W196" s="633"/>
    </row>
    <row r="197" spans="14:23">
      <c r="N197" s="633">
        <v>148</v>
      </c>
      <c r="O197" s="637">
        <f t="shared" si="22"/>
        <v>611565.02430007153</v>
      </c>
      <c r="P197" s="633">
        <v>148</v>
      </c>
      <c r="Q197" s="638">
        <f t="shared" si="23"/>
        <v>1.2E-2</v>
      </c>
      <c r="R197" s="637">
        <f t="shared" si="21"/>
        <v>7338.7802916008586</v>
      </c>
      <c r="S197" s="636">
        <f t="shared" si="24"/>
        <v>1000</v>
      </c>
      <c r="T197" s="633"/>
      <c r="U197" s="633"/>
      <c r="V197" s="633"/>
      <c r="W197" s="633"/>
    </row>
    <row r="198" spans="14:23">
      <c r="N198" s="633">
        <v>149</v>
      </c>
      <c r="O198" s="637">
        <f t="shared" si="22"/>
        <v>619903.80459167238</v>
      </c>
      <c r="P198" s="633">
        <v>149</v>
      </c>
      <c r="Q198" s="638">
        <f t="shared" si="23"/>
        <v>1.2E-2</v>
      </c>
      <c r="R198" s="637">
        <f t="shared" si="21"/>
        <v>7438.8456551000691</v>
      </c>
      <c r="S198" s="636">
        <f t="shared" si="24"/>
        <v>1000</v>
      </c>
      <c r="T198" s="633"/>
      <c r="U198" s="633"/>
      <c r="V198" s="633"/>
      <c r="W198" s="633"/>
    </row>
    <row r="199" spans="14:23">
      <c r="N199" s="633">
        <v>150</v>
      </c>
      <c r="O199" s="637">
        <f t="shared" si="22"/>
        <v>628342.65024677245</v>
      </c>
      <c r="P199" s="633">
        <v>150</v>
      </c>
      <c r="Q199" s="638">
        <f t="shared" si="23"/>
        <v>1.2E-2</v>
      </c>
      <c r="R199" s="637">
        <f t="shared" si="21"/>
        <v>7540.1118029612699</v>
      </c>
      <c r="S199" s="636">
        <f t="shared" si="24"/>
        <v>1000</v>
      </c>
      <c r="T199" s="633"/>
      <c r="U199" s="633"/>
      <c r="V199" s="633"/>
      <c r="W199" s="633"/>
    </row>
    <row r="200" spans="14:23">
      <c r="N200" s="633">
        <v>151</v>
      </c>
      <c r="O200" s="637">
        <f t="shared" si="22"/>
        <v>636882.76204973366</v>
      </c>
      <c r="P200" s="633">
        <v>151</v>
      </c>
      <c r="Q200" s="638">
        <f t="shared" si="23"/>
        <v>1.2E-2</v>
      </c>
      <c r="R200" s="637">
        <f t="shared" si="21"/>
        <v>7642.5931445968044</v>
      </c>
      <c r="S200" s="636">
        <f t="shared" si="24"/>
        <v>1000</v>
      </c>
      <c r="T200" s="633"/>
      <c r="U200" s="633"/>
      <c r="V200" s="633"/>
      <c r="W200" s="633"/>
    </row>
    <row r="201" spans="14:23">
      <c r="N201" s="633">
        <v>152</v>
      </c>
      <c r="O201" s="637">
        <f t="shared" si="22"/>
        <v>645525.35519433045</v>
      </c>
      <c r="P201" s="633">
        <v>152</v>
      </c>
      <c r="Q201" s="638">
        <f t="shared" si="23"/>
        <v>1.2E-2</v>
      </c>
      <c r="R201" s="637">
        <f t="shared" si="21"/>
        <v>7746.3042623319652</v>
      </c>
      <c r="S201" s="636">
        <f t="shared" si="24"/>
        <v>1000</v>
      </c>
      <c r="T201" s="633"/>
      <c r="U201" s="633"/>
      <c r="V201" s="633"/>
      <c r="W201" s="633"/>
    </row>
    <row r="202" spans="14:23">
      <c r="N202" s="633">
        <v>153</v>
      </c>
      <c r="O202" s="637">
        <f t="shared" si="22"/>
        <v>654271.65945666237</v>
      </c>
      <c r="P202" s="633">
        <v>153</v>
      </c>
      <c r="Q202" s="638">
        <f t="shared" si="23"/>
        <v>1.2E-2</v>
      </c>
      <c r="R202" s="637">
        <f t="shared" si="21"/>
        <v>7851.2599134799484</v>
      </c>
      <c r="S202" s="636">
        <f t="shared" si="24"/>
        <v>1000</v>
      </c>
      <c r="T202" s="633"/>
      <c r="U202" s="633"/>
      <c r="V202" s="633"/>
      <c r="W202" s="633"/>
    </row>
    <row r="203" spans="14:23">
      <c r="N203" s="633">
        <v>154</v>
      </c>
      <c r="O203" s="637">
        <f t="shared" si="22"/>
        <v>663122.91937014228</v>
      </c>
      <c r="P203" s="633">
        <v>154</v>
      </c>
      <c r="Q203" s="638">
        <f t="shared" si="23"/>
        <v>1.2E-2</v>
      </c>
      <c r="R203" s="637">
        <f t="shared" si="21"/>
        <v>7957.4750324417073</v>
      </c>
      <c r="S203" s="636">
        <f t="shared" si="24"/>
        <v>1000</v>
      </c>
      <c r="T203" s="633"/>
      <c r="U203" s="633"/>
      <c r="V203" s="633"/>
      <c r="W203" s="633"/>
    </row>
    <row r="204" spans="14:23">
      <c r="N204" s="633">
        <v>155</v>
      </c>
      <c r="O204" s="637">
        <f t="shared" si="22"/>
        <v>672080.39440258394</v>
      </c>
      <c r="P204" s="633">
        <v>155</v>
      </c>
      <c r="Q204" s="638">
        <f t="shared" si="23"/>
        <v>1.2E-2</v>
      </c>
      <c r="R204" s="637">
        <f t="shared" si="21"/>
        <v>8064.9647328310075</v>
      </c>
      <c r="S204" s="636">
        <f t="shared" si="24"/>
        <v>1000</v>
      </c>
      <c r="T204" s="633"/>
      <c r="U204" s="633"/>
      <c r="V204" s="633"/>
      <c r="W204" s="633"/>
    </row>
    <row r="205" spans="14:23">
      <c r="N205" s="633">
        <v>156</v>
      </c>
      <c r="O205" s="637">
        <f t="shared" si="22"/>
        <v>681145.35913541494</v>
      </c>
      <c r="P205" s="633">
        <v>156</v>
      </c>
      <c r="Q205" s="638">
        <f t="shared" si="23"/>
        <v>1.2E-2</v>
      </c>
      <c r="R205" s="637">
        <f t="shared" si="21"/>
        <v>8173.744309624979</v>
      </c>
      <c r="S205" s="636">
        <f t="shared" si="24"/>
        <v>1000</v>
      </c>
      <c r="T205" s="633"/>
      <c r="U205" s="633"/>
      <c r="V205" s="633"/>
      <c r="W205" s="633"/>
    </row>
    <row r="206" spans="14:23">
      <c r="N206" s="633">
        <v>157</v>
      </c>
      <c r="O206" s="637">
        <f t="shared" si="22"/>
        <v>690319.10344503995</v>
      </c>
      <c r="P206" s="633">
        <v>157</v>
      </c>
      <c r="Q206" s="638">
        <f t="shared" si="23"/>
        <v>1.2E-2</v>
      </c>
      <c r="R206" s="637">
        <f t="shared" si="21"/>
        <v>8283.8292413404797</v>
      </c>
      <c r="S206" s="636">
        <f t="shared" si="24"/>
        <v>1000</v>
      </c>
      <c r="T206" s="633"/>
      <c r="U206" s="633"/>
      <c r="V206" s="633"/>
      <c r="W206" s="633"/>
    </row>
    <row r="207" spans="14:23">
      <c r="N207" s="633">
        <v>158</v>
      </c>
      <c r="O207" s="637">
        <f t="shared" si="22"/>
        <v>699602.93268638046</v>
      </c>
      <c r="P207" s="633">
        <v>158</v>
      </c>
      <c r="Q207" s="638">
        <f t="shared" si="23"/>
        <v>1.2E-2</v>
      </c>
      <c r="R207" s="637">
        <f t="shared" si="21"/>
        <v>8395.2351922365651</v>
      </c>
      <c r="S207" s="636">
        <f t="shared" si="24"/>
        <v>1000</v>
      </c>
      <c r="T207" s="633"/>
      <c r="U207" s="633"/>
      <c r="V207" s="633"/>
      <c r="W207" s="633"/>
    </row>
    <row r="208" spans="14:23">
      <c r="N208" s="633">
        <v>159</v>
      </c>
      <c r="O208" s="637">
        <f t="shared" si="22"/>
        <v>708998.16787861707</v>
      </c>
      <c r="P208" s="633">
        <v>159</v>
      </c>
      <c r="Q208" s="638">
        <f t="shared" si="23"/>
        <v>1.2E-2</v>
      </c>
      <c r="R208" s="637">
        <f t="shared" si="21"/>
        <v>8507.9780145434052</v>
      </c>
      <c r="S208" s="636">
        <f t="shared" si="24"/>
        <v>1000</v>
      </c>
      <c r="T208" s="633"/>
      <c r="U208" s="633"/>
      <c r="V208" s="633"/>
      <c r="W208" s="633"/>
    </row>
    <row r="209" spans="14:23">
      <c r="N209" s="633">
        <v>160</v>
      </c>
      <c r="O209" s="637">
        <f t="shared" si="22"/>
        <v>718506.14589316049</v>
      </c>
      <c r="P209" s="633">
        <v>160</v>
      </c>
      <c r="Q209" s="638">
        <f t="shared" si="23"/>
        <v>1.2E-2</v>
      </c>
      <c r="R209" s="637">
        <f t="shared" si="21"/>
        <v>8622.0737507179256</v>
      </c>
      <c r="S209" s="636">
        <f t="shared" si="24"/>
        <v>1000</v>
      </c>
      <c r="T209" s="633"/>
      <c r="U209" s="633"/>
      <c r="V209" s="633"/>
      <c r="W209" s="633"/>
    </row>
    <row r="210" spans="14:23">
      <c r="N210" s="633">
        <v>161</v>
      </c>
      <c r="O210" s="637">
        <f t="shared" si="22"/>
        <v>728128.2196438784</v>
      </c>
      <c r="P210" s="633">
        <v>161</v>
      </c>
      <c r="Q210" s="638">
        <f t="shared" si="23"/>
        <v>1.2E-2</v>
      </c>
      <c r="R210" s="637">
        <f t="shared" si="21"/>
        <v>8737.5386357265415</v>
      </c>
      <c r="S210" s="636">
        <f t="shared" si="24"/>
        <v>1000</v>
      </c>
      <c r="T210" s="633"/>
      <c r="U210" s="633"/>
      <c r="V210" s="633"/>
      <c r="W210" s="633"/>
    </row>
    <row r="211" spans="14:23">
      <c r="N211" s="633">
        <v>162</v>
      </c>
      <c r="O211" s="637">
        <f t="shared" si="22"/>
        <v>737865.75827960495</v>
      </c>
      <c r="P211" s="633">
        <v>162</v>
      </c>
      <c r="Q211" s="638">
        <f t="shared" si="23"/>
        <v>1.2E-2</v>
      </c>
      <c r="R211" s="637">
        <f t="shared" si="21"/>
        <v>8854.3890993552595</v>
      </c>
      <c r="S211" s="636">
        <f t="shared" si="24"/>
        <v>1000</v>
      </c>
      <c r="T211" s="633"/>
      <c r="U211" s="633"/>
      <c r="V211" s="633"/>
      <c r="W211" s="633"/>
    </row>
    <row r="212" spans="14:23">
      <c r="N212" s="633">
        <v>163</v>
      </c>
      <c r="O212" s="637">
        <f t="shared" si="22"/>
        <v>747720.14737896016</v>
      </c>
      <c r="P212" s="633">
        <v>163</v>
      </c>
      <c r="Q212" s="638">
        <f t="shared" si="23"/>
        <v>1.2E-2</v>
      </c>
      <c r="R212" s="637">
        <f t="shared" si="21"/>
        <v>8972.6417685475226</v>
      </c>
      <c r="S212" s="636">
        <f t="shared" si="24"/>
        <v>1000</v>
      </c>
      <c r="T212" s="633"/>
      <c r="U212" s="633"/>
      <c r="V212" s="633"/>
      <c r="W212" s="633"/>
    </row>
    <row r="213" spans="14:23">
      <c r="N213" s="633">
        <v>164</v>
      </c>
      <c r="O213" s="637">
        <f t="shared" si="22"/>
        <v>757692.78914750763</v>
      </c>
      <c r="P213" s="633">
        <v>164</v>
      </c>
      <c r="Q213" s="638">
        <f t="shared" si="23"/>
        <v>1.2E-2</v>
      </c>
      <c r="R213" s="637">
        <f t="shared" si="21"/>
        <v>9092.3134697700916</v>
      </c>
      <c r="S213" s="636">
        <f t="shared" si="24"/>
        <v>1000</v>
      </c>
      <c r="T213" s="633"/>
      <c r="U213" s="633"/>
      <c r="V213" s="633"/>
      <c r="W213" s="633"/>
    </row>
    <row r="214" spans="14:23">
      <c r="N214" s="633">
        <v>165</v>
      </c>
      <c r="O214" s="637">
        <f t="shared" si="22"/>
        <v>767785.10261727776</v>
      </c>
      <c r="P214" s="633">
        <v>165</v>
      </c>
      <c r="Q214" s="638">
        <f t="shared" si="23"/>
        <v>1.2E-2</v>
      </c>
      <c r="R214" s="637">
        <f t="shared" si="21"/>
        <v>9213.4212314073338</v>
      </c>
      <c r="S214" s="636">
        <f t="shared" si="24"/>
        <v>1000</v>
      </c>
      <c r="T214" s="633"/>
      <c r="U214" s="633"/>
      <c r="V214" s="633"/>
      <c r="W214" s="633"/>
    </row>
    <row r="215" spans="14:23">
      <c r="N215" s="633">
        <v>166</v>
      </c>
      <c r="O215" s="637">
        <f t="shared" si="22"/>
        <v>777998.52384868509</v>
      </c>
      <c r="P215" s="633">
        <v>166</v>
      </c>
      <c r="Q215" s="638">
        <f t="shared" si="23"/>
        <v>1.2E-2</v>
      </c>
      <c r="R215" s="637">
        <f t="shared" si="21"/>
        <v>9335.9822861842204</v>
      </c>
      <c r="S215" s="636">
        <f t="shared" si="24"/>
        <v>1000</v>
      </c>
      <c r="T215" s="633"/>
      <c r="U215" s="633"/>
      <c r="V215" s="633"/>
      <c r="W215" s="633"/>
    </row>
    <row r="216" spans="14:23">
      <c r="N216" s="633">
        <v>167</v>
      </c>
      <c r="O216" s="637">
        <f t="shared" si="22"/>
        <v>788334.5061348693</v>
      </c>
      <c r="P216" s="633">
        <v>167</v>
      </c>
      <c r="Q216" s="638">
        <f t="shared" si="23"/>
        <v>1.2E-2</v>
      </c>
      <c r="R216" s="637">
        <f t="shared" si="21"/>
        <v>9460.0140736184312</v>
      </c>
      <c r="S216" s="636">
        <f t="shared" si="24"/>
        <v>1000</v>
      </c>
      <c r="T216" s="633"/>
      <c r="U216" s="633"/>
      <c r="V216" s="633"/>
      <c r="W216" s="633"/>
    </row>
    <row r="217" spans="14:23">
      <c r="N217" s="633">
        <v>168</v>
      </c>
      <c r="O217" s="637">
        <f t="shared" si="22"/>
        <v>798794.52020848775</v>
      </c>
      <c r="P217" s="633">
        <v>168</v>
      </c>
      <c r="Q217" s="638">
        <f t="shared" si="23"/>
        <v>1.2E-2</v>
      </c>
      <c r="R217" s="637">
        <f t="shared" si="21"/>
        <v>9585.5342425018534</v>
      </c>
      <c r="S217" s="636">
        <f t="shared" si="24"/>
        <v>1000</v>
      </c>
      <c r="T217" s="633"/>
      <c r="U217" s="633"/>
      <c r="V217" s="633"/>
      <c r="W217" s="633"/>
    </row>
    <row r="218" spans="14:23">
      <c r="N218" s="633">
        <v>169</v>
      </c>
      <c r="O218" s="637">
        <f t="shared" si="22"/>
        <v>809380.05445098958</v>
      </c>
      <c r="P218" s="633">
        <v>169</v>
      </c>
      <c r="Q218" s="638">
        <f t="shared" si="23"/>
        <v>1.2E-2</v>
      </c>
      <c r="R218" s="637">
        <f t="shared" si="21"/>
        <v>9712.560653411876</v>
      </c>
      <c r="S218" s="636">
        <f t="shared" si="24"/>
        <v>1000</v>
      </c>
      <c r="T218" s="633"/>
      <c r="U218" s="633"/>
      <c r="V218" s="633"/>
      <c r="W218" s="633"/>
    </row>
    <row r="219" spans="14:23">
      <c r="N219" s="633">
        <v>170</v>
      </c>
      <c r="O219" s="637">
        <f t="shared" si="22"/>
        <v>820092.61510440148</v>
      </c>
      <c r="P219" s="633">
        <v>170</v>
      </c>
      <c r="Q219" s="638">
        <f t="shared" si="23"/>
        <v>1.2E-2</v>
      </c>
      <c r="R219" s="637">
        <f t="shared" si="21"/>
        <v>9841.1113812528183</v>
      </c>
      <c r="S219" s="636">
        <f t="shared" si="24"/>
        <v>1000</v>
      </c>
      <c r="T219" s="633"/>
      <c r="U219" s="633"/>
      <c r="V219" s="633"/>
      <c r="W219" s="633"/>
    </row>
    <row r="220" spans="14:23">
      <c r="N220" s="633">
        <v>171</v>
      </c>
      <c r="O220" s="637">
        <f t="shared" si="22"/>
        <v>830933.72648565425</v>
      </c>
      <c r="P220" s="633">
        <v>171</v>
      </c>
      <c r="Q220" s="638">
        <f t="shared" si="23"/>
        <v>1.2E-2</v>
      </c>
      <c r="R220" s="637">
        <f t="shared" si="21"/>
        <v>9971.2047178278517</v>
      </c>
      <c r="S220" s="636">
        <f t="shared" si="24"/>
        <v>1000</v>
      </c>
      <c r="T220" s="633"/>
      <c r="U220" s="633"/>
      <c r="V220" s="633"/>
      <c r="W220" s="633"/>
    </row>
    <row r="221" spans="14:23">
      <c r="N221" s="633">
        <v>172</v>
      </c>
      <c r="O221" s="637">
        <f t="shared" si="22"/>
        <v>841904.93120348209</v>
      </c>
      <c r="P221" s="633">
        <v>172</v>
      </c>
      <c r="Q221" s="638">
        <f t="shared" si="23"/>
        <v>1.2E-2</v>
      </c>
      <c r="R221" s="637">
        <f t="shared" si="21"/>
        <v>10102.859174441784</v>
      </c>
      <c r="S221" s="636">
        <f t="shared" si="24"/>
        <v>1000</v>
      </c>
      <c r="T221" s="633"/>
      <c r="U221" s="633"/>
      <c r="V221" s="633"/>
      <c r="W221" s="633"/>
    </row>
    <row r="222" spans="14:23">
      <c r="N222" s="633">
        <v>173</v>
      </c>
      <c r="O222" s="637">
        <f t="shared" si="22"/>
        <v>853007.79037792387</v>
      </c>
      <c r="P222" s="633">
        <v>173</v>
      </c>
      <c r="Q222" s="638">
        <f t="shared" si="23"/>
        <v>1.2E-2</v>
      </c>
      <c r="R222" s="637">
        <f t="shared" si="21"/>
        <v>10236.093484535088</v>
      </c>
      <c r="S222" s="636">
        <f t="shared" si="24"/>
        <v>1000</v>
      </c>
      <c r="T222" s="633"/>
      <c r="U222" s="633"/>
      <c r="V222" s="633"/>
      <c r="W222" s="633"/>
    </row>
    <row r="223" spans="14:23">
      <c r="N223" s="633">
        <v>174</v>
      </c>
      <c r="O223" s="637">
        <f t="shared" si="22"/>
        <v>864243.88386245898</v>
      </c>
      <c r="P223" s="633">
        <v>174</v>
      </c>
      <c r="Q223" s="638">
        <f t="shared" si="23"/>
        <v>1.2E-2</v>
      </c>
      <c r="R223" s="637">
        <f t="shared" si="21"/>
        <v>10370.926606349509</v>
      </c>
      <c r="S223" s="636">
        <f t="shared" si="24"/>
        <v>1000</v>
      </c>
      <c r="T223" s="633"/>
      <c r="U223" s="633"/>
      <c r="V223" s="633"/>
      <c r="W223" s="633"/>
    </row>
    <row r="224" spans="14:23">
      <c r="N224" s="633">
        <v>175</v>
      </c>
      <c r="O224" s="637">
        <f t="shared" si="22"/>
        <v>875614.81046880851</v>
      </c>
      <c r="P224" s="633">
        <v>175</v>
      </c>
      <c r="Q224" s="638">
        <f t="shared" si="23"/>
        <v>1.2E-2</v>
      </c>
      <c r="R224" s="637">
        <f t="shared" si="21"/>
        <v>10507.377725625702</v>
      </c>
      <c r="S224" s="636">
        <f t="shared" si="24"/>
        <v>1000</v>
      </c>
      <c r="T224" s="633"/>
      <c r="U224" s="633"/>
      <c r="V224" s="633"/>
      <c r="W224" s="633"/>
    </row>
    <row r="225" spans="14:23">
      <c r="N225" s="633">
        <v>176</v>
      </c>
      <c r="O225" s="637">
        <f t="shared" si="22"/>
        <v>887122.18819443416</v>
      </c>
      <c r="P225" s="633">
        <v>176</v>
      </c>
      <c r="Q225" s="638">
        <f t="shared" si="23"/>
        <v>1.2E-2</v>
      </c>
      <c r="R225" s="637">
        <f t="shared" si="21"/>
        <v>10645.46625833321</v>
      </c>
      <c r="S225" s="636">
        <f t="shared" si="24"/>
        <v>1000</v>
      </c>
      <c r="T225" s="633"/>
      <c r="U225" s="633"/>
      <c r="V225" s="633"/>
      <c r="W225" s="633"/>
    </row>
    <row r="226" spans="14:23">
      <c r="N226" s="633">
        <v>177</v>
      </c>
      <c r="O226" s="637">
        <f t="shared" si="22"/>
        <v>898767.65445276734</v>
      </c>
      <c r="P226" s="633">
        <v>177</v>
      </c>
      <c r="Q226" s="638">
        <f t="shared" si="23"/>
        <v>1.2E-2</v>
      </c>
      <c r="R226" s="637">
        <f t="shared" si="21"/>
        <v>10785.211853433208</v>
      </c>
      <c r="S226" s="636">
        <f t="shared" si="24"/>
        <v>1000</v>
      </c>
      <c r="T226" s="633"/>
      <c r="U226" s="633"/>
      <c r="V226" s="633"/>
      <c r="W226" s="633"/>
    </row>
    <row r="227" spans="14:23">
      <c r="N227" s="633">
        <v>178</v>
      </c>
      <c r="O227" s="637">
        <f t="shared" si="22"/>
        <v>910552.86630620051</v>
      </c>
      <c r="P227" s="633">
        <v>178</v>
      </c>
      <c r="Q227" s="638">
        <f t="shared" si="23"/>
        <v>1.2E-2</v>
      </c>
      <c r="R227" s="637">
        <f t="shared" si="21"/>
        <v>10926.634395674406</v>
      </c>
      <c r="S227" s="636">
        <f t="shared" si="24"/>
        <v>1000</v>
      </c>
      <c r="T227" s="633"/>
      <c r="U227" s="633"/>
      <c r="V227" s="633"/>
      <c r="W227" s="633"/>
    </row>
    <row r="228" spans="14:23">
      <c r="N228" s="633">
        <v>179</v>
      </c>
      <c r="O228" s="637">
        <f t="shared" si="22"/>
        <v>922479.50070187496</v>
      </c>
      <c r="P228" s="633">
        <v>179</v>
      </c>
      <c r="Q228" s="638">
        <f t="shared" si="23"/>
        <v>1.2E-2</v>
      </c>
      <c r="R228" s="637">
        <f t="shared" si="21"/>
        <v>11069.7540084225</v>
      </c>
      <c r="S228" s="636">
        <f t="shared" si="24"/>
        <v>1000</v>
      </c>
      <c r="T228" s="633"/>
      <c r="U228" s="633"/>
      <c r="V228" s="633"/>
      <c r="W228" s="633"/>
    </row>
    <row r="229" spans="14:23">
      <c r="N229" s="633">
        <v>180</v>
      </c>
      <c r="O229" s="637">
        <f t="shared" si="22"/>
        <v>934549.25471029745</v>
      </c>
      <c r="P229" s="633">
        <v>180</v>
      </c>
      <c r="Q229" s="638">
        <f t="shared" si="23"/>
        <v>1.2E-2</v>
      </c>
      <c r="R229" s="637">
        <f t="shared" si="21"/>
        <v>11214.59105652357</v>
      </c>
      <c r="S229" s="636">
        <f t="shared" si="24"/>
        <v>1000</v>
      </c>
      <c r="T229" s="633"/>
      <c r="U229" s="633"/>
      <c r="V229" s="633"/>
      <c r="W229" s="633"/>
    </row>
    <row r="230" spans="14:23">
      <c r="N230" s="633">
        <v>181</v>
      </c>
      <c r="O230" s="637">
        <f t="shared" si="22"/>
        <v>946763.84576682106</v>
      </c>
      <c r="P230" s="633">
        <v>181</v>
      </c>
      <c r="Q230" s="638">
        <f t="shared" si="23"/>
        <v>1.2E-2</v>
      </c>
      <c r="R230" s="637">
        <f t="shared" si="21"/>
        <v>11361.166149201854</v>
      </c>
      <c r="S230" s="636">
        <f t="shared" si="24"/>
        <v>1000</v>
      </c>
      <c r="T230" s="633"/>
      <c r="U230" s="633"/>
      <c r="V230" s="633"/>
      <c r="W230" s="633"/>
    </row>
    <row r="231" spans="14:23">
      <c r="N231" s="633">
        <v>182</v>
      </c>
      <c r="O231" s="637">
        <f t="shared" si="22"/>
        <v>959125.01191602286</v>
      </c>
      <c r="P231" s="633">
        <v>182</v>
      </c>
      <c r="Q231" s="638">
        <f t="shared" si="23"/>
        <v>1.2E-2</v>
      </c>
      <c r="R231" s="637">
        <f t="shared" si="21"/>
        <v>11509.500142992274</v>
      </c>
      <c r="S231" s="636">
        <f t="shared" si="24"/>
        <v>1000</v>
      </c>
      <c r="T231" s="633"/>
      <c r="U231" s="633"/>
      <c r="V231" s="633"/>
      <c r="W231" s="633"/>
    </row>
    <row r="232" spans="14:23">
      <c r="N232" s="633">
        <v>183</v>
      </c>
      <c r="O232" s="637">
        <f t="shared" si="22"/>
        <v>971634.51205901511</v>
      </c>
      <c r="P232" s="633">
        <v>183</v>
      </c>
      <c r="Q232" s="638">
        <f t="shared" si="23"/>
        <v>1.2E-2</v>
      </c>
      <c r="R232" s="637">
        <f t="shared" si="21"/>
        <v>11659.614144708181</v>
      </c>
      <c r="S232" s="636">
        <f t="shared" si="24"/>
        <v>1000</v>
      </c>
      <c r="T232" s="633"/>
      <c r="U232" s="633"/>
      <c r="V232" s="633"/>
      <c r="W232" s="633"/>
    </row>
    <row r="233" spans="14:23">
      <c r="N233" s="633">
        <v>184</v>
      </c>
      <c r="O233" s="637">
        <f t="shared" si="22"/>
        <v>984294.12620372325</v>
      </c>
      <c r="P233" s="633">
        <v>184</v>
      </c>
      <c r="Q233" s="638">
        <f t="shared" si="23"/>
        <v>1.2E-2</v>
      </c>
      <c r="R233" s="637">
        <f t="shared" si="21"/>
        <v>11811.529514444679</v>
      </c>
      <c r="S233" s="636">
        <f t="shared" si="24"/>
        <v>1000</v>
      </c>
      <c r="T233" s="633"/>
      <c r="U233" s="633"/>
      <c r="V233" s="633"/>
      <c r="W233" s="633"/>
    </row>
    <row r="234" spans="14:23">
      <c r="N234" s="633">
        <v>185</v>
      </c>
      <c r="O234" s="637">
        <f t="shared" si="22"/>
        <v>997105.65571816789</v>
      </c>
      <c r="P234" s="633">
        <v>185</v>
      </c>
      <c r="Q234" s="638">
        <f t="shared" si="23"/>
        <v>1.2E-2</v>
      </c>
      <c r="R234" s="637">
        <f t="shared" si="21"/>
        <v>11965.267868618015</v>
      </c>
      <c r="S234" s="636">
        <f t="shared" si="24"/>
        <v>1000</v>
      </c>
      <c r="T234" s="633"/>
      <c r="U234" s="633"/>
      <c r="V234" s="633"/>
      <c r="W234" s="633"/>
    </row>
    <row r="235" spans="14:23">
      <c r="N235" s="633">
        <v>186</v>
      </c>
      <c r="O235" s="637">
        <f t="shared" si="22"/>
        <v>1010070.9235867859</v>
      </c>
      <c r="P235" s="633">
        <v>186</v>
      </c>
      <c r="Q235" s="638">
        <f t="shared" si="23"/>
        <v>1.2E-2</v>
      </c>
      <c r="R235" s="637">
        <f t="shared" si="21"/>
        <v>12120.851083041431</v>
      </c>
      <c r="S235" s="636">
        <f t="shared" si="24"/>
        <v>1000</v>
      </c>
      <c r="T235" s="633"/>
      <c r="U235" s="633"/>
      <c r="V235" s="633"/>
      <c r="W235" s="633"/>
    </row>
    <row r="236" spans="14:23">
      <c r="N236" s="633">
        <v>187</v>
      </c>
      <c r="O236" s="637">
        <f t="shared" si="22"/>
        <v>1023191.7746698273</v>
      </c>
      <c r="P236" s="633">
        <v>187</v>
      </c>
      <c r="Q236" s="638">
        <f t="shared" si="23"/>
        <v>1.2E-2</v>
      </c>
      <c r="R236" s="637">
        <f t="shared" si="21"/>
        <v>12278.301296037927</v>
      </c>
      <c r="S236" s="636">
        <f t="shared" si="24"/>
        <v>1000</v>
      </c>
      <c r="T236" s="633"/>
      <c r="U236" s="633"/>
      <c r="V236" s="633"/>
      <c r="W236" s="633"/>
    </row>
    <row r="237" spans="14:23">
      <c r="N237" s="633">
        <v>188</v>
      </c>
      <c r="O237" s="637">
        <f t="shared" si="22"/>
        <v>1036470.0759658653</v>
      </c>
      <c r="P237" s="633">
        <v>188</v>
      </c>
      <c r="Q237" s="638">
        <f t="shared" si="23"/>
        <v>1.2E-2</v>
      </c>
      <c r="R237" s="637">
        <f t="shared" si="21"/>
        <v>12437.640911590384</v>
      </c>
      <c r="S237" s="636">
        <f t="shared" si="24"/>
        <v>1000</v>
      </c>
      <c r="T237" s="633"/>
      <c r="U237" s="633"/>
      <c r="V237" s="633"/>
      <c r="W237" s="633"/>
    </row>
    <row r="238" spans="14:23">
      <c r="N238" s="633">
        <v>189</v>
      </c>
      <c r="O238" s="637">
        <f t="shared" si="22"/>
        <v>1049907.7168774556</v>
      </c>
      <c r="P238" s="633">
        <v>189</v>
      </c>
      <c r="Q238" s="638">
        <f t="shared" si="23"/>
        <v>1.2E-2</v>
      </c>
      <c r="R238" s="637">
        <f t="shared" si="21"/>
        <v>12598.892602529468</v>
      </c>
      <c r="S238" s="636">
        <f t="shared" si="24"/>
        <v>1000</v>
      </c>
      <c r="T238" s="633"/>
      <c r="U238" s="633"/>
      <c r="V238" s="633"/>
      <c r="W238" s="633"/>
    </row>
    <row r="239" spans="14:23">
      <c r="N239" s="633">
        <v>190</v>
      </c>
      <c r="O239" s="637">
        <f t="shared" si="22"/>
        <v>1063506.609479985</v>
      </c>
      <c r="P239" s="633">
        <v>190</v>
      </c>
      <c r="Q239" s="638">
        <f t="shared" si="23"/>
        <v>1.2E-2</v>
      </c>
      <c r="R239" s="637">
        <f t="shared" si="21"/>
        <v>12762.079313759819</v>
      </c>
      <c r="S239" s="636">
        <f t="shared" si="24"/>
        <v>1000</v>
      </c>
      <c r="T239" s="633"/>
      <c r="U239" s="633"/>
      <c r="V239" s="633"/>
      <c r="W239" s="633"/>
    </row>
    <row r="240" spans="14:23">
      <c r="N240" s="633">
        <v>191</v>
      </c>
      <c r="O240" s="637">
        <f t="shared" si="22"/>
        <v>1077268.6887937449</v>
      </c>
      <c r="P240" s="633">
        <v>191</v>
      </c>
      <c r="Q240" s="638">
        <f t="shared" si="23"/>
        <v>1.2E-2</v>
      </c>
      <c r="R240" s="637">
        <f t="shared" si="21"/>
        <v>12927.224265524939</v>
      </c>
      <c r="S240" s="636">
        <f t="shared" si="24"/>
        <v>1000</v>
      </c>
      <c r="T240" s="633"/>
      <c r="U240" s="633"/>
      <c r="V240" s="633"/>
      <c r="W240" s="633"/>
    </row>
    <row r="241" spans="14:23">
      <c r="N241" s="633">
        <v>192</v>
      </c>
      <c r="O241" s="637">
        <f t="shared" si="22"/>
        <v>1091195.9130592698</v>
      </c>
      <c r="P241" s="633">
        <v>192</v>
      </c>
      <c r="Q241" s="638">
        <f t="shared" si="23"/>
        <v>1.2E-2</v>
      </c>
      <c r="R241" s="637">
        <f t="shared" si="21"/>
        <v>13094.350956711238</v>
      </c>
      <c r="S241" s="636">
        <f t="shared" si="24"/>
        <v>1000</v>
      </c>
      <c r="T241" s="633"/>
      <c r="U241" s="633"/>
      <c r="V241" s="633"/>
      <c r="W241" s="633"/>
    </row>
    <row r="242" spans="14:23">
      <c r="N242" s="633">
        <v>193</v>
      </c>
      <c r="O242" s="637">
        <f t="shared" si="22"/>
        <v>1105290.264015981</v>
      </c>
      <c r="P242" s="633">
        <v>193</v>
      </c>
      <c r="Q242" s="638">
        <f t="shared" si="23"/>
        <v>1.2E-2</v>
      </c>
      <c r="R242" s="637">
        <f t="shared" ref="R242:R305" si="25">O242*Q242</f>
        <v>13263.483168191773</v>
      </c>
      <c r="S242" s="636">
        <f t="shared" si="24"/>
        <v>1000</v>
      </c>
      <c r="T242" s="633"/>
      <c r="U242" s="633"/>
      <c r="V242" s="633"/>
      <c r="W242" s="633"/>
    </row>
    <row r="243" spans="14:23">
      <c r="N243" s="633">
        <v>194</v>
      </c>
      <c r="O243" s="637">
        <f t="shared" ref="O243:O306" si="26">O242+R242+S243</f>
        <v>1119553.7471841727</v>
      </c>
      <c r="P243" s="633">
        <v>194</v>
      </c>
      <c r="Q243" s="638">
        <f t="shared" ref="Q243:Q306" si="27">Q242</f>
        <v>1.2E-2</v>
      </c>
      <c r="R243" s="637">
        <f t="shared" si="25"/>
        <v>13434.644966210073</v>
      </c>
      <c r="S243" s="636">
        <f t="shared" ref="S243:S306" si="28">S242</f>
        <v>1000</v>
      </c>
      <c r="T243" s="633"/>
      <c r="U243" s="633"/>
      <c r="V243" s="633"/>
      <c r="W243" s="633"/>
    </row>
    <row r="244" spans="14:23">
      <c r="N244" s="633">
        <v>195</v>
      </c>
      <c r="O244" s="637">
        <f t="shared" si="26"/>
        <v>1133988.3921503827</v>
      </c>
      <c r="P244" s="633">
        <v>195</v>
      </c>
      <c r="Q244" s="638">
        <f t="shared" si="27"/>
        <v>1.2E-2</v>
      </c>
      <c r="R244" s="637">
        <f t="shared" si="25"/>
        <v>13607.860705804593</v>
      </c>
      <c r="S244" s="636">
        <f t="shared" si="28"/>
        <v>1000</v>
      </c>
      <c r="T244" s="633"/>
      <c r="U244" s="633"/>
      <c r="V244" s="633"/>
      <c r="W244" s="633"/>
    </row>
    <row r="245" spans="14:23">
      <c r="N245" s="633">
        <v>196</v>
      </c>
      <c r="O245" s="637">
        <f t="shared" si="26"/>
        <v>1148596.2528561873</v>
      </c>
      <c r="P245" s="633">
        <v>196</v>
      </c>
      <c r="Q245" s="638">
        <f t="shared" si="27"/>
        <v>1.2E-2</v>
      </c>
      <c r="R245" s="637">
        <f t="shared" si="25"/>
        <v>13783.155034274248</v>
      </c>
      <c r="S245" s="636">
        <f t="shared" si="28"/>
        <v>1000</v>
      </c>
      <c r="T245" s="633"/>
      <c r="U245" s="633"/>
      <c r="V245" s="633"/>
      <c r="W245" s="633"/>
    </row>
    <row r="246" spans="14:23">
      <c r="N246" s="633">
        <v>197</v>
      </c>
      <c r="O246" s="637">
        <f t="shared" si="26"/>
        <v>1163379.4078904616</v>
      </c>
      <c r="P246" s="633">
        <v>197</v>
      </c>
      <c r="Q246" s="638">
        <f t="shared" si="27"/>
        <v>1.2E-2</v>
      </c>
      <c r="R246" s="637">
        <f t="shared" si="25"/>
        <v>13960.552894685539</v>
      </c>
      <c r="S246" s="636">
        <f t="shared" si="28"/>
        <v>1000</v>
      </c>
      <c r="T246" s="633"/>
      <c r="U246" s="633"/>
      <c r="V246" s="633"/>
      <c r="W246" s="633"/>
    </row>
    <row r="247" spans="14:23">
      <c r="N247" s="633">
        <v>198</v>
      </c>
      <c r="O247" s="637">
        <f t="shared" si="26"/>
        <v>1178339.9607851473</v>
      </c>
      <c r="P247" s="633">
        <v>198</v>
      </c>
      <c r="Q247" s="638">
        <f t="shared" si="27"/>
        <v>1.2E-2</v>
      </c>
      <c r="R247" s="637">
        <f t="shared" si="25"/>
        <v>14140.079529421768</v>
      </c>
      <c r="S247" s="636">
        <f t="shared" si="28"/>
        <v>1000</v>
      </c>
      <c r="T247" s="633"/>
      <c r="U247" s="633"/>
      <c r="V247" s="633"/>
      <c r="W247" s="633"/>
    </row>
    <row r="248" spans="14:23">
      <c r="N248" s="633">
        <v>199</v>
      </c>
      <c r="O248" s="637">
        <f t="shared" si="26"/>
        <v>1193480.0403145691</v>
      </c>
      <c r="P248" s="633">
        <v>199</v>
      </c>
      <c r="Q248" s="638">
        <f t="shared" si="27"/>
        <v>1.2E-2</v>
      </c>
      <c r="R248" s="637">
        <f t="shared" si="25"/>
        <v>14321.760483774829</v>
      </c>
      <c r="S248" s="636">
        <f t="shared" si="28"/>
        <v>1000</v>
      </c>
      <c r="T248" s="633"/>
      <c r="U248" s="633"/>
      <c r="V248" s="633"/>
      <c r="W248" s="633"/>
    </row>
    <row r="249" spans="14:23">
      <c r="N249" s="633">
        <v>200</v>
      </c>
      <c r="O249" s="637">
        <f t="shared" si="26"/>
        <v>1208801.800798344</v>
      </c>
      <c r="P249" s="633">
        <v>200</v>
      </c>
      <c r="Q249" s="638">
        <f t="shared" si="27"/>
        <v>1.2E-2</v>
      </c>
      <c r="R249" s="637">
        <f t="shared" si="25"/>
        <v>14505.621609580128</v>
      </c>
      <c r="S249" s="636">
        <f t="shared" si="28"/>
        <v>1000</v>
      </c>
      <c r="T249" s="633"/>
      <c r="U249" s="633"/>
      <c r="V249" s="633"/>
      <c r="W249" s="633"/>
    </row>
    <row r="250" spans="14:23">
      <c r="N250" s="633">
        <v>201</v>
      </c>
      <c r="O250" s="637">
        <f t="shared" si="26"/>
        <v>1224307.4224079242</v>
      </c>
      <c r="P250" s="633">
        <v>201</v>
      </c>
      <c r="Q250" s="638">
        <f t="shared" si="27"/>
        <v>1.2E-2</v>
      </c>
      <c r="R250" s="637">
        <f t="shared" si="25"/>
        <v>14691.68906889509</v>
      </c>
      <c r="S250" s="636">
        <f t="shared" si="28"/>
        <v>1000</v>
      </c>
      <c r="T250" s="633"/>
      <c r="U250" s="633"/>
      <c r="V250" s="633"/>
      <c r="W250" s="633"/>
    </row>
    <row r="251" spans="14:23">
      <c r="N251" s="633">
        <v>202</v>
      </c>
      <c r="O251" s="637">
        <f t="shared" si="26"/>
        <v>1239999.1114768193</v>
      </c>
      <c r="P251" s="633">
        <v>202</v>
      </c>
      <c r="Q251" s="638">
        <f t="shared" si="27"/>
        <v>1.2E-2</v>
      </c>
      <c r="R251" s="637">
        <f t="shared" si="25"/>
        <v>14879.989337721832</v>
      </c>
      <c r="S251" s="636">
        <f t="shared" si="28"/>
        <v>1000</v>
      </c>
      <c r="T251" s="633"/>
      <c r="U251" s="633"/>
      <c r="V251" s="633"/>
      <c r="W251" s="633"/>
    </row>
    <row r="252" spans="14:23">
      <c r="N252" s="633">
        <v>203</v>
      </c>
      <c r="O252" s="637">
        <f t="shared" si="26"/>
        <v>1255879.1008145411</v>
      </c>
      <c r="P252" s="633">
        <v>203</v>
      </c>
      <c r="Q252" s="638">
        <f t="shared" si="27"/>
        <v>1.2E-2</v>
      </c>
      <c r="R252" s="637">
        <f t="shared" si="25"/>
        <v>15070.549209774494</v>
      </c>
      <c r="S252" s="636">
        <f t="shared" si="28"/>
        <v>1000</v>
      </c>
      <c r="T252" s="633"/>
      <c r="U252" s="633"/>
      <c r="V252" s="633"/>
      <c r="W252" s="633"/>
    </row>
    <row r="253" spans="14:23">
      <c r="N253" s="633">
        <v>204</v>
      </c>
      <c r="O253" s="637">
        <f t="shared" si="26"/>
        <v>1271949.6500243156</v>
      </c>
      <c r="P253" s="633">
        <v>204</v>
      </c>
      <c r="Q253" s="638">
        <f t="shared" si="27"/>
        <v>1.2E-2</v>
      </c>
      <c r="R253" s="637">
        <f t="shared" si="25"/>
        <v>15263.395800291788</v>
      </c>
      <c r="S253" s="636">
        <f t="shared" si="28"/>
        <v>1000</v>
      </c>
      <c r="T253" s="633"/>
      <c r="U253" s="633"/>
      <c r="V253" s="633"/>
      <c r="W253" s="633"/>
    </row>
    <row r="254" spans="14:23">
      <c r="N254" s="633">
        <v>205</v>
      </c>
      <c r="O254" s="637">
        <f t="shared" si="26"/>
        <v>1288213.0458246074</v>
      </c>
      <c r="P254" s="633">
        <v>205</v>
      </c>
      <c r="Q254" s="638">
        <f t="shared" si="27"/>
        <v>1.2E-2</v>
      </c>
      <c r="R254" s="637">
        <f t="shared" si="25"/>
        <v>15458.556549895289</v>
      </c>
      <c r="S254" s="636">
        <f t="shared" si="28"/>
        <v>1000</v>
      </c>
      <c r="T254" s="633"/>
      <c r="U254" s="633"/>
      <c r="V254" s="633"/>
      <c r="W254" s="633"/>
    </row>
    <row r="255" spans="14:23">
      <c r="N255" s="633">
        <v>206</v>
      </c>
      <c r="O255" s="637">
        <f t="shared" si="26"/>
        <v>1304671.6023745027</v>
      </c>
      <c r="P255" s="633">
        <v>206</v>
      </c>
      <c r="Q255" s="638">
        <f t="shared" si="27"/>
        <v>1.2E-2</v>
      </c>
      <c r="R255" s="637">
        <f t="shared" si="25"/>
        <v>15656.059228494032</v>
      </c>
      <c r="S255" s="636">
        <f t="shared" si="28"/>
        <v>1000</v>
      </c>
      <c r="T255" s="633"/>
      <c r="U255" s="633"/>
      <c r="V255" s="633"/>
      <c r="W255" s="633"/>
    </row>
    <row r="256" spans="14:23">
      <c r="N256" s="633">
        <v>207</v>
      </c>
      <c r="O256" s="637">
        <f t="shared" si="26"/>
        <v>1321327.6616029968</v>
      </c>
      <c r="P256" s="633">
        <v>207</v>
      </c>
      <c r="Q256" s="638">
        <f t="shared" si="27"/>
        <v>1.2E-2</v>
      </c>
      <c r="R256" s="637">
        <f t="shared" si="25"/>
        <v>15855.931939235961</v>
      </c>
      <c r="S256" s="636">
        <f t="shared" si="28"/>
        <v>1000</v>
      </c>
      <c r="T256" s="633"/>
      <c r="U256" s="633"/>
      <c r="V256" s="633"/>
      <c r="W256" s="633"/>
    </row>
    <row r="257" spans="14:23">
      <c r="N257" s="633">
        <v>208</v>
      </c>
      <c r="O257" s="637">
        <f t="shared" si="26"/>
        <v>1338183.5935422326</v>
      </c>
      <c r="P257" s="633">
        <v>208</v>
      </c>
      <c r="Q257" s="638">
        <f t="shared" si="27"/>
        <v>1.2E-2</v>
      </c>
      <c r="R257" s="637">
        <f t="shared" si="25"/>
        <v>16058.203122506791</v>
      </c>
      <c r="S257" s="636">
        <f t="shared" si="28"/>
        <v>1000</v>
      </c>
      <c r="T257" s="633"/>
      <c r="U257" s="633"/>
      <c r="V257" s="633"/>
      <c r="W257" s="633"/>
    </row>
    <row r="258" spans="14:23">
      <c r="N258" s="633">
        <v>209</v>
      </c>
      <c r="O258" s="637">
        <f t="shared" si="26"/>
        <v>1355241.7966647395</v>
      </c>
      <c r="P258" s="633">
        <v>209</v>
      </c>
      <c r="Q258" s="638">
        <f t="shared" si="27"/>
        <v>1.2E-2</v>
      </c>
      <c r="R258" s="637">
        <f t="shared" si="25"/>
        <v>16262.901559976874</v>
      </c>
      <c r="S258" s="636">
        <f t="shared" si="28"/>
        <v>1000</v>
      </c>
      <c r="T258" s="633"/>
      <c r="U258" s="633"/>
      <c r="V258" s="633"/>
      <c r="W258" s="633"/>
    </row>
    <row r="259" spans="14:23">
      <c r="N259" s="633">
        <v>210</v>
      </c>
      <c r="O259" s="637">
        <f t="shared" si="26"/>
        <v>1372504.6982247164</v>
      </c>
      <c r="P259" s="633">
        <v>210</v>
      </c>
      <c r="Q259" s="638">
        <f t="shared" si="27"/>
        <v>1.2E-2</v>
      </c>
      <c r="R259" s="637">
        <f t="shared" si="25"/>
        <v>16470.056378696598</v>
      </c>
      <c r="S259" s="636">
        <f t="shared" si="28"/>
        <v>1000</v>
      </c>
      <c r="T259" s="633"/>
      <c r="U259" s="633"/>
      <c r="V259" s="633"/>
      <c r="W259" s="633"/>
    </row>
    <row r="260" spans="14:23">
      <c r="N260" s="633">
        <v>211</v>
      </c>
      <c r="O260" s="637">
        <f t="shared" si="26"/>
        <v>1389974.7546034129</v>
      </c>
      <c r="P260" s="633">
        <v>211</v>
      </c>
      <c r="Q260" s="638">
        <f t="shared" si="27"/>
        <v>1.2E-2</v>
      </c>
      <c r="R260" s="637">
        <f t="shared" si="25"/>
        <v>16679.697055240955</v>
      </c>
      <c r="S260" s="636">
        <f t="shared" si="28"/>
        <v>1000</v>
      </c>
      <c r="T260" s="633"/>
      <c r="U260" s="633"/>
      <c r="V260" s="633"/>
      <c r="W260" s="633"/>
    </row>
    <row r="261" spans="14:23">
      <c r="N261" s="633">
        <v>212</v>
      </c>
      <c r="O261" s="637">
        <f t="shared" si="26"/>
        <v>1407654.4516586538</v>
      </c>
      <c r="P261" s="633">
        <v>212</v>
      </c>
      <c r="Q261" s="638">
        <f t="shared" si="27"/>
        <v>1.2E-2</v>
      </c>
      <c r="R261" s="637">
        <f t="shared" si="25"/>
        <v>16891.853419903848</v>
      </c>
      <c r="S261" s="636">
        <f t="shared" si="28"/>
        <v>1000</v>
      </c>
      <c r="T261" s="633"/>
      <c r="U261" s="633"/>
      <c r="V261" s="633"/>
      <c r="W261" s="633"/>
    </row>
    <row r="262" spans="14:23">
      <c r="N262" s="633">
        <v>213</v>
      </c>
      <c r="O262" s="637">
        <f t="shared" si="26"/>
        <v>1425546.3050785577</v>
      </c>
      <c r="P262" s="633">
        <v>213</v>
      </c>
      <c r="Q262" s="638">
        <f t="shared" si="27"/>
        <v>1.2E-2</v>
      </c>
      <c r="R262" s="637">
        <f t="shared" si="25"/>
        <v>17106.555660942693</v>
      </c>
      <c r="S262" s="636">
        <f t="shared" si="28"/>
        <v>1000</v>
      </c>
      <c r="T262" s="633"/>
      <c r="U262" s="633"/>
      <c r="V262" s="633"/>
      <c r="W262" s="633"/>
    </row>
    <row r="263" spans="14:23">
      <c r="N263" s="633">
        <v>214</v>
      </c>
      <c r="O263" s="637">
        <f t="shared" si="26"/>
        <v>1443652.8607395005</v>
      </c>
      <c r="P263" s="633">
        <v>214</v>
      </c>
      <c r="Q263" s="638">
        <f t="shared" si="27"/>
        <v>1.2E-2</v>
      </c>
      <c r="R263" s="637">
        <f t="shared" si="25"/>
        <v>17323.834328874007</v>
      </c>
      <c r="S263" s="636">
        <f t="shared" si="28"/>
        <v>1000</v>
      </c>
      <c r="T263" s="633"/>
      <c r="U263" s="633"/>
      <c r="V263" s="633"/>
      <c r="W263" s="633"/>
    </row>
    <row r="264" spans="14:23">
      <c r="N264" s="633">
        <v>215</v>
      </c>
      <c r="O264" s="637">
        <f t="shared" si="26"/>
        <v>1461976.6950683745</v>
      </c>
      <c r="P264" s="633">
        <v>215</v>
      </c>
      <c r="Q264" s="638">
        <f t="shared" si="27"/>
        <v>1.2E-2</v>
      </c>
      <c r="R264" s="637">
        <f t="shared" si="25"/>
        <v>17543.720340820495</v>
      </c>
      <c r="S264" s="636">
        <f t="shared" si="28"/>
        <v>1000</v>
      </c>
      <c r="T264" s="633"/>
      <c r="U264" s="633"/>
      <c r="V264" s="633"/>
      <c r="W264" s="633"/>
    </row>
    <row r="265" spans="14:23">
      <c r="N265" s="633">
        <v>216</v>
      </c>
      <c r="O265" s="637">
        <f t="shared" si="26"/>
        <v>1480520.415409195</v>
      </c>
      <c r="P265" s="633">
        <v>216</v>
      </c>
      <c r="Q265" s="638">
        <f t="shared" si="27"/>
        <v>1.2E-2</v>
      </c>
      <c r="R265" s="637">
        <f t="shared" si="25"/>
        <v>17766.24498491034</v>
      </c>
      <c r="S265" s="636">
        <f t="shared" si="28"/>
        <v>1000</v>
      </c>
      <c r="T265" s="633"/>
      <c r="U265" s="633"/>
      <c r="V265" s="633"/>
      <c r="W265" s="633"/>
    </row>
    <row r="266" spans="14:23">
      <c r="N266" s="633">
        <v>217</v>
      </c>
      <c r="O266" s="637">
        <f t="shared" si="26"/>
        <v>1499286.6603941054</v>
      </c>
      <c r="P266" s="633">
        <v>217</v>
      </c>
      <c r="Q266" s="638">
        <f t="shared" si="27"/>
        <v>1.2E-2</v>
      </c>
      <c r="R266" s="637">
        <f t="shared" si="25"/>
        <v>17991.439924729264</v>
      </c>
      <c r="S266" s="636">
        <f t="shared" si="28"/>
        <v>1000</v>
      </c>
      <c r="T266" s="633"/>
      <c r="U266" s="633"/>
      <c r="V266" s="633"/>
      <c r="W266" s="633"/>
    </row>
    <row r="267" spans="14:23">
      <c r="N267" s="633">
        <v>218</v>
      </c>
      <c r="O267" s="637">
        <f t="shared" si="26"/>
        <v>1518278.1003188347</v>
      </c>
      <c r="P267" s="633">
        <v>218</v>
      </c>
      <c r="Q267" s="638">
        <f t="shared" si="27"/>
        <v>1.2E-2</v>
      </c>
      <c r="R267" s="637">
        <f t="shared" si="25"/>
        <v>18219.337203826017</v>
      </c>
      <c r="S267" s="636">
        <f t="shared" si="28"/>
        <v>1000</v>
      </c>
      <c r="T267" s="633"/>
      <c r="U267" s="633"/>
      <c r="V267" s="633"/>
      <c r="W267" s="633"/>
    </row>
    <row r="268" spans="14:23">
      <c r="N268" s="633">
        <v>219</v>
      </c>
      <c r="O268" s="637">
        <f t="shared" si="26"/>
        <v>1537497.4375226607</v>
      </c>
      <c r="P268" s="633">
        <v>219</v>
      </c>
      <c r="Q268" s="638">
        <f t="shared" si="27"/>
        <v>1.2E-2</v>
      </c>
      <c r="R268" s="637">
        <f t="shared" si="25"/>
        <v>18449.96925027193</v>
      </c>
      <c r="S268" s="636">
        <f t="shared" si="28"/>
        <v>1000</v>
      </c>
      <c r="T268" s="633"/>
      <c r="U268" s="633"/>
      <c r="V268" s="633"/>
      <c r="W268" s="633"/>
    </row>
    <row r="269" spans="14:23">
      <c r="N269" s="633">
        <v>220</v>
      </c>
      <c r="O269" s="637">
        <f t="shared" si="26"/>
        <v>1556947.4067729327</v>
      </c>
      <c r="P269" s="633">
        <v>220</v>
      </c>
      <c r="Q269" s="638">
        <f t="shared" si="27"/>
        <v>1.2E-2</v>
      </c>
      <c r="R269" s="637">
        <f t="shared" si="25"/>
        <v>18683.368881275193</v>
      </c>
      <c r="S269" s="636">
        <f t="shared" si="28"/>
        <v>1000</v>
      </c>
      <c r="T269" s="633"/>
      <c r="U269" s="633"/>
      <c r="V269" s="633"/>
      <c r="W269" s="633"/>
    </row>
    <row r="270" spans="14:23">
      <c r="N270" s="633">
        <v>221</v>
      </c>
      <c r="O270" s="637">
        <f t="shared" si="26"/>
        <v>1576630.7756542079</v>
      </c>
      <c r="P270" s="633">
        <v>221</v>
      </c>
      <c r="Q270" s="638">
        <f t="shared" si="27"/>
        <v>1.2E-2</v>
      </c>
      <c r="R270" s="637">
        <f t="shared" si="25"/>
        <v>18919.569307850496</v>
      </c>
      <c r="S270" s="636">
        <f t="shared" si="28"/>
        <v>1000</v>
      </c>
      <c r="T270" s="633"/>
      <c r="U270" s="633"/>
      <c r="V270" s="633"/>
      <c r="W270" s="633"/>
    </row>
    <row r="271" spans="14:23">
      <c r="N271" s="633">
        <v>222</v>
      </c>
      <c r="O271" s="637">
        <f t="shared" si="26"/>
        <v>1596550.3449620584</v>
      </c>
      <c r="P271" s="633">
        <v>222</v>
      </c>
      <c r="Q271" s="638">
        <f t="shared" si="27"/>
        <v>1.2E-2</v>
      </c>
      <c r="R271" s="637">
        <f t="shared" si="25"/>
        <v>19158.604139544699</v>
      </c>
      <c r="S271" s="636">
        <f t="shared" si="28"/>
        <v>1000</v>
      </c>
      <c r="T271" s="633"/>
      <c r="U271" s="633"/>
      <c r="V271" s="633"/>
      <c r="W271" s="633"/>
    </row>
    <row r="272" spans="14:23">
      <c r="N272" s="633">
        <v>223</v>
      </c>
      <c r="O272" s="637">
        <f t="shared" si="26"/>
        <v>1616708.9491016031</v>
      </c>
      <c r="P272" s="633">
        <v>223</v>
      </c>
      <c r="Q272" s="638">
        <f t="shared" si="27"/>
        <v>1.2E-2</v>
      </c>
      <c r="R272" s="637">
        <f t="shared" si="25"/>
        <v>19400.507389219238</v>
      </c>
      <c r="S272" s="636">
        <f t="shared" si="28"/>
        <v>1000</v>
      </c>
      <c r="T272" s="633"/>
      <c r="U272" s="633"/>
      <c r="V272" s="633"/>
      <c r="W272" s="633"/>
    </row>
    <row r="273" spans="14:23">
      <c r="N273" s="633">
        <v>224</v>
      </c>
      <c r="O273" s="637">
        <f t="shared" si="26"/>
        <v>1637109.4564908224</v>
      </c>
      <c r="P273" s="633">
        <v>224</v>
      </c>
      <c r="Q273" s="638">
        <f t="shared" si="27"/>
        <v>1.2E-2</v>
      </c>
      <c r="R273" s="637">
        <f t="shared" si="25"/>
        <v>19645.313477889867</v>
      </c>
      <c r="S273" s="636">
        <f t="shared" si="28"/>
        <v>1000</v>
      </c>
      <c r="T273" s="633"/>
      <c r="U273" s="633"/>
      <c r="V273" s="633"/>
      <c r="W273" s="633"/>
    </row>
    <row r="274" spans="14:23">
      <c r="N274" s="633">
        <v>225</v>
      </c>
      <c r="O274" s="637">
        <f t="shared" si="26"/>
        <v>1657754.7699687122</v>
      </c>
      <c r="P274" s="633">
        <v>225</v>
      </c>
      <c r="Q274" s="638">
        <f t="shared" si="27"/>
        <v>1.2E-2</v>
      </c>
      <c r="R274" s="637">
        <f t="shared" si="25"/>
        <v>19893.057239624548</v>
      </c>
      <c r="S274" s="636">
        <f t="shared" si="28"/>
        <v>1000</v>
      </c>
      <c r="T274" s="633"/>
      <c r="U274" s="633"/>
      <c r="V274" s="633"/>
      <c r="W274" s="633"/>
    </row>
    <row r="275" spans="14:23">
      <c r="N275" s="633">
        <v>226</v>
      </c>
      <c r="O275" s="637">
        <f t="shared" si="26"/>
        <v>1678647.8272083367</v>
      </c>
      <c r="P275" s="633">
        <v>226</v>
      </c>
      <c r="Q275" s="638">
        <f t="shared" si="27"/>
        <v>1.2E-2</v>
      </c>
      <c r="R275" s="637">
        <f t="shared" si="25"/>
        <v>20143.773926500042</v>
      </c>
      <c r="S275" s="636">
        <f t="shared" si="28"/>
        <v>1000</v>
      </c>
      <c r="T275" s="633"/>
      <c r="U275" s="633"/>
      <c r="V275" s="633"/>
      <c r="W275" s="633"/>
    </row>
    <row r="276" spans="14:23">
      <c r="N276" s="633">
        <v>227</v>
      </c>
      <c r="O276" s="637">
        <f t="shared" si="26"/>
        <v>1699791.6011348367</v>
      </c>
      <c r="P276" s="633">
        <v>227</v>
      </c>
      <c r="Q276" s="638">
        <f t="shared" si="27"/>
        <v>1.2E-2</v>
      </c>
      <c r="R276" s="637">
        <f t="shared" si="25"/>
        <v>20397.499213618041</v>
      </c>
      <c r="S276" s="636">
        <f t="shared" si="28"/>
        <v>1000</v>
      </c>
      <c r="T276" s="633"/>
      <c r="U276" s="633"/>
      <c r="V276" s="633"/>
      <c r="W276" s="633"/>
    </row>
    <row r="277" spans="14:23">
      <c r="N277" s="633">
        <v>228</v>
      </c>
      <c r="O277" s="637">
        <f t="shared" si="26"/>
        <v>1721189.1003484547</v>
      </c>
      <c r="P277" s="633">
        <v>228</v>
      </c>
      <c r="Q277" s="638">
        <f t="shared" si="27"/>
        <v>1.2E-2</v>
      </c>
      <c r="R277" s="637">
        <f t="shared" si="25"/>
        <v>20654.269204181455</v>
      </c>
      <c r="S277" s="636">
        <f t="shared" si="28"/>
        <v>1000</v>
      </c>
      <c r="T277" s="633"/>
      <c r="U277" s="633"/>
      <c r="V277" s="633"/>
      <c r="W277" s="633"/>
    </row>
    <row r="278" spans="14:23">
      <c r="N278" s="633">
        <v>229</v>
      </c>
      <c r="O278" s="637">
        <f t="shared" si="26"/>
        <v>1742843.3695526361</v>
      </c>
      <c r="P278" s="633">
        <v>229</v>
      </c>
      <c r="Q278" s="638">
        <f t="shared" si="27"/>
        <v>1.2E-2</v>
      </c>
      <c r="R278" s="637">
        <f t="shared" si="25"/>
        <v>20914.120434631634</v>
      </c>
      <c r="S278" s="636">
        <f t="shared" si="28"/>
        <v>1000</v>
      </c>
      <c r="T278" s="633"/>
      <c r="U278" s="633"/>
      <c r="V278" s="633"/>
      <c r="W278" s="633"/>
    </row>
    <row r="279" spans="14:23">
      <c r="N279" s="633">
        <v>230</v>
      </c>
      <c r="O279" s="637">
        <f t="shared" si="26"/>
        <v>1764757.4899872676</v>
      </c>
      <c r="P279" s="633">
        <v>230</v>
      </c>
      <c r="Q279" s="638">
        <f t="shared" si="27"/>
        <v>1.2E-2</v>
      </c>
      <c r="R279" s="637">
        <f t="shared" si="25"/>
        <v>21177.089879847212</v>
      </c>
      <c r="S279" s="636">
        <f t="shared" si="28"/>
        <v>1000</v>
      </c>
      <c r="T279" s="633"/>
      <c r="U279" s="633"/>
      <c r="V279" s="633"/>
      <c r="W279" s="633"/>
    </row>
    <row r="280" spans="14:23">
      <c r="N280" s="633">
        <v>231</v>
      </c>
      <c r="O280" s="637">
        <f t="shared" si="26"/>
        <v>1786934.5798671148</v>
      </c>
      <c r="P280" s="633">
        <v>231</v>
      </c>
      <c r="Q280" s="638">
        <f t="shared" si="27"/>
        <v>1.2E-2</v>
      </c>
      <c r="R280" s="637">
        <f t="shared" si="25"/>
        <v>21443.214958405377</v>
      </c>
      <c r="S280" s="636">
        <f t="shared" si="28"/>
        <v>1000</v>
      </c>
      <c r="T280" s="633"/>
      <c r="U280" s="633"/>
      <c r="V280" s="633"/>
      <c r="W280" s="633"/>
    </row>
    <row r="281" spans="14:23">
      <c r="N281" s="633">
        <v>232</v>
      </c>
      <c r="O281" s="637">
        <f t="shared" si="26"/>
        <v>1809377.7948255201</v>
      </c>
      <c r="P281" s="633">
        <v>232</v>
      </c>
      <c r="Q281" s="638">
        <f t="shared" si="27"/>
        <v>1.2E-2</v>
      </c>
      <c r="R281" s="637">
        <f t="shared" si="25"/>
        <v>21712.533537906242</v>
      </c>
      <c r="S281" s="636">
        <f t="shared" si="28"/>
        <v>1000</v>
      </c>
      <c r="T281" s="633"/>
      <c r="U281" s="633"/>
      <c r="V281" s="633"/>
      <c r="W281" s="633"/>
    </row>
    <row r="282" spans="14:23">
      <c r="N282" s="633">
        <v>233</v>
      </c>
      <c r="O282" s="637">
        <f t="shared" si="26"/>
        <v>1832090.3283634263</v>
      </c>
      <c r="P282" s="633">
        <v>233</v>
      </c>
      <c r="Q282" s="638">
        <f t="shared" si="27"/>
        <v>1.2E-2</v>
      </c>
      <c r="R282" s="637">
        <f t="shared" si="25"/>
        <v>21985.083940361117</v>
      </c>
      <c r="S282" s="636">
        <f t="shared" si="28"/>
        <v>1000</v>
      </c>
      <c r="T282" s="633"/>
      <c r="U282" s="633"/>
      <c r="V282" s="633"/>
      <c r="W282" s="633"/>
    </row>
    <row r="283" spans="14:23">
      <c r="N283" s="633">
        <v>234</v>
      </c>
      <c r="O283" s="637">
        <f t="shared" si="26"/>
        <v>1855075.4123037874</v>
      </c>
      <c r="P283" s="633">
        <v>234</v>
      </c>
      <c r="Q283" s="638">
        <f t="shared" si="27"/>
        <v>1.2E-2</v>
      </c>
      <c r="R283" s="637">
        <f t="shared" si="25"/>
        <v>22260.904947645449</v>
      </c>
      <c r="S283" s="636">
        <f t="shared" si="28"/>
        <v>1000</v>
      </c>
      <c r="T283" s="633"/>
      <c r="U283" s="633"/>
      <c r="V283" s="633"/>
      <c r="W283" s="633"/>
    </row>
    <row r="284" spans="14:23">
      <c r="N284" s="633">
        <v>235</v>
      </c>
      <c r="O284" s="637">
        <f t="shared" si="26"/>
        <v>1878336.3172514329</v>
      </c>
      <c r="P284" s="633">
        <v>235</v>
      </c>
      <c r="Q284" s="638">
        <f t="shared" si="27"/>
        <v>1.2E-2</v>
      </c>
      <c r="R284" s="637">
        <f t="shared" si="25"/>
        <v>22540.035807017197</v>
      </c>
      <c r="S284" s="636">
        <f t="shared" si="28"/>
        <v>1000</v>
      </c>
      <c r="T284" s="633"/>
      <c r="U284" s="633"/>
      <c r="V284" s="633"/>
      <c r="W284" s="633"/>
    </row>
    <row r="285" spans="14:23">
      <c r="N285" s="633">
        <v>236</v>
      </c>
      <c r="O285" s="637">
        <f t="shared" si="26"/>
        <v>1901876.3530584502</v>
      </c>
      <c r="P285" s="633">
        <v>236</v>
      </c>
      <c r="Q285" s="638">
        <f t="shared" si="27"/>
        <v>1.2E-2</v>
      </c>
      <c r="R285" s="637">
        <f t="shared" si="25"/>
        <v>22822.516236701402</v>
      </c>
      <c r="S285" s="636">
        <f t="shared" si="28"/>
        <v>1000</v>
      </c>
      <c r="T285" s="633"/>
      <c r="U285" s="633"/>
      <c r="V285" s="633"/>
      <c r="W285" s="633"/>
    </row>
    <row r="286" spans="14:23">
      <c r="N286" s="633">
        <v>237</v>
      </c>
      <c r="O286" s="637">
        <f t="shared" si="26"/>
        <v>1925698.8692951517</v>
      </c>
      <c r="P286" s="633">
        <v>237</v>
      </c>
      <c r="Q286" s="638">
        <f t="shared" si="27"/>
        <v>1.2E-2</v>
      </c>
      <c r="R286" s="637">
        <f t="shared" si="25"/>
        <v>23108.386431541821</v>
      </c>
      <c r="S286" s="636">
        <f t="shared" si="28"/>
        <v>1000</v>
      </c>
      <c r="T286" s="633"/>
      <c r="U286" s="633"/>
      <c r="V286" s="633"/>
      <c r="W286" s="633"/>
    </row>
    <row r="287" spans="14:23">
      <c r="N287" s="633">
        <v>238</v>
      </c>
      <c r="O287" s="637">
        <f t="shared" si="26"/>
        <v>1949807.2557266934</v>
      </c>
      <c r="P287" s="633">
        <v>238</v>
      </c>
      <c r="Q287" s="638">
        <f t="shared" si="27"/>
        <v>1.2E-2</v>
      </c>
      <c r="R287" s="637">
        <f t="shared" si="25"/>
        <v>23397.687068720323</v>
      </c>
      <c r="S287" s="636">
        <f t="shared" si="28"/>
        <v>1000</v>
      </c>
      <c r="T287" s="633"/>
      <c r="U287" s="633"/>
      <c r="V287" s="633"/>
      <c r="W287" s="633"/>
    </row>
    <row r="288" spans="14:23">
      <c r="N288" s="633">
        <v>239</v>
      </c>
      <c r="O288" s="637">
        <f t="shared" si="26"/>
        <v>1974204.9427954138</v>
      </c>
      <c r="P288" s="633">
        <v>239</v>
      </c>
      <c r="Q288" s="638">
        <f t="shared" si="27"/>
        <v>1.2E-2</v>
      </c>
      <c r="R288" s="637">
        <f t="shared" si="25"/>
        <v>23690.459313544965</v>
      </c>
      <c r="S288" s="636">
        <f t="shared" si="28"/>
        <v>1000</v>
      </c>
      <c r="T288" s="633"/>
      <c r="U288" s="633"/>
      <c r="V288" s="633"/>
      <c r="W288" s="633"/>
    </row>
    <row r="289" spans="14:23">
      <c r="N289" s="633">
        <v>240</v>
      </c>
      <c r="O289" s="637">
        <f t="shared" si="26"/>
        <v>1998895.4021089587</v>
      </c>
      <c r="P289" s="633">
        <v>240</v>
      </c>
      <c r="Q289" s="638">
        <f t="shared" si="27"/>
        <v>1.2E-2</v>
      </c>
      <c r="R289" s="637">
        <f t="shared" si="25"/>
        <v>23986.744825307505</v>
      </c>
      <c r="S289" s="636">
        <f t="shared" si="28"/>
        <v>1000</v>
      </c>
      <c r="T289" s="633"/>
      <c r="U289" s="633"/>
      <c r="V289" s="633"/>
      <c r="W289" s="633"/>
    </row>
    <row r="290" spans="14:23">
      <c r="N290" s="633">
        <v>241</v>
      </c>
      <c r="O290" s="637">
        <f t="shared" si="26"/>
        <v>2023882.1469342662</v>
      </c>
      <c r="P290" s="633">
        <v>241</v>
      </c>
      <c r="Q290" s="638">
        <f t="shared" si="27"/>
        <v>1.2E-2</v>
      </c>
      <c r="R290" s="637">
        <f t="shared" si="25"/>
        <v>24286.585763211195</v>
      </c>
      <c r="S290" s="636">
        <f t="shared" si="28"/>
        <v>1000</v>
      </c>
      <c r="T290" s="633"/>
      <c r="U290" s="633"/>
      <c r="V290" s="633"/>
      <c r="W290" s="633"/>
    </row>
    <row r="291" spans="14:23">
      <c r="N291" s="633">
        <v>242</v>
      </c>
      <c r="O291" s="637">
        <f t="shared" si="26"/>
        <v>2049168.7326974773</v>
      </c>
      <c r="P291" s="633">
        <v>242</v>
      </c>
      <c r="Q291" s="638">
        <f t="shared" si="27"/>
        <v>1.2E-2</v>
      </c>
      <c r="R291" s="637">
        <f t="shared" si="25"/>
        <v>24590.024792369728</v>
      </c>
      <c r="S291" s="636">
        <f t="shared" si="28"/>
        <v>1000</v>
      </c>
      <c r="T291" s="633"/>
      <c r="U291" s="633"/>
      <c r="V291" s="633"/>
      <c r="W291" s="633"/>
    </row>
    <row r="292" spans="14:23">
      <c r="N292" s="633">
        <v>243</v>
      </c>
      <c r="O292" s="637">
        <f t="shared" si="26"/>
        <v>2074758.757489847</v>
      </c>
      <c r="P292" s="633">
        <v>243</v>
      </c>
      <c r="Q292" s="638">
        <f t="shared" si="27"/>
        <v>1.2E-2</v>
      </c>
      <c r="R292" s="637">
        <f t="shared" si="25"/>
        <v>24897.105089878165</v>
      </c>
      <c r="S292" s="636">
        <f t="shared" si="28"/>
        <v>1000</v>
      </c>
      <c r="T292" s="633"/>
      <c r="U292" s="633"/>
      <c r="V292" s="633"/>
      <c r="W292" s="633"/>
    </row>
    <row r="293" spans="14:23">
      <c r="N293" s="633">
        <v>244</v>
      </c>
      <c r="O293" s="637">
        <f t="shared" si="26"/>
        <v>2100655.8625797252</v>
      </c>
      <c r="P293" s="633">
        <v>244</v>
      </c>
      <c r="Q293" s="638">
        <f t="shared" si="27"/>
        <v>1.2E-2</v>
      </c>
      <c r="R293" s="637">
        <f t="shared" si="25"/>
        <v>25207.870350956702</v>
      </c>
      <c r="S293" s="636">
        <f t="shared" si="28"/>
        <v>1000</v>
      </c>
      <c r="T293" s="633"/>
      <c r="U293" s="633"/>
      <c r="V293" s="633"/>
      <c r="W293" s="633"/>
    </row>
    <row r="294" spans="14:23">
      <c r="N294" s="633">
        <v>245</v>
      </c>
      <c r="O294" s="637">
        <f t="shared" si="26"/>
        <v>2126863.7329306821</v>
      </c>
      <c r="P294" s="633">
        <v>245</v>
      </c>
      <c r="Q294" s="638">
        <f t="shared" si="27"/>
        <v>1.2E-2</v>
      </c>
      <c r="R294" s="637">
        <f t="shared" si="25"/>
        <v>25522.364795168185</v>
      </c>
      <c r="S294" s="636">
        <f t="shared" si="28"/>
        <v>1000</v>
      </c>
      <c r="T294" s="633"/>
      <c r="U294" s="633"/>
      <c r="V294" s="633"/>
      <c r="W294" s="633"/>
    </row>
    <row r="295" spans="14:23">
      <c r="N295" s="633">
        <v>246</v>
      </c>
      <c r="O295" s="637">
        <f t="shared" si="26"/>
        <v>2153386.0977258505</v>
      </c>
      <c r="P295" s="633">
        <v>246</v>
      </c>
      <c r="Q295" s="638">
        <f t="shared" si="27"/>
        <v>1.2E-2</v>
      </c>
      <c r="R295" s="637">
        <f t="shared" si="25"/>
        <v>25840.633172710208</v>
      </c>
      <c r="S295" s="636">
        <f t="shared" si="28"/>
        <v>1000</v>
      </c>
      <c r="T295" s="633"/>
      <c r="U295" s="633"/>
      <c r="V295" s="633"/>
      <c r="W295" s="633"/>
    </row>
    <row r="296" spans="14:23">
      <c r="N296" s="633">
        <v>247</v>
      </c>
      <c r="O296" s="637">
        <f t="shared" si="26"/>
        <v>2180226.730898561</v>
      </c>
      <c r="P296" s="633">
        <v>247</v>
      </c>
      <c r="Q296" s="638">
        <f t="shared" si="27"/>
        <v>1.2E-2</v>
      </c>
      <c r="R296" s="637">
        <f t="shared" si="25"/>
        <v>26162.720770782733</v>
      </c>
      <c r="S296" s="636">
        <f t="shared" si="28"/>
        <v>1000</v>
      </c>
      <c r="T296" s="633"/>
      <c r="U296" s="633"/>
      <c r="V296" s="633"/>
      <c r="W296" s="633"/>
    </row>
    <row r="297" spans="14:23">
      <c r="N297" s="633">
        <v>248</v>
      </c>
      <c r="O297" s="637">
        <f t="shared" si="26"/>
        <v>2207389.4516693437</v>
      </c>
      <c r="P297" s="633">
        <v>248</v>
      </c>
      <c r="Q297" s="638">
        <f t="shared" si="27"/>
        <v>1.2E-2</v>
      </c>
      <c r="R297" s="637">
        <f t="shared" si="25"/>
        <v>26488.673420032126</v>
      </c>
      <c r="S297" s="636">
        <f t="shared" si="28"/>
        <v>1000</v>
      </c>
      <c r="T297" s="633"/>
      <c r="U297" s="633"/>
      <c r="V297" s="633"/>
      <c r="W297" s="633"/>
    </row>
    <row r="298" spans="14:23">
      <c r="N298" s="633">
        <v>249</v>
      </c>
      <c r="O298" s="637">
        <f t="shared" si="26"/>
        <v>2234878.1250893758</v>
      </c>
      <c r="P298" s="633">
        <v>249</v>
      </c>
      <c r="Q298" s="638">
        <f t="shared" si="27"/>
        <v>1.2E-2</v>
      </c>
      <c r="R298" s="637">
        <f t="shared" si="25"/>
        <v>26818.537501072511</v>
      </c>
      <c r="S298" s="636">
        <f t="shared" si="28"/>
        <v>1000</v>
      </c>
      <c r="T298" s="633"/>
      <c r="U298" s="633"/>
      <c r="V298" s="633"/>
      <c r="W298" s="633"/>
    </row>
    <row r="299" spans="14:23">
      <c r="N299" s="633">
        <v>250</v>
      </c>
      <c r="O299" s="637">
        <f t="shared" si="26"/>
        <v>2262696.6625904483</v>
      </c>
      <c r="P299" s="633">
        <v>250</v>
      </c>
      <c r="Q299" s="638">
        <f t="shared" si="27"/>
        <v>1.2E-2</v>
      </c>
      <c r="R299" s="637">
        <f t="shared" si="25"/>
        <v>27152.359951085378</v>
      </c>
      <c r="S299" s="636">
        <f t="shared" si="28"/>
        <v>1000</v>
      </c>
      <c r="T299" s="633"/>
      <c r="U299" s="633"/>
      <c r="V299" s="633"/>
      <c r="W299" s="633"/>
    </row>
    <row r="300" spans="14:23">
      <c r="N300" s="633">
        <v>251</v>
      </c>
      <c r="O300" s="637">
        <f t="shared" si="26"/>
        <v>2290849.0225415337</v>
      </c>
      <c r="P300" s="633">
        <v>251</v>
      </c>
      <c r="Q300" s="638">
        <f t="shared" si="27"/>
        <v>1.2E-2</v>
      </c>
      <c r="R300" s="637">
        <f t="shared" si="25"/>
        <v>27490.188270498405</v>
      </c>
      <c r="S300" s="636">
        <f t="shared" si="28"/>
        <v>1000</v>
      </c>
      <c r="T300" s="633"/>
      <c r="U300" s="633"/>
      <c r="V300" s="633"/>
      <c r="W300" s="633"/>
    </row>
    <row r="301" spans="14:23">
      <c r="N301" s="633">
        <v>252</v>
      </c>
      <c r="O301" s="637">
        <f t="shared" si="26"/>
        <v>2319339.2108120322</v>
      </c>
      <c r="P301" s="633">
        <v>252</v>
      </c>
      <c r="Q301" s="638">
        <f t="shared" si="27"/>
        <v>1.2E-2</v>
      </c>
      <c r="R301" s="637">
        <f t="shared" si="25"/>
        <v>27832.070529744386</v>
      </c>
      <c r="S301" s="636">
        <f t="shared" si="28"/>
        <v>1000</v>
      </c>
      <c r="T301" s="633"/>
      <c r="U301" s="633"/>
      <c r="V301" s="633"/>
      <c r="W301" s="633"/>
    </row>
    <row r="302" spans="14:23">
      <c r="N302" s="633">
        <v>253</v>
      </c>
      <c r="O302" s="637">
        <f t="shared" si="26"/>
        <v>2348171.2813417767</v>
      </c>
      <c r="P302" s="633">
        <v>253</v>
      </c>
      <c r="Q302" s="638">
        <f t="shared" si="27"/>
        <v>1.2E-2</v>
      </c>
      <c r="R302" s="637">
        <f t="shared" si="25"/>
        <v>28178.055376101322</v>
      </c>
      <c r="S302" s="636">
        <f t="shared" si="28"/>
        <v>1000</v>
      </c>
      <c r="T302" s="633"/>
      <c r="U302" s="633"/>
      <c r="V302" s="633"/>
      <c r="W302" s="633"/>
    </row>
    <row r="303" spans="14:23">
      <c r="N303" s="633">
        <v>254</v>
      </c>
      <c r="O303" s="637">
        <f t="shared" si="26"/>
        <v>2377349.336717878</v>
      </c>
      <c r="P303" s="633">
        <v>254</v>
      </c>
      <c r="Q303" s="638">
        <f t="shared" si="27"/>
        <v>1.2E-2</v>
      </c>
      <c r="R303" s="637">
        <f t="shared" si="25"/>
        <v>28528.192040614536</v>
      </c>
      <c r="S303" s="636">
        <f t="shared" si="28"/>
        <v>1000</v>
      </c>
      <c r="T303" s="633"/>
      <c r="U303" s="633"/>
      <c r="V303" s="633"/>
      <c r="W303" s="633"/>
    </row>
    <row r="304" spans="14:23">
      <c r="N304" s="633">
        <v>255</v>
      </c>
      <c r="O304" s="637">
        <f t="shared" si="26"/>
        <v>2406877.5287584923</v>
      </c>
      <c r="P304" s="633">
        <v>255</v>
      </c>
      <c r="Q304" s="638">
        <f t="shared" si="27"/>
        <v>1.2E-2</v>
      </c>
      <c r="R304" s="637">
        <f t="shared" si="25"/>
        <v>28882.53034510191</v>
      </c>
      <c r="S304" s="636">
        <f t="shared" si="28"/>
        <v>1000</v>
      </c>
      <c r="T304" s="633"/>
      <c r="U304" s="633"/>
      <c r="V304" s="633"/>
      <c r="W304" s="633"/>
    </row>
    <row r="305" spans="14:23">
      <c r="N305" s="633">
        <v>256</v>
      </c>
      <c r="O305" s="637">
        <f t="shared" si="26"/>
        <v>2436760.0591035942</v>
      </c>
      <c r="P305" s="633">
        <v>256</v>
      </c>
      <c r="Q305" s="638">
        <f t="shared" si="27"/>
        <v>1.2E-2</v>
      </c>
      <c r="R305" s="637">
        <f t="shared" si="25"/>
        <v>29241.120709243132</v>
      </c>
      <c r="S305" s="636">
        <f t="shared" si="28"/>
        <v>1000</v>
      </c>
      <c r="T305" s="633"/>
      <c r="U305" s="633"/>
      <c r="V305" s="633"/>
      <c r="W305" s="633"/>
    </row>
    <row r="306" spans="14:23">
      <c r="N306" s="633">
        <v>257</v>
      </c>
      <c r="O306" s="637">
        <f t="shared" si="26"/>
        <v>2467001.1798128374</v>
      </c>
      <c r="P306" s="633">
        <v>257</v>
      </c>
      <c r="Q306" s="638">
        <f t="shared" si="27"/>
        <v>1.2E-2</v>
      </c>
      <c r="R306" s="637">
        <f t="shared" ref="R306:R369" si="29">O306*Q306</f>
        <v>29604.014157754049</v>
      </c>
      <c r="S306" s="636">
        <f t="shared" si="28"/>
        <v>1000</v>
      </c>
      <c r="T306" s="633"/>
      <c r="U306" s="633"/>
      <c r="V306" s="633"/>
      <c r="W306" s="633"/>
    </row>
    <row r="307" spans="14:23">
      <c r="N307" s="633">
        <v>258</v>
      </c>
      <c r="O307" s="637">
        <f t="shared" ref="O307:O370" si="30">O306+R306+S307</f>
        <v>2497605.1939705913</v>
      </c>
      <c r="P307" s="633">
        <v>258</v>
      </c>
      <c r="Q307" s="638">
        <f t="shared" ref="Q307:Q370" si="31">Q306</f>
        <v>1.2E-2</v>
      </c>
      <c r="R307" s="637">
        <f t="shared" si="29"/>
        <v>29971.262327647095</v>
      </c>
      <c r="S307" s="636">
        <f t="shared" ref="S307:S370" si="32">S306</f>
        <v>1000</v>
      </c>
      <c r="T307" s="633"/>
      <c r="U307" s="633"/>
      <c r="V307" s="633"/>
      <c r="W307" s="633"/>
    </row>
    <row r="308" spans="14:23">
      <c r="N308" s="633">
        <v>259</v>
      </c>
      <c r="O308" s="637">
        <f t="shared" si="30"/>
        <v>2528576.4562982386</v>
      </c>
      <c r="P308" s="633">
        <v>259</v>
      </c>
      <c r="Q308" s="638">
        <f t="shared" si="31"/>
        <v>1.2E-2</v>
      </c>
      <c r="R308" s="637">
        <f t="shared" si="29"/>
        <v>30342.917475578863</v>
      </c>
      <c r="S308" s="636">
        <f t="shared" si="32"/>
        <v>1000</v>
      </c>
      <c r="T308" s="633"/>
      <c r="U308" s="633"/>
      <c r="V308" s="633"/>
      <c r="W308" s="633"/>
    </row>
    <row r="309" spans="14:23">
      <c r="N309" s="633">
        <v>260</v>
      </c>
      <c r="O309" s="637">
        <f t="shared" si="30"/>
        <v>2559919.3737738174</v>
      </c>
      <c r="P309" s="633">
        <v>260</v>
      </c>
      <c r="Q309" s="638">
        <f t="shared" si="31"/>
        <v>1.2E-2</v>
      </c>
      <c r="R309" s="637">
        <f t="shared" si="29"/>
        <v>30719.03248528581</v>
      </c>
      <c r="S309" s="636">
        <f t="shared" si="32"/>
        <v>1000</v>
      </c>
      <c r="T309" s="633"/>
      <c r="U309" s="633"/>
      <c r="V309" s="633"/>
      <c r="W309" s="633"/>
    </row>
    <row r="310" spans="14:23">
      <c r="N310" s="633">
        <v>261</v>
      </c>
      <c r="O310" s="637">
        <f t="shared" si="30"/>
        <v>2591638.4062591032</v>
      </c>
      <c r="P310" s="633">
        <v>261</v>
      </c>
      <c r="Q310" s="638">
        <f t="shared" si="31"/>
        <v>1.2E-2</v>
      </c>
      <c r="R310" s="637">
        <f t="shared" si="29"/>
        <v>31099.660875109239</v>
      </c>
      <c r="S310" s="636">
        <f t="shared" si="32"/>
        <v>1000</v>
      </c>
      <c r="T310" s="633"/>
      <c r="U310" s="633"/>
      <c r="V310" s="633"/>
      <c r="W310" s="633"/>
    </row>
    <row r="311" spans="14:23">
      <c r="N311" s="633">
        <v>262</v>
      </c>
      <c r="O311" s="637">
        <f t="shared" si="30"/>
        <v>2623738.0671342122</v>
      </c>
      <c r="P311" s="633">
        <v>262</v>
      </c>
      <c r="Q311" s="638">
        <f t="shared" si="31"/>
        <v>1.2E-2</v>
      </c>
      <c r="R311" s="637">
        <f t="shared" si="29"/>
        <v>31484.856805610547</v>
      </c>
      <c r="S311" s="636">
        <f t="shared" si="32"/>
        <v>1000</v>
      </c>
      <c r="T311" s="633"/>
      <c r="U311" s="633"/>
      <c r="V311" s="633"/>
      <c r="W311" s="633"/>
    </row>
    <row r="312" spans="14:23">
      <c r="N312" s="633">
        <v>263</v>
      </c>
      <c r="O312" s="637">
        <f t="shared" si="30"/>
        <v>2656222.9239398227</v>
      </c>
      <c r="P312" s="633">
        <v>263</v>
      </c>
      <c r="Q312" s="638">
        <f t="shared" si="31"/>
        <v>1.2E-2</v>
      </c>
      <c r="R312" s="637">
        <f t="shared" si="29"/>
        <v>31874.675087277872</v>
      </c>
      <c r="S312" s="636">
        <f t="shared" si="32"/>
        <v>1000</v>
      </c>
      <c r="T312" s="633"/>
      <c r="U312" s="633"/>
      <c r="V312" s="633"/>
      <c r="W312" s="633"/>
    </row>
    <row r="313" spans="14:23">
      <c r="N313" s="633">
        <v>264</v>
      </c>
      <c r="O313" s="637">
        <f t="shared" si="30"/>
        <v>2689097.5990271005</v>
      </c>
      <c r="P313" s="633">
        <v>264</v>
      </c>
      <c r="Q313" s="638">
        <f t="shared" si="31"/>
        <v>1.2E-2</v>
      </c>
      <c r="R313" s="637">
        <f t="shared" si="29"/>
        <v>32269.171188325206</v>
      </c>
      <c r="S313" s="636">
        <f t="shared" si="32"/>
        <v>1000</v>
      </c>
      <c r="T313" s="633"/>
      <c r="U313" s="633"/>
      <c r="V313" s="633"/>
      <c r="W313" s="633"/>
    </row>
    <row r="314" spans="14:23">
      <c r="N314" s="633">
        <v>265</v>
      </c>
      <c r="O314" s="637">
        <f t="shared" si="30"/>
        <v>2722366.7702154256</v>
      </c>
      <c r="P314" s="633">
        <v>265</v>
      </c>
      <c r="Q314" s="638">
        <f t="shared" si="31"/>
        <v>1.2E-2</v>
      </c>
      <c r="R314" s="637">
        <f t="shared" si="29"/>
        <v>32668.401242585107</v>
      </c>
      <c r="S314" s="636">
        <f t="shared" si="32"/>
        <v>1000</v>
      </c>
      <c r="T314" s="633"/>
      <c r="U314" s="633"/>
      <c r="V314" s="633"/>
      <c r="W314" s="633"/>
    </row>
    <row r="315" spans="14:23">
      <c r="N315" s="633">
        <v>266</v>
      </c>
      <c r="O315" s="637">
        <f t="shared" si="30"/>
        <v>2756035.1714580106</v>
      </c>
      <c r="P315" s="633">
        <v>266</v>
      </c>
      <c r="Q315" s="638">
        <f t="shared" si="31"/>
        <v>1.2E-2</v>
      </c>
      <c r="R315" s="637">
        <f t="shared" si="29"/>
        <v>33072.422057496129</v>
      </c>
      <c r="S315" s="636">
        <f t="shared" si="32"/>
        <v>1000</v>
      </c>
      <c r="T315" s="633"/>
      <c r="U315" s="633"/>
      <c r="V315" s="633"/>
      <c r="W315" s="633"/>
    </row>
    <row r="316" spans="14:23">
      <c r="N316" s="633">
        <v>267</v>
      </c>
      <c r="O316" s="637">
        <f t="shared" si="30"/>
        <v>2790107.5935155065</v>
      </c>
      <c r="P316" s="633">
        <v>267</v>
      </c>
      <c r="Q316" s="638">
        <f t="shared" si="31"/>
        <v>1.2E-2</v>
      </c>
      <c r="R316" s="637">
        <f t="shared" si="29"/>
        <v>33481.291122186078</v>
      </c>
      <c r="S316" s="636">
        <f t="shared" si="32"/>
        <v>1000</v>
      </c>
      <c r="T316" s="633"/>
      <c r="U316" s="633"/>
      <c r="V316" s="633"/>
      <c r="W316" s="633"/>
    </row>
    <row r="317" spans="14:23">
      <c r="N317" s="633">
        <v>268</v>
      </c>
      <c r="O317" s="637">
        <f t="shared" si="30"/>
        <v>2824588.8846376925</v>
      </c>
      <c r="P317" s="633">
        <v>268</v>
      </c>
      <c r="Q317" s="638">
        <f t="shared" si="31"/>
        <v>1.2E-2</v>
      </c>
      <c r="R317" s="637">
        <f t="shared" si="29"/>
        <v>33895.066615652308</v>
      </c>
      <c r="S317" s="636">
        <f t="shared" si="32"/>
        <v>1000</v>
      </c>
      <c r="T317" s="633"/>
      <c r="U317" s="633"/>
      <c r="V317" s="633"/>
      <c r="W317" s="633"/>
    </row>
    <row r="318" spans="14:23">
      <c r="N318" s="633">
        <v>269</v>
      </c>
      <c r="O318" s="637">
        <f t="shared" si="30"/>
        <v>2859483.9512533448</v>
      </c>
      <c r="P318" s="633">
        <v>269</v>
      </c>
      <c r="Q318" s="638">
        <f t="shared" si="31"/>
        <v>1.2E-2</v>
      </c>
      <c r="R318" s="637">
        <f t="shared" si="29"/>
        <v>34313.807415040137</v>
      </c>
      <c r="S318" s="636">
        <f t="shared" si="32"/>
        <v>1000</v>
      </c>
      <c r="T318" s="633"/>
      <c r="U318" s="633"/>
      <c r="V318" s="633"/>
      <c r="W318" s="633"/>
    </row>
    <row r="319" spans="14:23">
      <c r="N319" s="633">
        <v>270</v>
      </c>
      <c r="O319" s="637">
        <f t="shared" si="30"/>
        <v>2894797.758668385</v>
      </c>
      <c r="P319" s="633">
        <v>270</v>
      </c>
      <c r="Q319" s="638">
        <f t="shared" si="31"/>
        <v>1.2E-2</v>
      </c>
      <c r="R319" s="637">
        <f t="shared" si="29"/>
        <v>34737.573104020623</v>
      </c>
      <c r="S319" s="636">
        <f t="shared" si="32"/>
        <v>1000</v>
      </c>
      <c r="T319" s="633"/>
      <c r="U319" s="633"/>
      <c r="V319" s="633"/>
      <c r="W319" s="633"/>
    </row>
    <row r="320" spans="14:23">
      <c r="N320" s="633">
        <v>271</v>
      </c>
      <c r="O320" s="637">
        <f t="shared" si="30"/>
        <v>2930535.3317724057</v>
      </c>
      <c r="P320" s="633">
        <v>271</v>
      </c>
      <c r="Q320" s="638">
        <f t="shared" si="31"/>
        <v>1.2E-2</v>
      </c>
      <c r="R320" s="637">
        <f t="shared" si="29"/>
        <v>35166.423981268868</v>
      </c>
      <c r="S320" s="636">
        <f t="shared" si="32"/>
        <v>1000</v>
      </c>
      <c r="T320" s="633"/>
      <c r="U320" s="633"/>
      <c r="V320" s="633"/>
      <c r="W320" s="633"/>
    </row>
    <row r="321" spans="14:23">
      <c r="N321" s="633">
        <v>272</v>
      </c>
      <c r="O321" s="637">
        <f t="shared" si="30"/>
        <v>2966701.7557536745</v>
      </c>
      <c r="P321" s="633">
        <v>272</v>
      </c>
      <c r="Q321" s="638">
        <f t="shared" si="31"/>
        <v>1.2E-2</v>
      </c>
      <c r="R321" s="637">
        <f t="shared" si="29"/>
        <v>35600.421069044096</v>
      </c>
      <c r="S321" s="636">
        <f t="shared" si="32"/>
        <v>1000</v>
      </c>
      <c r="T321" s="633"/>
      <c r="U321" s="633"/>
      <c r="V321" s="633"/>
      <c r="W321" s="633"/>
    </row>
    <row r="322" spans="14:23">
      <c r="N322" s="633">
        <v>273</v>
      </c>
      <c r="O322" s="637">
        <f t="shared" si="30"/>
        <v>3003302.1768227187</v>
      </c>
      <c r="P322" s="633">
        <v>273</v>
      </c>
      <c r="Q322" s="638">
        <f t="shared" si="31"/>
        <v>1.2E-2</v>
      </c>
      <c r="R322" s="637">
        <f t="shared" si="29"/>
        <v>36039.626121872629</v>
      </c>
      <c r="S322" s="636">
        <f t="shared" si="32"/>
        <v>1000</v>
      </c>
      <c r="T322" s="633"/>
      <c r="U322" s="633"/>
      <c r="V322" s="633"/>
      <c r="W322" s="633"/>
    </row>
    <row r="323" spans="14:23">
      <c r="N323" s="633">
        <v>274</v>
      </c>
      <c r="O323" s="637">
        <f t="shared" si="30"/>
        <v>3040341.8029445913</v>
      </c>
      <c r="P323" s="633">
        <v>274</v>
      </c>
      <c r="Q323" s="638">
        <f t="shared" si="31"/>
        <v>1.2E-2</v>
      </c>
      <c r="R323" s="637">
        <f t="shared" si="29"/>
        <v>36484.101635335093</v>
      </c>
      <c r="S323" s="636">
        <f t="shared" si="32"/>
        <v>1000</v>
      </c>
      <c r="T323" s="633"/>
      <c r="U323" s="633"/>
      <c r="V323" s="633"/>
      <c r="W323" s="633"/>
    </row>
    <row r="324" spans="14:23">
      <c r="N324" s="633">
        <v>275</v>
      </c>
      <c r="O324" s="637">
        <f t="shared" si="30"/>
        <v>3077825.9045799263</v>
      </c>
      <c r="P324" s="633">
        <v>275</v>
      </c>
      <c r="Q324" s="638">
        <f t="shared" si="31"/>
        <v>1.2E-2</v>
      </c>
      <c r="R324" s="637">
        <f t="shared" si="29"/>
        <v>36933.910854959118</v>
      </c>
      <c r="S324" s="636">
        <f t="shared" si="32"/>
        <v>1000</v>
      </c>
      <c r="T324" s="633"/>
      <c r="U324" s="633"/>
      <c r="V324" s="633"/>
      <c r="W324" s="633"/>
    </row>
    <row r="325" spans="14:23">
      <c r="N325" s="633">
        <v>276</v>
      </c>
      <c r="O325" s="637">
        <f t="shared" si="30"/>
        <v>3115759.8154348852</v>
      </c>
      <c r="P325" s="633">
        <v>276</v>
      </c>
      <c r="Q325" s="638">
        <f t="shared" si="31"/>
        <v>1.2E-2</v>
      </c>
      <c r="R325" s="637">
        <f t="shared" si="29"/>
        <v>37389.117785218623</v>
      </c>
      <c r="S325" s="636">
        <f t="shared" si="32"/>
        <v>1000</v>
      </c>
      <c r="T325" s="633"/>
      <c r="U325" s="633"/>
      <c r="V325" s="633"/>
      <c r="W325" s="633"/>
    </row>
    <row r="326" spans="14:23">
      <c r="N326" s="633">
        <v>277</v>
      </c>
      <c r="O326" s="637">
        <f t="shared" si="30"/>
        <v>3154148.9332201038</v>
      </c>
      <c r="P326" s="633">
        <v>277</v>
      </c>
      <c r="Q326" s="638">
        <f t="shared" si="31"/>
        <v>1.2E-2</v>
      </c>
      <c r="R326" s="637">
        <f t="shared" si="29"/>
        <v>37849.78719864125</v>
      </c>
      <c r="S326" s="636">
        <f t="shared" si="32"/>
        <v>1000</v>
      </c>
      <c r="T326" s="633"/>
      <c r="U326" s="633"/>
      <c r="V326" s="633"/>
      <c r="W326" s="633"/>
    </row>
    <row r="327" spans="14:23">
      <c r="N327" s="633">
        <v>278</v>
      </c>
      <c r="O327" s="637">
        <f t="shared" si="30"/>
        <v>3192998.7204187452</v>
      </c>
      <c r="P327" s="633">
        <v>278</v>
      </c>
      <c r="Q327" s="638">
        <f t="shared" si="31"/>
        <v>1.2E-2</v>
      </c>
      <c r="R327" s="637">
        <f t="shared" si="29"/>
        <v>38315.984645024946</v>
      </c>
      <c r="S327" s="636">
        <f t="shared" si="32"/>
        <v>1000</v>
      </c>
      <c r="T327" s="633"/>
      <c r="U327" s="633"/>
      <c r="V327" s="633"/>
      <c r="W327" s="633"/>
    </row>
    <row r="328" spans="14:23">
      <c r="N328" s="633">
        <v>279</v>
      </c>
      <c r="O328" s="637">
        <f t="shared" si="30"/>
        <v>3232314.7050637701</v>
      </c>
      <c r="P328" s="633">
        <v>279</v>
      </c>
      <c r="Q328" s="638">
        <f t="shared" si="31"/>
        <v>1.2E-2</v>
      </c>
      <c r="R328" s="637">
        <f t="shared" si="29"/>
        <v>38787.776460765243</v>
      </c>
      <c r="S328" s="636">
        <f t="shared" si="32"/>
        <v>1000</v>
      </c>
      <c r="T328" s="633"/>
      <c r="U328" s="633"/>
      <c r="V328" s="633"/>
      <c r="W328" s="633"/>
    </row>
    <row r="329" spans="14:23">
      <c r="N329" s="633">
        <v>280</v>
      </c>
      <c r="O329" s="637">
        <f t="shared" si="30"/>
        <v>3272102.4815245355</v>
      </c>
      <c r="P329" s="633">
        <v>280</v>
      </c>
      <c r="Q329" s="638">
        <f t="shared" si="31"/>
        <v>1.2E-2</v>
      </c>
      <c r="R329" s="637">
        <f t="shared" si="29"/>
        <v>39265.22977829443</v>
      </c>
      <c r="S329" s="636">
        <f t="shared" si="32"/>
        <v>1000</v>
      </c>
      <c r="T329" s="633"/>
      <c r="U329" s="633"/>
      <c r="V329" s="633"/>
      <c r="W329" s="633"/>
    </row>
    <row r="330" spans="14:23">
      <c r="N330" s="633">
        <v>281</v>
      </c>
      <c r="O330" s="637">
        <f t="shared" si="30"/>
        <v>3312367.7113028299</v>
      </c>
      <c r="P330" s="633">
        <v>281</v>
      </c>
      <c r="Q330" s="638">
        <f t="shared" si="31"/>
        <v>1.2E-2</v>
      </c>
      <c r="R330" s="637">
        <f t="shared" si="29"/>
        <v>39748.412535633957</v>
      </c>
      <c r="S330" s="636">
        <f t="shared" si="32"/>
        <v>1000</v>
      </c>
      <c r="T330" s="633"/>
      <c r="U330" s="633"/>
      <c r="V330" s="633"/>
      <c r="W330" s="633"/>
    </row>
    <row r="331" spans="14:23">
      <c r="N331" s="633">
        <v>282</v>
      </c>
      <c r="O331" s="637">
        <f t="shared" si="30"/>
        <v>3353116.1238384638</v>
      </c>
      <c r="P331" s="633">
        <v>282</v>
      </c>
      <c r="Q331" s="638">
        <f t="shared" si="31"/>
        <v>1.2E-2</v>
      </c>
      <c r="R331" s="637">
        <f t="shared" si="29"/>
        <v>40237.39348606157</v>
      </c>
      <c r="S331" s="636">
        <f t="shared" si="32"/>
        <v>1000</v>
      </c>
      <c r="T331" s="633"/>
      <c r="U331" s="633"/>
      <c r="V331" s="633"/>
      <c r="W331" s="633"/>
    </row>
    <row r="332" spans="14:23">
      <c r="N332" s="633">
        <v>283</v>
      </c>
      <c r="O332" s="637">
        <f t="shared" si="30"/>
        <v>3394353.5173245254</v>
      </c>
      <c r="P332" s="633">
        <v>283</v>
      </c>
      <c r="Q332" s="638">
        <f t="shared" si="31"/>
        <v>1.2E-2</v>
      </c>
      <c r="R332" s="637">
        <f t="shared" si="29"/>
        <v>40732.242207894305</v>
      </c>
      <c r="S332" s="636">
        <f t="shared" si="32"/>
        <v>1000</v>
      </c>
      <c r="T332" s="633"/>
      <c r="U332" s="633"/>
      <c r="V332" s="633"/>
      <c r="W332" s="633"/>
    </row>
    <row r="333" spans="14:23">
      <c r="N333" s="633">
        <v>284</v>
      </c>
      <c r="O333" s="637">
        <f t="shared" si="30"/>
        <v>3436085.7595324195</v>
      </c>
      <c r="P333" s="633">
        <v>284</v>
      </c>
      <c r="Q333" s="638">
        <f t="shared" si="31"/>
        <v>1.2E-2</v>
      </c>
      <c r="R333" s="637">
        <f t="shared" si="29"/>
        <v>41233.029114389035</v>
      </c>
      <c r="S333" s="636">
        <f t="shared" si="32"/>
        <v>1000</v>
      </c>
      <c r="T333" s="633"/>
      <c r="U333" s="633"/>
      <c r="V333" s="633"/>
      <c r="W333" s="633"/>
    </row>
    <row r="334" spans="14:23">
      <c r="N334" s="633">
        <v>285</v>
      </c>
      <c r="O334" s="637">
        <f t="shared" si="30"/>
        <v>3478318.7886468084</v>
      </c>
      <c r="P334" s="633">
        <v>285</v>
      </c>
      <c r="Q334" s="638">
        <f t="shared" si="31"/>
        <v>1.2E-2</v>
      </c>
      <c r="R334" s="637">
        <f t="shared" si="29"/>
        <v>41739.825463761699</v>
      </c>
      <c r="S334" s="636">
        <f t="shared" si="32"/>
        <v>1000</v>
      </c>
      <c r="T334" s="633"/>
      <c r="U334" s="633"/>
      <c r="V334" s="633"/>
      <c r="W334" s="633"/>
    </row>
    <row r="335" spans="14:23">
      <c r="N335" s="633">
        <v>286</v>
      </c>
      <c r="O335" s="637">
        <f t="shared" si="30"/>
        <v>3521058.6141105699</v>
      </c>
      <c r="P335" s="633">
        <v>286</v>
      </c>
      <c r="Q335" s="638">
        <f t="shared" si="31"/>
        <v>1.2E-2</v>
      </c>
      <c r="R335" s="637">
        <f t="shared" si="29"/>
        <v>42252.703369326839</v>
      </c>
      <c r="S335" s="636">
        <f t="shared" si="32"/>
        <v>1000</v>
      </c>
      <c r="T335" s="633"/>
      <c r="U335" s="633"/>
      <c r="V335" s="633"/>
      <c r="W335" s="633"/>
    </row>
    <row r="336" spans="14:23">
      <c r="N336" s="633">
        <v>287</v>
      </c>
      <c r="O336" s="637">
        <f t="shared" si="30"/>
        <v>3564311.3174798968</v>
      </c>
      <c r="P336" s="633">
        <v>287</v>
      </c>
      <c r="Q336" s="638">
        <f t="shared" si="31"/>
        <v>1.2E-2</v>
      </c>
      <c r="R336" s="637">
        <f t="shared" si="29"/>
        <v>42771.735809758764</v>
      </c>
      <c r="S336" s="636">
        <f t="shared" si="32"/>
        <v>1000</v>
      </c>
      <c r="T336" s="633"/>
      <c r="U336" s="633"/>
      <c r="V336" s="633"/>
      <c r="W336" s="633"/>
    </row>
    <row r="337" spans="14:23">
      <c r="N337" s="633">
        <v>288</v>
      </c>
      <c r="O337" s="637">
        <f t="shared" si="30"/>
        <v>3608083.0532896556</v>
      </c>
      <c r="P337" s="633">
        <v>288</v>
      </c>
      <c r="Q337" s="638">
        <f t="shared" si="31"/>
        <v>1.2E-2</v>
      </c>
      <c r="R337" s="637">
        <f t="shared" si="29"/>
        <v>43296.996639475867</v>
      </c>
      <c r="S337" s="636">
        <f t="shared" si="32"/>
        <v>1000</v>
      </c>
      <c r="T337" s="633"/>
      <c r="U337" s="633"/>
      <c r="V337" s="633"/>
      <c r="W337" s="633"/>
    </row>
    <row r="338" spans="14:23">
      <c r="N338" s="633">
        <v>289</v>
      </c>
      <c r="O338" s="637">
        <f t="shared" si="30"/>
        <v>3652380.0499291313</v>
      </c>
      <c r="P338" s="633">
        <v>289</v>
      </c>
      <c r="Q338" s="638">
        <f t="shared" si="31"/>
        <v>1.2E-2</v>
      </c>
      <c r="R338" s="637">
        <f t="shared" si="29"/>
        <v>43828.560599149576</v>
      </c>
      <c r="S338" s="636">
        <f t="shared" si="32"/>
        <v>1000</v>
      </c>
      <c r="T338" s="633"/>
      <c r="U338" s="633"/>
      <c r="V338" s="633"/>
      <c r="W338" s="633"/>
    </row>
    <row r="339" spans="14:23">
      <c r="N339" s="633">
        <v>290</v>
      </c>
      <c r="O339" s="637">
        <f t="shared" si="30"/>
        <v>3697208.610528281</v>
      </c>
      <c r="P339" s="633">
        <v>290</v>
      </c>
      <c r="Q339" s="638">
        <f t="shared" si="31"/>
        <v>1.2E-2</v>
      </c>
      <c r="R339" s="637">
        <f t="shared" si="29"/>
        <v>44366.503326339371</v>
      </c>
      <c r="S339" s="636">
        <f t="shared" si="32"/>
        <v>1000</v>
      </c>
      <c r="T339" s="633"/>
      <c r="U339" s="633"/>
      <c r="V339" s="633"/>
      <c r="W339" s="633"/>
    </row>
    <row r="340" spans="14:23">
      <c r="N340" s="633">
        <v>291</v>
      </c>
      <c r="O340" s="637">
        <f t="shared" si="30"/>
        <v>3742575.1138546201</v>
      </c>
      <c r="P340" s="633">
        <v>291</v>
      </c>
      <c r="Q340" s="638">
        <f t="shared" si="31"/>
        <v>1.2E-2</v>
      </c>
      <c r="R340" s="637">
        <f t="shared" si="29"/>
        <v>44910.901366255443</v>
      </c>
      <c r="S340" s="636">
        <f t="shared" si="32"/>
        <v>1000</v>
      </c>
      <c r="T340" s="633"/>
      <c r="U340" s="633"/>
      <c r="V340" s="633"/>
      <c r="W340" s="633"/>
    </row>
    <row r="341" spans="14:23">
      <c r="N341" s="633">
        <v>292</v>
      </c>
      <c r="O341" s="637">
        <f t="shared" si="30"/>
        <v>3788486.0152208754</v>
      </c>
      <c r="P341" s="633">
        <v>292</v>
      </c>
      <c r="Q341" s="638">
        <f t="shared" si="31"/>
        <v>1.2E-2</v>
      </c>
      <c r="R341" s="637">
        <f t="shared" si="29"/>
        <v>45461.832182650505</v>
      </c>
      <c r="S341" s="636">
        <f t="shared" si="32"/>
        <v>1000</v>
      </c>
      <c r="T341" s="633"/>
      <c r="U341" s="633"/>
      <c r="V341" s="633"/>
      <c r="W341" s="633"/>
    </row>
    <row r="342" spans="14:23">
      <c r="N342" s="633">
        <v>293</v>
      </c>
      <c r="O342" s="637">
        <f t="shared" si="30"/>
        <v>3834947.8474035258</v>
      </c>
      <c r="P342" s="633">
        <v>293</v>
      </c>
      <c r="Q342" s="638">
        <f t="shared" si="31"/>
        <v>1.2E-2</v>
      </c>
      <c r="R342" s="637">
        <f t="shared" si="29"/>
        <v>46019.374168842311</v>
      </c>
      <c r="S342" s="636">
        <f t="shared" si="32"/>
        <v>1000</v>
      </c>
      <c r="T342" s="633"/>
      <c r="U342" s="633"/>
      <c r="V342" s="633"/>
      <c r="W342" s="633"/>
    </row>
    <row r="343" spans="14:23">
      <c r="N343" s="633">
        <v>294</v>
      </c>
      <c r="O343" s="637">
        <f t="shared" si="30"/>
        <v>3881967.2215723679</v>
      </c>
      <c r="P343" s="633">
        <v>294</v>
      </c>
      <c r="Q343" s="638">
        <f t="shared" si="31"/>
        <v>1.2E-2</v>
      </c>
      <c r="R343" s="637">
        <f t="shared" si="29"/>
        <v>46583.606658868419</v>
      </c>
      <c r="S343" s="636">
        <f t="shared" si="32"/>
        <v>1000</v>
      </c>
      <c r="T343" s="633"/>
      <c r="U343" s="633"/>
      <c r="V343" s="633"/>
      <c r="W343" s="633"/>
    </row>
    <row r="344" spans="14:23">
      <c r="N344" s="633">
        <v>295</v>
      </c>
      <c r="O344" s="637">
        <f t="shared" si="30"/>
        <v>3929550.8282312364</v>
      </c>
      <c r="P344" s="633">
        <v>295</v>
      </c>
      <c r="Q344" s="638">
        <f t="shared" si="31"/>
        <v>1.2E-2</v>
      </c>
      <c r="R344" s="637">
        <f t="shared" si="29"/>
        <v>47154.60993877484</v>
      </c>
      <c r="S344" s="636">
        <f t="shared" si="32"/>
        <v>1000</v>
      </c>
      <c r="T344" s="633"/>
      <c r="U344" s="633"/>
      <c r="V344" s="633"/>
      <c r="W344" s="633"/>
    </row>
    <row r="345" spans="14:23">
      <c r="N345" s="633">
        <v>296</v>
      </c>
      <c r="O345" s="637">
        <f t="shared" si="30"/>
        <v>3977705.4381700112</v>
      </c>
      <c r="P345" s="633">
        <v>296</v>
      </c>
      <c r="Q345" s="638">
        <f t="shared" si="31"/>
        <v>1.2E-2</v>
      </c>
      <c r="R345" s="637">
        <f t="shared" si="29"/>
        <v>47732.465258040138</v>
      </c>
      <c r="S345" s="636">
        <f t="shared" si="32"/>
        <v>1000</v>
      </c>
      <c r="T345" s="633"/>
      <c r="U345" s="633"/>
      <c r="V345" s="633"/>
      <c r="W345" s="633"/>
    </row>
    <row r="346" spans="14:23">
      <c r="N346" s="633">
        <v>297</v>
      </c>
      <c r="O346" s="637">
        <f t="shared" si="30"/>
        <v>4026437.9034280512</v>
      </c>
      <c r="P346" s="633">
        <v>297</v>
      </c>
      <c r="Q346" s="638">
        <f t="shared" si="31"/>
        <v>1.2E-2</v>
      </c>
      <c r="R346" s="637">
        <f t="shared" si="29"/>
        <v>48317.254841136615</v>
      </c>
      <c r="S346" s="636">
        <f t="shared" si="32"/>
        <v>1000</v>
      </c>
      <c r="T346" s="633"/>
      <c r="U346" s="633"/>
      <c r="V346" s="633"/>
      <c r="W346" s="633"/>
    </row>
    <row r="347" spans="14:23">
      <c r="N347" s="633">
        <v>298</v>
      </c>
      <c r="O347" s="637">
        <f t="shared" si="30"/>
        <v>4075755.1582691879</v>
      </c>
      <c r="P347" s="633">
        <v>298</v>
      </c>
      <c r="Q347" s="638">
        <f t="shared" si="31"/>
        <v>1.2E-2</v>
      </c>
      <c r="R347" s="637">
        <f t="shared" si="29"/>
        <v>48909.061899230255</v>
      </c>
      <c r="S347" s="636">
        <f t="shared" si="32"/>
        <v>1000</v>
      </c>
      <c r="T347" s="633"/>
      <c r="U347" s="633"/>
      <c r="V347" s="633"/>
      <c r="W347" s="633"/>
    </row>
    <row r="348" spans="14:23">
      <c r="N348" s="633">
        <v>299</v>
      </c>
      <c r="O348" s="637">
        <f t="shared" si="30"/>
        <v>4125664.2201684183</v>
      </c>
      <c r="P348" s="633">
        <v>299</v>
      </c>
      <c r="Q348" s="638">
        <f t="shared" si="31"/>
        <v>1.2E-2</v>
      </c>
      <c r="R348" s="637">
        <f t="shared" si="29"/>
        <v>49507.97064202102</v>
      </c>
      <c r="S348" s="636">
        <f t="shared" si="32"/>
        <v>1000</v>
      </c>
      <c r="T348" s="633"/>
      <c r="U348" s="633"/>
      <c r="V348" s="633"/>
      <c r="W348" s="633"/>
    </row>
    <row r="349" spans="14:23">
      <c r="N349" s="633">
        <v>300</v>
      </c>
      <c r="O349" s="637">
        <f t="shared" si="30"/>
        <v>4176172.1908104392</v>
      </c>
      <c r="P349" s="633">
        <v>300</v>
      </c>
      <c r="Q349" s="638">
        <f t="shared" si="31"/>
        <v>1.2E-2</v>
      </c>
      <c r="R349" s="637">
        <f t="shared" si="29"/>
        <v>50114.06628972527</v>
      </c>
      <c r="S349" s="636">
        <f t="shared" si="32"/>
        <v>1000</v>
      </c>
      <c r="T349" s="633"/>
      <c r="U349" s="633"/>
      <c r="V349" s="633"/>
      <c r="W349" s="633"/>
    </row>
    <row r="350" spans="14:23">
      <c r="N350" s="633">
        <v>301</v>
      </c>
      <c r="O350" s="637">
        <f t="shared" si="30"/>
        <v>4227286.2571001649</v>
      </c>
      <c r="P350" s="633">
        <v>301</v>
      </c>
      <c r="Q350" s="638">
        <f t="shared" si="31"/>
        <v>1.2E-2</v>
      </c>
      <c r="R350" s="637">
        <f t="shared" si="29"/>
        <v>50727.435085201978</v>
      </c>
      <c r="S350" s="636">
        <f t="shared" si="32"/>
        <v>1000</v>
      </c>
      <c r="T350" s="633"/>
      <c r="U350" s="633"/>
      <c r="V350" s="633"/>
      <c r="W350" s="633"/>
    </row>
    <row r="351" spans="14:23">
      <c r="N351" s="633">
        <v>302</v>
      </c>
      <c r="O351" s="637">
        <f t="shared" si="30"/>
        <v>4279013.6921853665</v>
      </c>
      <c r="P351" s="633">
        <v>302</v>
      </c>
      <c r="Q351" s="638">
        <f t="shared" si="31"/>
        <v>1.2E-2</v>
      </c>
      <c r="R351" s="637">
        <f t="shared" si="29"/>
        <v>51348.164306224397</v>
      </c>
      <c r="S351" s="636">
        <f t="shared" si="32"/>
        <v>1000</v>
      </c>
      <c r="T351" s="633"/>
      <c r="U351" s="633"/>
      <c r="V351" s="633"/>
      <c r="W351" s="633"/>
    </row>
    <row r="352" spans="14:23">
      <c r="N352" s="633">
        <v>303</v>
      </c>
      <c r="O352" s="637">
        <f t="shared" si="30"/>
        <v>4331361.8564915909</v>
      </c>
      <c r="P352" s="633">
        <v>303</v>
      </c>
      <c r="Q352" s="638">
        <f t="shared" si="31"/>
        <v>1.2E-2</v>
      </c>
      <c r="R352" s="637">
        <f t="shared" si="29"/>
        <v>51976.342277899093</v>
      </c>
      <c r="S352" s="636">
        <f t="shared" si="32"/>
        <v>1000</v>
      </c>
      <c r="T352" s="633"/>
      <c r="U352" s="633"/>
      <c r="V352" s="633"/>
      <c r="W352" s="633"/>
    </row>
    <row r="353" spans="14:23">
      <c r="N353" s="633">
        <v>304</v>
      </c>
      <c r="O353" s="637">
        <f t="shared" si="30"/>
        <v>4384338.1987694902</v>
      </c>
      <c r="P353" s="633">
        <v>304</v>
      </c>
      <c r="Q353" s="638">
        <f t="shared" si="31"/>
        <v>1.2E-2</v>
      </c>
      <c r="R353" s="637">
        <f t="shared" si="29"/>
        <v>52612.058385233882</v>
      </c>
      <c r="S353" s="636">
        <f t="shared" si="32"/>
        <v>1000</v>
      </c>
      <c r="T353" s="633"/>
      <c r="U353" s="633"/>
      <c r="V353" s="633"/>
      <c r="W353" s="633"/>
    </row>
    <row r="354" spans="14:23">
      <c r="N354" s="633">
        <v>305</v>
      </c>
      <c r="O354" s="637">
        <f t="shared" si="30"/>
        <v>4437950.2571547246</v>
      </c>
      <c r="P354" s="633">
        <v>305</v>
      </c>
      <c r="Q354" s="638">
        <f t="shared" si="31"/>
        <v>1.2E-2</v>
      </c>
      <c r="R354" s="637">
        <f t="shared" si="29"/>
        <v>53255.403085856698</v>
      </c>
      <c r="S354" s="636">
        <f t="shared" si="32"/>
        <v>1000</v>
      </c>
      <c r="T354" s="633"/>
      <c r="U354" s="633"/>
      <c r="V354" s="633"/>
      <c r="W354" s="633"/>
    </row>
    <row r="355" spans="14:23">
      <c r="N355" s="633">
        <v>306</v>
      </c>
      <c r="O355" s="637">
        <f t="shared" si="30"/>
        <v>4492205.6602405813</v>
      </c>
      <c r="P355" s="633">
        <v>306</v>
      </c>
      <c r="Q355" s="638">
        <f t="shared" si="31"/>
        <v>1.2E-2</v>
      </c>
      <c r="R355" s="637">
        <f t="shared" si="29"/>
        <v>53906.467922886979</v>
      </c>
      <c r="S355" s="636">
        <f t="shared" si="32"/>
        <v>1000</v>
      </c>
      <c r="T355" s="633"/>
      <c r="U355" s="633"/>
      <c r="V355" s="633"/>
      <c r="W355" s="633"/>
    </row>
    <row r="356" spans="14:23">
      <c r="N356" s="633">
        <v>307</v>
      </c>
      <c r="O356" s="637">
        <f t="shared" si="30"/>
        <v>4547112.1281634681</v>
      </c>
      <c r="P356" s="633">
        <v>307</v>
      </c>
      <c r="Q356" s="638">
        <f t="shared" si="31"/>
        <v>1.2E-2</v>
      </c>
      <c r="R356" s="637">
        <f t="shared" si="29"/>
        <v>54565.345537961621</v>
      </c>
      <c r="S356" s="636">
        <f t="shared" si="32"/>
        <v>1000</v>
      </c>
      <c r="T356" s="633"/>
      <c r="U356" s="633"/>
      <c r="V356" s="633"/>
      <c r="W356" s="633"/>
    </row>
    <row r="357" spans="14:23">
      <c r="N357" s="633">
        <v>308</v>
      </c>
      <c r="O357" s="637">
        <f t="shared" si="30"/>
        <v>4602677.4737014296</v>
      </c>
      <c r="P357" s="633">
        <v>308</v>
      </c>
      <c r="Q357" s="638">
        <f t="shared" si="31"/>
        <v>1.2E-2</v>
      </c>
      <c r="R357" s="637">
        <f t="shared" si="29"/>
        <v>55232.129684417159</v>
      </c>
      <c r="S357" s="636">
        <f t="shared" si="32"/>
        <v>1000</v>
      </c>
      <c r="T357" s="633"/>
      <c r="U357" s="633"/>
      <c r="V357" s="633"/>
      <c r="W357" s="633"/>
    </row>
    <row r="358" spans="14:23">
      <c r="N358" s="633">
        <v>309</v>
      </c>
      <c r="O358" s="637">
        <f t="shared" si="30"/>
        <v>4658909.6033858471</v>
      </c>
      <c r="P358" s="633">
        <v>309</v>
      </c>
      <c r="Q358" s="638">
        <f t="shared" si="31"/>
        <v>1.2E-2</v>
      </c>
      <c r="R358" s="637">
        <f t="shared" si="29"/>
        <v>55906.915240630165</v>
      </c>
      <c r="S358" s="636">
        <f t="shared" si="32"/>
        <v>1000</v>
      </c>
      <c r="T358" s="633"/>
      <c r="U358" s="633"/>
      <c r="V358" s="633"/>
      <c r="W358" s="633"/>
    </row>
    <row r="359" spans="14:23">
      <c r="N359" s="633">
        <v>310</v>
      </c>
      <c r="O359" s="637">
        <f t="shared" si="30"/>
        <v>4715816.5186264776</v>
      </c>
      <c r="P359" s="633">
        <v>310</v>
      </c>
      <c r="Q359" s="638">
        <f t="shared" si="31"/>
        <v>1.2E-2</v>
      </c>
      <c r="R359" s="637">
        <f t="shared" si="29"/>
        <v>56589.798223517733</v>
      </c>
      <c r="S359" s="636">
        <f t="shared" si="32"/>
        <v>1000</v>
      </c>
      <c r="T359" s="633"/>
      <c r="U359" s="633"/>
      <c r="V359" s="633"/>
      <c r="W359" s="633"/>
    </row>
    <row r="360" spans="14:23">
      <c r="N360" s="633">
        <v>311</v>
      </c>
      <c r="O360" s="637">
        <f t="shared" si="30"/>
        <v>4773406.3168499954</v>
      </c>
      <c r="P360" s="633">
        <v>311</v>
      </c>
      <c r="Q360" s="638">
        <f t="shared" si="31"/>
        <v>1.2E-2</v>
      </c>
      <c r="R360" s="637">
        <f t="shared" si="29"/>
        <v>57280.875802199946</v>
      </c>
      <c r="S360" s="636">
        <f t="shared" si="32"/>
        <v>1000</v>
      </c>
      <c r="T360" s="633"/>
      <c r="U360" s="633"/>
      <c r="V360" s="633"/>
      <c r="W360" s="633"/>
    </row>
    <row r="361" spans="14:23">
      <c r="N361" s="633">
        <v>312</v>
      </c>
      <c r="O361" s="637">
        <f t="shared" si="30"/>
        <v>4831687.1926521957</v>
      </c>
      <c r="P361" s="633">
        <v>312</v>
      </c>
      <c r="Q361" s="638">
        <f t="shared" si="31"/>
        <v>1.2E-2</v>
      </c>
      <c r="R361" s="637">
        <f t="shared" si="29"/>
        <v>57980.246311826348</v>
      </c>
      <c r="S361" s="636">
        <f t="shared" si="32"/>
        <v>1000</v>
      </c>
      <c r="T361" s="633"/>
      <c r="U361" s="633"/>
      <c r="V361" s="633"/>
      <c r="W361" s="633"/>
    </row>
    <row r="362" spans="14:23">
      <c r="N362" s="633">
        <v>313</v>
      </c>
      <c r="O362" s="637">
        <f t="shared" si="30"/>
        <v>4890667.4389640223</v>
      </c>
      <c r="P362" s="633">
        <v>313</v>
      </c>
      <c r="Q362" s="638">
        <f t="shared" si="31"/>
        <v>1.2E-2</v>
      </c>
      <c r="R362" s="637">
        <f t="shared" si="29"/>
        <v>58688.009267568268</v>
      </c>
      <c r="S362" s="636">
        <f t="shared" si="32"/>
        <v>1000</v>
      </c>
      <c r="T362" s="633"/>
      <c r="U362" s="633"/>
      <c r="V362" s="633"/>
      <c r="W362" s="633"/>
    </row>
    <row r="363" spans="14:23">
      <c r="N363" s="633">
        <v>314</v>
      </c>
      <c r="O363" s="637">
        <f t="shared" si="30"/>
        <v>4950355.4482315909</v>
      </c>
      <c r="P363" s="633">
        <v>314</v>
      </c>
      <c r="Q363" s="638">
        <f t="shared" si="31"/>
        <v>1.2E-2</v>
      </c>
      <c r="R363" s="637">
        <f t="shared" si="29"/>
        <v>59404.265378779091</v>
      </c>
      <c r="S363" s="636">
        <f t="shared" si="32"/>
        <v>1000</v>
      </c>
      <c r="T363" s="633"/>
      <c r="U363" s="633"/>
      <c r="V363" s="633"/>
      <c r="W363" s="633"/>
    </row>
    <row r="364" spans="14:23">
      <c r="N364" s="633">
        <v>315</v>
      </c>
      <c r="O364" s="637">
        <f t="shared" si="30"/>
        <v>5010759.7136103697</v>
      </c>
      <c r="P364" s="633">
        <v>315</v>
      </c>
      <c r="Q364" s="638">
        <f t="shared" si="31"/>
        <v>1.2E-2</v>
      </c>
      <c r="R364" s="637">
        <f t="shared" si="29"/>
        <v>60129.116563324438</v>
      </c>
      <c r="S364" s="636">
        <f t="shared" si="32"/>
        <v>1000</v>
      </c>
      <c r="T364" s="633"/>
      <c r="U364" s="633"/>
      <c r="V364" s="633"/>
      <c r="W364" s="633"/>
    </row>
    <row r="365" spans="14:23">
      <c r="N365" s="633">
        <v>316</v>
      </c>
      <c r="O365" s="637">
        <f t="shared" si="30"/>
        <v>5071888.8301736945</v>
      </c>
      <c r="P365" s="633">
        <v>316</v>
      </c>
      <c r="Q365" s="638">
        <f t="shared" si="31"/>
        <v>1.2E-2</v>
      </c>
      <c r="R365" s="637">
        <f t="shared" si="29"/>
        <v>60862.665962084335</v>
      </c>
      <c r="S365" s="636">
        <f t="shared" si="32"/>
        <v>1000</v>
      </c>
      <c r="T365" s="633"/>
      <c r="U365" s="633"/>
      <c r="V365" s="633"/>
      <c r="W365" s="633"/>
    </row>
    <row r="366" spans="14:23">
      <c r="N366" s="633">
        <v>317</v>
      </c>
      <c r="O366" s="637">
        <f t="shared" si="30"/>
        <v>5133751.4961357787</v>
      </c>
      <c r="P366" s="633">
        <v>317</v>
      </c>
      <c r="Q366" s="638">
        <f t="shared" si="31"/>
        <v>1.2E-2</v>
      </c>
      <c r="R366" s="637">
        <f t="shared" si="29"/>
        <v>61605.017953629344</v>
      </c>
      <c r="S366" s="636">
        <f t="shared" si="32"/>
        <v>1000</v>
      </c>
      <c r="T366" s="633"/>
      <c r="U366" s="633"/>
      <c r="V366" s="633"/>
      <c r="W366" s="633"/>
    </row>
    <row r="367" spans="14:23">
      <c r="N367" s="633">
        <v>318</v>
      </c>
      <c r="O367" s="637">
        <f t="shared" si="30"/>
        <v>5196356.5140894083</v>
      </c>
      <c r="P367" s="633">
        <v>318</v>
      </c>
      <c r="Q367" s="638">
        <f t="shared" si="31"/>
        <v>1.2E-2</v>
      </c>
      <c r="R367" s="637">
        <f t="shared" si="29"/>
        <v>62356.278169072903</v>
      </c>
      <c r="S367" s="636">
        <f t="shared" si="32"/>
        <v>1000</v>
      </c>
      <c r="T367" s="633"/>
      <c r="U367" s="633"/>
      <c r="V367" s="633"/>
      <c r="W367" s="633"/>
    </row>
    <row r="368" spans="14:23">
      <c r="N368" s="633">
        <v>319</v>
      </c>
      <c r="O368" s="637">
        <f t="shared" si="30"/>
        <v>5259712.7922584815</v>
      </c>
      <c r="P368" s="633">
        <v>319</v>
      </c>
      <c r="Q368" s="638">
        <f t="shared" si="31"/>
        <v>1.2E-2</v>
      </c>
      <c r="R368" s="637">
        <f t="shared" si="29"/>
        <v>63116.55350710178</v>
      </c>
      <c r="S368" s="636">
        <f t="shared" si="32"/>
        <v>1000</v>
      </c>
      <c r="T368" s="633"/>
      <c r="U368" s="633"/>
      <c r="V368" s="633"/>
      <c r="W368" s="633"/>
    </row>
    <row r="369" spans="14:23">
      <c r="N369" s="633">
        <v>320</v>
      </c>
      <c r="O369" s="637">
        <f t="shared" si="30"/>
        <v>5323829.3457655832</v>
      </c>
      <c r="P369" s="633">
        <v>320</v>
      </c>
      <c r="Q369" s="638">
        <f t="shared" si="31"/>
        <v>1.2E-2</v>
      </c>
      <c r="R369" s="637">
        <f t="shared" si="29"/>
        <v>63885.952149186996</v>
      </c>
      <c r="S369" s="636">
        <f t="shared" si="32"/>
        <v>1000</v>
      </c>
      <c r="T369" s="633"/>
      <c r="U369" s="633"/>
      <c r="V369" s="633"/>
      <c r="W369" s="633"/>
    </row>
    <row r="370" spans="14:23">
      <c r="N370" s="633">
        <v>321</v>
      </c>
      <c r="O370" s="637">
        <f t="shared" si="30"/>
        <v>5388715.2979147704</v>
      </c>
      <c r="P370" s="633">
        <v>321</v>
      </c>
      <c r="Q370" s="638">
        <f t="shared" si="31"/>
        <v>1.2E-2</v>
      </c>
      <c r="R370" s="637">
        <f t="shared" ref="R370:R433" si="33">O370*Q370</f>
        <v>64664.583574977245</v>
      </c>
      <c r="S370" s="636">
        <f t="shared" si="32"/>
        <v>1000</v>
      </c>
      <c r="T370" s="633"/>
      <c r="U370" s="633"/>
      <c r="V370" s="633"/>
      <c r="W370" s="633"/>
    </row>
    <row r="371" spans="14:23">
      <c r="N371" s="633">
        <v>322</v>
      </c>
      <c r="O371" s="637">
        <f t="shared" ref="O371:O434" si="34">O370+R370+S371</f>
        <v>5454379.8814897481</v>
      </c>
      <c r="P371" s="633">
        <v>322</v>
      </c>
      <c r="Q371" s="638">
        <f t="shared" ref="Q371:Q434" si="35">Q370</f>
        <v>1.2E-2</v>
      </c>
      <c r="R371" s="637">
        <f t="shared" si="33"/>
        <v>65452.558577876982</v>
      </c>
      <c r="S371" s="636">
        <f t="shared" ref="S371:S434" si="36">S370</f>
        <v>1000</v>
      </c>
      <c r="T371" s="633"/>
      <c r="U371" s="633"/>
      <c r="V371" s="633"/>
      <c r="W371" s="633"/>
    </row>
    <row r="372" spans="14:23">
      <c r="N372" s="633">
        <v>323</v>
      </c>
      <c r="O372" s="637">
        <f t="shared" si="34"/>
        <v>5520832.4400676247</v>
      </c>
      <c r="P372" s="633">
        <v>323</v>
      </c>
      <c r="Q372" s="638">
        <f t="shared" si="35"/>
        <v>1.2E-2</v>
      </c>
      <c r="R372" s="637">
        <f t="shared" si="33"/>
        <v>66249.989280811496</v>
      </c>
      <c r="S372" s="636">
        <f t="shared" si="36"/>
        <v>1000</v>
      </c>
      <c r="T372" s="633"/>
      <c r="U372" s="633"/>
      <c r="V372" s="633"/>
      <c r="W372" s="633"/>
    </row>
    <row r="373" spans="14:23">
      <c r="N373" s="633">
        <v>324</v>
      </c>
      <c r="O373" s="637">
        <f t="shared" si="34"/>
        <v>5588082.4293484362</v>
      </c>
      <c r="P373" s="633">
        <v>324</v>
      </c>
      <c r="Q373" s="638">
        <f t="shared" si="35"/>
        <v>1.2E-2</v>
      </c>
      <c r="R373" s="637">
        <f t="shared" si="33"/>
        <v>67056.989152181239</v>
      </c>
      <c r="S373" s="636">
        <f t="shared" si="36"/>
        <v>1000</v>
      </c>
      <c r="T373" s="633"/>
      <c r="U373" s="633"/>
      <c r="V373" s="633"/>
      <c r="W373" s="633"/>
    </row>
    <row r="374" spans="14:23">
      <c r="N374" s="633">
        <v>325</v>
      </c>
      <c r="O374" s="637">
        <f t="shared" si="34"/>
        <v>5656139.4185006171</v>
      </c>
      <c r="P374" s="633">
        <v>325</v>
      </c>
      <c r="Q374" s="638">
        <f t="shared" si="35"/>
        <v>1.2E-2</v>
      </c>
      <c r="R374" s="637">
        <f t="shared" si="33"/>
        <v>67873.67302200741</v>
      </c>
      <c r="S374" s="636">
        <f t="shared" si="36"/>
        <v>1000</v>
      </c>
      <c r="T374" s="633"/>
      <c r="U374" s="633"/>
      <c r="V374" s="633"/>
      <c r="W374" s="633"/>
    </row>
    <row r="375" spans="14:23">
      <c r="N375" s="633">
        <v>326</v>
      </c>
      <c r="O375" s="637">
        <f t="shared" si="34"/>
        <v>5725013.0915226247</v>
      </c>
      <c r="P375" s="633">
        <v>326</v>
      </c>
      <c r="Q375" s="638">
        <f t="shared" si="35"/>
        <v>1.2E-2</v>
      </c>
      <c r="R375" s="637">
        <f t="shared" si="33"/>
        <v>68700.157098271491</v>
      </c>
      <c r="S375" s="636">
        <f t="shared" si="36"/>
        <v>1000</v>
      </c>
      <c r="T375" s="633"/>
      <c r="U375" s="633"/>
      <c r="V375" s="633"/>
      <c r="W375" s="633"/>
    </row>
    <row r="376" spans="14:23">
      <c r="N376" s="633">
        <v>327</v>
      </c>
      <c r="O376" s="637">
        <f t="shared" si="34"/>
        <v>5794713.2486208966</v>
      </c>
      <c r="P376" s="633">
        <v>327</v>
      </c>
      <c r="Q376" s="638">
        <f t="shared" si="35"/>
        <v>1.2E-2</v>
      </c>
      <c r="R376" s="637">
        <f t="shared" si="33"/>
        <v>69536.558983450755</v>
      </c>
      <c r="S376" s="636">
        <f t="shared" si="36"/>
        <v>1000</v>
      </c>
      <c r="T376" s="633"/>
      <c r="U376" s="633"/>
      <c r="V376" s="633"/>
      <c r="W376" s="633"/>
    </row>
    <row r="377" spans="14:23">
      <c r="N377" s="633">
        <v>328</v>
      </c>
      <c r="O377" s="637">
        <f t="shared" si="34"/>
        <v>5865249.8076043474</v>
      </c>
      <c r="P377" s="633">
        <v>328</v>
      </c>
      <c r="Q377" s="638">
        <f t="shared" si="35"/>
        <v>1.2E-2</v>
      </c>
      <c r="R377" s="637">
        <f t="shared" si="33"/>
        <v>70382.997691252167</v>
      </c>
      <c r="S377" s="636">
        <f t="shared" si="36"/>
        <v>1000</v>
      </c>
      <c r="T377" s="633"/>
      <c r="U377" s="633"/>
      <c r="V377" s="633"/>
      <c r="W377" s="633"/>
    </row>
    <row r="378" spans="14:23">
      <c r="N378" s="633">
        <v>329</v>
      </c>
      <c r="O378" s="637">
        <f t="shared" si="34"/>
        <v>5936632.8052955996</v>
      </c>
      <c r="P378" s="633">
        <v>329</v>
      </c>
      <c r="Q378" s="638">
        <f t="shared" si="35"/>
        <v>1.2E-2</v>
      </c>
      <c r="R378" s="637">
        <f t="shared" si="33"/>
        <v>71239.593663547203</v>
      </c>
      <c r="S378" s="636">
        <f t="shared" si="36"/>
        <v>1000</v>
      </c>
      <c r="T378" s="633"/>
      <c r="U378" s="633"/>
      <c r="V378" s="633"/>
      <c r="W378" s="633"/>
    </row>
    <row r="379" spans="14:23">
      <c r="N379" s="633">
        <v>330</v>
      </c>
      <c r="O379" s="637">
        <f t="shared" si="34"/>
        <v>6008872.3989591468</v>
      </c>
      <c r="P379" s="633">
        <v>330</v>
      </c>
      <c r="Q379" s="638">
        <f t="shared" si="35"/>
        <v>1.2E-2</v>
      </c>
      <c r="R379" s="637">
        <f t="shared" si="33"/>
        <v>72106.468787509759</v>
      </c>
      <c r="S379" s="636">
        <f t="shared" si="36"/>
        <v>1000</v>
      </c>
      <c r="T379" s="633"/>
      <c r="U379" s="633"/>
      <c r="V379" s="633"/>
      <c r="W379" s="633"/>
    </row>
    <row r="380" spans="14:23">
      <c r="N380" s="633">
        <v>331</v>
      </c>
      <c r="O380" s="637">
        <f t="shared" si="34"/>
        <v>6081978.8677466568</v>
      </c>
      <c r="P380" s="633">
        <v>331</v>
      </c>
      <c r="Q380" s="638">
        <f t="shared" si="35"/>
        <v>1.2E-2</v>
      </c>
      <c r="R380" s="637">
        <f t="shared" si="33"/>
        <v>72983.746412959881</v>
      </c>
      <c r="S380" s="636">
        <f t="shared" si="36"/>
        <v>1000</v>
      </c>
      <c r="T380" s="633"/>
      <c r="U380" s="633"/>
      <c r="V380" s="633"/>
      <c r="W380" s="633"/>
    </row>
    <row r="381" spans="14:23">
      <c r="N381" s="633">
        <v>332</v>
      </c>
      <c r="O381" s="637">
        <f t="shared" si="34"/>
        <v>6155962.6141596166</v>
      </c>
      <c r="P381" s="633">
        <v>332</v>
      </c>
      <c r="Q381" s="638">
        <f t="shared" si="35"/>
        <v>1.2E-2</v>
      </c>
      <c r="R381" s="637">
        <f t="shared" si="33"/>
        <v>73871.551369915396</v>
      </c>
      <c r="S381" s="636">
        <f t="shared" si="36"/>
        <v>1000</v>
      </c>
      <c r="T381" s="633"/>
      <c r="U381" s="633"/>
      <c r="V381" s="633"/>
      <c r="W381" s="633"/>
    </row>
    <row r="382" spans="14:23">
      <c r="N382" s="633">
        <v>333</v>
      </c>
      <c r="O382" s="637">
        <f t="shared" si="34"/>
        <v>6230834.1655295324</v>
      </c>
      <c r="P382" s="633">
        <v>333</v>
      </c>
      <c r="Q382" s="638">
        <f t="shared" si="35"/>
        <v>1.2E-2</v>
      </c>
      <c r="R382" s="637">
        <f t="shared" si="33"/>
        <v>74770.009986354387</v>
      </c>
      <c r="S382" s="636">
        <f t="shared" si="36"/>
        <v>1000</v>
      </c>
      <c r="T382" s="633"/>
      <c r="U382" s="633"/>
      <c r="V382" s="633"/>
      <c r="W382" s="633"/>
    </row>
    <row r="383" spans="14:23">
      <c r="N383" s="633">
        <v>334</v>
      </c>
      <c r="O383" s="637">
        <f t="shared" si="34"/>
        <v>6306604.1755158864</v>
      </c>
      <c r="P383" s="633">
        <v>334</v>
      </c>
      <c r="Q383" s="638">
        <f t="shared" si="35"/>
        <v>1.2E-2</v>
      </c>
      <c r="R383" s="637">
        <f t="shared" si="33"/>
        <v>75679.250106190637</v>
      </c>
      <c r="S383" s="636">
        <f t="shared" si="36"/>
        <v>1000</v>
      </c>
      <c r="T383" s="633"/>
      <c r="U383" s="633"/>
      <c r="V383" s="633"/>
      <c r="W383" s="633"/>
    </row>
    <row r="384" spans="14:23">
      <c r="N384" s="633">
        <v>335</v>
      </c>
      <c r="O384" s="637">
        <f t="shared" si="34"/>
        <v>6383283.4256220767</v>
      </c>
      <c r="P384" s="633">
        <v>335</v>
      </c>
      <c r="Q384" s="638">
        <f t="shared" si="35"/>
        <v>1.2E-2</v>
      </c>
      <c r="R384" s="637">
        <f t="shared" si="33"/>
        <v>76599.401107464917</v>
      </c>
      <c r="S384" s="636">
        <f t="shared" si="36"/>
        <v>1000</v>
      </c>
      <c r="T384" s="633"/>
      <c r="U384" s="633"/>
      <c r="V384" s="633"/>
      <c r="W384" s="633"/>
    </row>
    <row r="385" spans="14:23">
      <c r="N385" s="633">
        <v>336</v>
      </c>
      <c r="O385" s="637">
        <f t="shared" si="34"/>
        <v>6460882.8267295416</v>
      </c>
      <c r="P385" s="633">
        <v>336</v>
      </c>
      <c r="Q385" s="638">
        <f t="shared" si="35"/>
        <v>1.2E-2</v>
      </c>
      <c r="R385" s="637">
        <f t="shared" si="33"/>
        <v>77530.593920754502</v>
      </c>
      <c r="S385" s="636">
        <f t="shared" si="36"/>
        <v>1000</v>
      </c>
      <c r="T385" s="633"/>
      <c r="U385" s="633"/>
      <c r="V385" s="633"/>
      <c r="W385" s="633"/>
    </row>
    <row r="386" spans="14:23">
      <c r="N386" s="633">
        <v>337</v>
      </c>
      <c r="O386" s="637">
        <f t="shared" si="34"/>
        <v>6539413.4206502959</v>
      </c>
      <c r="P386" s="633">
        <v>337</v>
      </c>
      <c r="Q386" s="638">
        <f t="shared" si="35"/>
        <v>1.2E-2</v>
      </c>
      <c r="R386" s="637">
        <f t="shared" si="33"/>
        <v>78472.961047803547</v>
      </c>
      <c r="S386" s="636">
        <f t="shared" si="36"/>
        <v>1000</v>
      </c>
      <c r="T386" s="633"/>
      <c r="U386" s="633"/>
      <c r="V386" s="633"/>
      <c r="W386" s="633"/>
    </row>
    <row r="387" spans="14:23">
      <c r="N387" s="633">
        <v>338</v>
      </c>
      <c r="O387" s="637">
        <f t="shared" si="34"/>
        <v>6618886.3816980999</v>
      </c>
      <c r="P387" s="633">
        <v>338</v>
      </c>
      <c r="Q387" s="638">
        <f t="shared" si="35"/>
        <v>1.2E-2</v>
      </c>
      <c r="R387" s="637">
        <f t="shared" si="33"/>
        <v>79426.636580377206</v>
      </c>
      <c r="S387" s="636">
        <f t="shared" si="36"/>
        <v>1000</v>
      </c>
      <c r="T387" s="633"/>
      <c r="U387" s="633"/>
      <c r="V387" s="633"/>
      <c r="W387" s="633"/>
    </row>
    <row r="388" spans="14:23">
      <c r="N388" s="633">
        <v>339</v>
      </c>
      <c r="O388" s="637">
        <f t="shared" si="34"/>
        <v>6699313.0182784768</v>
      </c>
      <c r="P388" s="633">
        <v>339</v>
      </c>
      <c r="Q388" s="638">
        <f t="shared" si="35"/>
        <v>1.2E-2</v>
      </c>
      <c r="R388" s="637">
        <f t="shared" si="33"/>
        <v>80391.756219341725</v>
      </c>
      <c r="S388" s="636">
        <f t="shared" si="36"/>
        <v>1000</v>
      </c>
      <c r="T388" s="633"/>
      <c r="U388" s="633"/>
      <c r="V388" s="633"/>
      <c r="W388" s="633"/>
    </row>
    <row r="389" spans="14:23">
      <c r="N389" s="633">
        <v>340</v>
      </c>
      <c r="O389" s="637">
        <f t="shared" si="34"/>
        <v>6780704.7744978182</v>
      </c>
      <c r="P389" s="633">
        <v>340</v>
      </c>
      <c r="Q389" s="638">
        <f t="shared" si="35"/>
        <v>1.2E-2</v>
      </c>
      <c r="R389" s="637">
        <f t="shared" si="33"/>
        <v>81368.457293973814</v>
      </c>
      <c r="S389" s="636">
        <f t="shared" si="36"/>
        <v>1000</v>
      </c>
      <c r="T389" s="633"/>
      <c r="U389" s="633"/>
      <c r="V389" s="633"/>
      <c r="W389" s="633"/>
    </row>
    <row r="390" spans="14:23">
      <c r="N390" s="633">
        <v>341</v>
      </c>
      <c r="O390" s="637">
        <f t="shared" si="34"/>
        <v>6863073.2317917924</v>
      </c>
      <c r="P390" s="633">
        <v>341</v>
      </c>
      <c r="Q390" s="638">
        <f t="shared" si="35"/>
        <v>1.2E-2</v>
      </c>
      <c r="R390" s="637">
        <f t="shared" si="33"/>
        <v>82356.878781501509</v>
      </c>
      <c r="S390" s="636">
        <f t="shared" si="36"/>
        <v>1000</v>
      </c>
      <c r="T390" s="633"/>
      <c r="U390" s="633"/>
      <c r="V390" s="633"/>
      <c r="W390" s="633"/>
    </row>
    <row r="391" spans="14:23">
      <c r="N391" s="633">
        <v>342</v>
      </c>
      <c r="O391" s="637">
        <f t="shared" si="34"/>
        <v>6946430.1105732936</v>
      </c>
      <c r="P391" s="633">
        <v>342</v>
      </c>
      <c r="Q391" s="638">
        <f t="shared" si="35"/>
        <v>1.2E-2</v>
      </c>
      <c r="R391" s="637">
        <f t="shared" si="33"/>
        <v>83357.161326879519</v>
      </c>
      <c r="S391" s="636">
        <f t="shared" si="36"/>
        <v>1000</v>
      </c>
      <c r="T391" s="633"/>
      <c r="U391" s="633"/>
      <c r="V391" s="633"/>
      <c r="W391" s="633"/>
    </row>
    <row r="392" spans="14:23">
      <c r="N392" s="633">
        <v>343</v>
      </c>
      <c r="O392" s="637">
        <f t="shared" si="34"/>
        <v>7030787.2719001733</v>
      </c>
      <c r="P392" s="633">
        <v>343</v>
      </c>
      <c r="Q392" s="638">
        <f t="shared" si="35"/>
        <v>1.2E-2</v>
      </c>
      <c r="R392" s="637">
        <f t="shared" si="33"/>
        <v>84369.447262802074</v>
      </c>
      <c r="S392" s="636">
        <f t="shared" si="36"/>
        <v>1000</v>
      </c>
      <c r="T392" s="633"/>
      <c r="U392" s="633"/>
      <c r="V392" s="633"/>
      <c r="W392" s="633"/>
    </row>
    <row r="393" spans="14:23">
      <c r="N393" s="633">
        <v>344</v>
      </c>
      <c r="O393" s="637">
        <f t="shared" si="34"/>
        <v>7116156.7191629754</v>
      </c>
      <c r="P393" s="633">
        <v>344</v>
      </c>
      <c r="Q393" s="638">
        <f t="shared" si="35"/>
        <v>1.2E-2</v>
      </c>
      <c r="R393" s="637">
        <f t="shared" si="33"/>
        <v>85393.880629955704</v>
      </c>
      <c r="S393" s="636">
        <f t="shared" si="36"/>
        <v>1000</v>
      </c>
      <c r="T393" s="633"/>
      <c r="U393" s="633"/>
      <c r="V393" s="633"/>
      <c r="W393" s="633"/>
    </row>
    <row r="394" spans="14:23">
      <c r="N394" s="633">
        <v>345</v>
      </c>
      <c r="O394" s="637">
        <f t="shared" si="34"/>
        <v>7202550.5997929312</v>
      </c>
      <c r="P394" s="633">
        <v>345</v>
      </c>
      <c r="Q394" s="638">
        <f t="shared" si="35"/>
        <v>1.2E-2</v>
      </c>
      <c r="R394" s="637">
        <f t="shared" si="33"/>
        <v>86430.607197515172</v>
      </c>
      <c r="S394" s="636">
        <f t="shared" si="36"/>
        <v>1000</v>
      </c>
      <c r="T394" s="633"/>
      <c r="U394" s="633"/>
      <c r="V394" s="633"/>
      <c r="W394" s="633"/>
    </row>
    <row r="395" spans="14:23">
      <c r="N395" s="633">
        <v>346</v>
      </c>
      <c r="O395" s="637">
        <f t="shared" si="34"/>
        <v>7289981.206990446</v>
      </c>
      <c r="P395" s="633">
        <v>346</v>
      </c>
      <c r="Q395" s="638">
        <f t="shared" si="35"/>
        <v>1.2E-2</v>
      </c>
      <c r="R395" s="637">
        <f t="shared" si="33"/>
        <v>87479.774483885354</v>
      </c>
      <c r="S395" s="636">
        <f t="shared" si="36"/>
        <v>1000</v>
      </c>
      <c r="T395" s="633"/>
      <c r="U395" s="633"/>
      <c r="V395" s="633"/>
      <c r="W395" s="633"/>
    </row>
    <row r="396" spans="14:23">
      <c r="N396" s="633">
        <v>347</v>
      </c>
      <c r="O396" s="637">
        <f t="shared" si="34"/>
        <v>7378460.9814743316</v>
      </c>
      <c r="P396" s="633">
        <v>347</v>
      </c>
      <c r="Q396" s="638">
        <f t="shared" si="35"/>
        <v>1.2E-2</v>
      </c>
      <c r="R396" s="637">
        <f t="shared" si="33"/>
        <v>88541.531777691984</v>
      </c>
      <c r="S396" s="636">
        <f t="shared" si="36"/>
        <v>1000</v>
      </c>
      <c r="T396" s="633"/>
      <c r="U396" s="633"/>
      <c r="V396" s="633"/>
      <c r="W396" s="633"/>
    </row>
    <row r="397" spans="14:23">
      <c r="N397" s="633">
        <v>348</v>
      </c>
      <c r="O397" s="637">
        <f t="shared" si="34"/>
        <v>7468002.5132520236</v>
      </c>
      <c r="P397" s="633">
        <v>348</v>
      </c>
      <c r="Q397" s="638">
        <f t="shared" si="35"/>
        <v>1.2E-2</v>
      </c>
      <c r="R397" s="637">
        <f t="shared" si="33"/>
        <v>89616.030159024289</v>
      </c>
      <c r="S397" s="636">
        <f t="shared" si="36"/>
        <v>1000</v>
      </c>
      <c r="T397" s="633"/>
      <c r="U397" s="633"/>
      <c r="V397" s="633"/>
      <c r="W397" s="633"/>
    </row>
    <row r="398" spans="14:23">
      <c r="N398" s="633">
        <v>349</v>
      </c>
      <c r="O398" s="637">
        <f t="shared" si="34"/>
        <v>7558618.5434110481</v>
      </c>
      <c r="P398" s="633">
        <v>349</v>
      </c>
      <c r="Q398" s="638">
        <f t="shared" si="35"/>
        <v>1.2E-2</v>
      </c>
      <c r="R398" s="637">
        <f t="shared" si="33"/>
        <v>90703.422520932581</v>
      </c>
      <c r="S398" s="636">
        <f t="shared" si="36"/>
        <v>1000</v>
      </c>
      <c r="T398" s="633"/>
      <c r="U398" s="633"/>
      <c r="V398" s="633"/>
      <c r="W398" s="633"/>
    </row>
    <row r="399" spans="14:23">
      <c r="N399" s="633">
        <v>350</v>
      </c>
      <c r="O399" s="637">
        <f t="shared" si="34"/>
        <v>7650321.9659319809</v>
      </c>
      <c r="P399" s="633">
        <v>350</v>
      </c>
      <c r="Q399" s="638">
        <f t="shared" si="35"/>
        <v>1.2E-2</v>
      </c>
      <c r="R399" s="637">
        <f t="shared" si="33"/>
        <v>91803.863591183777</v>
      </c>
      <c r="S399" s="636">
        <f t="shared" si="36"/>
        <v>1000</v>
      </c>
      <c r="T399" s="633"/>
      <c r="U399" s="633"/>
      <c r="V399" s="633"/>
      <c r="W399" s="633"/>
    </row>
    <row r="400" spans="14:23">
      <c r="N400" s="633">
        <v>351</v>
      </c>
      <c r="O400" s="637">
        <f t="shared" si="34"/>
        <v>7743125.8295231648</v>
      </c>
      <c r="P400" s="633">
        <v>351</v>
      </c>
      <c r="Q400" s="638">
        <f t="shared" si="35"/>
        <v>1.2E-2</v>
      </c>
      <c r="R400" s="637">
        <f t="shared" si="33"/>
        <v>92917.509954277979</v>
      </c>
      <c r="S400" s="636">
        <f t="shared" si="36"/>
        <v>1000</v>
      </c>
      <c r="T400" s="633"/>
      <c r="U400" s="633"/>
      <c r="V400" s="633"/>
      <c r="W400" s="633"/>
    </row>
    <row r="401" spans="14:23">
      <c r="N401" s="633">
        <v>352</v>
      </c>
      <c r="O401" s="637">
        <f t="shared" si="34"/>
        <v>7837043.3394774431</v>
      </c>
      <c r="P401" s="633">
        <v>352</v>
      </c>
      <c r="Q401" s="638">
        <f t="shared" si="35"/>
        <v>1.2E-2</v>
      </c>
      <c r="R401" s="637">
        <f t="shared" si="33"/>
        <v>94044.52007372932</v>
      </c>
      <c r="S401" s="636">
        <f t="shared" si="36"/>
        <v>1000</v>
      </c>
      <c r="T401" s="633"/>
      <c r="U401" s="633"/>
      <c r="V401" s="633"/>
      <c r="W401" s="633"/>
    </row>
    <row r="402" spans="14:23">
      <c r="N402" s="633">
        <v>353</v>
      </c>
      <c r="O402" s="637">
        <f t="shared" si="34"/>
        <v>7932087.8595511727</v>
      </c>
      <c r="P402" s="633">
        <v>353</v>
      </c>
      <c r="Q402" s="638">
        <f t="shared" si="35"/>
        <v>1.2E-2</v>
      </c>
      <c r="R402" s="637">
        <f t="shared" si="33"/>
        <v>95185.05431461407</v>
      </c>
      <c r="S402" s="636">
        <f t="shared" si="36"/>
        <v>1000</v>
      </c>
      <c r="T402" s="633"/>
      <c r="U402" s="633"/>
      <c r="V402" s="633"/>
      <c r="W402" s="633"/>
    </row>
    <row r="403" spans="14:23">
      <c r="N403" s="633">
        <v>354</v>
      </c>
      <c r="O403" s="637">
        <f t="shared" si="34"/>
        <v>8028272.913865787</v>
      </c>
      <c r="P403" s="633">
        <v>354</v>
      </c>
      <c r="Q403" s="638">
        <f t="shared" si="35"/>
        <v>1.2E-2</v>
      </c>
      <c r="R403" s="637">
        <f t="shared" si="33"/>
        <v>96339.27496638945</v>
      </c>
      <c r="S403" s="636">
        <f t="shared" si="36"/>
        <v>1000</v>
      </c>
      <c r="T403" s="633"/>
      <c r="U403" s="633"/>
      <c r="V403" s="633"/>
      <c r="W403" s="633"/>
    </row>
    <row r="404" spans="14:23">
      <c r="N404" s="633">
        <v>355</v>
      </c>
      <c r="O404" s="637">
        <f t="shared" si="34"/>
        <v>8125612.1888321768</v>
      </c>
      <c r="P404" s="633">
        <v>355</v>
      </c>
      <c r="Q404" s="638">
        <f t="shared" si="35"/>
        <v>1.2E-2</v>
      </c>
      <c r="R404" s="637">
        <f t="shared" si="33"/>
        <v>97507.346265986125</v>
      </c>
      <c r="S404" s="636">
        <f t="shared" si="36"/>
        <v>1000</v>
      </c>
      <c r="T404" s="633"/>
      <c r="U404" s="633"/>
      <c r="V404" s="633"/>
      <c r="W404" s="633"/>
    </row>
    <row r="405" spans="14:23">
      <c r="N405" s="633">
        <v>356</v>
      </c>
      <c r="O405" s="637">
        <f t="shared" si="34"/>
        <v>8224119.5350981634</v>
      </c>
      <c r="P405" s="633">
        <v>356</v>
      </c>
      <c r="Q405" s="638">
        <f t="shared" si="35"/>
        <v>1.2E-2</v>
      </c>
      <c r="R405" s="637">
        <f t="shared" si="33"/>
        <v>98689.434421177968</v>
      </c>
      <c r="S405" s="636">
        <f t="shared" si="36"/>
        <v>1000</v>
      </c>
      <c r="T405" s="633"/>
      <c r="U405" s="633"/>
      <c r="V405" s="633"/>
      <c r="W405" s="633"/>
    </row>
    <row r="406" spans="14:23">
      <c r="N406" s="633">
        <v>357</v>
      </c>
      <c r="O406" s="637">
        <f t="shared" si="34"/>
        <v>8323808.9695193414</v>
      </c>
      <c r="P406" s="633">
        <v>357</v>
      </c>
      <c r="Q406" s="638">
        <f t="shared" si="35"/>
        <v>1.2E-2</v>
      </c>
      <c r="R406" s="637">
        <f t="shared" si="33"/>
        <v>99885.707634232094</v>
      </c>
      <c r="S406" s="636">
        <f t="shared" si="36"/>
        <v>1000</v>
      </c>
      <c r="T406" s="633"/>
      <c r="U406" s="633"/>
      <c r="V406" s="633"/>
      <c r="W406" s="633"/>
    </row>
    <row r="407" spans="14:23">
      <c r="N407" s="633">
        <v>358</v>
      </c>
      <c r="O407" s="637">
        <f t="shared" si="34"/>
        <v>8424694.6771535743</v>
      </c>
      <c r="P407" s="633">
        <v>358</v>
      </c>
      <c r="Q407" s="638">
        <f t="shared" si="35"/>
        <v>1.2E-2</v>
      </c>
      <c r="R407" s="637">
        <f t="shared" si="33"/>
        <v>101096.33612584289</v>
      </c>
      <c r="S407" s="636">
        <f t="shared" si="36"/>
        <v>1000</v>
      </c>
      <c r="T407" s="633"/>
      <c r="U407" s="633"/>
      <c r="V407" s="633"/>
      <c r="W407" s="633"/>
    </row>
    <row r="408" spans="14:23">
      <c r="N408" s="633">
        <v>359</v>
      </c>
      <c r="O408" s="637">
        <f t="shared" si="34"/>
        <v>8526791.0132794175</v>
      </c>
      <c r="P408" s="633">
        <v>359</v>
      </c>
      <c r="Q408" s="638">
        <f t="shared" si="35"/>
        <v>1.2E-2</v>
      </c>
      <c r="R408" s="637">
        <f t="shared" si="33"/>
        <v>102321.49215935302</v>
      </c>
      <c r="S408" s="636">
        <f t="shared" si="36"/>
        <v>1000</v>
      </c>
      <c r="T408" s="633"/>
      <c r="U408" s="633"/>
      <c r="V408" s="633"/>
      <c r="W408" s="633"/>
    </row>
    <row r="409" spans="14:23">
      <c r="N409" s="633">
        <v>360</v>
      </c>
      <c r="O409" s="637">
        <f t="shared" si="34"/>
        <v>8630112.5054387711</v>
      </c>
      <c r="P409" s="633">
        <v>360</v>
      </c>
      <c r="Q409" s="638">
        <f t="shared" si="35"/>
        <v>1.2E-2</v>
      </c>
      <c r="R409" s="637">
        <f t="shared" si="33"/>
        <v>103561.35006526526</v>
      </c>
      <c r="S409" s="636">
        <f t="shared" si="36"/>
        <v>1000</v>
      </c>
      <c r="T409" s="633"/>
      <c r="U409" s="633"/>
      <c r="V409" s="633"/>
      <c r="W409" s="633"/>
    </row>
    <row r="410" spans="14:23">
      <c r="N410" s="633">
        <v>361</v>
      </c>
      <c r="O410" s="637">
        <f t="shared" si="34"/>
        <v>8734673.8555040359</v>
      </c>
      <c r="P410" s="633">
        <v>361</v>
      </c>
      <c r="Q410" s="638">
        <f t="shared" si="35"/>
        <v>1.2E-2</v>
      </c>
      <c r="R410" s="637">
        <f t="shared" si="33"/>
        <v>104816.08626604843</v>
      </c>
      <c r="S410" s="636">
        <f t="shared" si="36"/>
        <v>1000</v>
      </c>
      <c r="T410" s="633"/>
      <c r="U410" s="633"/>
      <c r="V410" s="633"/>
      <c r="W410" s="633"/>
    </row>
    <row r="411" spans="14:23">
      <c r="N411" s="633">
        <v>362</v>
      </c>
      <c r="O411" s="637">
        <f t="shared" si="34"/>
        <v>8840489.9417700842</v>
      </c>
      <c r="P411" s="633">
        <v>362</v>
      </c>
      <c r="Q411" s="638">
        <f t="shared" si="35"/>
        <v>1.2E-2</v>
      </c>
      <c r="R411" s="637">
        <f t="shared" si="33"/>
        <v>106085.87930124102</v>
      </c>
      <c r="S411" s="636">
        <f t="shared" si="36"/>
        <v>1000</v>
      </c>
      <c r="T411" s="633"/>
      <c r="U411" s="633"/>
      <c r="V411" s="633"/>
      <c r="W411" s="633"/>
    </row>
    <row r="412" spans="14:23">
      <c r="N412" s="633">
        <v>363</v>
      </c>
      <c r="O412" s="637">
        <f t="shared" si="34"/>
        <v>8947575.8210713249</v>
      </c>
      <c r="P412" s="633">
        <v>363</v>
      </c>
      <c r="Q412" s="638">
        <f t="shared" si="35"/>
        <v>1.2E-2</v>
      </c>
      <c r="R412" s="637">
        <f t="shared" si="33"/>
        <v>107370.9098528559</v>
      </c>
      <c r="S412" s="636">
        <f t="shared" si="36"/>
        <v>1000</v>
      </c>
      <c r="T412" s="633"/>
      <c r="U412" s="633"/>
      <c r="V412" s="633"/>
      <c r="W412" s="633"/>
    </row>
    <row r="413" spans="14:23">
      <c r="N413" s="633">
        <v>364</v>
      </c>
      <c r="O413" s="637">
        <f t="shared" si="34"/>
        <v>9055946.7309241816</v>
      </c>
      <c r="P413" s="633">
        <v>364</v>
      </c>
      <c r="Q413" s="638">
        <f t="shared" si="35"/>
        <v>1.2E-2</v>
      </c>
      <c r="R413" s="637">
        <f t="shared" si="33"/>
        <v>108671.36077109019</v>
      </c>
      <c r="S413" s="636">
        <f t="shared" si="36"/>
        <v>1000</v>
      </c>
      <c r="T413" s="633"/>
      <c r="U413" s="633"/>
      <c r="V413" s="633"/>
      <c r="W413" s="633"/>
    </row>
    <row r="414" spans="14:23">
      <c r="N414" s="633">
        <v>365</v>
      </c>
      <c r="O414" s="637">
        <f t="shared" si="34"/>
        <v>9165618.0916952714</v>
      </c>
      <c r="P414" s="633">
        <v>365</v>
      </c>
      <c r="Q414" s="638">
        <f t="shared" si="35"/>
        <v>1.2E-2</v>
      </c>
      <c r="R414" s="637">
        <f t="shared" si="33"/>
        <v>109987.41710034326</v>
      </c>
      <c r="S414" s="636">
        <f t="shared" si="36"/>
        <v>1000</v>
      </c>
      <c r="T414" s="633"/>
      <c r="U414" s="633"/>
      <c r="V414" s="633"/>
      <c r="W414" s="633"/>
    </row>
    <row r="415" spans="14:23">
      <c r="N415" s="633">
        <v>366</v>
      </c>
      <c r="O415" s="637">
        <f t="shared" si="34"/>
        <v>9276605.5087956153</v>
      </c>
      <c r="P415" s="633">
        <v>366</v>
      </c>
      <c r="Q415" s="638">
        <f t="shared" si="35"/>
        <v>1.2E-2</v>
      </c>
      <c r="R415" s="637">
        <f t="shared" si="33"/>
        <v>111319.26610554739</v>
      </c>
      <c r="S415" s="636">
        <f t="shared" si="36"/>
        <v>1000</v>
      </c>
      <c r="T415" s="633"/>
      <c r="U415" s="633"/>
      <c r="V415" s="633"/>
      <c r="W415" s="633"/>
    </row>
    <row r="416" spans="14:23">
      <c r="N416" s="633">
        <v>367</v>
      </c>
      <c r="O416" s="637">
        <f t="shared" si="34"/>
        <v>9388924.7749011628</v>
      </c>
      <c r="P416" s="633">
        <v>367</v>
      </c>
      <c r="Q416" s="638">
        <f t="shared" si="35"/>
        <v>1.2E-2</v>
      </c>
      <c r="R416" s="637">
        <f t="shared" si="33"/>
        <v>112667.09729881395</v>
      </c>
      <c r="S416" s="636">
        <f t="shared" si="36"/>
        <v>1000</v>
      </c>
      <c r="T416" s="633"/>
      <c r="U416" s="633"/>
      <c r="V416" s="633"/>
      <c r="W416" s="633"/>
    </row>
    <row r="417" spans="14:23">
      <c r="N417" s="633">
        <v>368</v>
      </c>
      <c r="O417" s="637">
        <f t="shared" si="34"/>
        <v>9502591.8721999768</v>
      </c>
      <c r="P417" s="633">
        <v>368</v>
      </c>
      <c r="Q417" s="638">
        <f t="shared" si="35"/>
        <v>1.2E-2</v>
      </c>
      <c r="R417" s="637">
        <f t="shared" si="33"/>
        <v>114031.10246639972</v>
      </c>
      <c r="S417" s="636">
        <f t="shared" si="36"/>
        <v>1000</v>
      </c>
      <c r="T417" s="633"/>
      <c r="U417" s="633"/>
      <c r="V417" s="633"/>
      <c r="W417" s="633"/>
    </row>
    <row r="418" spans="14:23">
      <c r="N418" s="633">
        <v>369</v>
      </c>
      <c r="O418" s="637">
        <f t="shared" si="34"/>
        <v>9617622.9746663757</v>
      </c>
      <c r="P418" s="633">
        <v>369</v>
      </c>
      <c r="Q418" s="638">
        <f t="shared" si="35"/>
        <v>1.2E-2</v>
      </c>
      <c r="R418" s="637">
        <f t="shared" si="33"/>
        <v>115411.47569599652</v>
      </c>
      <c r="S418" s="636">
        <f t="shared" si="36"/>
        <v>1000</v>
      </c>
      <c r="T418" s="633"/>
      <c r="U418" s="633"/>
      <c r="V418" s="633"/>
      <c r="W418" s="633"/>
    </row>
    <row r="419" spans="14:23">
      <c r="N419" s="633">
        <v>370</v>
      </c>
      <c r="O419" s="637">
        <f t="shared" si="34"/>
        <v>9734034.4503623713</v>
      </c>
      <c r="P419" s="633">
        <v>370</v>
      </c>
      <c r="Q419" s="638">
        <f t="shared" si="35"/>
        <v>1.2E-2</v>
      </c>
      <c r="R419" s="637">
        <f t="shared" si="33"/>
        <v>116808.41340434845</v>
      </c>
      <c r="S419" s="636">
        <f t="shared" si="36"/>
        <v>1000</v>
      </c>
      <c r="T419" s="633"/>
      <c r="U419" s="633"/>
      <c r="V419" s="633"/>
      <c r="W419" s="633"/>
    </row>
    <row r="420" spans="14:23">
      <c r="N420" s="633">
        <v>371</v>
      </c>
      <c r="O420" s="637">
        <f t="shared" si="34"/>
        <v>9851842.8637667205</v>
      </c>
      <c r="P420" s="633">
        <v>371</v>
      </c>
      <c r="Q420" s="638">
        <f t="shared" si="35"/>
        <v>1.2E-2</v>
      </c>
      <c r="R420" s="637">
        <f t="shared" si="33"/>
        <v>118222.11436520064</v>
      </c>
      <c r="S420" s="636">
        <f t="shared" si="36"/>
        <v>1000</v>
      </c>
      <c r="T420" s="633"/>
      <c r="U420" s="633"/>
      <c r="V420" s="633"/>
      <c r="W420" s="633"/>
    </row>
    <row r="421" spans="14:23">
      <c r="N421" s="633">
        <v>372</v>
      </c>
      <c r="O421" s="637">
        <f t="shared" si="34"/>
        <v>9971064.978131922</v>
      </c>
      <c r="P421" s="633">
        <v>372</v>
      </c>
      <c r="Q421" s="638">
        <f t="shared" si="35"/>
        <v>1.2E-2</v>
      </c>
      <c r="R421" s="637">
        <f t="shared" si="33"/>
        <v>119652.77973758307</v>
      </c>
      <c r="S421" s="636">
        <f t="shared" si="36"/>
        <v>1000</v>
      </c>
      <c r="T421" s="633"/>
      <c r="U421" s="633"/>
      <c r="V421" s="633"/>
      <c r="W421" s="633"/>
    </row>
    <row r="422" spans="14:23">
      <c r="N422" s="633">
        <v>373</v>
      </c>
      <c r="O422" s="637">
        <f t="shared" si="34"/>
        <v>10091717.757869504</v>
      </c>
      <c r="P422" s="633">
        <v>373</v>
      </c>
      <c r="Q422" s="638">
        <f t="shared" si="35"/>
        <v>1.2E-2</v>
      </c>
      <c r="R422" s="637">
        <f t="shared" si="33"/>
        <v>121100.61309443405</v>
      </c>
      <c r="S422" s="636">
        <f t="shared" si="36"/>
        <v>1000</v>
      </c>
      <c r="T422" s="633"/>
      <c r="U422" s="633"/>
      <c r="V422" s="633"/>
      <c r="W422" s="633"/>
    </row>
    <row r="423" spans="14:23">
      <c r="N423" s="633">
        <v>374</v>
      </c>
      <c r="O423" s="637">
        <f t="shared" si="34"/>
        <v>10213818.370963939</v>
      </c>
      <c r="P423" s="633">
        <v>374</v>
      </c>
      <c r="Q423" s="638">
        <f t="shared" si="35"/>
        <v>1.2E-2</v>
      </c>
      <c r="R423" s="637">
        <f t="shared" si="33"/>
        <v>122565.82045156727</v>
      </c>
      <c r="S423" s="636">
        <f t="shared" si="36"/>
        <v>1000</v>
      </c>
      <c r="T423" s="633"/>
      <c r="U423" s="633"/>
      <c r="V423" s="633"/>
      <c r="W423" s="633"/>
    </row>
    <row r="424" spans="14:23">
      <c r="N424" s="633">
        <v>375</v>
      </c>
      <c r="O424" s="637">
        <f t="shared" si="34"/>
        <v>10337384.191415505</v>
      </c>
      <c r="P424" s="633">
        <v>375</v>
      </c>
      <c r="Q424" s="638">
        <f t="shared" si="35"/>
        <v>1.2E-2</v>
      </c>
      <c r="R424" s="637">
        <f t="shared" si="33"/>
        <v>124048.61029698607</v>
      </c>
      <c r="S424" s="636">
        <f t="shared" si="36"/>
        <v>1000</v>
      </c>
      <c r="T424" s="633"/>
      <c r="U424" s="633"/>
      <c r="V424" s="633"/>
      <c r="W424" s="633"/>
    </row>
    <row r="425" spans="14:23">
      <c r="N425" s="633">
        <v>376</v>
      </c>
      <c r="O425" s="637">
        <f t="shared" si="34"/>
        <v>10462432.801712491</v>
      </c>
      <c r="P425" s="633">
        <v>376</v>
      </c>
      <c r="Q425" s="638">
        <f t="shared" si="35"/>
        <v>1.2E-2</v>
      </c>
      <c r="R425" s="637">
        <f t="shared" si="33"/>
        <v>125549.19362054989</v>
      </c>
      <c r="S425" s="636">
        <f t="shared" si="36"/>
        <v>1000</v>
      </c>
      <c r="T425" s="633"/>
      <c r="U425" s="633"/>
      <c r="V425" s="633"/>
      <c r="W425" s="633"/>
    </row>
    <row r="426" spans="14:23">
      <c r="N426" s="633">
        <v>377</v>
      </c>
      <c r="O426" s="637">
        <f t="shared" si="34"/>
        <v>10588981.99533304</v>
      </c>
      <c r="P426" s="633">
        <v>377</v>
      </c>
      <c r="Q426" s="638">
        <f t="shared" si="35"/>
        <v>1.2E-2</v>
      </c>
      <c r="R426" s="637">
        <f t="shared" si="33"/>
        <v>127067.78394399649</v>
      </c>
      <c r="S426" s="636">
        <f t="shared" si="36"/>
        <v>1000</v>
      </c>
      <c r="T426" s="633"/>
      <c r="U426" s="633"/>
      <c r="V426" s="633"/>
      <c r="W426" s="633"/>
    </row>
    <row r="427" spans="14:23">
      <c r="N427" s="633">
        <v>378</v>
      </c>
      <c r="O427" s="637">
        <f t="shared" si="34"/>
        <v>10717049.779277036</v>
      </c>
      <c r="P427" s="633">
        <v>378</v>
      </c>
      <c r="Q427" s="638">
        <f t="shared" si="35"/>
        <v>1.2E-2</v>
      </c>
      <c r="R427" s="637">
        <f t="shared" si="33"/>
        <v>128604.59735132444</v>
      </c>
      <c r="S427" s="636">
        <f t="shared" si="36"/>
        <v>1000</v>
      </c>
      <c r="T427" s="633"/>
      <c r="U427" s="633"/>
      <c r="V427" s="633"/>
      <c r="W427" s="633"/>
    </row>
    <row r="428" spans="14:23">
      <c r="N428" s="633">
        <v>379</v>
      </c>
      <c r="O428" s="637">
        <f t="shared" si="34"/>
        <v>10846654.37662836</v>
      </c>
      <c r="P428" s="633">
        <v>379</v>
      </c>
      <c r="Q428" s="638">
        <f t="shared" si="35"/>
        <v>1.2E-2</v>
      </c>
      <c r="R428" s="637">
        <f t="shared" si="33"/>
        <v>130159.85251954032</v>
      </c>
      <c r="S428" s="636">
        <f t="shared" si="36"/>
        <v>1000</v>
      </c>
      <c r="T428" s="633"/>
      <c r="U428" s="633"/>
      <c r="V428" s="633"/>
      <c r="W428" s="633"/>
    </row>
    <row r="429" spans="14:23">
      <c r="N429" s="633">
        <v>380</v>
      </c>
      <c r="O429" s="637">
        <f t="shared" si="34"/>
        <v>10977814.2291479</v>
      </c>
      <c r="P429" s="633">
        <v>380</v>
      </c>
      <c r="Q429" s="638">
        <f t="shared" si="35"/>
        <v>1.2E-2</v>
      </c>
      <c r="R429" s="637">
        <f t="shared" si="33"/>
        <v>131733.77074977479</v>
      </c>
      <c r="S429" s="636">
        <f t="shared" si="36"/>
        <v>1000</v>
      </c>
      <c r="T429" s="633"/>
      <c r="U429" s="633"/>
      <c r="V429" s="633"/>
      <c r="W429" s="633"/>
    </row>
    <row r="430" spans="14:23">
      <c r="N430" s="633">
        <v>381</v>
      </c>
      <c r="O430" s="637">
        <f t="shared" si="34"/>
        <v>11110547.999897676</v>
      </c>
      <c r="P430" s="633">
        <v>381</v>
      </c>
      <c r="Q430" s="638">
        <f t="shared" si="35"/>
        <v>1.2E-2</v>
      </c>
      <c r="R430" s="637">
        <f t="shared" si="33"/>
        <v>133326.57599877211</v>
      </c>
      <c r="S430" s="636">
        <f t="shared" si="36"/>
        <v>1000</v>
      </c>
      <c r="T430" s="633"/>
      <c r="U430" s="633"/>
      <c r="V430" s="633"/>
      <c r="W430" s="633"/>
    </row>
    <row r="431" spans="14:23">
      <c r="N431" s="633">
        <v>382</v>
      </c>
      <c r="O431" s="637">
        <f t="shared" si="34"/>
        <v>11244874.575896448</v>
      </c>
      <c r="P431" s="633">
        <v>382</v>
      </c>
      <c r="Q431" s="638">
        <f t="shared" si="35"/>
        <v>1.2E-2</v>
      </c>
      <c r="R431" s="637">
        <f t="shared" si="33"/>
        <v>134938.49491075738</v>
      </c>
      <c r="S431" s="636">
        <f t="shared" si="36"/>
        <v>1000</v>
      </c>
      <c r="T431" s="633"/>
      <c r="U431" s="633"/>
      <c r="V431" s="633"/>
      <c r="W431" s="633"/>
    </row>
    <row r="432" spans="14:23">
      <c r="N432" s="633">
        <v>383</v>
      </c>
      <c r="O432" s="637">
        <f t="shared" si="34"/>
        <v>11380813.070807206</v>
      </c>
      <c r="P432" s="633">
        <v>383</v>
      </c>
      <c r="Q432" s="638">
        <f t="shared" si="35"/>
        <v>1.2E-2</v>
      </c>
      <c r="R432" s="637">
        <f t="shared" si="33"/>
        <v>136569.75684968647</v>
      </c>
      <c r="S432" s="636">
        <f t="shared" si="36"/>
        <v>1000</v>
      </c>
      <c r="T432" s="633"/>
      <c r="U432" s="633"/>
      <c r="V432" s="633"/>
      <c r="W432" s="633"/>
    </row>
    <row r="433" spans="14:23">
      <c r="N433" s="633">
        <v>384</v>
      </c>
      <c r="O433" s="637">
        <f t="shared" si="34"/>
        <v>11518382.827656891</v>
      </c>
      <c r="P433" s="633">
        <v>384</v>
      </c>
      <c r="Q433" s="638">
        <f t="shared" si="35"/>
        <v>1.2E-2</v>
      </c>
      <c r="R433" s="637">
        <f t="shared" si="33"/>
        <v>138220.5939318827</v>
      </c>
      <c r="S433" s="636">
        <f t="shared" si="36"/>
        <v>1000</v>
      </c>
      <c r="T433" s="633"/>
      <c r="U433" s="633"/>
      <c r="V433" s="633"/>
      <c r="W433" s="633"/>
    </row>
    <row r="434" spans="14:23">
      <c r="N434" s="633">
        <v>385</v>
      </c>
      <c r="O434" s="637">
        <f t="shared" si="34"/>
        <v>11657603.421588775</v>
      </c>
      <c r="P434" s="633">
        <v>385</v>
      </c>
      <c r="Q434" s="638">
        <f t="shared" si="35"/>
        <v>1.2E-2</v>
      </c>
      <c r="R434" s="637">
        <f t="shared" ref="R434:R497" si="37">O434*Q434</f>
        <v>139891.2410590653</v>
      </c>
      <c r="S434" s="636">
        <f t="shared" si="36"/>
        <v>1000</v>
      </c>
      <c r="T434" s="633"/>
      <c r="U434" s="633"/>
      <c r="V434" s="633"/>
      <c r="W434" s="633"/>
    </row>
    <row r="435" spans="14:23">
      <c r="N435" s="633">
        <v>386</v>
      </c>
      <c r="O435" s="637">
        <f t="shared" ref="O435:O498" si="38">O434+R434+S435</f>
        <v>11798494.66264784</v>
      </c>
      <c r="P435" s="633">
        <v>386</v>
      </c>
      <c r="Q435" s="638">
        <f t="shared" ref="Q435:Q498" si="39">Q434</f>
        <v>1.2E-2</v>
      </c>
      <c r="R435" s="637">
        <f t="shared" si="37"/>
        <v>141581.93595177407</v>
      </c>
      <c r="S435" s="636">
        <f t="shared" ref="S435:S498" si="40">S434</f>
        <v>1000</v>
      </c>
      <c r="T435" s="633"/>
      <c r="U435" s="633"/>
      <c r="V435" s="633"/>
      <c r="W435" s="633"/>
    </row>
    <row r="436" spans="14:23">
      <c r="N436" s="633">
        <v>387</v>
      </c>
      <c r="O436" s="637">
        <f t="shared" si="38"/>
        <v>11941076.598599615</v>
      </c>
      <c r="P436" s="633">
        <v>387</v>
      </c>
      <c r="Q436" s="638">
        <f t="shared" si="39"/>
        <v>1.2E-2</v>
      </c>
      <c r="R436" s="637">
        <f t="shared" si="37"/>
        <v>143292.91918319536</v>
      </c>
      <c r="S436" s="636">
        <f t="shared" si="40"/>
        <v>1000</v>
      </c>
      <c r="T436" s="633"/>
      <c r="U436" s="633"/>
      <c r="V436" s="633"/>
      <c r="W436" s="633"/>
    </row>
    <row r="437" spans="14:23">
      <c r="N437" s="633">
        <v>388</v>
      </c>
      <c r="O437" s="637">
        <f t="shared" si="38"/>
        <v>12085369.517782809</v>
      </c>
      <c r="P437" s="633">
        <v>388</v>
      </c>
      <c r="Q437" s="638">
        <f t="shared" si="39"/>
        <v>1.2E-2</v>
      </c>
      <c r="R437" s="637">
        <f t="shared" si="37"/>
        <v>145024.43421339372</v>
      </c>
      <c r="S437" s="636">
        <f t="shared" si="40"/>
        <v>1000</v>
      </c>
      <c r="T437" s="633"/>
      <c r="U437" s="633"/>
      <c r="V437" s="633"/>
      <c r="W437" s="633"/>
    </row>
    <row r="438" spans="14:23">
      <c r="N438" s="633">
        <v>389</v>
      </c>
      <c r="O438" s="637">
        <f t="shared" si="38"/>
        <v>12231393.951996204</v>
      </c>
      <c r="P438" s="633">
        <v>389</v>
      </c>
      <c r="Q438" s="638">
        <f t="shared" si="39"/>
        <v>1.2E-2</v>
      </c>
      <c r="R438" s="637">
        <f t="shared" si="37"/>
        <v>146776.72742395443</v>
      </c>
      <c r="S438" s="636">
        <f t="shared" si="40"/>
        <v>1000</v>
      </c>
      <c r="T438" s="633"/>
      <c r="U438" s="633"/>
      <c r="V438" s="633"/>
      <c r="W438" s="633"/>
    </row>
    <row r="439" spans="14:23">
      <c r="N439" s="633">
        <v>390</v>
      </c>
      <c r="O439" s="637">
        <f t="shared" si="38"/>
        <v>12379170.679420158</v>
      </c>
      <c r="P439" s="633">
        <v>390</v>
      </c>
      <c r="Q439" s="638">
        <f t="shared" si="39"/>
        <v>1.2E-2</v>
      </c>
      <c r="R439" s="637">
        <f t="shared" si="37"/>
        <v>148550.04815304189</v>
      </c>
      <c r="S439" s="636">
        <f t="shared" si="40"/>
        <v>1000</v>
      </c>
      <c r="T439" s="633"/>
      <c r="U439" s="633"/>
      <c r="V439" s="633"/>
      <c r="W439" s="633"/>
    </row>
    <row r="440" spans="14:23">
      <c r="N440" s="633">
        <v>391</v>
      </c>
      <c r="O440" s="637">
        <f t="shared" si="38"/>
        <v>12528720.727573201</v>
      </c>
      <c r="P440" s="633">
        <v>391</v>
      </c>
      <c r="Q440" s="638">
        <f t="shared" si="39"/>
        <v>1.2E-2</v>
      </c>
      <c r="R440" s="637">
        <f t="shared" si="37"/>
        <v>150344.64873087843</v>
      </c>
      <c r="S440" s="636">
        <f t="shared" si="40"/>
        <v>1000</v>
      </c>
      <c r="T440" s="633"/>
      <c r="U440" s="633"/>
      <c r="V440" s="633"/>
      <c r="W440" s="633"/>
    </row>
    <row r="441" spans="14:23">
      <c r="N441" s="633">
        <v>392</v>
      </c>
      <c r="O441" s="637">
        <f t="shared" si="38"/>
        <v>12680065.376304079</v>
      </c>
      <c r="P441" s="633">
        <v>392</v>
      </c>
      <c r="Q441" s="638">
        <f t="shared" si="39"/>
        <v>1.2E-2</v>
      </c>
      <c r="R441" s="637">
        <f t="shared" si="37"/>
        <v>152160.78451564896</v>
      </c>
      <c r="S441" s="636">
        <f t="shared" si="40"/>
        <v>1000</v>
      </c>
      <c r="T441" s="633"/>
      <c r="U441" s="633"/>
      <c r="V441" s="633"/>
      <c r="W441" s="633"/>
    </row>
    <row r="442" spans="14:23">
      <c r="N442" s="633">
        <v>393</v>
      </c>
      <c r="O442" s="637">
        <f t="shared" si="38"/>
        <v>12833226.160819728</v>
      </c>
      <c r="P442" s="633">
        <v>393</v>
      </c>
      <c r="Q442" s="638">
        <f t="shared" si="39"/>
        <v>1.2E-2</v>
      </c>
      <c r="R442" s="637">
        <f t="shared" si="37"/>
        <v>153998.71392983673</v>
      </c>
      <c r="S442" s="636">
        <f t="shared" si="40"/>
        <v>1000</v>
      </c>
      <c r="T442" s="633"/>
      <c r="U442" s="633"/>
      <c r="V442" s="633"/>
      <c r="W442" s="633"/>
    </row>
    <row r="443" spans="14:23">
      <c r="N443" s="633">
        <v>394</v>
      </c>
      <c r="O443" s="637">
        <f t="shared" si="38"/>
        <v>12988224.874749565</v>
      </c>
      <c r="P443" s="633">
        <v>394</v>
      </c>
      <c r="Q443" s="638">
        <f t="shared" si="39"/>
        <v>1.2E-2</v>
      </c>
      <c r="R443" s="637">
        <f t="shared" si="37"/>
        <v>155858.6984969948</v>
      </c>
      <c r="S443" s="636">
        <f t="shared" si="40"/>
        <v>1000</v>
      </c>
      <c r="T443" s="633"/>
      <c r="U443" s="633"/>
      <c r="V443" s="633"/>
      <c r="W443" s="633"/>
    </row>
    <row r="444" spans="14:23">
      <c r="N444" s="633">
        <v>395</v>
      </c>
      <c r="O444" s="637">
        <f t="shared" si="38"/>
        <v>13145083.573246561</v>
      </c>
      <c r="P444" s="633">
        <v>395</v>
      </c>
      <c r="Q444" s="638">
        <f t="shared" si="39"/>
        <v>1.2E-2</v>
      </c>
      <c r="R444" s="637">
        <f t="shared" si="37"/>
        <v>157741.00287895874</v>
      </c>
      <c r="S444" s="636">
        <f t="shared" si="40"/>
        <v>1000</v>
      </c>
      <c r="T444" s="633"/>
      <c r="U444" s="633"/>
      <c r="V444" s="633"/>
      <c r="W444" s="633"/>
    </row>
    <row r="445" spans="14:23">
      <c r="N445" s="633">
        <v>396</v>
      </c>
      <c r="O445" s="637">
        <f t="shared" si="38"/>
        <v>13303824.576125519</v>
      </c>
      <c r="P445" s="633">
        <v>396</v>
      </c>
      <c r="Q445" s="638">
        <f t="shared" si="39"/>
        <v>1.2E-2</v>
      </c>
      <c r="R445" s="637">
        <f t="shared" si="37"/>
        <v>159645.89491350623</v>
      </c>
      <c r="S445" s="636">
        <f t="shared" si="40"/>
        <v>1000</v>
      </c>
      <c r="T445" s="633"/>
      <c r="U445" s="633"/>
      <c r="V445" s="633"/>
      <c r="W445" s="633"/>
    </row>
    <row r="446" spans="14:23">
      <c r="N446" s="633">
        <v>397</v>
      </c>
      <c r="O446" s="637">
        <f t="shared" si="38"/>
        <v>13464470.471039025</v>
      </c>
      <c r="P446" s="633">
        <v>397</v>
      </c>
      <c r="Q446" s="638">
        <f t="shared" si="39"/>
        <v>1.2E-2</v>
      </c>
      <c r="R446" s="637">
        <f t="shared" si="37"/>
        <v>161573.64565246832</v>
      </c>
      <c r="S446" s="636">
        <f t="shared" si="40"/>
        <v>1000</v>
      </c>
      <c r="T446" s="633"/>
      <c r="U446" s="633"/>
      <c r="V446" s="633"/>
      <c r="W446" s="633"/>
    </row>
    <row r="447" spans="14:23">
      <c r="N447" s="633">
        <v>398</v>
      </c>
      <c r="O447" s="637">
        <f t="shared" si="38"/>
        <v>13627044.116691492</v>
      </c>
      <c r="P447" s="633">
        <v>398</v>
      </c>
      <c r="Q447" s="638">
        <f t="shared" si="39"/>
        <v>1.2E-2</v>
      </c>
      <c r="R447" s="637">
        <f t="shared" si="37"/>
        <v>163524.52940029791</v>
      </c>
      <c r="S447" s="636">
        <f t="shared" si="40"/>
        <v>1000</v>
      </c>
      <c r="T447" s="633"/>
      <c r="U447" s="633"/>
      <c r="V447" s="633"/>
      <c r="W447" s="633"/>
    </row>
    <row r="448" spans="14:23">
      <c r="N448" s="633">
        <v>399</v>
      </c>
      <c r="O448" s="637">
        <f t="shared" si="38"/>
        <v>13791568.646091791</v>
      </c>
      <c r="P448" s="633">
        <v>399</v>
      </c>
      <c r="Q448" s="638">
        <f t="shared" si="39"/>
        <v>1.2E-2</v>
      </c>
      <c r="R448" s="637">
        <f t="shared" si="37"/>
        <v>165498.82375310149</v>
      </c>
      <c r="S448" s="636">
        <f t="shared" si="40"/>
        <v>1000</v>
      </c>
      <c r="T448" s="633"/>
      <c r="U448" s="633"/>
      <c r="V448" s="633"/>
      <c r="W448" s="633"/>
    </row>
    <row r="449" spans="14:23">
      <c r="N449" s="633">
        <v>400</v>
      </c>
      <c r="O449" s="637">
        <f t="shared" si="38"/>
        <v>13958067.469844893</v>
      </c>
      <c r="P449" s="633">
        <v>400</v>
      </c>
      <c r="Q449" s="638">
        <f t="shared" si="39"/>
        <v>1.2E-2</v>
      </c>
      <c r="R449" s="637">
        <f t="shared" si="37"/>
        <v>167496.80963813871</v>
      </c>
      <c r="S449" s="636">
        <f t="shared" si="40"/>
        <v>1000</v>
      </c>
      <c r="T449" s="633"/>
      <c r="U449" s="633"/>
      <c r="V449" s="633"/>
      <c r="W449" s="633"/>
    </row>
    <row r="450" spans="14:23">
      <c r="N450" s="633">
        <v>401</v>
      </c>
      <c r="O450" s="637">
        <f t="shared" si="38"/>
        <v>14126564.279483031</v>
      </c>
      <c r="P450" s="633">
        <v>401</v>
      </c>
      <c r="Q450" s="638">
        <f t="shared" si="39"/>
        <v>1.2E-2</v>
      </c>
      <c r="R450" s="637">
        <f t="shared" si="37"/>
        <v>169518.77135379639</v>
      </c>
      <c r="S450" s="636">
        <f t="shared" si="40"/>
        <v>1000</v>
      </c>
      <c r="T450" s="633"/>
      <c r="U450" s="633"/>
      <c r="V450" s="633"/>
      <c r="W450" s="633"/>
    </row>
    <row r="451" spans="14:23">
      <c r="N451" s="633">
        <v>402</v>
      </c>
      <c r="O451" s="637">
        <f t="shared" si="38"/>
        <v>14297083.050836828</v>
      </c>
      <c r="P451" s="633">
        <v>402</v>
      </c>
      <c r="Q451" s="638">
        <f t="shared" si="39"/>
        <v>1.2E-2</v>
      </c>
      <c r="R451" s="637">
        <f t="shared" si="37"/>
        <v>171564.99661004194</v>
      </c>
      <c r="S451" s="636">
        <f t="shared" si="40"/>
        <v>1000</v>
      </c>
      <c r="T451" s="633"/>
      <c r="U451" s="633"/>
      <c r="V451" s="633"/>
      <c r="W451" s="633"/>
    </row>
    <row r="452" spans="14:23">
      <c r="N452" s="633">
        <v>403</v>
      </c>
      <c r="O452" s="637">
        <f t="shared" si="38"/>
        <v>14469648.047446869</v>
      </c>
      <c r="P452" s="633">
        <v>403</v>
      </c>
      <c r="Q452" s="638">
        <f t="shared" si="39"/>
        <v>1.2E-2</v>
      </c>
      <c r="R452" s="637">
        <f t="shared" si="37"/>
        <v>173635.77656936244</v>
      </c>
      <c r="S452" s="636">
        <f t="shared" si="40"/>
        <v>1000</v>
      </c>
      <c r="T452" s="633"/>
      <c r="U452" s="633"/>
      <c r="V452" s="633"/>
      <c r="W452" s="633"/>
    </row>
    <row r="453" spans="14:23">
      <c r="N453" s="633">
        <v>404</v>
      </c>
      <c r="O453" s="637">
        <f t="shared" si="38"/>
        <v>14644283.824016232</v>
      </c>
      <c r="P453" s="633">
        <v>404</v>
      </c>
      <c r="Q453" s="638">
        <f t="shared" si="39"/>
        <v>1.2E-2</v>
      </c>
      <c r="R453" s="637">
        <f t="shared" si="37"/>
        <v>175731.4058881948</v>
      </c>
      <c r="S453" s="636">
        <f t="shared" si="40"/>
        <v>1000</v>
      </c>
      <c r="T453" s="633"/>
      <c r="U453" s="633"/>
      <c r="V453" s="633"/>
      <c r="W453" s="633"/>
    </row>
    <row r="454" spans="14:23">
      <c r="N454" s="633">
        <v>405</v>
      </c>
      <c r="O454" s="637">
        <f t="shared" si="38"/>
        <v>14821015.229904426</v>
      </c>
      <c r="P454" s="633">
        <v>405</v>
      </c>
      <c r="Q454" s="638">
        <f t="shared" si="39"/>
        <v>1.2E-2</v>
      </c>
      <c r="R454" s="637">
        <f t="shared" si="37"/>
        <v>177852.18275885313</v>
      </c>
      <c r="S454" s="636">
        <f t="shared" si="40"/>
        <v>1000</v>
      </c>
      <c r="T454" s="633"/>
      <c r="U454" s="633"/>
      <c r="V454" s="633"/>
      <c r="W454" s="633"/>
    </row>
    <row r="455" spans="14:23">
      <c r="N455" s="633">
        <v>406</v>
      </c>
      <c r="O455" s="637">
        <f t="shared" si="38"/>
        <v>14999867.412663279</v>
      </c>
      <c r="P455" s="633">
        <v>406</v>
      </c>
      <c r="Q455" s="638">
        <f t="shared" si="39"/>
        <v>1.2E-2</v>
      </c>
      <c r="R455" s="637">
        <f t="shared" si="37"/>
        <v>179998.40895195934</v>
      </c>
      <c r="S455" s="636">
        <f t="shared" si="40"/>
        <v>1000</v>
      </c>
      <c r="T455" s="633"/>
      <c r="U455" s="633"/>
      <c r="V455" s="633"/>
      <c r="W455" s="633"/>
    </row>
    <row r="456" spans="14:23">
      <c r="N456" s="633">
        <v>407</v>
      </c>
      <c r="O456" s="637">
        <f t="shared" si="38"/>
        <v>15180865.821615238</v>
      </c>
      <c r="P456" s="633">
        <v>407</v>
      </c>
      <c r="Q456" s="638">
        <f t="shared" si="39"/>
        <v>1.2E-2</v>
      </c>
      <c r="R456" s="637">
        <f t="shared" si="37"/>
        <v>182170.38985938285</v>
      </c>
      <c r="S456" s="636">
        <f t="shared" si="40"/>
        <v>1000</v>
      </c>
      <c r="T456" s="633"/>
      <c r="U456" s="633"/>
      <c r="V456" s="633"/>
      <c r="W456" s="633"/>
    </row>
    <row r="457" spans="14:23">
      <c r="N457" s="633">
        <v>408</v>
      </c>
      <c r="O457" s="637">
        <f t="shared" si="38"/>
        <v>15364036.21147462</v>
      </c>
      <c r="P457" s="633">
        <v>408</v>
      </c>
      <c r="Q457" s="638">
        <f t="shared" si="39"/>
        <v>1.2E-2</v>
      </c>
      <c r="R457" s="637">
        <f t="shared" si="37"/>
        <v>184368.43453769543</v>
      </c>
      <c r="S457" s="636">
        <f t="shared" si="40"/>
        <v>1000</v>
      </c>
      <c r="T457" s="633"/>
      <c r="U457" s="633"/>
      <c r="V457" s="633"/>
      <c r="W457" s="633"/>
    </row>
    <row r="458" spans="14:23">
      <c r="N458" s="633">
        <v>409</v>
      </c>
      <c r="O458" s="637">
        <f t="shared" si="38"/>
        <v>15549404.646012316</v>
      </c>
      <c r="P458" s="633">
        <v>409</v>
      </c>
      <c r="Q458" s="638">
        <f t="shared" si="39"/>
        <v>1.2E-2</v>
      </c>
      <c r="R458" s="637">
        <f t="shared" si="37"/>
        <v>186592.85575214779</v>
      </c>
      <c r="S458" s="636">
        <f t="shared" si="40"/>
        <v>1000</v>
      </c>
      <c r="T458" s="633"/>
      <c r="U458" s="633"/>
      <c r="V458" s="633"/>
      <c r="W458" s="633"/>
    </row>
    <row r="459" spans="14:23">
      <c r="N459" s="633">
        <v>410</v>
      </c>
      <c r="O459" s="637">
        <f t="shared" si="38"/>
        <v>15736997.501764463</v>
      </c>
      <c r="P459" s="633">
        <v>410</v>
      </c>
      <c r="Q459" s="638">
        <f t="shared" si="39"/>
        <v>1.2E-2</v>
      </c>
      <c r="R459" s="637">
        <f t="shared" si="37"/>
        <v>188843.97002117356</v>
      </c>
      <c r="S459" s="636">
        <f t="shared" si="40"/>
        <v>1000</v>
      </c>
      <c r="T459" s="633"/>
      <c r="U459" s="633"/>
      <c r="V459" s="633"/>
      <c r="W459" s="633"/>
    </row>
    <row r="460" spans="14:23">
      <c r="N460" s="633">
        <v>411</v>
      </c>
      <c r="O460" s="637">
        <f t="shared" si="38"/>
        <v>15926841.471785637</v>
      </c>
      <c r="P460" s="633">
        <v>411</v>
      </c>
      <c r="Q460" s="638">
        <f t="shared" si="39"/>
        <v>1.2E-2</v>
      </c>
      <c r="R460" s="637">
        <f t="shared" si="37"/>
        <v>191122.09766142763</v>
      </c>
      <c r="S460" s="636">
        <f t="shared" si="40"/>
        <v>1000</v>
      </c>
      <c r="T460" s="633"/>
      <c r="U460" s="633"/>
      <c r="V460" s="633"/>
      <c r="W460" s="633"/>
    </row>
    <row r="461" spans="14:23">
      <c r="N461" s="633">
        <v>412</v>
      </c>
      <c r="O461" s="637">
        <f t="shared" si="38"/>
        <v>16118963.569447065</v>
      </c>
      <c r="P461" s="633">
        <v>412</v>
      </c>
      <c r="Q461" s="638">
        <f t="shared" si="39"/>
        <v>1.2E-2</v>
      </c>
      <c r="R461" s="637">
        <f t="shared" si="37"/>
        <v>193427.56283336479</v>
      </c>
      <c r="S461" s="636">
        <f t="shared" si="40"/>
        <v>1000</v>
      </c>
      <c r="T461" s="633"/>
      <c r="U461" s="633"/>
      <c r="V461" s="633"/>
      <c r="W461" s="633"/>
    </row>
    <row r="462" spans="14:23">
      <c r="N462" s="633">
        <v>413</v>
      </c>
      <c r="O462" s="637">
        <f t="shared" si="38"/>
        <v>16313391.13228043</v>
      </c>
      <c r="P462" s="633">
        <v>413</v>
      </c>
      <c r="Q462" s="638">
        <f t="shared" si="39"/>
        <v>1.2E-2</v>
      </c>
      <c r="R462" s="637">
        <f t="shared" si="37"/>
        <v>195760.69358736515</v>
      </c>
      <c r="S462" s="636">
        <f t="shared" si="40"/>
        <v>1000</v>
      </c>
      <c r="T462" s="633"/>
      <c r="U462" s="633"/>
      <c r="V462" s="633"/>
      <c r="W462" s="633"/>
    </row>
    <row r="463" spans="14:23">
      <c r="N463" s="633">
        <v>414</v>
      </c>
      <c r="O463" s="637">
        <f t="shared" si="38"/>
        <v>16510151.825867794</v>
      </c>
      <c r="P463" s="633">
        <v>414</v>
      </c>
      <c r="Q463" s="638">
        <f t="shared" si="39"/>
        <v>1.2E-2</v>
      </c>
      <c r="R463" s="637">
        <f t="shared" si="37"/>
        <v>198121.82191041354</v>
      </c>
      <c r="S463" s="636">
        <f t="shared" si="40"/>
        <v>1000</v>
      </c>
      <c r="T463" s="633"/>
      <c r="U463" s="633"/>
      <c r="V463" s="633"/>
      <c r="W463" s="633"/>
    </row>
    <row r="464" spans="14:23">
      <c r="N464" s="633">
        <v>415</v>
      </c>
      <c r="O464" s="637">
        <f t="shared" si="38"/>
        <v>16709273.647778207</v>
      </c>
      <c r="P464" s="633">
        <v>415</v>
      </c>
      <c r="Q464" s="638">
        <f t="shared" si="39"/>
        <v>1.2E-2</v>
      </c>
      <c r="R464" s="637">
        <f t="shared" si="37"/>
        <v>200511.28377333848</v>
      </c>
      <c r="S464" s="636">
        <f t="shared" si="40"/>
        <v>1000</v>
      </c>
      <c r="T464" s="633"/>
      <c r="U464" s="633"/>
      <c r="V464" s="633"/>
      <c r="W464" s="633"/>
    </row>
    <row r="465" spans="14:23">
      <c r="N465" s="633">
        <v>416</v>
      </c>
      <c r="O465" s="637">
        <f t="shared" si="38"/>
        <v>16910784.931551546</v>
      </c>
      <c r="P465" s="633">
        <v>416</v>
      </c>
      <c r="Q465" s="638">
        <f t="shared" si="39"/>
        <v>1.2E-2</v>
      </c>
      <c r="R465" s="637">
        <f t="shared" si="37"/>
        <v>202929.41917861855</v>
      </c>
      <c r="S465" s="636">
        <f t="shared" si="40"/>
        <v>1000</v>
      </c>
      <c r="T465" s="633"/>
      <c r="U465" s="633"/>
      <c r="V465" s="633"/>
      <c r="W465" s="633"/>
    </row>
    <row r="466" spans="14:23">
      <c r="N466" s="633">
        <v>417</v>
      </c>
      <c r="O466" s="637">
        <f t="shared" si="38"/>
        <v>17114714.350730166</v>
      </c>
      <c r="P466" s="633">
        <v>417</v>
      </c>
      <c r="Q466" s="638">
        <f t="shared" si="39"/>
        <v>1.2E-2</v>
      </c>
      <c r="R466" s="637">
        <f t="shared" si="37"/>
        <v>205376.57220876199</v>
      </c>
      <c r="S466" s="636">
        <f t="shared" si="40"/>
        <v>1000</v>
      </c>
      <c r="T466" s="633"/>
      <c r="U466" s="633"/>
      <c r="V466" s="633"/>
      <c r="W466" s="633"/>
    </row>
    <row r="467" spans="14:23">
      <c r="N467" s="633">
        <v>418</v>
      </c>
      <c r="O467" s="637">
        <f t="shared" si="38"/>
        <v>17321090.922938928</v>
      </c>
      <c r="P467" s="633">
        <v>418</v>
      </c>
      <c r="Q467" s="638">
        <f t="shared" si="39"/>
        <v>1.2E-2</v>
      </c>
      <c r="R467" s="637">
        <f t="shared" si="37"/>
        <v>207853.09107526715</v>
      </c>
      <c r="S467" s="636">
        <f t="shared" si="40"/>
        <v>1000</v>
      </c>
      <c r="T467" s="633"/>
      <c r="U467" s="633"/>
      <c r="V467" s="633"/>
      <c r="W467" s="633"/>
    </row>
    <row r="468" spans="14:23">
      <c r="N468" s="633">
        <v>419</v>
      </c>
      <c r="O468" s="637">
        <f t="shared" si="38"/>
        <v>17529944.014014196</v>
      </c>
      <c r="P468" s="633">
        <v>419</v>
      </c>
      <c r="Q468" s="638">
        <f t="shared" si="39"/>
        <v>1.2E-2</v>
      </c>
      <c r="R468" s="637">
        <f t="shared" si="37"/>
        <v>210359.32816817035</v>
      </c>
      <c r="S468" s="636">
        <f t="shared" si="40"/>
        <v>1000</v>
      </c>
      <c r="T468" s="633"/>
      <c r="U468" s="633"/>
      <c r="V468" s="633"/>
      <c r="W468" s="633"/>
    </row>
    <row r="469" spans="14:23">
      <c r="N469" s="633">
        <v>420</v>
      </c>
      <c r="O469" s="637">
        <f t="shared" si="38"/>
        <v>17741303.342182364</v>
      </c>
      <c r="P469" s="633">
        <v>420</v>
      </c>
      <c r="Q469" s="638">
        <f t="shared" si="39"/>
        <v>1.2E-2</v>
      </c>
      <c r="R469" s="637">
        <f t="shared" si="37"/>
        <v>212895.64010618837</v>
      </c>
      <c r="S469" s="636">
        <f t="shared" si="40"/>
        <v>1000</v>
      </c>
      <c r="T469" s="633"/>
      <c r="U469" s="633"/>
      <c r="V469" s="633"/>
      <c r="W469" s="633"/>
    </row>
    <row r="470" spans="14:23">
      <c r="N470" s="633">
        <v>421</v>
      </c>
      <c r="O470" s="637">
        <f t="shared" si="38"/>
        <v>17955198.982288554</v>
      </c>
      <c r="P470" s="633">
        <v>421</v>
      </c>
      <c r="Q470" s="638">
        <f t="shared" si="39"/>
        <v>1.2E-2</v>
      </c>
      <c r="R470" s="637">
        <f t="shared" si="37"/>
        <v>215462.38778746265</v>
      </c>
      <c r="S470" s="636">
        <f t="shared" si="40"/>
        <v>1000</v>
      </c>
      <c r="T470" s="633"/>
      <c r="U470" s="633"/>
      <c r="V470" s="633"/>
      <c r="W470" s="633"/>
    </row>
    <row r="471" spans="14:23">
      <c r="N471" s="633">
        <v>422</v>
      </c>
      <c r="O471" s="637">
        <f t="shared" si="38"/>
        <v>18171661.370076016</v>
      </c>
      <c r="P471" s="633">
        <v>422</v>
      </c>
      <c r="Q471" s="638">
        <f t="shared" si="39"/>
        <v>1.2E-2</v>
      </c>
      <c r="R471" s="637">
        <f t="shared" si="37"/>
        <v>218059.93644091219</v>
      </c>
      <c r="S471" s="636">
        <f t="shared" si="40"/>
        <v>1000</v>
      </c>
      <c r="T471" s="633"/>
      <c r="U471" s="633"/>
      <c r="V471" s="633"/>
      <c r="W471" s="633"/>
    </row>
    <row r="472" spans="14:23">
      <c r="N472" s="633">
        <v>423</v>
      </c>
      <c r="O472" s="637">
        <f t="shared" si="38"/>
        <v>18390721.306516927</v>
      </c>
      <c r="P472" s="633">
        <v>423</v>
      </c>
      <c r="Q472" s="638">
        <f t="shared" si="39"/>
        <v>1.2E-2</v>
      </c>
      <c r="R472" s="637">
        <f t="shared" si="37"/>
        <v>220688.65567820313</v>
      </c>
      <c r="S472" s="636">
        <f t="shared" si="40"/>
        <v>1000</v>
      </c>
      <c r="T472" s="633"/>
      <c r="U472" s="633"/>
      <c r="V472" s="633"/>
      <c r="W472" s="633"/>
    </row>
    <row r="473" spans="14:23">
      <c r="N473" s="633">
        <v>424</v>
      </c>
      <c r="O473" s="637">
        <f t="shared" si="38"/>
        <v>18612409.962195128</v>
      </c>
      <c r="P473" s="633">
        <v>424</v>
      </c>
      <c r="Q473" s="638">
        <f t="shared" si="39"/>
        <v>1.2E-2</v>
      </c>
      <c r="R473" s="637">
        <f t="shared" si="37"/>
        <v>223348.91954634155</v>
      </c>
      <c r="S473" s="636">
        <f t="shared" si="40"/>
        <v>1000</v>
      </c>
      <c r="T473" s="633"/>
      <c r="U473" s="633"/>
      <c r="V473" s="633"/>
      <c r="W473" s="633"/>
    </row>
    <row r="474" spans="14:23">
      <c r="N474" s="633">
        <v>425</v>
      </c>
      <c r="O474" s="637">
        <f t="shared" si="38"/>
        <v>18836758.881741472</v>
      </c>
      <c r="P474" s="633">
        <v>425</v>
      </c>
      <c r="Q474" s="638">
        <f t="shared" si="39"/>
        <v>1.2E-2</v>
      </c>
      <c r="R474" s="637">
        <f t="shared" si="37"/>
        <v>226041.10658089767</v>
      </c>
      <c r="S474" s="636">
        <f t="shared" si="40"/>
        <v>1000</v>
      </c>
      <c r="T474" s="633"/>
      <c r="U474" s="633"/>
      <c r="V474" s="633"/>
      <c r="W474" s="633"/>
    </row>
    <row r="475" spans="14:23">
      <c r="N475" s="633">
        <v>426</v>
      </c>
      <c r="O475" s="637">
        <f t="shared" si="38"/>
        <v>19063799.98832237</v>
      </c>
      <c r="P475" s="633">
        <v>426</v>
      </c>
      <c r="Q475" s="638">
        <f t="shared" si="39"/>
        <v>1.2E-2</v>
      </c>
      <c r="R475" s="637">
        <f t="shared" si="37"/>
        <v>228765.59985986844</v>
      </c>
      <c r="S475" s="636">
        <f t="shared" si="40"/>
        <v>1000</v>
      </c>
      <c r="T475" s="633"/>
      <c r="U475" s="633"/>
      <c r="V475" s="633"/>
      <c r="W475" s="633"/>
    </row>
    <row r="476" spans="14:23">
      <c r="N476" s="633">
        <v>427</v>
      </c>
      <c r="O476" s="637">
        <f t="shared" si="38"/>
        <v>19293565.588182237</v>
      </c>
      <c r="P476" s="633">
        <v>427</v>
      </c>
      <c r="Q476" s="638">
        <f t="shared" si="39"/>
        <v>1.2E-2</v>
      </c>
      <c r="R476" s="637">
        <f t="shared" si="37"/>
        <v>231522.78705818686</v>
      </c>
      <c r="S476" s="636">
        <f t="shared" si="40"/>
        <v>1000</v>
      </c>
      <c r="T476" s="633"/>
      <c r="U476" s="633"/>
      <c r="V476" s="633"/>
      <c r="W476" s="633"/>
    </row>
    <row r="477" spans="14:23">
      <c r="N477" s="633">
        <v>428</v>
      </c>
      <c r="O477" s="637">
        <f t="shared" si="38"/>
        <v>19526088.375240423</v>
      </c>
      <c r="P477" s="633">
        <v>428</v>
      </c>
      <c r="Q477" s="638">
        <f t="shared" si="39"/>
        <v>1.2E-2</v>
      </c>
      <c r="R477" s="637">
        <f t="shared" si="37"/>
        <v>234313.06050288508</v>
      </c>
      <c r="S477" s="636">
        <f t="shared" si="40"/>
        <v>1000</v>
      </c>
      <c r="T477" s="633"/>
      <c r="U477" s="633"/>
      <c r="V477" s="633"/>
      <c r="W477" s="633"/>
    </row>
    <row r="478" spans="14:23">
      <c r="N478" s="633">
        <v>429</v>
      </c>
      <c r="O478" s="637">
        <f t="shared" si="38"/>
        <v>19761401.43574331</v>
      </c>
      <c r="P478" s="633">
        <v>429</v>
      </c>
      <c r="Q478" s="638">
        <f t="shared" si="39"/>
        <v>1.2E-2</v>
      </c>
      <c r="R478" s="637">
        <f t="shared" si="37"/>
        <v>237136.81722891971</v>
      </c>
      <c r="S478" s="636">
        <f t="shared" si="40"/>
        <v>1000</v>
      </c>
      <c r="T478" s="633"/>
      <c r="U478" s="633"/>
      <c r="V478" s="633"/>
      <c r="W478" s="633"/>
    </row>
    <row r="479" spans="14:23">
      <c r="N479" s="633">
        <v>430</v>
      </c>
      <c r="O479" s="637">
        <f t="shared" si="38"/>
        <v>19999538.25297223</v>
      </c>
      <c r="P479" s="633">
        <v>430</v>
      </c>
      <c r="Q479" s="638">
        <f t="shared" si="39"/>
        <v>1.2E-2</v>
      </c>
      <c r="R479" s="637">
        <f t="shared" si="37"/>
        <v>239994.45903566678</v>
      </c>
      <c r="S479" s="636">
        <f t="shared" si="40"/>
        <v>1000</v>
      </c>
      <c r="T479" s="633"/>
      <c r="U479" s="633"/>
      <c r="V479" s="633"/>
      <c r="W479" s="633"/>
    </row>
    <row r="480" spans="14:23">
      <c r="N480" s="633">
        <v>431</v>
      </c>
      <c r="O480" s="637">
        <f t="shared" si="38"/>
        <v>20240532.712007899</v>
      </c>
      <c r="P480" s="633">
        <v>431</v>
      </c>
      <c r="Q480" s="638">
        <f t="shared" si="39"/>
        <v>1.2E-2</v>
      </c>
      <c r="R480" s="637">
        <f t="shared" si="37"/>
        <v>242886.39254409479</v>
      </c>
      <c r="S480" s="636">
        <f t="shared" si="40"/>
        <v>1000</v>
      </c>
      <c r="T480" s="633"/>
      <c r="U480" s="633"/>
      <c r="V480" s="633"/>
      <c r="W480" s="633"/>
    </row>
    <row r="481" spans="14:23">
      <c r="N481" s="633">
        <v>432</v>
      </c>
      <c r="O481" s="637">
        <f t="shared" si="38"/>
        <v>20484419.104551993</v>
      </c>
      <c r="P481" s="633">
        <v>432</v>
      </c>
      <c r="Q481" s="638">
        <f t="shared" si="39"/>
        <v>1.2E-2</v>
      </c>
      <c r="R481" s="637">
        <f t="shared" si="37"/>
        <v>245813.02925462392</v>
      </c>
      <c r="S481" s="636">
        <f t="shared" si="40"/>
        <v>1000</v>
      </c>
      <c r="T481" s="633"/>
      <c r="U481" s="633"/>
      <c r="V481" s="633"/>
      <c r="W481" s="633"/>
    </row>
    <row r="482" spans="14:23">
      <c r="N482" s="633">
        <v>433</v>
      </c>
      <c r="O482" s="637">
        <f t="shared" si="38"/>
        <v>20731232.133806616</v>
      </c>
      <c r="P482" s="633">
        <v>433</v>
      </c>
      <c r="Q482" s="638">
        <f t="shared" si="39"/>
        <v>1.2E-2</v>
      </c>
      <c r="R482" s="637">
        <f t="shared" si="37"/>
        <v>248774.78560567941</v>
      </c>
      <c r="S482" s="636">
        <f t="shared" si="40"/>
        <v>1000</v>
      </c>
      <c r="T482" s="633"/>
      <c r="U482" s="633"/>
      <c r="V482" s="633"/>
      <c r="W482" s="633"/>
    </row>
    <row r="483" spans="14:23">
      <c r="N483" s="633">
        <v>434</v>
      </c>
      <c r="O483" s="637">
        <f t="shared" si="38"/>
        <v>20981006.919412296</v>
      </c>
      <c r="P483" s="633">
        <v>434</v>
      </c>
      <c r="Q483" s="638">
        <f t="shared" si="39"/>
        <v>1.2E-2</v>
      </c>
      <c r="R483" s="637">
        <f t="shared" si="37"/>
        <v>251772.08303294756</v>
      </c>
      <c r="S483" s="636">
        <f t="shared" si="40"/>
        <v>1000</v>
      </c>
      <c r="T483" s="633"/>
      <c r="U483" s="633"/>
      <c r="V483" s="633"/>
      <c r="W483" s="633"/>
    </row>
    <row r="484" spans="14:23">
      <c r="N484" s="633">
        <v>435</v>
      </c>
      <c r="O484" s="637">
        <f t="shared" si="38"/>
        <v>21233779.002445243</v>
      </c>
      <c r="P484" s="633">
        <v>435</v>
      </c>
      <c r="Q484" s="638">
        <f t="shared" si="39"/>
        <v>1.2E-2</v>
      </c>
      <c r="R484" s="637">
        <f t="shared" si="37"/>
        <v>254805.34802934292</v>
      </c>
      <c r="S484" s="636">
        <f t="shared" si="40"/>
        <v>1000</v>
      </c>
      <c r="T484" s="633"/>
      <c r="U484" s="633"/>
      <c r="V484" s="633"/>
      <c r="W484" s="633"/>
    </row>
    <row r="485" spans="14:23">
      <c r="N485" s="633">
        <v>436</v>
      </c>
      <c r="O485" s="637">
        <f t="shared" si="38"/>
        <v>21489584.350474585</v>
      </c>
      <c r="P485" s="633">
        <v>436</v>
      </c>
      <c r="Q485" s="638">
        <f t="shared" si="39"/>
        <v>1.2E-2</v>
      </c>
      <c r="R485" s="637">
        <f t="shared" si="37"/>
        <v>257875.01220569503</v>
      </c>
      <c r="S485" s="636">
        <f t="shared" si="40"/>
        <v>1000</v>
      </c>
      <c r="T485" s="633"/>
      <c r="U485" s="633"/>
      <c r="V485" s="633"/>
      <c r="W485" s="633"/>
    </row>
    <row r="486" spans="14:23">
      <c r="N486" s="633">
        <v>437</v>
      </c>
      <c r="O486" s="637">
        <f t="shared" si="38"/>
        <v>21748459.362680279</v>
      </c>
      <c r="P486" s="633">
        <v>437</v>
      </c>
      <c r="Q486" s="638">
        <f t="shared" si="39"/>
        <v>1.2E-2</v>
      </c>
      <c r="R486" s="637">
        <f t="shared" si="37"/>
        <v>260981.51235216335</v>
      </c>
      <c r="S486" s="636">
        <f t="shared" si="40"/>
        <v>1000</v>
      </c>
      <c r="T486" s="633"/>
      <c r="U486" s="633"/>
      <c r="V486" s="633"/>
      <c r="W486" s="633"/>
    </row>
    <row r="487" spans="14:23">
      <c r="N487" s="633">
        <v>438</v>
      </c>
      <c r="O487" s="637">
        <f t="shared" si="38"/>
        <v>22010440.875032444</v>
      </c>
      <c r="P487" s="633">
        <v>438</v>
      </c>
      <c r="Q487" s="638">
        <f t="shared" si="39"/>
        <v>1.2E-2</v>
      </c>
      <c r="R487" s="637">
        <f t="shared" si="37"/>
        <v>264125.29050038935</v>
      </c>
      <c r="S487" s="636">
        <f t="shared" si="40"/>
        <v>1000</v>
      </c>
      <c r="T487" s="633"/>
      <c r="U487" s="633"/>
      <c r="V487" s="633"/>
      <c r="W487" s="633"/>
    </row>
    <row r="488" spans="14:23">
      <c r="N488" s="633">
        <v>439</v>
      </c>
      <c r="O488" s="637">
        <f t="shared" si="38"/>
        <v>22275566.165532831</v>
      </c>
      <c r="P488" s="633">
        <v>439</v>
      </c>
      <c r="Q488" s="638">
        <f t="shared" si="39"/>
        <v>1.2E-2</v>
      </c>
      <c r="R488" s="637">
        <f t="shared" si="37"/>
        <v>267306.79398639395</v>
      </c>
      <c r="S488" s="636">
        <f t="shared" si="40"/>
        <v>1000</v>
      </c>
      <c r="T488" s="633"/>
      <c r="U488" s="633"/>
      <c r="V488" s="633"/>
      <c r="W488" s="633"/>
    </row>
    <row r="489" spans="14:23">
      <c r="N489" s="633">
        <v>440</v>
      </c>
      <c r="O489" s="637">
        <f t="shared" si="38"/>
        <v>22543872.959519226</v>
      </c>
      <c r="P489" s="633">
        <v>440</v>
      </c>
      <c r="Q489" s="638">
        <f t="shared" si="39"/>
        <v>1.2E-2</v>
      </c>
      <c r="R489" s="637">
        <f t="shared" si="37"/>
        <v>270526.47551423073</v>
      </c>
      <c r="S489" s="636">
        <f t="shared" si="40"/>
        <v>1000</v>
      </c>
      <c r="T489" s="633"/>
      <c r="U489" s="633"/>
      <c r="V489" s="633"/>
      <c r="W489" s="633"/>
    </row>
    <row r="490" spans="14:23">
      <c r="N490" s="633">
        <v>441</v>
      </c>
      <c r="O490" s="637">
        <f t="shared" si="38"/>
        <v>22815399.435033455</v>
      </c>
      <c r="P490" s="633">
        <v>441</v>
      </c>
      <c r="Q490" s="638">
        <f t="shared" si="39"/>
        <v>1.2E-2</v>
      </c>
      <c r="R490" s="637">
        <f t="shared" si="37"/>
        <v>273784.79322040145</v>
      </c>
      <c r="S490" s="636">
        <f t="shared" si="40"/>
        <v>1000</v>
      </c>
      <c r="T490" s="633"/>
      <c r="U490" s="633"/>
      <c r="V490" s="633"/>
      <c r="W490" s="633"/>
    </row>
    <row r="491" spans="14:23">
      <c r="N491" s="633">
        <v>442</v>
      </c>
      <c r="O491" s="637">
        <f t="shared" si="38"/>
        <v>23090184.228253856</v>
      </c>
      <c r="P491" s="633">
        <v>442</v>
      </c>
      <c r="Q491" s="638">
        <f t="shared" si="39"/>
        <v>1.2E-2</v>
      </c>
      <c r="R491" s="637">
        <f t="shared" si="37"/>
        <v>277082.21073904628</v>
      </c>
      <c r="S491" s="636">
        <f t="shared" si="40"/>
        <v>1000</v>
      </c>
      <c r="T491" s="633"/>
      <c r="U491" s="633"/>
      <c r="V491" s="633"/>
      <c r="W491" s="633"/>
    </row>
    <row r="492" spans="14:23">
      <c r="N492" s="633">
        <v>443</v>
      </c>
      <c r="O492" s="637">
        <f t="shared" si="38"/>
        <v>23368266.438992903</v>
      </c>
      <c r="P492" s="633">
        <v>443</v>
      </c>
      <c r="Q492" s="638">
        <f t="shared" si="39"/>
        <v>1.2E-2</v>
      </c>
      <c r="R492" s="637">
        <f t="shared" si="37"/>
        <v>280419.19726791483</v>
      </c>
      <c r="S492" s="636">
        <f t="shared" si="40"/>
        <v>1000</v>
      </c>
      <c r="T492" s="633"/>
      <c r="U492" s="633"/>
      <c r="V492" s="633"/>
      <c r="W492" s="633"/>
    </row>
    <row r="493" spans="14:23">
      <c r="N493" s="633">
        <v>444</v>
      </c>
      <c r="O493" s="637">
        <f t="shared" si="38"/>
        <v>23649685.636260819</v>
      </c>
      <c r="P493" s="633">
        <v>444</v>
      </c>
      <c r="Q493" s="638">
        <f t="shared" si="39"/>
        <v>1.2E-2</v>
      </c>
      <c r="R493" s="637">
        <f t="shared" si="37"/>
        <v>283796.22763512982</v>
      </c>
      <c r="S493" s="636">
        <f t="shared" si="40"/>
        <v>1000</v>
      </c>
      <c r="T493" s="633"/>
      <c r="U493" s="633"/>
      <c r="V493" s="633"/>
      <c r="W493" s="633"/>
    </row>
    <row r="494" spans="14:23">
      <c r="N494" s="633">
        <v>445</v>
      </c>
      <c r="O494" s="637">
        <f t="shared" si="38"/>
        <v>23934481.863895949</v>
      </c>
      <c r="P494" s="633">
        <v>445</v>
      </c>
      <c r="Q494" s="638">
        <f t="shared" si="39"/>
        <v>1.2E-2</v>
      </c>
      <c r="R494" s="637">
        <f t="shared" si="37"/>
        <v>287213.7823667514</v>
      </c>
      <c r="S494" s="636">
        <f t="shared" si="40"/>
        <v>1000</v>
      </c>
      <c r="T494" s="633"/>
      <c r="U494" s="633"/>
      <c r="V494" s="633"/>
      <c r="W494" s="633"/>
    </row>
    <row r="495" spans="14:23">
      <c r="N495" s="633">
        <v>446</v>
      </c>
      <c r="O495" s="637">
        <f t="shared" si="38"/>
        <v>24222695.646262702</v>
      </c>
      <c r="P495" s="633">
        <v>446</v>
      </c>
      <c r="Q495" s="638">
        <f t="shared" si="39"/>
        <v>1.2E-2</v>
      </c>
      <c r="R495" s="637">
        <f t="shared" si="37"/>
        <v>290672.34775515244</v>
      </c>
      <c r="S495" s="636">
        <f t="shared" si="40"/>
        <v>1000</v>
      </c>
      <c r="T495" s="633"/>
      <c r="U495" s="633"/>
      <c r="V495" s="633"/>
      <c r="W495" s="633"/>
    </row>
    <row r="496" spans="14:23">
      <c r="N496" s="633">
        <v>447</v>
      </c>
      <c r="O496" s="637">
        <f t="shared" si="38"/>
        <v>24514367.994017854</v>
      </c>
      <c r="P496" s="633">
        <v>447</v>
      </c>
      <c r="Q496" s="638">
        <f t="shared" si="39"/>
        <v>1.2E-2</v>
      </c>
      <c r="R496" s="637">
        <f t="shared" si="37"/>
        <v>294172.41592821426</v>
      </c>
      <c r="S496" s="636">
        <f t="shared" si="40"/>
        <v>1000</v>
      </c>
      <c r="T496" s="633"/>
      <c r="U496" s="633"/>
      <c r="V496" s="633"/>
      <c r="W496" s="633"/>
    </row>
    <row r="497" spans="14:23">
      <c r="N497" s="633">
        <v>448</v>
      </c>
      <c r="O497" s="637">
        <f t="shared" si="38"/>
        <v>24809540.409946069</v>
      </c>
      <c r="P497" s="633">
        <v>448</v>
      </c>
      <c r="Q497" s="638">
        <f t="shared" si="39"/>
        <v>1.2E-2</v>
      </c>
      <c r="R497" s="637">
        <f t="shared" si="37"/>
        <v>297714.48491935286</v>
      </c>
      <c r="S497" s="636">
        <f t="shared" si="40"/>
        <v>1000</v>
      </c>
      <c r="T497" s="633"/>
      <c r="U497" s="633"/>
      <c r="V497" s="633"/>
      <c r="W497" s="633"/>
    </row>
    <row r="498" spans="14:23">
      <c r="N498" s="633">
        <v>449</v>
      </c>
      <c r="O498" s="637">
        <f t="shared" si="38"/>
        <v>25108254.894865423</v>
      </c>
      <c r="P498" s="633">
        <v>449</v>
      </c>
      <c r="Q498" s="638">
        <f t="shared" si="39"/>
        <v>1.2E-2</v>
      </c>
      <c r="R498" s="637">
        <f t="shared" ref="R498:R561" si="41">O498*Q498</f>
        <v>301299.05873838509</v>
      </c>
      <c r="S498" s="636">
        <f t="shared" si="40"/>
        <v>1000</v>
      </c>
      <c r="T498" s="633"/>
      <c r="U498" s="633"/>
      <c r="V498" s="633"/>
      <c r="W498" s="633"/>
    </row>
    <row r="499" spans="14:23">
      <c r="N499" s="633">
        <v>450</v>
      </c>
      <c r="O499" s="637">
        <f t="shared" ref="O499:O562" si="42">O498+R498+S499</f>
        <v>25410553.953603808</v>
      </c>
      <c r="P499" s="633">
        <v>450</v>
      </c>
      <c r="Q499" s="638">
        <f t="shared" ref="Q499:Q562" si="43">Q498</f>
        <v>1.2E-2</v>
      </c>
      <c r="R499" s="637">
        <f t="shared" si="41"/>
        <v>304926.64744324569</v>
      </c>
      <c r="S499" s="636">
        <f t="shared" ref="S499:S562" si="44">S498</f>
        <v>1000</v>
      </c>
      <c r="T499" s="633"/>
      <c r="U499" s="633"/>
      <c r="V499" s="633"/>
      <c r="W499" s="633"/>
    </row>
    <row r="500" spans="14:23">
      <c r="N500" s="633">
        <v>451</v>
      </c>
      <c r="O500" s="637">
        <f t="shared" si="42"/>
        <v>25716480.601047054</v>
      </c>
      <c r="P500" s="633">
        <v>451</v>
      </c>
      <c r="Q500" s="638">
        <f t="shared" si="43"/>
        <v>1.2E-2</v>
      </c>
      <c r="R500" s="637">
        <f t="shared" si="41"/>
        <v>308597.76721256465</v>
      </c>
      <c r="S500" s="636">
        <f t="shared" si="44"/>
        <v>1000</v>
      </c>
      <c r="T500" s="633"/>
      <c r="U500" s="633"/>
      <c r="V500" s="633"/>
      <c r="W500" s="633"/>
    </row>
    <row r="501" spans="14:23">
      <c r="N501" s="633">
        <v>452</v>
      </c>
      <c r="O501" s="637">
        <f t="shared" si="42"/>
        <v>26026078.36825962</v>
      </c>
      <c r="P501" s="633">
        <v>452</v>
      </c>
      <c r="Q501" s="638">
        <f t="shared" si="43"/>
        <v>1.2E-2</v>
      </c>
      <c r="R501" s="637">
        <f t="shared" si="41"/>
        <v>312312.94041911542</v>
      </c>
      <c r="S501" s="636">
        <f t="shared" si="44"/>
        <v>1000</v>
      </c>
      <c r="T501" s="633"/>
      <c r="U501" s="633"/>
      <c r="V501" s="633"/>
      <c r="W501" s="633"/>
    </row>
    <row r="502" spans="14:23">
      <c r="N502" s="633">
        <v>453</v>
      </c>
      <c r="O502" s="637">
        <f t="shared" si="42"/>
        <v>26339391.308678735</v>
      </c>
      <c r="P502" s="633">
        <v>453</v>
      </c>
      <c r="Q502" s="638">
        <f t="shared" si="43"/>
        <v>1.2E-2</v>
      </c>
      <c r="R502" s="637">
        <f t="shared" si="41"/>
        <v>316072.69570414483</v>
      </c>
      <c r="S502" s="636">
        <f t="shared" si="44"/>
        <v>1000</v>
      </c>
      <c r="T502" s="633"/>
      <c r="U502" s="633"/>
      <c r="V502" s="633"/>
      <c r="W502" s="633"/>
    </row>
    <row r="503" spans="14:23">
      <c r="N503" s="633">
        <v>454</v>
      </c>
      <c r="O503" s="637">
        <f t="shared" si="42"/>
        <v>26656464.004382879</v>
      </c>
      <c r="P503" s="633">
        <v>454</v>
      </c>
      <c r="Q503" s="638">
        <f t="shared" si="43"/>
        <v>1.2E-2</v>
      </c>
      <c r="R503" s="637">
        <f t="shared" si="41"/>
        <v>319877.56805259455</v>
      </c>
      <c r="S503" s="636">
        <f t="shared" si="44"/>
        <v>1000</v>
      </c>
      <c r="T503" s="633"/>
      <c r="U503" s="633"/>
      <c r="V503" s="633"/>
      <c r="W503" s="633"/>
    </row>
    <row r="504" spans="14:23">
      <c r="N504" s="633">
        <v>455</v>
      </c>
      <c r="O504" s="637">
        <f t="shared" si="42"/>
        <v>26977341.572435472</v>
      </c>
      <c r="P504" s="633">
        <v>455</v>
      </c>
      <c r="Q504" s="638">
        <f t="shared" si="43"/>
        <v>1.2E-2</v>
      </c>
      <c r="R504" s="637">
        <f t="shared" si="41"/>
        <v>323728.09886922565</v>
      </c>
      <c r="S504" s="636">
        <f t="shared" si="44"/>
        <v>1000</v>
      </c>
      <c r="T504" s="633"/>
      <c r="U504" s="633"/>
      <c r="V504" s="633"/>
      <c r="W504" s="633"/>
    </row>
    <row r="505" spans="14:23">
      <c r="N505" s="633">
        <v>456</v>
      </c>
      <c r="O505" s="637">
        <f t="shared" si="42"/>
        <v>27302069.671304699</v>
      </c>
      <c r="P505" s="633">
        <v>456</v>
      </c>
      <c r="Q505" s="638">
        <f t="shared" si="43"/>
        <v>1.2E-2</v>
      </c>
      <c r="R505" s="637">
        <f t="shared" si="41"/>
        <v>327624.83605565637</v>
      </c>
      <c r="S505" s="636">
        <f t="shared" si="44"/>
        <v>1000</v>
      </c>
      <c r="T505" s="633"/>
      <c r="U505" s="633"/>
      <c r="V505" s="633"/>
      <c r="W505" s="633"/>
    </row>
    <row r="506" spans="14:23">
      <c r="N506" s="633">
        <v>457</v>
      </c>
      <c r="O506" s="637">
        <f t="shared" si="42"/>
        <v>27630694.507360354</v>
      </c>
      <c r="P506" s="633">
        <v>457</v>
      </c>
      <c r="Q506" s="638">
        <f t="shared" si="43"/>
        <v>1.2E-2</v>
      </c>
      <c r="R506" s="637">
        <f t="shared" si="41"/>
        <v>331568.33408832428</v>
      </c>
      <c r="S506" s="636">
        <f t="shared" si="44"/>
        <v>1000</v>
      </c>
      <c r="T506" s="633"/>
      <c r="U506" s="633"/>
      <c r="V506" s="633"/>
      <c r="W506" s="633"/>
    </row>
    <row r="507" spans="14:23">
      <c r="N507" s="633">
        <v>458</v>
      </c>
      <c r="O507" s="637">
        <f t="shared" si="42"/>
        <v>27963262.84144868</v>
      </c>
      <c r="P507" s="633">
        <v>458</v>
      </c>
      <c r="Q507" s="638">
        <f t="shared" si="43"/>
        <v>1.2E-2</v>
      </c>
      <c r="R507" s="637">
        <f t="shared" si="41"/>
        <v>335559.15409738413</v>
      </c>
      <c r="S507" s="636">
        <f t="shared" si="44"/>
        <v>1000</v>
      </c>
      <c r="T507" s="633"/>
      <c r="U507" s="633"/>
      <c r="V507" s="633"/>
      <c r="W507" s="633"/>
    </row>
    <row r="508" spans="14:23">
      <c r="N508" s="633">
        <v>459</v>
      </c>
      <c r="O508" s="637">
        <f t="shared" si="42"/>
        <v>28299821.995546065</v>
      </c>
      <c r="P508" s="633">
        <v>459</v>
      </c>
      <c r="Q508" s="638">
        <f t="shared" si="43"/>
        <v>1.2E-2</v>
      </c>
      <c r="R508" s="637">
        <f t="shared" si="41"/>
        <v>339597.8639465528</v>
      </c>
      <c r="S508" s="636">
        <f t="shared" si="44"/>
        <v>1000</v>
      </c>
      <c r="T508" s="633"/>
      <c r="U508" s="633"/>
      <c r="V508" s="633"/>
      <c r="W508" s="633"/>
    </row>
    <row r="509" spans="14:23">
      <c r="N509" s="633">
        <v>460</v>
      </c>
      <c r="O509" s="637">
        <f t="shared" si="42"/>
        <v>28640419.859492619</v>
      </c>
      <c r="P509" s="633">
        <v>460</v>
      </c>
      <c r="Q509" s="638">
        <f t="shared" si="43"/>
        <v>1.2E-2</v>
      </c>
      <c r="R509" s="637">
        <f t="shared" si="41"/>
        <v>343685.03831391141</v>
      </c>
      <c r="S509" s="636">
        <f t="shared" si="44"/>
        <v>1000</v>
      </c>
      <c r="T509" s="633"/>
      <c r="U509" s="633"/>
      <c r="V509" s="633"/>
      <c r="W509" s="633"/>
    </row>
    <row r="510" spans="14:23">
      <c r="N510" s="633">
        <v>461</v>
      </c>
      <c r="O510" s="637">
        <f t="shared" si="42"/>
        <v>28985104.897806529</v>
      </c>
      <c r="P510" s="633">
        <v>461</v>
      </c>
      <c r="Q510" s="638">
        <f t="shared" si="43"/>
        <v>1.2E-2</v>
      </c>
      <c r="R510" s="637">
        <f t="shared" si="41"/>
        <v>347821.25877367833</v>
      </c>
      <c r="S510" s="636">
        <f t="shared" si="44"/>
        <v>1000</v>
      </c>
      <c r="T510" s="633"/>
      <c r="U510" s="633"/>
      <c r="V510" s="633"/>
      <c r="W510" s="633"/>
    </row>
    <row r="511" spans="14:23">
      <c r="N511" s="633">
        <v>462</v>
      </c>
      <c r="O511" s="637">
        <f t="shared" si="42"/>
        <v>29333926.156580206</v>
      </c>
      <c r="P511" s="633">
        <v>462</v>
      </c>
      <c r="Q511" s="638">
        <f t="shared" si="43"/>
        <v>1.2E-2</v>
      </c>
      <c r="R511" s="637">
        <f t="shared" si="41"/>
        <v>352007.11387896247</v>
      </c>
      <c r="S511" s="636">
        <f t="shared" si="44"/>
        <v>1000</v>
      </c>
      <c r="T511" s="633"/>
      <c r="U511" s="633"/>
      <c r="V511" s="633"/>
      <c r="W511" s="633"/>
    </row>
    <row r="512" spans="14:23">
      <c r="N512" s="633">
        <v>463</v>
      </c>
      <c r="O512" s="637">
        <f t="shared" si="42"/>
        <v>29686933.270459168</v>
      </c>
      <c r="P512" s="633">
        <v>463</v>
      </c>
      <c r="Q512" s="638">
        <f t="shared" si="43"/>
        <v>1.2E-2</v>
      </c>
      <c r="R512" s="637">
        <f t="shared" si="41"/>
        <v>356243.19924551004</v>
      </c>
      <c r="S512" s="636">
        <f t="shared" si="44"/>
        <v>1000</v>
      </c>
      <c r="T512" s="633"/>
      <c r="U512" s="633"/>
      <c r="V512" s="633"/>
      <c r="W512" s="633"/>
    </row>
    <row r="513" spans="14:23">
      <c r="N513" s="633">
        <v>464</v>
      </c>
      <c r="O513" s="637">
        <f t="shared" si="42"/>
        <v>30044176.469704676</v>
      </c>
      <c r="P513" s="633">
        <v>464</v>
      </c>
      <c r="Q513" s="638">
        <f t="shared" si="43"/>
        <v>1.2E-2</v>
      </c>
      <c r="R513" s="637">
        <f t="shared" si="41"/>
        <v>360530.1176364561</v>
      </c>
      <c r="S513" s="636">
        <f t="shared" si="44"/>
        <v>1000</v>
      </c>
      <c r="T513" s="633"/>
      <c r="U513" s="633"/>
      <c r="V513" s="633"/>
      <c r="W513" s="633"/>
    </row>
    <row r="514" spans="14:23">
      <c r="N514" s="633">
        <v>465</v>
      </c>
      <c r="O514" s="637">
        <f t="shared" si="42"/>
        <v>30405706.587341134</v>
      </c>
      <c r="P514" s="633">
        <v>465</v>
      </c>
      <c r="Q514" s="638">
        <f t="shared" si="43"/>
        <v>1.2E-2</v>
      </c>
      <c r="R514" s="637">
        <f t="shared" si="41"/>
        <v>364868.47904809361</v>
      </c>
      <c r="S514" s="636">
        <f t="shared" si="44"/>
        <v>1000</v>
      </c>
      <c r="T514" s="633"/>
      <c r="U514" s="633"/>
      <c r="V514" s="633"/>
      <c r="W514" s="633"/>
    </row>
    <row r="515" spans="14:23">
      <c r="N515" s="633">
        <v>466</v>
      </c>
      <c r="O515" s="637">
        <f t="shared" si="42"/>
        <v>30771575.066389225</v>
      </c>
      <c r="P515" s="633">
        <v>466</v>
      </c>
      <c r="Q515" s="638">
        <f t="shared" si="43"/>
        <v>1.2E-2</v>
      </c>
      <c r="R515" s="637">
        <f t="shared" si="41"/>
        <v>369258.9007966707</v>
      </c>
      <c r="S515" s="636">
        <f t="shared" si="44"/>
        <v>1000</v>
      </c>
      <c r="T515" s="633"/>
      <c r="U515" s="633"/>
      <c r="V515" s="633"/>
      <c r="W515" s="633"/>
    </row>
    <row r="516" spans="14:23">
      <c r="N516" s="633">
        <v>467</v>
      </c>
      <c r="O516" s="637">
        <f t="shared" si="42"/>
        <v>31141833.967185896</v>
      </c>
      <c r="P516" s="633">
        <v>467</v>
      </c>
      <c r="Q516" s="638">
        <f t="shared" si="43"/>
        <v>1.2E-2</v>
      </c>
      <c r="R516" s="637">
        <f t="shared" si="41"/>
        <v>373702.00760623073</v>
      </c>
      <c r="S516" s="636">
        <f t="shared" si="44"/>
        <v>1000</v>
      </c>
      <c r="T516" s="633"/>
      <c r="U516" s="633"/>
      <c r="V516" s="633"/>
      <c r="W516" s="633"/>
    </row>
    <row r="517" spans="14:23">
      <c r="N517" s="633">
        <v>468</v>
      </c>
      <c r="O517" s="637">
        <f t="shared" si="42"/>
        <v>31516535.974792127</v>
      </c>
      <c r="P517" s="633">
        <v>468</v>
      </c>
      <c r="Q517" s="638">
        <f t="shared" si="43"/>
        <v>1.2E-2</v>
      </c>
      <c r="R517" s="637">
        <f t="shared" si="41"/>
        <v>378198.43169750553</v>
      </c>
      <c r="S517" s="636">
        <f t="shared" si="44"/>
        <v>1000</v>
      </c>
      <c r="T517" s="633"/>
      <c r="U517" s="633"/>
      <c r="V517" s="633"/>
      <c r="W517" s="633"/>
    </row>
    <row r="518" spans="14:23">
      <c r="N518" s="633">
        <v>469</v>
      </c>
      <c r="O518" s="637">
        <f t="shared" si="42"/>
        <v>31895734.406489633</v>
      </c>
      <c r="P518" s="633">
        <v>469</v>
      </c>
      <c r="Q518" s="638">
        <f t="shared" si="43"/>
        <v>1.2E-2</v>
      </c>
      <c r="R518" s="637">
        <f t="shared" si="41"/>
        <v>382748.81287787558</v>
      </c>
      <c r="S518" s="636">
        <f t="shared" si="44"/>
        <v>1000</v>
      </c>
      <c r="T518" s="633"/>
      <c r="U518" s="633"/>
      <c r="V518" s="633"/>
      <c r="W518" s="633"/>
    </row>
    <row r="519" spans="14:23">
      <c r="N519" s="633">
        <v>470</v>
      </c>
      <c r="O519" s="637">
        <f t="shared" si="42"/>
        <v>32279483.219367508</v>
      </c>
      <c r="P519" s="633">
        <v>470</v>
      </c>
      <c r="Q519" s="638">
        <f t="shared" si="43"/>
        <v>1.2E-2</v>
      </c>
      <c r="R519" s="637">
        <f t="shared" si="41"/>
        <v>387353.79863241012</v>
      </c>
      <c r="S519" s="636">
        <f t="shared" si="44"/>
        <v>1000</v>
      </c>
      <c r="T519" s="633"/>
      <c r="U519" s="633"/>
      <c r="V519" s="633"/>
      <c r="W519" s="633"/>
    </row>
    <row r="520" spans="14:23">
      <c r="N520" s="633">
        <v>471</v>
      </c>
      <c r="O520" s="637">
        <f t="shared" si="42"/>
        <v>32667837.017999917</v>
      </c>
      <c r="P520" s="633">
        <v>471</v>
      </c>
      <c r="Q520" s="638">
        <f t="shared" si="43"/>
        <v>1.2E-2</v>
      </c>
      <c r="R520" s="637">
        <f t="shared" si="41"/>
        <v>392014.04421599902</v>
      </c>
      <c r="S520" s="636">
        <f t="shared" si="44"/>
        <v>1000</v>
      </c>
      <c r="T520" s="633"/>
      <c r="U520" s="633"/>
      <c r="V520" s="633"/>
      <c r="W520" s="633"/>
    </row>
    <row r="521" spans="14:23">
      <c r="N521" s="633">
        <v>472</v>
      </c>
      <c r="O521" s="637">
        <f t="shared" si="42"/>
        <v>33060851.062215917</v>
      </c>
      <c r="P521" s="633">
        <v>472</v>
      </c>
      <c r="Q521" s="638">
        <f t="shared" si="43"/>
        <v>1.2E-2</v>
      </c>
      <c r="R521" s="637">
        <f t="shared" si="41"/>
        <v>396730.21274659102</v>
      </c>
      <c r="S521" s="636">
        <f t="shared" si="44"/>
        <v>1000</v>
      </c>
      <c r="T521" s="633"/>
      <c r="U521" s="633"/>
      <c r="V521" s="633"/>
      <c r="W521" s="633"/>
    </row>
    <row r="522" spans="14:23">
      <c r="N522" s="633">
        <v>473</v>
      </c>
      <c r="O522" s="637">
        <f t="shared" si="42"/>
        <v>33458581.274962507</v>
      </c>
      <c r="P522" s="633">
        <v>473</v>
      </c>
      <c r="Q522" s="638">
        <f t="shared" si="43"/>
        <v>1.2E-2</v>
      </c>
      <c r="R522" s="637">
        <f t="shared" si="41"/>
        <v>401502.9752995501</v>
      </c>
      <c r="S522" s="636">
        <f t="shared" si="44"/>
        <v>1000</v>
      </c>
      <c r="T522" s="633"/>
      <c r="U522" s="633"/>
      <c r="V522" s="633"/>
      <c r="W522" s="633"/>
    </row>
    <row r="523" spans="14:23">
      <c r="N523" s="633">
        <v>474</v>
      </c>
      <c r="O523" s="637">
        <f t="shared" si="42"/>
        <v>33861084.250262059</v>
      </c>
      <c r="P523" s="633">
        <v>474</v>
      </c>
      <c r="Q523" s="638">
        <f t="shared" si="43"/>
        <v>1.2E-2</v>
      </c>
      <c r="R523" s="637">
        <f t="shared" si="41"/>
        <v>406333.01100314473</v>
      </c>
      <c r="S523" s="636">
        <f t="shared" si="44"/>
        <v>1000</v>
      </c>
      <c r="T523" s="633"/>
      <c r="U523" s="633"/>
      <c r="V523" s="633"/>
      <c r="W523" s="633"/>
    </row>
    <row r="524" spans="14:23">
      <c r="N524" s="633">
        <v>475</v>
      </c>
      <c r="O524" s="637">
        <f t="shared" si="42"/>
        <v>34268417.261265203</v>
      </c>
      <c r="P524" s="633">
        <v>475</v>
      </c>
      <c r="Q524" s="638">
        <f t="shared" si="43"/>
        <v>1.2E-2</v>
      </c>
      <c r="R524" s="637">
        <f t="shared" si="41"/>
        <v>411221.00713518244</v>
      </c>
      <c r="S524" s="636">
        <f t="shared" si="44"/>
        <v>1000</v>
      </c>
      <c r="T524" s="633"/>
      <c r="U524" s="633"/>
      <c r="V524" s="633"/>
      <c r="W524" s="633"/>
    </row>
    <row r="525" spans="14:23">
      <c r="N525" s="633">
        <v>476</v>
      </c>
      <c r="O525" s="637">
        <f t="shared" si="42"/>
        <v>34680638.268400386</v>
      </c>
      <c r="P525" s="633">
        <v>476</v>
      </c>
      <c r="Q525" s="638">
        <f t="shared" si="43"/>
        <v>1.2E-2</v>
      </c>
      <c r="R525" s="637">
        <f t="shared" si="41"/>
        <v>416167.65922080463</v>
      </c>
      <c r="S525" s="636">
        <f t="shared" si="44"/>
        <v>1000</v>
      </c>
      <c r="T525" s="633"/>
      <c r="U525" s="633"/>
      <c r="V525" s="633"/>
      <c r="W525" s="633"/>
    </row>
    <row r="526" spans="14:23">
      <c r="N526" s="633">
        <v>477</v>
      </c>
      <c r="O526" s="637">
        <f t="shared" si="42"/>
        <v>35097805.927621193</v>
      </c>
      <c r="P526" s="633">
        <v>477</v>
      </c>
      <c r="Q526" s="638">
        <f t="shared" si="43"/>
        <v>1.2E-2</v>
      </c>
      <c r="R526" s="637">
        <f t="shared" si="41"/>
        <v>421173.67113145435</v>
      </c>
      <c r="S526" s="636">
        <f t="shared" si="44"/>
        <v>1000</v>
      </c>
      <c r="T526" s="633"/>
      <c r="U526" s="633"/>
      <c r="V526" s="633"/>
      <c r="W526" s="633"/>
    </row>
    <row r="527" spans="14:23">
      <c r="N527" s="633">
        <v>478</v>
      </c>
      <c r="O527" s="637">
        <f t="shared" si="42"/>
        <v>35519979.598752648</v>
      </c>
      <c r="P527" s="633">
        <v>478</v>
      </c>
      <c r="Q527" s="638">
        <f t="shared" si="43"/>
        <v>1.2E-2</v>
      </c>
      <c r="R527" s="637">
        <f t="shared" si="41"/>
        <v>426239.7551850318</v>
      </c>
      <c r="S527" s="636">
        <f t="shared" si="44"/>
        <v>1000</v>
      </c>
      <c r="T527" s="633"/>
      <c r="U527" s="633"/>
      <c r="V527" s="633"/>
      <c r="W527" s="633"/>
    </row>
    <row r="528" spans="14:23">
      <c r="N528" s="633">
        <v>479</v>
      </c>
      <c r="O528" s="637">
        <f t="shared" si="42"/>
        <v>35947219.353937678</v>
      </c>
      <c r="P528" s="633">
        <v>479</v>
      </c>
      <c r="Q528" s="638">
        <f t="shared" si="43"/>
        <v>1.2E-2</v>
      </c>
      <c r="R528" s="637">
        <f t="shared" si="41"/>
        <v>431366.63224725216</v>
      </c>
      <c r="S528" s="636">
        <f t="shared" si="44"/>
        <v>1000</v>
      </c>
      <c r="T528" s="633"/>
      <c r="U528" s="633"/>
      <c r="V528" s="633"/>
      <c r="W528" s="633"/>
    </row>
    <row r="529" spans="14:23">
      <c r="N529" s="633">
        <v>480</v>
      </c>
      <c r="O529" s="637">
        <f t="shared" si="42"/>
        <v>36379585.986184932</v>
      </c>
      <c r="P529" s="633">
        <v>480</v>
      </c>
      <c r="Q529" s="638">
        <f t="shared" si="43"/>
        <v>1.2E-2</v>
      </c>
      <c r="R529" s="637">
        <f t="shared" si="41"/>
        <v>436555.03183421917</v>
      </c>
      <c r="S529" s="636">
        <f t="shared" si="44"/>
        <v>1000</v>
      </c>
      <c r="T529" s="633"/>
      <c r="U529" s="633"/>
      <c r="V529" s="633"/>
      <c r="W529" s="633"/>
    </row>
    <row r="530" spans="14:23">
      <c r="N530" s="633">
        <v>481</v>
      </c>
      <c r="O530" s="637">
        <f t="shared" si="42"/>
        <v>36817141.018019155</v>
      </c>
      <c r="P530" s="633">
        <v>481</v>
      </c>
      <c r="Q530" s="638">
        <f t="shared" si="43"/>
        <v>1.2E-2</v>
      </c>
      <c r="R530" s="637">
        <f t="shared" si="41"/>
        <v>441805.69221622986</v>
      </c>
      <c r="S530" s="636">
        <f t="shared" si="44"/>
        <v>1000</v>
      </c>
      <c r="T530" s="633"/>
      <c r="U530" s="633"/>
      <c r="V530" s="633"/>
      <c r="W530" s="633"/>
    </row>
    <row r="531" spans="14:23">
      <c r="N531" s="633">
        <v>482</v>
      </c>
      <c r="O531" s="637">
        <f t="shared" si="42"/>
        <v>37259946.710235387</v>
      </c>
      <c r="P531" s="633">
        <v>482</v>
      </c>
      <c r="Q531" s="638">
        <f t="shared" si="43"/>
        <v>1.2E-2</v>
      </c>
      <c r="R531" s="637">
        <f t="shared" si="41"/>
        <v>447119.36052282463</v>
      </c>
      <c r="S531" s="636">
        <f t="shared" si="44"/>
        <v>1000</v>
      </c>
      <c r="T531" s="633"/>
      <c r="U531" s="633"/>
      <c r="V531" s="633"/>
      <c r="W531" s="633"/>
    </row>
    <row r="532" spans="14:23">
      <c r="N532" s="633">
        <v>483</v>
      </c>
      <c r="O532" s="637">
        <f t="shared" si="42"/>
        <v>37708066.070758209</v>
      </c>
      <c r="P532" s="633">
        <v>483</v>
      </c>
      <c r="Q532" s="638">
        <f t="shared" si="43"/>
        <v>1.2E-2</v>
      </c>
      <c r="R532" s="637">
        <f t="shared" si="41"/>
        <v>452496.79284909851</v>
      </c>
      <c r="S532" s="636">
        <f t="shared" si="44"/>
        <v>1000</v>
      </c>
      <c r="T532" s="633"/>
      <c r="U532" s="633"/>
      <c r="V532" s="633"/>
      <c r="W532" s="633"/>
    </row>
    <row r="533" spans="14:23">
      <c r="N533" s="633">
        <v>484</v>
      </c>
      <c r="O533" s="637">
        <f t="shared" si="42"/>
        <v>38161562.86360731</v>
      </c>
      <c r="P533" s="633">
        <v>484</v>
      </c>
      <c r="Q533" s="638">
        <f t="shared" si="43"/>
        <v>1.2E-2</v>
      </c>
      <c r="R533" s="637">
        <f t="shared" si="41"/>
        <v>457938.75436328771</v>
      </c>
      <c r="S533" s="636">
        <f t="shared" si="44"/>
        <v>1000</v>
      </c>
      <c r="T533" s="633"/>
      <c r="U533" s="633"/>
      <c r="V533" s="633"/>
      <c r="W533" s="633"/>
    </row>
    <row r="534" spans="14:23">
      <c r="N534" s="633">
        <v>485</v>
      </c>
      <c r="O534" s="637">
        <f t="shared" si="42"/>
        <v>38620501.617970601</v>
      </c>
      <c r="P534" s="633">
        <v>485</v>
      </c>
      <c r="Q534" s="638">
        <f t="shared" si="43"/>
        <v>1.2E-2</v>
      </c>
      <c r="R534" s="637">
        <f t="shared" si="41"/>
        <v>463446.0194156472</v>
      </c>
      <c r="S534" s="636">
        <f t="shared" si="44"/>
        <v>1000</v>
      </c>
      <c r="T534" s="633"/>
      <c r="U534" s="633"/>
      <c r="V534" s="633"/>
      <c r="W534" s="633"/>
    </row>
    <row r="535" spans="14:23">
      <c r="N535" s="633">
        <v>486</v>
      </c>
      <c r="O535" s="637">
        <f t="shared" si="42"/>
        <v>39084947.637386248</v>
      </c>
      <c r="P535" s="633">
        <v>486</v>
      </c>
      <c r="Q535" s="638">
        <f t="shared" si="43"/>
        <v>1.2E-2</v>
      </c>
      <c r="R535" s="637">
        <f t="shared" si="41"/>
        <v>469019.37164863496</v>
      </c>
      <c r="S535" s="636">
        <f t="shared" si="44"/>
        <v>1000</v>
      </c>
      <c r="T535" s="633"/>
      <c r="U535" s="633"/>
      <c r="V535" s="633"/>
      <c r="W535" s="633"/>
    </row>
    <row r="536" spans="14:23">
      <c r="N536" s="633">
        <v>487</v>
      </c>
      <c r="O536" s="637">
        <f t="shared" si="42"/>
        <v>39554967.00903488</v>
      </c>
      <c r="P536" s="633">
        <v>487</v>
      </c>
      <c r="Q536" s="638">
        <f t="shared" si="43"/>
        <v>1.2E-2</v>
      </c>
      <c r="R536" s="637">
        <f t="shared" si="41"/>
        <v>474659.60410841857</v>
      </c>
      <c r="S536" s="636">
        <f t="shared" si="44"/>
        <v>1000</v>
      </c>
      <c r="T536" s="633"/>
      <c r="U536" s="633"/>
      <c r="V536" s="633"/>
      <c r="W536" s="633"/>
    </row>
    <row r="537" spans="14:23">
      <c r="N537" s="633">
        <v>488</v>
      </c>
      <c r="O537" s="637">
        <f t="shared" si="42"/>
        <v>40030626.613143295</v>
      </c>
      <c r="P537" s="633">
        <v>488</v>
      </c>
      <c r="Q537" s="638">
        <f t="shared" si="43"/>
        <v>1.2E-2</v>
      </c>
      <c r="R537" s="637">
        <f t="shared" si="41"/>
        <v>480367.51935771958</v>
      </c>
      <c r="S537" s="636">
        <f t="shared" si="44"/>
        <v>1000</v>
      </c>
      <c r="T537" s="633"/>
      <c r="U537" s="633"/>
      <c r="V537" s="633"/>
      <c r="W537" s="633"/>
    </row>
    <row r="538" spans="14:23">
      <c r="N538" s="633">
        <v>489</v>
      </c>
      <c r="O538" s="637">
        <f t="shared" si="42"/>
        <v>40511994.132501014</v>
      </c>
      <c r="P538" s="633">
        <v>489</v>
      </c>
      <c r="Q538" s="638">
        <f t="shared" si="43"/>
        <v>1.2E-2</v>
      </c>
      <c r="R538" s="637">
        <f t="shared" si="41"/>
        <v>486143.92959001218</v>
      </c>
      <c r="S538" s="636">
        <f t="shared" si="44"/>
        <v>1000</v>
      </c>
      <c r="T538" s="633"/>
      <c r="U538" s="633"/>
      <c r="V538" s="633"/>
      <c r="W538" s="633"/>
    </row>
    <row r="539" spans="14:23">
      <c r="N539" s="633">
        <v>490</v>
      </c>
      <c r="O539" s="637">
        <f t="shared" si="42"/>
        <v>40999138.062091023</v>
      </c>
      <c r="P539" s="633">
        <v>490</v>
      </c>
      <c r="Q539" s="638">
        <f t="shared" si="43"/>
        <v>1.2E-2</v>
      </c>
      <c r="R539" s="637">
        <f t="shared" si="41"/>
        <v>491989.6567450923</v>
      </c>
      <c r="S539" s="636">
        <f t="shared" si="44"/>
        <v>1000</v>
      </c>
      <c r="T539" s="633"/>
      <c r="U539" s="633"/>
      <c r="V539" s="633"/>
      <c r="W539" s="633"/>
    </row>
    <row r="540" spans="14:23">
      <c r="N540" s="633">
        <v>491</v>
      </c>
      <c r="O540" s="637">
        <f t="shared" si="42"/>
        <v>41492127.718836114</v>
      </c>
      <c r="P540" s="633">
        <v>491</v>
      </c>
      <c r="Q540" s="638">
        <f t="shared" si="43"/>
        <v>1.2E-2</v>
      </c>
      <c r="R540" s="637">
        <f t="shared" si="41"/>
        <v>497905.53262603335</v>
      </c>
      <c r="S540" s="636">
        <f t="shared" si="44"/>
        <v>1000</v>
      </c>
      <c r="T540" s="633"/>
      <c r="U540" s="633"/>
      <c r="V540" s="633"/>
      <c r="W540" s="633"/>
    </row>
    <row r="541" spans="14:23">
      <c r="N541" s="633">
        <v>492</v>
      </c>
      <c r="O541" s="637">
        <f t="shared" si="42"/>
        <v>41991033.251462147</v>
      </c>
      <c r="P541" s="633">
        <v>492</v>
      </c>
      <c r="Q541" s="638">
        <f t="shared" si="43"/>
        <v>1.2E-2</v>
      </c>
      <c r="R541" s="637">
        <f t="shared" si="41"/>
        <v>503892.39901754574</v>
      </c>
      <c r="S541" s="636">
        <f t="shared" si="44"/>
        <v>1000</v>
      </c>
      <c r="T541" s="633"/>
      <c r="U541" s="633"/>
      <c r="V541" s="633"/>
      <c r="W541" s="633"/>
    </row>
    <row r="542" spans="14:23">
      <c r="N542" s="633">
        <v>493</v>
      </c>
      <c r="O542" s="637">
        <f t="shared" si="42"/>
        <v>42495925.650479689</v>
      </c>
      <c r="P542" s="633">
        <v>493</v>
      </c>
      <c r="Q542" s="638">
        <f t="shared" si="43"/>
        <v>1.2E-2</v>
      </c>
      <c r="R542" s="637">
        <f t="shared" si="41"/>
        <v>509951.10780575627</v>
      </c>
      <c r="S542" s="636">
        <f t="shared" si="44"/>
        <v>1000</v>
      </c>
      <c r="T542" s="633"/>
      <c r="U542" s="633"/>
      <c r="V542" s="633"/>
      <c r="W542" s="633"/>
    </row>
    <row r="543" spans="14:23">
      <c r="N543" s="633">
        <v>494</v>
      </c>
      <c r="O543" s="637">
        <f t="shared" si="42"/>
        <v>43006876.758285448</v>
      </c>
      <c r="P543" s="633">
        <v>494</v>
      </c>
      <c r="Q543" s="638">
        <f t="shared" si="43"/>
        <v>1.2E-2</v>
      </c>
      <c r="R543" s="637">
        <f t="shared" si="41"/>
        <v>516082.52109942539</v>
      </c>
      <c r="S543" s="636">
        <f t="shared" si="44"/>
        <v>1000</v>
      </c>
      <c r="T543" s="633"/>
      <c r="U543" s="633"/>
      <c r="V543" s="633"/>
      <c r="W543" s="633"/>
    </row>
    <row r="544" spans="14:23">
      <c r="N544" s="633">
        <v>495</v>
      </c>
      <c r="O544" s="637">
        <f t="shared" si="42"/>
        <v>43523959.279384874</v>
      </c>
      <c r="P544" s="633">
        <v>495</v>
      </c>
      <c r="Q544" s="638">
        <f t="shared" si="43"/>
        <v>1.2E-2</v>
      </c>
      <c r="R544" s="637">
        <f t="shared" si="41"/>
        <v>522287.51135261852</v>
      </c>
      <c r="S544" s="636">
        <f t="shared" si="44"/>
        <v>1000</v>
      </c>
      <c r="T544" s="633"/>
      <c r="U544" s="633"/>
      <c r="V544" s="633"/>
      <c r="W544" s="633"/>
    </row>
    <row r="545" spans="14:23">
      <c r="N545" s="633">
        <v>496</v>
      </c>
      <c r="O545" s="637">
        <f t="shared" si="42"/>
        <v>44047246.790737495</v>
      </c>
      <c r="P545" s="633">
        <v>496</v>
      </c>
      <c r="Q545" s="638">
        <f t="shared" si="43"/>
        <v>1.2E-2</v>
      </c>
      <c r="R545" s="637">
        <f t="shared" si="41"/>
        <v>528566.96148884995</v>
      </c>
      <c r="S545" s="636">
        <f t="shared" si="44"/>
        <v>1000</v>
      </c>
      <c r="T545" s="633"/>
      <c r="U545" s="633"/>
      <c r="V545" s="633"/>
      <c r="W545" s="633"/>
    </row>
    <row r="546" spans="14:23">
      <c r="N546" s="633">
        <v>497</v>
      </c>
      <c r="O546" s="637">
        <f t="shared" si="42"/>
        <v>44576813.752226345</v>
      </c>
      <c r="P546" s="633">
        <v>497</v>
      </c>
      <c r="Q546" s="638">
        <f t="shared" si="43"/>
        <v>1.2E-2</v>
      </c>
      <c r="R546" s="637">
        <f t="shared" si="41"/>
        <v>534921.76502671617</v>
      </c>
      <c r="S546" s="636">
        <f t="shared" si="44"/>
        <v>1000</v>
      </c>
      <c r="T546" s="633"/>
      <c r="U546" s="633"/>
      <c r="V546" s="633"/>
      <c r="W546" s="633"/>
    </row>
    <row r="547" spans="14:23">
      <c r="N547" s="633">
        <v>498</v>
      </c>
      <c r="O547" s="637">
        <f t="shared" si="42"/>
        <v>45112735.517253064</v>
      </c>
      <c r="P547" s="633">
        <v>498</v>
      </c>
      <c r="Q547" s="638">
        <f t="shared" si="43"/>
        <v>1.2E-2</v>
      </c>
      <c r="R547" s="637">
        <f t="shared" si="41"/>
        <v>541352.82620703673</v>
      </c>
      <c r="S547" s="636">
        <f t="shared" si="44"/>
        <v>1000</v>
      </c>
      <c r="T547" s="633"/>
      <c r="U547" s="633"/>
      <c r="V547" s="633"/>
      <c r="W547" s="633"/>
    </row>
    <row r="548" spans="14:23">
      <c r="N548" s="633">
        <v>499</v>
      </c>
      <c r="O548" s="637">
        <f t="shared" si="42"/>
        <v>45655088.343460098</v>
      </c>
      <c r="P548" s="633">
        <v>499</v>
      </c>
      <c r="Q548" s="638">
        <f t="shared" si="43"/>
        <v>1.2E-2</v>
      </c>
      <c r="R548" s="637">
        <f t="shared" si="41"/>
        <v>547861.06012152124</v>
      </c>
      <c r="S548" s="636">
        <f t="shared" si="44"/>
        <v>1000</v>
      </c>
      <c r="T548" s="633"/>
      <c r="U548" s="633"/>
      <c r="V548" s="633"/>
      <c r="W548" s="633"/>
    </row>
    <row r="549" spans="14:23">
      <c r="N549" s="633">
        <v>500</v>
      </c>
      <c r="O549" s="637">
        <f t="shared" si="42"/>
        <v>46203949.403581619</v>
      </c>
      <c r="P549" s="633">
        <v>500</v>
      </c>
      <c r="Q549" s="638">
        <f t="shared" si="43"/>
        <v>1.2E-2</v>
      </c>
      <c r="R549" s="637">
        <f t="shared" si="41"/>
        <v>554447.3928429794</v>
      </c>
      <c r="S549" s="636">
        <f t="shared" si="44"/>
        <v>1000</v>
      </c>
      <c r="T549" s="633"/>
      <c r="U549" s="633"/>
      <c r="V549" s="633"/>
      <c r="W549" s="633"/>
    </row>
    <row r="550" spans="14:23">
      <c r="N550" s="633">
        <v>501</v>
      </c>
      <c r="O550" s="637">
        <f t="shared" si="42"/>
        <v>46759396.796424598</v>
      </c>
      <c r="P550" s="633">
        <v>501</v>
      </c>
      <c r="Q550" s="638">
        <f t="shared" si="43"/>
        <v>1.2E-2</v>
      </c>
      <c r="R550" s="637">
        <f t="shared" si="41"/>
        <v>561112.76155709522</v>
      </c>
      <c r="S550" s="636">
        <f t="shared" si="44"/>
        <v>1000</v>
      </c>
      <c r="T550" s="633"/>
      <c r="U550" s="633"/>
      <c r="V550" s="633"/>
      <c r="W550" s="633"/>
    </row>
    <row r="551" spans="14:23">
      <c r="N551" s="633">
        <v>502</v>
      </c>
      <c r="O551" s="637">
        <f t="shared" si="42"/>
        <v>47321509.557981692</v>
      </c>
      <c r="P551" s="633">
        <v>502</v>
      </c>
      <c r="Q551" s="638">
        <f t="shared" si="43"/>
        <v>1.2E-2</v>
      </c>
      <c r="R551" s="637">
        <f t="shared" si="41"/>
        <v>567858.11469578033</v>
      </c>
      <c r="S551" s="636">
        <f t="shared" si="44"/>
        <v>1000</v>
      </c>
      <c r="T551" s="633"/>
      <c r="U551" s="633"/>
      <c r="V551" s="633"/>
      <c r="W551" s="633"/>
    </row>
    <row r="552" spans="14:23">
      <c r="N552" s="633">
        <v>503</v>
      </c>
      <c r="O552" s="637">
        <f t="shared" si="42"/>
        <v>47890367.672677472</v>
      </c>
      <c r="P552" s="633">
        <v>503</v>
      </c>
      <c r="Q552" s="638">
        <f t="shared" si="43"/>
        <v>1.2E-2</v>
      </c>
      <c r="R552" s="637">
        <f t="shared" si="41"/>
        <v>574684.41207212966</v>
      </c>
      <c r="S552" s="636">
        <f t="shared" si="44"/>
        <v>1000</v>
      </c>
      <c r="T552" s="633"/>
      <c r="U552" s="633"/>
      <c r="V552" s="633"/>
      <c r="W552" s="633"/>
    </row>
    <row r="553" spans="14:23">
      <c r="N553" s="633">
        <v>504</v>
      </c>
      <c r="O553" s="637">
        <f t="shared" si="42"/>
        <v>48466052.084749602</v>
      </c>
      <c r="P553" s="633">
        <v>504</v>
      </c>
      <c r="Q553" s="638">
        <f t="shared" si="43"/>
        <v>1.2E-2</v>
      </c>
      <c r="R553" s="637">
        <f t="shared" si="41"/>
        <v>581592.62501699524</v>
      </c>
      <c r="S553" s="636">
        <f t="shared" si="44"/>
        <v>1000</v>
      </c>
      <c r="T553" s="633"/>
      <c r="U553" s="633"/>
      <c r="V553" s="633"/>
      <c r="W553" s="633"/>
    </row>
    <row r="554" spans="14:23">
      <c r="N554" s="633">
        <v>505</v>
      </c>
      <c r="O554" s="637">
        <f t="shared" si="42"/>
        <v>49048644.709766597</v>
      </c>
      <c r="P554" s="633">
        <v>505</v>
      </c>
      <c r="Q554" s="638">
        <f t="shared" si="43"/>
        <v>1.2E-2</v>
      </c>
      <c r="R554" s="637">
        <f t="shared" si="41"/>
        <v>588583.7365171992</v>
      </c>
      <c r="S554" s="636">
        <f t="shared" si="44"/>
        <v>1000</v>
      </c>
      <c r="T554" s="633"/>
      <c r="U554" s="633"/>
      <c r="V554" s="633"/>
      <c r="W554" s="633"/>
    </row>
    <row r="555" spans="14:23">
      <c r="N555" s="633">
        <v>506</v>
      </c>
      <c r="O555" s="637">
        <f t="shared" si="42"/>
        <v>49638228.446283795</v>
      </c>
      <c r="P555" s="633">
        <v>506</v>
      </c>
      <c r="Q555" s="638">
        <f t="shared" si="43"/>
        <v>1.2E-2</v>
      </c>
      <c r="R555" s="637">
        <f t="shared" si="41"/>
        <v>595658.74135540554</v>
      </c>
      <c r="S555" s="636">
        <f t="shared" si="44"/>
        <v>1000</v>
      </c>
      <c r="T555" s="633"/>
      <c r="U555" s="633"/>
      <c r="V555" s="633"/>
      <c r="W555" s="633"/>
    </row>
    <row r="556" spans="14:23">
      <c r="N556" s="633">
        <v>507</v>
      </c>
      <c r="O556" s="637">
        <f t="shared" si="42"/>
        <v>50234887.187639199</v>
      </c>
      <c r="P556" s="633">
        <v>507</v>
      </c>
      <c r="Q556" s="638">
        <f t="shared" si="43"/>
        <v>1.2E-2</v>
      </c>
      <c r="R556" s="637">
        <f t="shared" si="41"/>
        <v>602818.64625167043</v>
      </c>
      <c r="S556" s="636">
        <f t="shared" si="44"/>
        <v>1000</v>
      </c>
      <c r="T556" s="633"/>
      <c r="U556" s="633"/>
      <c r="V556" s="633"/>
      <c r="W556" s="633"/>
    </row>
    <row r="557" spans="14:23">
      <c r="N557" s="633">
        <v>508</v>
      </c>
      <c r="O557" s="637">
        <f t="shared" si="42"/>
        <v>50838705.83389087</v>
      </c>
      <c r="P557" s="633">
        <v>508</v>
      </c>
      <c r="Q557" s="638">
        <f t="shared" si="43"/>
        <v>1.2E-2</v>
      </c>
      <c r="R557" s="637">
        <f t="shared" si="41"/>
        <v>610064.47000669048</v>
      </c>
      <c r="S557" s="636">
        <f t="shared" si="44"/>
        <v>1000</v>
      </c>
      <c r="T557" s="633"/>
      <c r="U557" s="633"/>
      <c r="V557" s="633"/>
      <c r="W557" s="633"/>
    </row>
    <row r="558" spans="14:23">
      <c r="N558" s="633">
        <v>509</v>
      </c>
      <c r="O558" s="637">
        <f t="shared" si="42"/>
        <v>51449770.30389756</v>
      </c>
      <c r="P558" s="633">
        <v>509</v>
      </c>
      <c r="Q558" s="638">
        <f t="shared" si="43"/>
        <v>1.2E-2</v>
      </c>
      <c r="R558" s="637">
        <f t="shared" si="41"/>
        <v>617397.24364677072</v>
      </c>
      <c r="S558" s="636">
        <f t="shared" si="44"/>
        <v>1000</v>
      </c>
      <c r="T558" s="633"/>
      <c r="U558" s="633"/>
      <c r="V558" s="633"/>
      <c r="W558" s="633"/>
    </row>
    <row r="559" spans="14:23">
      <c r="N559" s="633">
        <v>510</v>
      </c>
      <c r="O559" s="637">
        <f t="shared" si="42"/>
        <v>52068167.54754433</v>
      </c>
      <c r="P559" s="633">
        <v>510</v>
      </c>
      <c r="Q559" s="638">
        <f t="shared" si="43"/>
        <v>1.2E-2</v>
      </c>
      <c r="R559" s="637">
        <f t="shared" si="41"/>
        <v>624818.01057053194</v>
      </c>
      <c r="S559" s="636">
        <f t="shared" si="44"/>
        <v>1000</v>
      </c>
      <c r="T559" s="633"/>
      <c r="U559" s="633"/>
      <c r="V559" s="633"/>
      <c r="W559" s="633"/>
    </row>
    <row r="560" spans="14:23">
      <c r="N560" s="633">
        <v>511</v>
      </c>
      <c r="O560" s="637">
        <f t="shared" si="42"/>
        <v>52693985.558114864</v>
      </c>
      <c r="P560" s="633">
        <v>511</v>
      </c>
      <c r="Q560" s="638">
        <f t="shared" si="43"/>
        <v>1.2E-2</v>
      </c>
      <c r="R560" s="637">
        <f t="shared" si="41"/>
        <v>632327.82669737842</v>
      </c>
      <c r="S560" s="636">
        <f t="shared" si="44"/>
        <v>1000</v>
      </c>
      <c r="T560" s="633"/>
      <c r="U560" s="633"/>
      <c r="V560" s="633"/>
      <c r="W560" s="633"/>
    </row>
    <row r="561" spans="14:23">
      <c r="N561" s="633">
        <v>512</v>
      </c>
      <c r="O561" s="637">
        <f t="shared" si="42"/>
        <v>53327313.384812243</v>
      </c>
      <c r="P561" s="633">
        <v>512</v>
      </c>
      <c r="Q561" s="638">
        <f t="shared" si="43"/>
        <v>1.2E-2</v>
      </c>
      <c r="R561" s="637">
        <f t="shared" si="41"/>
        <v>639927.76061774697</v>
      </c>
      <c r="S561" s="636">
        <f t="shared" si="44"/>
        <v>1000</v>
      </c>
      <c r="T561" s="633"/>
      <c r="U561" s="633"/>
      <c r="V561" s="633"/>
      <c r="W561" s="633"/>
    </row>
    <row r="562" spans="14:23">
      <c r="N562" s="633">
        <v>513</v>
      </c>
      <c r="O562" s="637">
        <f t="shared" si="42"/>
        <v>53968241.145429991</v>
      </c>
      <c r="P562" s="633">
        <v>513</v>
      </c>
      <c r="Q562" s="638">
        <f t="shared" si="43"/>
        <v>1.2E-2</v>
      </c>
      <c r="R562" s="637">
        <f t="shared" ref="R562:R625" si="45">O562*Q562</f>
        <v>647618.89374515996</v>
      </c>
      <c r="S562" s="636">
        <f t="shared" si="44"/>
        <v>1000</v>
      </c>
      <c r="T562" s="633"/>
      <c r="U562" s="633"/>
      <c r="V562" s="633"/>
      <c r="W562" s="633"/>
    </row>
    <row r="563" spans="14:23">
      <c r="N563" s="633">
        <v>514</v>
      </c>
      <c r="O563" s="637">
        <f t="shared" ref="O563:O626" si="46">O562+R562+S563</f>
        <v>54616860.039175153</v>
      </c>
      <c r="P563" s="633">
        <v>514</v>
      </c>
      <c r="Q563" s="638">
        <f t="shared" ref="Q563:Q626" si="47">Q562</f>
        <v>1.2E-2</v>
      </c>
      <c r="R563" s="637">
        <f t="shared" si="45"/>
        <v>655402.3204701019</v>
      </c>
      <c r="S563" s="636">
        <f t="shared" ref="S563:S626" si="48">S562</f>
        <v>1000</v>
      </c>
      <c r="T563" s="633"/>
      <c r="U563" s="633"/>
      <c r="V563" s="633"/>
      <c r="W563" s="633"/>
    </row>
    <row r="564" spans="14:23">
      <c r="N564" s="633">
        <v>515</v>
      </c>
      <c r="O564" s="637">
        <f t="shared" si="46"/>
        <v>55273262.359645255</v>
      </c>
      <c r="P564" s="633">
        <v>515</v>
      </c>
      <c r="Q564" s="638">
        <f t="shared" si="47"/>
        <v>1.2E-2</v>
      </c>
      <c r="R564" s="637">
        <f t="shared" si="45"/>
        <v>663279.14831574308</v>
      </c>
      <c r="S564" s="636">
        <f t="shared" si="48"/>
        <v>1000</v>
      </c>
      <c r="T564" s="633"/>
      <c r="U564" s="633"/>
      <c r="V564" s="633"/>
      <c r="W564" s="633"/>
    </row>
    <row r="565" spans="14:23">
      <c r="N565" s="633">
        <v>516</v>
      </c>
      <c r="O565" s="637">
        <f t="shared" si="46"/>
        <v>55937541.507960998</v>
      </c>
      <c r="P565" s="633">
        <v>516</v>
      </c>
      <c r="Q565" s="638">
        <f t="shared" si="47"/>
        <v>1.2E-2</v>
      </c>
      <c r="R565" s="637">
        <f t="shared" si="45"/>
        <v>671250.49809553195</v>
      </c>
      <c r="S565" s="636">
        <f t="shared" si="48"/>
        <v>1000</v>
      </c>
      <c r="T565" s="633"/>
      <c r="U565" s="633"/>
      <c r="V565" s="633"/>
      <c r="W565" s="633"/>
    </row>
    <row r="566" spans="14:23">
      <c r="N566" s="633">
        <v>517</v>
      </c>
      <c r="O566" s="637">
        <f t="shared" si="46"/>
        <v>56609792.006056532</v>
      </c>
      <c r="P566" s="633">
        <v>517</v>
      </c>
      <c r="Q566" s="638">
        <f t="shared" si="47"/>
        <v>1.2E-2</v>
      </c>
      <c r="R566" s="637">
        <f t="shared" si="45"/>
        <v>679317.50407267839</v>
      </c>
      <c r="S566" s="636">
        <f t="shared" si="48"/>
        <v>1000</v>
      </c>
      <c r="T566" s="633"/>
      <c r="U566" s="633"/>
      <c r="V566" s="633"/>
      <c r="W566" s="633"/>
    </row>
    <row r="567" spans="14:23">
      <c r="N567" s="633">
        <v>518</v>
      </c>
      <c r="O567" s="637">
        <f t="shared" si="46"/>
        <v>57290109.510129213</v>
      </c>
      <c r="P567" s="633">
        <v>518</v>
      </c>
      <c r="Q567" s="638">
        <f t="shared" si="47"/>
        <v>1.2E-2</v>
      </c>
      <c r="R567" s="637">
        <f t="shared" si="45"/>
        <v>687481.31412155053</v>
      </c>
      <c r="S567" s="636">
        <f t="shared" si="48"/>
        <v>1000</v>
      </c>
      <c r="T567" s="633"/>
      <c r="U567" s="633"/>
      <c r="V567" s="633"/>
      <c r="W567" s="633"/>
    </row>
    <row r="568" spans="14:23">
      <c r="N568" s="633">
        <v>519</v>
      </c>
      <c r="O568" s="637">
        <f t="shared" si="46"/>
        <v>57978590.824250765</v>
      </c>
      <c r="P568" s="633">
        <v>519</v>
      </c>
      <c r="Q568" s="638">
        <f t="shared" si="47"/>
        <v>1.2E-2</v>
      </c>
      <c r="R568" s="637">
        <f t="shared" si="45"/>
        <v>695743.08989100915</v>
      </c>
      <c r="S568" s="636">
        <f t="shared" si="48"/>
        <v>1000</v>
      </c>
      <c r="T568" s="633"/>
      <c r="U568" s="633"/>
      <c r="V568" s="633"/>
      <c r="W568" s="633"/>
    </row>
    <row r="569" spans="14:23">
      <c r="N569" s="633">
        <v>520</v>
      </c>
      <c r="O569" s="637">
        <f t="shared" si="46"/>
        <v>58675333.914141774</v>
      </c>
      <c r="P569" s="633">
        <v>520</v>
      </c>
      <c r="Q569" s="638">
        <f t="shared" si="47"/>
        <v>1.2E-2</v>
      </c>
      <c r="R569" s="637">
        <f t="shared" si="45"/>
        <v>704104.00696970127</v>
      </c>
      <c r="S569" s="636">
        <f t="shared" si="48"/>
        <v>1000</v>
      </c>
      <c r="T569" s="633"/>
      <c r="U569" s="633"/>
      <c r="V569" s="633"/>
      <c r="W569" s="633"/>
    </row>
    <row r="570" spans="14:23">
      <c r="N570" s="633">
        <v>521</v>
      </c>
      <c r="O570" s="637">
        <f t="shared" si="46"/>
        <v>59380437.921111472</v>
      </c>
      <c r="P570" s="633">
        <v>521</v>
      </c>
      <c r="Q570" s="638">
        <f t="shared" si="47"/>
        <v>1.2E-2</v>
      </c>
      <c r="R570" s="637">
        <f t="shared" si="45"/>
        <v>712565.25505333766</v>
      </c>
      <c r="S570" s="636">
        <f t="shared" si="48"/>
        <v>1000</v>
      </c>
      <c r="T570" s="633"/>
      <c r="U570" s="633"/>
      <c r="V570" s="633"/>
      <c r="W570" s="633"/>
    </row>
    <row r="571" spans="14:23">
      <c r="N571" s="633">
        <v>522</v>
      </c>
      <c r="O571" s="637">
        <f t="shared" si="46"/>
        <v>60094003.176164806</v>
      </c>
      <c r="P571" s="633">
        <v>522</v>
      </c>
      <c r="Q571" s="638">
        <f t="shared" si="47"/>
        <v>1.2E-2</v>
      </c>
      <c r="R571" s="637">
        <f t="shared" si="45"/>
        <v>721128.03811397764</v>
      </c>
      <c r="S571" s="636">
        <f t="shared" si="48"/>
        <v>1000</v>
      </c>
      <c r="T571" s="633"/>
      <c r="U571" s="633"/>
      <c r="V571" s="633"/>
      <c r="W571" s="633"/>
    </row>
    <row r="572" spans="14:23">
      <c r="N572" s="633">
        <v>523</v>
      </c>
      <c r="O572" s="637">
        <f t="shared" si="46"/>
        <v>60816131.21427878</v>
      </c>
      <c r="P572" s="633">
        <v>523</v>
      </c>
      <c r="Q572" s="638">
        <f t="shared" si="47"/>
        <v>1.2E-2</v>
      </c>
      <c r="R572" s="637">
        <f t="shared" si="45"/>
        <v>729793.57457134535</v>
      </c>
      <c r="S572" s="636">
        <f t="shared" si="48"/>
        <v>1000</v>
      </c>
      <c r="T572" s="633"/>
      <c r="U572" s="633"/>
      <c r="V572" s="633"/>
      <c r="W572" s="633"/>
    </row>
    <row r="573" spans="14:23">
      <c r="N573" s="633">
        <v>524</v>
      </c>
      <c r="O573" s="637">
        <f t="shared" si="46"/>
        <v>61546924.788850129</v>
      </c>
      <c r="P573" s="633">
        <v>524</v>
      </c>
      <c r="Q573" s="638">
        <f t="shared" si="47"/>
        <v>1.2E-2</v>
      </c>
      <c r="R573" s="637">
        <f t="shared" si="45"/>
        <v>738563.09746620152</v>
      </c>
      <c r="S573" s="636">
        <f t="shared" si="48"/>
        <v>1000</v>
      </c>
      <c r="T573" s="633"/>
      <c r="U573" s="633"/>
      <c r="V573" s="633"/>
      <c r="W573" s="633"/>
    </row>
    <row r="574" spans="14:23">
      <c r="N574" s="633">
        <v>525</v>
      </c>
      <c r="O574" s="637">
        <f t="shared" si="46"/>
        <v>62286487.886316329</v>
      </c>
      <c r="P574" s="633">
        <v>525</v>
      </c>
      <c r="Q574" s="638">
        <f t="shared" si="47"/>
        <v>1.2E-2</v>
      </c>
      <c r="R574" s="637">
        <f t="shared" si="45"/>
        <v>747437.85463579593</v>
      </c>
      <c r="S574" s="636">
        <f t="shared" si="48"/>
        <v>1000</v>
      </c>
      <c r="T574" s="633"/>
      <c r="U574" s="633"/>
      <c r="V574" s="633"/>
      <c r="W574" s="633"/>
    </row>
    <row r="575" spans="14:23">
      <c r="N575" s="633">
        <v>526</v>
      </c>
      <c r="O575" s="637">
        <f t="shared" si="46"/>
        <v>63034925.740952127</v>
      </c>
      <c r="P575" s="633">
        <v>526</v>
      </c>
      <c r="Q575" s="638">
        <f t="shared" si="47"/>
        <v>1.2E-2</v>
      </c>
      <c r="R575" s="637">
        <f t="shared" si="45"/>
        <v>756419.10889142554</v>
      </c>
      <c r="S575" s="636">
        <f t="shared" si="48"/>
        <v>1000</v>
      </c>
      <c r="T575" s="633"/>
      <c r="U575" s="633"/>
      <c r="V575" s="633"/>
      <c r="W575" s="633"/>
    </row>
    <row r="576" spans="14:23">
      <c r="N576" s="633">
        <v>527</v>
      </c>
      <c r="O576" s="637">
        <f t="shared" si="46"/>
        <v>63792344.849843554</v>
      </c>
      <c r="P576" s="633">
        <v>527</v>
      </c>
      <c r="Q576" s="638">
        <f t="shared" si="47"/>
        <v>1.2E-2</v>
      </c>
      <c r="R576" s="637">
        <f t="shared" si="45"/>
        <v>765508.13819812261</v>
      </c>
      <c r="S576" s="636">
        <f t="shared" si="48"/>
        <v>1000</v>
      </c>
      <c r="T576" s="633"/>
      <c r="U576" s="633"/>
      <c r="V576" s="633"/>
      <c r="W576" s="633"/>
    </row>
    <row r="577" spans="14:23">
      <c r="N577" s="633">
        <v>528</v>
      </c>
      <c r="O577" s="637">
        <f t="shared" si="46"/>
        <v>64558852.988041677</v>
      </c>
      <c r="P577" s="633">
        <v>528</v>
      </c>
      <c r="Q577" s="638">
        <f t="shared" si="47"/>
        <v>1.2E-2</v>
      </c>
      <c r="R577" s="637">
        <f t="shared" si="45"/>
        <v>774706.23585650011</v>
      </c>
      <c r="S577" s="636">
        <f t="shared" si="48"/>
        <v>1000</v>
      </c>
      <c r="T577" s="633"/>
      <c r="U577" s="633"/>
      <c r="V577" s="633"/>
      <c r="W577" s="633"/>
    </row>
    <row r="578" spans="14:23">
      <c r="N578" s="633">
        <v>529</v>
      </c>
      <c r="O578" s="637">
        <f t="shared" si="46"/>
        <v>65334559.22389818</v>
      </c>
      <c r="P578" s="633">
        <v>529</v>
      </c>
      <c r="Q578" s="638">
        <f t="shared" si="47"/>
        <v>1.2E-2</v>
      </c>
      <c r="R578" s="637">
        <f t="shared" si="45"/>
        <v>784014.71068677818</v>
      </c>
      <c r="S578" s="636">
        <f t="shared" si="48"/>
        <v>1000</v>
      </c>
      <c r="T578" s="633"/>
      <c r="U578" s="633"/>
      <c r="V578" s="633"/>
      <c r="W578" s="633"/>
    </row>
    <row r="579" spans="14:23">
      <c r="N579" s="633">
        <v>530</v>
      </c>
      <c r="O579" s="637">
        <f t="shared" si="46"/>
        <v>66119573.93458496</v>
      </c>
      <c r="P579" s="633">
        <v>530</v>
      </c>
      <c r="Q579" s="638">
        <f t="shared" si="47"/>
        <v>1.2E-2</v>
      </c>
      <c r="R579" s="637">
        <f t="shared" si="45"/>
        <v>793434.88721501955</v>
      </c>
      <c r="S579" s="636">
        <f t="shared" si="48"/>
        <v>1000</v>
      </c>
      <c r="T579" s="633"/>
      <c r="U579" s="633"/>
      <c r="V579" s="633"/>
      <c r="W579" s="633"/>
    </row>
    <row r="580" spans="14:23">
      <c r="N580" s="633">
        <v>531</v>
      </c>
      <c r="O580" s="637">
        <f t="shared" si="46"/>
        <v>66914008.821799979</v>
      </c>
      <c r="P580" s="633">
        <v>531</v>
      </c>
      <c r="Q580" s="638">
        <f t="shared" si="47"/>
        <v>1.2E-2</v>
      </c>
      <c r="R580" s="637">
        <f t="shared" si="45"/>
        <v>802968.10586159979</v>
      </c>
      <c r="S580" s="636">
        <f t="shared" si="48"/>
        <v>1000</v>
      </c>
      <c r="T580" s="633"/>
      <c r="U580" s="633"/>
      <c r="V580" s="633"/>
      <c r="W580" s="633"/>
    </row>
    <row r="581" spans="14:23">
      <c r="N581" s="633">
        <v>532</v>
      </c>
      <c r="O581" s="637">
        <f t="shared" si="46"/>
        <v>67717976.927661583</v>
      </c>
      <c r="P581" s="633">
        <v>532</v>
      </c>
      <c r="Q581" s="638">
        <f t="shared" si="47"/>
        <v>1.2E-2</v>
      </c>
      <c r="R581" s="637">
        <f t="shared" si="45"/>
        <v>812615.72313193895</v>
      </c>
      <c r="S581" s="636">
        <f t="shared" si="48"/>
        <v>1000</v>
      </c>
      <c r="T581" s="633"/>
      <c r="U581" s="633"/>
      <c r="V581" s="633"/>
      <c r="W581" s="633"/>
    </row>
    <row r="582" spans="14:23">
      <c r="N582" s="633">
        <v>533</v>
      </c>
      <c r="O582" s="637">
        <f t="shared" si="46"/>
        <v>68531592.650793523</v>
      </c>
      <c r="P582" s="633">
        <v>533</v>
      </c>
      <c r="Q582" s="638">
        <f t="shared" si="47"/>
        <v>1.2E-2</v>
      </c>
      <c r="R582" s="637">
        <f t="shared" si="45"/>
        <v>822379.11180952226</v>
      </c>
      <c r="S582" s="636">
        <f t="shared" si="48"/>
        <v>1000</v>
      </c>
      <c r="T582" s="633"/>
      <c r="U582" s="633"/>
      <c r="V582" s="633"/>
      <c r="W582" s="633"/>
    </row>
    <row r="583" spans="14:23">
      <c r="N583" s="633">
        <v>534</v>
      </c>
      <c r="O583" s="637">
        <f t="shared" si="46"/>
        <v>69354971.762603045</v>
      </c>
      <c r="P583" s="633">
        <v>534</v>
      </c>
      <c r="Q583" s="638">
        <f t="shared" si="47"/>
        <v>1.2E-2</v>
      </c>
      <c r="R583" s="637">
        <f t="shared" si="45"/>
        <v>832259.66115123651</v>
      </c>
      <c r="S583" s="636">
        <f t="shared" si="48"/>
        <v>1000</v>
      </c>
      <c r="T583" s="633"/>
      <c r="U583" s="633"/>
      <c r="V583" s="633"/>
      <c r="W583" s="633"/>
    </row>
    <row r="584" spans="14:23">
      <c r="N584" s="633">
        <v>535</v>
      </c>
      <c r="O584" s="637">
        <f t="shared" si="46"/>
        <v>70188231.423754275</v>
      </c>
      <c r="P584" s="633">
        <v>535</v>
      </c>
      <c r="Q584" s="638">
        <f t="shared" si="47"/>
        <v>1.2E-2</v>
      </c>
      <c r="R584" s="637">
        <f t="shared" si="45"/>
        <v>842258.77708505129</v>
      </c>
      <c r="S584" s="636">
        <f t="shared" si="48"/>
        <v>1000</v>
      </c>
      <c r="T584" s="633"/>
      <c r="U584" s="633"/>
      <c r="V584" s="633"/>
      <c r="W584" s="633"/>
    </row>
    <row r="585" spans="14:23">
      <c r="N585" s="633">
        <v>536</v>
      </c>
      <c r="O585" s="637">
        <f t="shared" si="46"/>
        <v>71031490.200839326</v>
      </c>
      <c r="P585" s="633">
        <v>536</v>
      </c>
      <c r="Q585" s="638">
        <f t="shared" si="47"/>
        <v>1.2E-2</v>
      </c>
      <c r="R585" s="637">
        <f t="shared" si="45"/>
        <v>852377.88241007191</v>
      </c>
      <c r="S585" s="636">
        <f t="shared" si="48"/>
        <v>1000</v>
      </c>
      <c r="T585" s="633"/>
      <c r="U585" s="633"/>
      <c r="V585" s="633"/>
      <c r="W585" s="633"/>
    </row>
    <row r="586" spans="14:23">
      <c r="N586" s="633">
        <v>537</v>
      </c>
      <c r="O586" s="637">
        <f t="shared" si="46"/>
        <v>71884868.083249405</v>
      </c>
      <c r="P586" s="633">
        <v>537</v>
      </c>
      <c r="Q586" s="638">
        <f t="shared" si="47"/>
        <v>1.2E-2</v>
      </c>
      <c r="R586" s="637">
        <f t="shared" si="45"/>
        <v>862618.41699899291</v>
      </c>
      <c r="S586" s="636">
        <f t="shared" si="48"/>
        <v>1000</v>
      </c>
      <c r="T586" s="633"/>
      <c r="U586" s="633"/>
      <c r="V586" s="633"/>
      <c r="W586" s="633"/>
    </row>
    <row r="587" spans="14:23">
      <c r="N587" s="633">
        <v>538</v>
      </c>
      <c r="O587" s="637">
        <f t="shared" si="46"/>
        <v>72748486.500248402</v>
      </c>
      <c r="P587" s="633">
        <v>538</v>
      </c>
      <c r="Q587" s="638">
        <f t="shared" si="47"/>
        <v>1.2E-2</v>
      </c>
      <c r="R587" s="637">
        <f t="shared" si="45"/>
        <v>872981.8380029808</v>
      </c>
      <c r="S587" s="636">
        <f t="shared" si="48"/>
        <v>1000</v>
      </c>
      <c r="T587" s="633"/>
      <c r="U587" s="633"/>
      <c r="V587" s="633"/>
      <c r="W587" s="633"/>
    </row>
    <row r="588" spans="14:23">
      <c r="N588" s="633">
        <v>539</v>
      </c>
      <c r="O588" s="637">
        <f t="shared" si="46"/>
        <v>73622468.338251382</v>
      </c>
      <c r="P588" s="633">
        <v>539</v>
      </c>
      <c r="Q588" s="638">
        <f t="shared" si="47"/>
        <v>1.2E-2</v>
      </c>
      <c r="R588" s="637">
        <f t="shared" si="45"/>
        <v>883469.62005901663</v>
      </c>
      <c r="S588" s="636">
        <f t="shared" si="48"/>
        <v>1000</v>
      </c>
      <c r="T588" s="633"/>
      <c r="U588" s="633"/>
      <c r="V588" s="633"/>
      <c r="W588" s="633"/>
    </row>
    <row r="589" spans="14:23">
      <c r="N589" s="633">
        <v>540</v>
      </c>
      <c r="O589" s="637">
        <f t="shared" si="46"/>
        <v>74506937.958310395</v>
      </c>
      <c r="P589" s="633">
        <v>540</v>
      </c>
      <c r="Q589" s="638">
        <f t="shared" si="47"/>
        <v>1.2E-2</v>
      </c>
      <c r="R589" s="637">
        <f t="shared" si="45"/>
        <v>894083.25549972476</v>
      </c>
      <c r="S589" s="636">
        <f t="shared" si="48"/>
        <v>1000</v>
      </c>
      <c r="T589" s="633"/>
      <c r="U589" s="633"/>
      <c r="V589" s="633"/>
      <c r="W589" s="633"/>
    </row>
    <row r="590" spans="14:23">
      <c r="N590" s="633">
        <v>541</v>
      </c>
      <c r="O590" s="637">
        <f t="shared" si="46"/>
        <v>75402021.213810116</v>
      </c>
      <c r="P590" s="633">
        <v>541</v>
      </c>
      <c r="Q590" s="638">
        <f t="shared" si="47"/>
        <v>1.2E-2</v>
      </c>
      <c r="R590" s="637">
        <f t="shared" si="45"/>
        <v>904824.25456572138</v>
      </c>
      <c r="S590" s="636">
        <f t="shared" si="48"/>
        <v>1000</v>
      </c>
      <c r="T590" s="633"/>
      <c r="U590" s="633"/>
      <c r="V590" s="633"/>
      <c r="W590" s="633"/>
    </row>
    <row r="591" spans="14:23">
      <c r="N591" s="633">
        <v>542</v>
      </c>
      <c r="O591" s="637">
        <f t="shared" si="46"/>
        <v>76307845.468375832</v>
      </c>
      <c r="P591" s="633">
        <v>542</v>
      </c>
      <c r="Q591" s="638">
        <f t="shared" si="47"/>
        <v>1.2E-2</v>
      </c>
      <c r="R591" s="637">
        <f t="shared" si="45"/>
        <v>915694.14562050998</v>
      </c>
      <c r="S591" s="636">
        <f t="shared" si="48"/>
        <v>1000</v>
      </c>
      <c r="T591" s="633"/>
      <c r="U591" s="633"/>
      <c r="V591" s="633"/>
      <c r="W591" s="633"/>
    </row>
    <row r="592" spans="14:23">
      <c r="N592" s="633">
        <v>543</v>
      </c>
      <c r="O592" s="637">
        <f t="shared" si="46"/>
        <v>77224539.613996342</v>
      </c>
      <c r="P592" s="633">
        <v>543</v>
      </c>
      <c r="Q592" s="638">
        <f t="shared" si="47"/>
        <v>1.2E-2</v>
      </c>
      <c r="R592" s="637">
        <f t="shared" si="45"/>
        <v>926694.4753679561</v>
      </c>
      <c r="S592" s="636">
        <f t="shared" si="48"/>
        <v>1000</v>
      </c>
      <c r="T592" s="633"/>
      <c r="U592" s="633"/>
      <c r="V592" s="633"/>
      <c r="W592" s="633"/>
    </row>
    <row r="593" spans="14:23">
      <c r="N593" s="633">
        <v>544</v>
      </c>
      <c r="O593" s="637">
        <f t="shared" si="46"/>
        <v>78152234.089364305</v>
      </c>
      <c r="P593" s="633">
        <v>544</v>
      </c>
      <c r="Q593" s="638">
        <f t="shared" si="47"/>
        <v>1.2E-2</v>
      </c>
      <c r="R593" s="637">
        <f t="shared" si="45"/>
        <v>937826.80907237169</v>
      </c>
      <c r="S593" s="636">
        <f t="shared" si="48"/>
        <v>1000</v>
      </c>
      <c r="T593" s="633"/>
      <c r="U593" s="633"/>
      <c r="V593" s="633"/>
      <c r="W593" s="633"/>
    </row>
    <row r="594" spans="14:23">
      <c r="N594" s="633">
        <v>545</v>
      </c>
      <c r="O594" s="637">
        <f t="shared" si="46"/>
        <v>79091060.89843668</v>
      </c>
      <c r="P594" s="633">
        <v>545</v>
      </c>
      <c r="Q594" s="638">
        <f t="shared" si="47"/>
        <v>1.2E-2</v>
      </c>
      <c r="R594" s="637">
        <f t="shared" si="45"/>
        <v>949092.73078124016</v>
      </c>
      <c r="S594" s="636">
        <f t="shared" si="48"/>
        <v>1000</v>
      </c>
      <c r="T594" s="633"/>
      <c r="U594" s="633"/>
      <c r="V594" s="633"/>
      <c r="W594" s="633"/>
    </row>
    <row r="595" spans="14:23">
      <c r="N595" s="633">
        <v>546</v>
      </c>
      <c r="O595" s="637">
        <f t="shared" si="46"/>
        <v>80041153.629217923</v>
      </c>
      <c r="P595" s="633">
        <v>546</v>
      </c>
      <c r="Q595" s="638">
        <f t="shared" si="47"/>
        <v>1.2E-2</v>
      </c>
      <c r="R595" s="637">
        <f t="shared" si="45"/>
        <v>960493.84355061513</v>
      </c>
      <c r="S595" s="636">
        <f t="shared" si="48"/>
        <v>1000</v>
      </c>
      <c r="T595" s="633"/>
      <c r="U595" s="633"/>
      <c r="V595" s="633"/>
      <c r="W595" s="633"/>
    </row>
    <row r="596" spans="14:23">
      <c r="N596" s="633">
        <v>547</v>
      </c>
      <c r="O596" s="637">
        <f t="shared" si="46"/>
        <v>81002647.472768545</v>
      </c>
      <c r="P596" s="633">
        <v>547</v>
      </c>
      <c r="Q596" s="638">
        <f t="shared" si="47"/>
        <v>1.2E-2</v>
      </c>
      <c r="R596" s="637">
        <f t="shared" si="45"/>
        <v>972031.76967322256</v>
      </c>
      <c r="S596" s="636">
        <f t="shared" si="48"/>
        <v>1000</v>
      </c>
      <c r="T596" s="633"/>
      <c r="U596" s="633"/>
      <c r="V596" s="633"/>
      <c r="W596" s="633"/>
    </row>
    <row r="597" spans="14:23">
      <c r="N597" s="633">
        <v>548</v>
      </c>
      <c r="O597" s="637">
        <f t="shared" si="46"/>
        <v>81975679.242441773</v>
      </c>
      <c r="P597" s="633">
        <v>548</v>
      </c>
      <c r="Q597" s="638">
        <f t="shared" si="47"/>
        <v>1.2E-2</v>
      </c>
      <c r="R597" s="637">
        <f t="shared" si="45"/>
        <v>983708.15090930136</v>
      </c>
      <c r="S597" s="636">
        <f t="shared" si="48"/>
        <v>1000</v>
      </c>
      <c r="T597" s="633"/>
      <c r="U597" s="633"/>
      <c r="V597" s="633"/>
      <c r="W597" s="633"/>
    </row>
    <row r="598" spans="14:23">
      <c r="N598" s="633">
        <v>549</v>
      </c>
      <c r="O598" s="637">
        <f t="shared" si="46"/>
        <v>82960387.393351078</v>
      </c>
      <c r="P598" s="633">
        <v>549</v>
      </c>
      <c r="Q598" s="638">
        <f t="shared" si="47"/>
        <v>1.2E-2</v>
      </c>
      <c r="R598" s="637">
        <f t="shared" si="45"/>
        <v>995524.64872021298</v>
      </c>
      <c r="S598" s="636">
        <f t="shared" si="48"/>
        <v>1000</v>
      </c>
      <c r="T598" s="633"/>
      <c r="U598" s="633"/>
      <c r="V598" s="633"/>
      <c r="W598" s="633"/>
    </row>
    <row r="599" spans="14:23">
      <c r="N599" s="633">
        <v>550</v>
      </c>
      <c r="O599" s="637">
        <f t="shared" si="46"/>
        <v>83956912.042071298</v>
      </c>
      <c r="P599" s="633">
        <v>550</v>
      </c>
      <c r="Q599" s="638">
        <f t="shared" si="47"/>
        <v>1.2E-2</v>
      </c>
      <c r="R599" s="637">
        <f t="shared" si="45"/>
        <v>1007482.9445048555</v>
      </c>
      <c r="S599" s="636">
        <f t="shared" si="48"/>
        <v>1000</v>
      </c>
      <c r="T599" s="633"/>
      <c r="U599" s="633"/>
      <c r="V599" s="633"/>
      <c r="W599" s="633"/>
    </row>
    <row r="600" spans="14:23">
      <c r="N600" s="633">
        <v>551</v>
      </c>
      <c r="O600" s="637">
        <f t="shared" si="46"/>
        <v>84965394.986576155</v>
      </c>
      <c r="P600" s="633">
        <v>551</v>
      </c>
      <c r="Q600" s="638">
        <f t="shared" si="47"/>
        <v>1.2E-2</v>
      </c>
      <c r="R600" s="637">
        <f t="shared" si="45"/>
        <v>1019584.7398389139</v>
      </c>
      <c r="S600" s="636">
        <f t="shared" si="48"/>
        <v>1000</v>
      </c>
      <c r="T600" s="633"/>
      <c r="U600" s="633"/>
      <c r="V600" s="633"/>
      <c r="W600" s="633"/>
    </row>
    <row r="601" spans="14:23">
      <c r="N601" s="633">
        <v>552</v>
      </c>
      <c r="O601" s="637">
        <f t="shared" si="46"/>
        <v>85985979.726415068</v>
      </c>
      <c r="P601" s="633">
        <v>552</v>
      </c>
      <c r="Q601" s="638">
        <f t="shared" si="47"/>
        <v>1.2E-2</v>
      </c>
      <c r="R601" s="637">
        <f t="shared" si="45"/>
        <v>1031831.7567169808</v>
      </c>
      <c r="S601" s="636">
        <f t="shared" si="48"/>
        <v>1000</v>
      </c>
      <c r="T601" s="633"/>
      <c r="U601" s="633"/>
      <c r="V601" s="633"/>
      <c r="W601" s="633"/>
    </row>
    <row r="602" spans="14:23">
      <c r="N602" s="633">
        <v>553</v>
      </c>
      <c r="O602" s="637">
        <f t="shared" si="46"/>
        <v>87018811.483132049</v>
      </c>
      <c r="P602" s="633">
        <v>553</v>
      </c>
      <c r="Q602" s="638">
        <f t="shared" si="47"/>
        <v>1.2E-2</v>
      </c>
      <c r="R602" s="637">
        <f t="shared" si="45"/>
        <v>1044225.7377975846</v>
      </c>
      <c r="S602" s="636">
        <f t="shared" si="48"/>
        <v>1000</v>
      </c>
      <c r="T602" s="633"/>
      <c r="U602" s="633"/>
      <c r="V602" s="633"/>
      <c r="W602" s="633"/>
    </row>
    <row r="603" spans="14:23">
      <c r="N603" s="633">
        <v>554</v>
      </c>
      <c r="O603" s="637">
        <f t="shared" si="46"/>
        <v>88064037.220929638</v>
      </c>
      <c r="P603" s="633">
        <v>554</v>
      </c>
      <c r="Q603" s="638">
        <f t="shared" si="47"/>
        <v>1.2E-2</v>
      </c>
      <c r="R603" s="637">
        <f t="shared" si="45"/>
        <v>1056768.4466511556</v>
      </c>
      <c r="S603" s="636">
        <f t="shared" si="48"/>
        <v>1000</v>
      </c>
      <c r="T603" s="633"/>
      <c r="U603" s="633"/>
      <c r="V603" s="633"/>
      <c r="W603" s="633"/>
    </row>
    <row r="604" spans="14:23">
      <c r="N604" s="633">
        <v>555</v>
      </c>
      <c r="O604" s="637">
        <f t="shared" si="46"/>
        <v>89121805.667580798</v>
      </c>
      <c r="P604" s="633">
        <v>555</v>
      </c>
      <c r="Q604" s="638">
        <f t="shared" si="47"/>
        <v>1.2E-2</v>
      </c>
      <c r="R604" s="637">
        <f t="shared" si="45"/>
        <v>1069461.6680109696</v>
      </c>
      <c r="S604" s="636">
        <f t="shared" si="48"/>
        <v>1000</v>
      </c>
      <c r="T604" s="633"/>
      <c r="U604" s="633"/>
      <c r="V604" s="633"/>
      <c r="W604" s="633"/>
    </row>
    <row r="605" spans="14:23">
      <c r="N605" s="633">
        <v>556</v>
      </c>
      <c r="O605" s="637">
        <f t="shared" si="46"/>
        <v>90192267.335591763</v>
      </c>
      <c r="P605" s="633">
        <v>556</v>
      </c>
      <c r="Q605" s="638">
        <f t="shared" si="47"/>
        <v>1.2E-2</v>
      </c>
      <c r="R605" s="637">
        <f t="shared" si="45"/>
        <v>1082307.2080271011</v>
      </c>
      <c r="S605" s="636">
        <f t="shared" si="48"/>
        <v>1000</v>
      </c>
      <c r="T605" s="633"/>
      <c r="U605" s="633"/>
      <c r="V605" s="633"/>
      <c r="W605" s="633"/>
    </row>
    <row r="606" spans="14:23">
      <c r="N606" s="633">
        <v>557</v>
      </c>
      <c r="O606" s="637">
        <f t="shared" si="46"/>
        <v>91275574.543618858</v>
      </c>
      <c r="P606" s="633">
        <v>557</v>
      </c>
      <c r="Q606" s="638">
        <f t="shared" si="47"/>
        <v>1.2E-2</v>
      </c>
      <c r="R606" s="637">
        <f t="shared" si="45"/>
        <v>1095306.8945234264</v>
      </c>
      <c r="S606" s="636">
        <f t="shared" si="48"/>
        <v>1000</v>
      </c>
      <c r="T606" s="633"/>
      <c r="U606" s="633"/>
      <c r="V606" s="633"/>
      <c r="W606" s="633"/>
    </row>
    <row r="607" spans="14:23">
      <c r="N607" s="633">
        <v>558</v>
      </c>
      <c r="O607" s="637">
        <f t="shared" si="46"/>
        <v>92371881.438142285</v>
      </c>
      <c r="P607" s="633">
        <v>558</v>
      </c>
      <c r="Q607" s="638">
        <f t="shared" si="47"/>
        <v>1.2E-2</v>
      </c>
      <c r="R607" s="637">
        <f t="shared" si="45"/>
        <v>1108462.5772577075</v>
      </c>
      <c r="S607" s="636">
        <f t="shared" si="48"/>
        <v>1000</v>
      </c>
      <c r="T607" s="633"/>
      <c r="U607" s="633"/>
      <c r="V607" s="633"/>
      <c r="W607" s="633"/>
    </row>
    <row r="608" spans="14:23">
      <c r="N608" s="633">
        <v>559</v>
      </c>
      <c r="O608" s="637">
        <f t="shared" si="46"/>
        <v>93481344.015399992</v>
      </c>
      <c r="P608" s="633">
        <v>559</v>
      </c>
      <c r="Q608" s="638">
        <f t="shared" si="47"/>
        <v>1.2E-2</v>
      </c>
      <c r="R608" s="637">
        <f t="shared" si="45"/>
        <v>1121776.1281848</v>
      </c>
      <c r="S608" s="636">
        <f t="shared" si="48"/>
        <v>1000</v>
      </c>
      <c r="T608" s="633"/>
      <c r="U608" s="633"/>
      <c r="V608" s="633"/>
      <c r="W608" s="633"/>
    </row>
    <row r="609" spans="14:23">
      <c r="N609" s="633">
        <v>560</v>
      </c>
      <c r="O609" s="637">
        <f t="shared" si="46"/>
        <v>94604120.143584788</v>
      </c>
      <c r="P609" s="633">
        <v>560</v>
      </c>
      <c r="Q609" s="638">
        <f t="shared" si="47"/>
        <v>1.2E-2</v>
      </c>
      <c r="R609" s="637">
        <f t="shared" si="45"/>
        <v>1135249.4417230175</v>
      </c>
      <c r="S609" s="636">
        <f t="shared" si="48"/>
        <v>1000</v>
      </c>
      <c r="T609" s="633"/>
      <c r="U609" s="633"/>
      <c r="V609" s="633"/>
      <c r="W609" s="633"/>
    </row>
    <row r="610" spans="14:23">
      <c r="N610" s="633">
        <v>561</v>
      </c>
      <c r="O610" s="637">
        <f t="shared" si="46"/>
        <v>95740369.585307807</v>
      </c>
      <c r="P610" s="633">
        <v>561</v>
      </c>
      <c r="Q610" s="638">
        <f t="shared" si="47"/>
        <v>1.2E-2</v>
      </c>
      <c r="R610" s="637">
        <f t="shared" si="45"/>
        <v>1148884.4350236936</v>
      </c>
      <c r="S610" s="636">
        <f t="shared" si="48"/>
        <v>1000</v>
      </c>
      <c r="T610" s="633"/>
      <c r="U610" s="633"/>
      <c r="V610" s="633"/>
      <c r="W610" s="633"/>
    </row>
    <row r="611" spans="14:23">
      <c r="N611" s="633">
        <v>562</v>
      </c>
      <c r="O611" s="637">
        <f t="shared" si="46"/>
        <v>96890254.020331502</v>
      </c>
      <c r="P611" s="633">
        <v>562</v>
      </c>
      <c r="Q611" s="638">
        <f t="shared" si="47"/>
        <v>1.2E-2</v>
      </c>
      <c r="R611" s="637">
        <f t="shared" si="45"/>
        <v>1162683.0482439781</v>
      </c>
      <c r="S611" s="636">
        <f t="shared" si="48"/>
        <v>1000</v>
      </c>
      <c r="T611" s="633"/>
      <c r="U611" s="633"/>
      <c r="V611" s="633"/>
      <c r="W611" s="633"/>
    </row>
    <row r="612" spans="14:23">
      <c r="N612" s="633">
        <v>563</v>
      </c>
      <c r="O612" s="637">
        <f t="shared" si="46"/>
        <v>98053937.068575487</v>
      </c>
      <c r="P612" s="633">
        <v>563</v>
      </c>
      <c r="Q612" s="638">
        <f t="shared" si="47"/>
        <v>1.2E-2</v>
      </c>
      <c r="R612" s="637">
        <f t="shared" si="45"/>
        <v>1176647.2448229059</v>
      </c>
      <c r="S612" s="636">
        <f t="shared" si="48"/>
        <v>1000</v>
      </c>
      <c r="T612" s="633"/>
      <c r="U612" s="633"/>
      <c r="V612" s="633"/>
      <c r="W612" s="633"/>
    </row>
    <row r="613" spans="14:23">
      <c r="N613" s="633">
        <v>564</v>
      </c>
      <c r="O613" s="637">
        <f t="shared" si="46"/>
        <v>99231584.313398391</v>
      </c>
      <c r="P613" s="633">
        <v>564</v>
      </c>
      <c r="Q613" s="638">
        <f t="shared" si="47"/>
        <v>1.2E-2</v>
      </c>
      <c r="R613" s="637">
        <f t="shared" si="45"/>
        <v>1190779.0117607808</v>
      </c>
      <c r="S613" s="636">
        <f t="shared" si="48"/>
        <v>1000</v>
      </c>
      <c r="T613" s="633"/>
      <c r="U613" s="633"/>
      <c r="V613" s="633"/>
      <c r="W613" s="633"/>
    </row>
    <row r="614" spans="14:23">
      <c r="N614" s="633">
        <v>565</v>
      </c>
      <c r="O614" s="637">
        <f t="shared" si="46"/>
        <v>100423363.32515918</v>
      </c>
      <c r="P614" s="633">
        <v>565</v>
      </c>
      <c r="Q614" s="638">
        <f t="shared" si="47"/>
        <v>1.2E-2</v>
      </c>
      <c r="R614" s="637">
        <f t="shared" si="45"/>
        <v>1205080.3599019102</v>
      </c>
      <c r="S614" s="636">
        <f t="shared" si="48"/>
        <v>1000</v>
      </c>
      <c r="T614" s="633"/>
      <c r="U614" s="633"/>
      <c r="V614" s="633"/>
      <c r="W614" s="633"/>
    </row>
    <row r="615" spans="14:23">
      <c r="N615" s="633">
        <v>566</v>
      </c>
      <c r="O615" s="637">
        <f t="shared" si="46"/>
        <v>101629443.68506108</v>
      </c>
      <c r="P615" s="633">
        <v>566</v>
      </c>
      <c r="Q615" s="638">
        <f t="shared" si="47"/>
        <v>1.2E-2</v>
      </c>
      <c r="R615" s="637">
        <f t="shared" si="45"/>
        <v>1219553.324220733</v>
      </c>
      <c r="S615" s="636">
        <f t="shared" si="48"/>
        <v>1000</v>
      </c>
      <c r="T615" s="633"/>
      <c r="U615" s="633"/>
      <c r="V615" s="633"/>
      <c r="W615" s="633"/>
    </row>
    <row r="616" spans="14:23">
      <c r="N616" s="633">
        <v>567</v>
      </c>
      <c r="O616" s="637">
        <f t="shared" si="46"/>
        <v>102849997.00928181</v>
      </c>
      <c r="P616" s="633">
        <v>567</v>
      </c>
      <c r="Q616" s="638">
        <f t="shared" si="47"/>
        <v>1.2E-2</v>
      </c>
      <c r="R616" s="637">
        <f t="shared" si="45"/>
        <v>1234199.9641113819</v>
      </c>
      <c r="S616" s="636">
        <f t="shared" si="48"/>
        <v>1000</v>
      </c>
      <c r="T616" s="633"/>
      <c r="U616" s="633"/>
      <c r="V616" s="633"/>
      <c r="W616" s="633"/>
    </row>
    <row r="617" spans="14:23">
      <c r="N617" s="633">
        <v>568</v>
      </c>
      <c r="O617" s="637">
        <f t="shared" si="46"/>
        <v>104085196.9733932</v>
      </c>
      <c r="P617" s="633">
        <v>568</v>
      </c>
      <c r="Q617" s="638">
        <f t="shared" si="47"/>
        <v>1.2E-2</v>
      </c>
      <c r="R617" s="637">
        <f t="shared" si="45"/>
        <v>1249022.3636807185</v>
      </c>
      <c r="S617" s="636">
        <f t="shared" si="48"/>
        <v>1000</v>
      </c>
      <c r="T617" s="633"/>
      <c r="U617" s="633"/>
      <c r="V617" s="633"/>
      <c r="W617" s="633"/>
    </row>
    <row r="618" spans="14:23">
      <c r="N618" s="633">
        <v>569</v>
      </c>
      <c r="O618" s="637">
        <f t="shared" si="46"/>
        <v>105335219.33707392</v>
      </c>
      <c r="P618" s="633">
        <v>569</v>
      </c>
      <c r="Q618" s="638">
        <f t="shared" si="47"/>
        <v>1.2E-2</v>
      </c>
      <c r="R618" s="637">
        <f t="shared" si="45"/>
        <v>1264022.6320448872</v>
      </c>
      <c r="S618" s="636">
        <f t="shared" si="48"/>
        <v>1000</v>
      </c>
      <c r="T618" s="633"/>
      <c r="U618" s="633"/>
      <c r="V618" s="633"/>
      <c r="W618" s="633"/>
    </row>
    <row r="619" spans="14:23">
      <c r="N619" s="633">
        <v>570</v>
      </c>
      <c r="O619" s="637">
        <f t="shared" si="46"/>
        <v>106600241.9691188</v>
      </c>
      <c r="P619" s="633">
        <v>570</v>
      </c>
      <c r="Q619" s="638">
        <f t="shared" si="47"/>
        <v>1.2E-2</v>
      </c>
      <c r="R619" s="637">
        <f t="shared" si="45"/>
        <v>1279202.9036294257</v>
      </c>
      <c r="S619" s="636">
        <f t="shared" si="48"/>
        <v>1000</v>
      </c>
      <c r="T619" s="633"/>
      <c r="U619" s="633"/>
      <c r="V619" s="633"/>
      <c r="W619" s="633"/>
    </row>
    <row r="620" spans="14:23">
      <c r="N620" s="633">
        <v>571</v>
      </c>
      <c r="O620" s="637">
        <f t="shared" si="46"/>
        <v>107880444.87274823</v>
      </c>
      <c r="P620" s="633">
        <v>571</v>
      </c>
      <c r="Q620" s="638">
        <f t="shared" si="47"/>
        <v>1.2E-2</v>
      </c>
      <c r="R620" s="637">
        <f t="shared" si="45"/>
        <v>1294565.3384729787</v>
      </c>
      <c r="S620" s="636">
        <f t="shared" si="48"/>
        <v>1000</v>
      </c>
      <c r="T620" s="633"/>
      <c r="U620" s="633"/>
      <c r="V620" s="633"/>
      <c r="W620" s="633"/>
    </row>
    <row r="621" spans="14:23">
      <c r="N621" s="633">
        <v>572</v>
      </c>
      <c r="O621" s="637">
        <f t="shared" si="46"/>
        <v>109176010.2112212</v>
      </c>
      <c r="P621" s="633">
        <v>572</v>
      </c>
      <c r="Q621" s="638">
        <f t="shared" si="47"/>
        <v>1.2E-2</v>
      </c>
      <c r="R621" s="637">
        <f t="shared" si="45"/>
        <v>1310112.1225346546</v>
      </c>
      <c r="S621" s="636">
        <f t="shared" si="48"/>
        <v>1000</v>
      </c>
      <c r="T621" s="633"/>
      <c r="U621" s="633"/>
      <c r="V621" s="633"/>
      <c r="W621" s="633"/>
    </row>
    <row r="622" spans="14:23">
      <c r="N622" s="633">
        <v>573</v>
      </c>
      <c r="O622" s="637">
        <f t="shared" si="46"/>
        <v>110487122.33375585</v>
      </c>
      <c r="P622" s="633">
        <v>573</v>
      </c>
      <c r="Q622" s="638">
        <f t="shared" si="47"/>
        <v>1.2E-2</v>
      </c>
      <c r="R622" s="637">
        <f t="shared" si="45"/>
        <v>1325845.4680050702</v>
      </c>
      <c r="S622" s="636">
        <f t="shared" si="48"/>
        <v>1000</v>
      </c>
      <c r="T622" s="633"/>
      <c r="U622" s="633"/>
      <c r="V622" s="633"/>
      <c r="W622" s="633"/>
    </row>
    <row r="623" spans="14:23">
      <c r="N623" s="633">
        <v>574</v>
      </c>
      <c r="O623" s="637">
        <f t="shared" si="46"/>
        <v>111813967.80176093</v>
      </c>
      <c r="P623" s="633">
        <v>574</v>
      </c>
      <c r="Q623" s="638">
        <f t="shared" si="47"/>
        <v>1.2E-2</v>
      </c>
      <c r="R623" s="637">
        <f t="shared" si="45"/>
        <v>1341767.6136211311</v>
      </c>
      <c r="S623" s="636">
        <f t="shared" si="48"/>
        <v>1000</v>
      </c>
      <c r="T623" s="633"/>
      <c r="U623" s="633"/>
      <c r="V623" s="633"/>
      <c r="W623" s="633"/>
    </row>
    <row r="624" spans="14:23">
      <c r="N624" s="633">
        <v>575</v>
      </c>
      <c r="O624" s="637">
        <f t="shared" si="46"/>
        <v>113156735.41538206</v>
      </c>
      <c r="P624" s="633">
        <v>575</v>
      </c>
      <c r="Q624" s="638">
        <f t="shared" si="47"/>
        <v>1.2E-2</v>
      </c>
      <c r="R624" s="637">
        <f t="shared" si="45"/>
        <v>1357880.8249845847</v>
      </c>
      <c r="S624" s="636">
        <f t="shared" si="48"/>
        <v>1000</v>
      </c>
      <c r="T624" s="633"/>
      <c r="U624" s="633"/>
      <c r="V624" s="633"/>
      <c r="W624" s="633"/>
    </row>
    <row r="625" spans="14:23">
      <c r="N625" s="633">
        <v>576</v>
      </c>
      <c r="O625" s="637">
        <f t="shared" si="46"/>
        <v>114515616.24036664</v>
      </c>
      <c r="P625" s="633">
        <v>576</v>
      </c>
      <c r="Q625" s="638">
        <f t="shared" si="47"/>
        <v>1.2E-2</v>
      </c>
      <c r="R625" s="637">
        <f t="shared" si="45"/>
        <v>1374187.3948843996</v>
      </c>
      <c r="S625" s="636">
        <f t="shared" si="48"/>
        <v>1000</v>
      </c>
      <c r="T625" s="633"/>
      <c r="U625" s="633"/>
      <c r="V625" s="633"/>
      <c r="W625" s="633"/>
    </row>
    <row r="626" spans="14:23">
      <c r="N626" s="633">
        <v>577</v>
      </c>
      <c r="O626" s="637">
        <f t="shared" si="46"/>
        <v>115890803.63525103</v>
      </c>
      <c r="P626" s="633">
        <v>577</v>
      </c>
      <c r="Q626" s="638">
        <f t="shared" si="47"/>
        <v>1.2E-2</v>
      </c>
      <c r="R626" s="637">
        <f t="shared" ref="R626:R689" si="49">O626*Q626</f>
        <v>1390689.6436230124</v>
      </c>
      <c r="S626" s="636">
        <f t="shared" si="48"/>
        <v>1000</v>
      </c>
      <c r="T626" s="633"/>
      <c r="U626" s="633"/>
      <c r="V626" s="633"/>
      <c r="W626" s="633"/>
    </row>
    <row r="627" spans="14:23">
      <c r="N627" s="633">
        <v>578</v>
      </c>
      <c r="O627" s="637">
        <f t="shared" ref="O627:O690" si="50">O626+R626+S627</f>
        <v>117282493.27887404</v>
      </c>
      <c r="P627" s="633">
        <v>578</v>
      </c>
      <c r="Q627" s="638">
        <f t="shared" ref="Q627:Q690" si="51">Q626</f>
        <v>1.2E-2</v>
      </c>
      <c r="R627" s="637">
        <f t="shared" si="49"/>
        <v>1407389.9193464885</v>
      </c>
      <c r="S627" s="636">
        <f t="shared" ref="S627:S690" si="52">S626</f>
        <v>1000</v>
      </c>
      <c r="T627" s="633"/>
      <c r="U627" s="633"/>
      <c r="V627" s="633"/>
      <c r="W627" s="633"/>
    </row>
    <row r="628" spans="14:23">
      <c r="N628" s="633">
        <v>579</v>
      </c>
      <c r="O628" s="637">
        <f t="shared" si="50"/>
        <v>118690883.19822052</v>
      </c>
      <c r="P628" s="633">
        <v>579</v>
      </c>
      <c r="Q628" s="638">
        <f t="shared" si="51"/>
        <v>1.2E-2</v>
      </c>
      <c r="R628" s="637">
        <f t="shared" si="49"/>
        <v>1424290.5983786462</v>
      </c>
      <c r="S628" s="636">
        <f t="shared" si="52"/>
        <v>1000</v>
      </c>
      <c r="T628" s="633"/>
      <c r="U628" s="633"/>
      <c r="V628" s="633"/>
      <c r="W628" s="633"/>
    </row>
    <row r="629" spans="14:23">
      <c r="N629" s="633">
        <v>580</v>
      </c>
      <c r="O629" s="637">
        <f t="shared" si="50"/>
        <v>120116173.79659916</v>
      </c>
      <c r="P629" s="633">
        <v>580</v>
      </c>
      <c r="Q629" s="638">
        <f t="shared" si="51"/>
        <v>1.2E-2</v>
      </c>
      <c r="R629" s="637">
        <f t="shared" si="49"/>
        <v>1441394.08555919</v>
      </c>
      <c r="S629" s="636">
        <f t="shared" si="52"/>
        <v>1000</v>
      </c>
      <c r="T629" s="633"/>
      <c r="U629" s="633"/>
      <c r="V629" s="633"/>
      <c r="W629" s="633"/>
    </row>
    <row r="630" spans="14:23">
      <c r="N630" s="633">
        <v>581</v>
      </c>
      <c r="O630" s="637">
        <f t="shared" si="50"/>
        <v>121558567.88215835</v>
      </c>
      <c r="P630" s="633">
        <v>581</v>
      </c>
      <c r="Q630" s="638">
        <f t="shared" si="51"/>
        <v>1.2E-2</v>
      </c>
      <c r="R630" s="637">
        <f t="shared" si="49"/>
        <v>1458702.8145859002</v>
      </c>
      <c r="S630" s="636">
        <f t="shared" si="52"/>
        <v>1000</v>
      </c>
      <c r="T630" s="633"/>
      <c r="U630" s="633"/>
      <c r="V630" s="633"/>
      <c r="W630" s="633"/>
    </row>
    <row r="631" spans="14:23">
      <c r="N631" s="633">
        <v>582</v>
      </c>
      <c r="O631" s="637">
        <f t="shared" si="50"/>
        <v>123018270.69674425</v>
      </c>
      <c r="P631" s="633">
        <v>582</v>
      </c>
      <c r="Q631" s="638">
        <f t="shared" si="51"/>
        <v>1.2E-2</v>
      </c>
      <c r="R631" s="637">
        <f t="shared" si="49"/>
        <v>1476219.2483609309</v>
      </c>
      <c r="S631" s="636">
        <f t="shared" si="52"/>
        <v>1000</v>
      </c>
      <c r="T631" s="633"/>
      <c r="U631" s="633"/>
      <c r="V631" s="633"/>
      <c r="W631" s="633"/>
    </row>
    <row r="632" spans="14:23">
      <c r="N632" s="633">
        <v>583</v>
      </c>
      <c r="O632" s="637">
        <f t="shared" si="50"/>
        <v>124495489.94510518</v>
      </c>
      <c r="P632" s="633">
        <v>583</v>
      </c>
      <c r="Q632" s="638">
        <f t="shared" si="51"/>
        <v>1.2E-2</v>
      </c>
      <c r="R632" s="637">
        <f t="shared" si="49"/>
        <v>1493945.8793412622</v>
      </c>
      <c r="S632" s="636">
        <f t="shared" si="52"/>
        <v>1000</v>
      </c>
      <c r="T632" s="633"/>
      <c r="U632" s="633"/>
      <c r="V632" s="633"/>
      <c r="W632" s="633"/>
    </row>
    <row r="633" spans="14:23">
      <c r="N633" s="633">
        <v>584</v>
      </c>
      <c r="O633" s="637">
        <f t="shared" si="50"/>
        <v>125990435.82444644</v>
      </c>
      <c r="P633" s="633">
        <v>584</v>
      </c>
      <c r="Q633" s="638">
        <f t="shared" si="51"/>
        <v>1.2E-2</v>
      </c>
      <c r="R633" s="637">
        <f t="shared" si="49"/>
        <v>1511885.2298933573</v>
      </c>
      <c r="S633" s="636">
        <f t="shared" si="52"/>
        <v>1000</v>
      </c>
      <c r="T633" s="633"/>
      <c r="U633" s="633"/>
      <c r="V633" s="633"/>
      <c r="W633" s="633"/>
    </row>
    <row r="634" spans="14:23">
      <c r="N634" s="633">
        <v>585</v>
      </c>
      <c r="O634" s="637">
        <f t="shared" si="50"/>
        <v>127503321.0543398</v>
      </c>
      <c r="P634" s="633">
        <v>585</v>
      </c>
      <c r="Q634" s="638">
        <f t="shared" si="51"/>
        <v>1.2E-2</v>
      </c>
      <c r="R634" s="637">
        <f t="shared" si="49"/>
        <v>1530039.8526520776</v>
      </c>
      <c r="S634" s="636">
        <f t="shared" si="52"/>
        <v>1000</v>
      </c>
      <c r="T634" s="633"/>
      <c r="U634" s="633"/>
      <c r="V634" s="633"/>
      <c r="W634" s="633"/>
    </row>
    <row r="635" spans="14:23">
      <c r="N635" s="633">
        <v>586</v>
      </c>
      <c r="O635" s="637">
        <f t="shared" si="50"/>
        <v>129034360.90699187</v>
      </c>
      <c r="P635" s="633">
        <v>586</v>
      </c>
      <c r="Q635" s="638">
        <f t="shared" si="51"/>
        <v>1.2E-2</v>
      </c>
      <c r="R635" s="637">
        <f t="shared" si="49"/>
        <v>1548412.3308839025</v>
      </c>
      <c r="S635" s="636">
        <f t="shared" si="52"/>
        <v>1000</v>
      </c>
      <c r="T635" s="633"/>
      <c r="U635" s="633"/>
      <c r="V635" s="633"/>
      <c r="W635" s="633"/>
    </row>
    <row r="636" spans="14:23">
      <c r="N636" s="633">
        <v>587</v>
      </c>
      <c r="O636" s="637">
        <f t="shared" si="50"/>
        <v>130583773.23787577</v>
      </c>
      <c r="P636" s="633">
        <v>587</v>
      </c>
      <c r="Q636" s="638">
        <f t="shared" si="51"/>
        <v>1.2E-2</v>
      </c>
      <c r="R636" s="637">
        <f t="shared" si="49"/>
        <v>1567005.2788545093</v>
      </c>
      <c r="S636" s="636">
        <f t="shared" si="52"/>
        <v>1000</v>
      </c>
      <c r="T636" s="633"/>
      <c r="U636" s="633"/>
      <c r="V636" s="633"/>
      <c r="W636" s="633"/>
    </row>
    <row r="637" spans="14:23">
      <c r="N637" s="633">
        <v>588</v>
      </c>
      <c r="O637" s="637">
        <f t="shared" si="50"/>
        <v>132151778.51673028</v>
      </c>
      <c r="P637" s="633">
        <v>588</v>
      </c>
      <c r="Q637" s="638">
        <f t="shared" si="51"/>
        <v>1.2E-2</v>
      </c>
      <c r="R637" s="637">
        <f t="shared" si="49"/>
        <v>1585821.3422007633</v>
      </c>
      <c r="S637" s="636">
        <f t="shared" si="52"/>
        <v>1000</v>
      </c>
      <c r="T637" s="633"/>
      <c r="U637" s="633"/>
      <c r="V637" s="633"/>
      <c r="W637" s="633"/>
    </row>
    <row r="638" spans="14:23">
      <c r="N638" s="633">
        <v>589</v>
      </c>
      <c r="O638" s="637">
        <f t="shared" si="50"/>
        <v>133738599.85893103</v>
      </c>
      <c r="P638" s="633">
        <v>589</v>
      </c>
      <c r="Q638" s="638">
        <f t="shared" si="51"/>
        <v>1.2E-2</v>
      </c>
      <c r="R638" s="637">
        <f t="shared" si="49"/>
        <v>1604863.1983071724</v>
      </c>
      <c r="S638" s="636">
        <f t="shared" si="52"/>
        <v>1000</v>
      </c>
      <c r="T638" s="633"/>
      <c r="U638" s="633"/>
      <c r="V638" s="633"/>
      <c r="W638" s="633"/>
    </row>
    <row r="639" spans="14:23">
      <c r="N639" s="633">
        <v>590</v>
      </c>
      <c r="O639" s="637">
        <f t="shared" si="50"/>
        <v>135344463.05723822</v>
      </c>
      <c r="P639" s="633">
        <v>590</v>
      </c>
      <c r="Q639" s="638">
        <f t="shared" si="51"/>
        <v>1.2E-2</v>
      </c>
      <c r="R639" s="637">
        <f t="shared" si="49"/>
        <v>1624133.5566868586</v>
      </c>
      <c r="S639" s="636">
        <f t="shared" si="52"/>
        <v>1000</v>
      </c>
      <c r="T639" s="633"/>
      <c r="U639" s="633"/>
      <c r="V639" s="633"/>
      <c r="W639" s="633"/>
    </row>
    <row r="640" spans="14:23">
      <c r="N640" s="633">
        <v>591</v>
      </c>
      <c r="O640" s="637">
        <f t="shared" si="50"/>
        <v>136969596.61392507</v>
      </c>
      <c r="P640" s="633">
        <v>591</v>
      </c>
      <c r="Q640" s="638">
        <f t="shared" si="51"/>
        <v>1.2E-2</v>
      </c>
      <c r="R640" s="637">
        <f t="shared" si="49"/>
        <v>1643635.1593671008</v>
      </c>
      <c r="S640" s="636">
        <f t="shared" si="52"/>
        <v>1000</v>
      </c>
      <c r="T640" s="633"/>
      <c r="U640" s="633"/>
      <c r="V640" s="633"/>
      <c r="W640" s="633"/>
    </row>
    <row r="641" spans="14:23">
      <c r="N641" s="633">
        <v>592</v>
      </c>
      <c r="O641" s="637">
        <f t="shared" si="50"/>
        <v>138614231.77329218</v>
      </c>
      <c r="P641" s="633">
        <v>592</v>
      </c>
      <c r="Q641" s="638">
        <f t="shared" si="51"/>
        <v>1.2E-2</v>
      </c>
      <c r="R641" s="637">
        <f t="shared" si="49"/>
        <v>1663370.7812795062</v>
      </c>
      <c r="S641" s="636">
        <f t="shared" si="52"/>
        <v>1000</v>
      </c>
      <c r="T641" s="633"/>
      <c r="U641" s="633"/>
      <c r="V641" s="633"/>
      <c r="W641" s="633"/>
    </row>
    <row r="642" spans="14:23">
      <c r="N642" s="633">
        <v>593</v>
      </c>
      <c r="O642" s="637">
        <f t="shared" si="50"/>
        <v>140278602.55457169</v>
      </c>
      <c r="P642" s="633">
        <v>593</v>
      </c>
      <c r="Q642" s="638">
        <f t="shared" si="51"/>
        <v>1.2E-2</v>
      </c>
      <c r="R642" s="637">
        <f t="shared" si="49"/>
        <v>1683343.2306548604</v>
      </c>
      <c r="S642" s="636">
        <f t="shared" si="52"/>
        <v>1000</v>
      </c>
      <c r="T642" s="633"/>
      <c r="U642" s="633"/>
      <c r="V642" s="633"/>
      <c r="W642" s="633"/>
    </row>
    <row r="643" spans="14:23">
      <c r="N643" s="633">
        <v>594</v>
      </c>
      <c r="O643" s="637">
        <f t="shared" si="50"/>
        <v>141962945.78522655</v>
      </c>
      <c r="P643" s="633">
        <v>594</v>
      </c>
      <c r="Q643" s="638">
        <f t="shared" si="51"/>
        <v>1.2E-2</v>
      </c>
      <c r="R643" s="637">
        <f t="shared" si="49"/>
        <v>1703555.3494227186</v>
      </c>
      <c r="S643" s="636">
        <f t="shared" si="52"/>
        <v>1000</v>
      </c>
      <c r="T643" s="633"/>
      <c r="U643" s="633"/>
      <c r="V643" s="633"/>
      <c r="W643" s="633"/>
    </row>
    <row r="644" spans="14:23">
      <c r="N644" s="633">
        <v>595</v>
      </c>
      <c r="O644" s="637">
        <f t="shared" si="50"/>
        <v>143667501.13464928</v>
      </c>
      <c r="P644" s="633">
        <v>595</v>
      </c>
      <c r="Q644" s="638">
        <f t="shared" si="51"/>
        <v>1.2E-2</v>
      </c>
      <c r="R644" s="637">
        <f t="shared" si="49"/>
        <v>1724010.0136157915</v>
      </c>
      <c r="S644" s="636">
        <f t="shared" si="52"/>
        <v>1000</v>
      </c>
      <c r="T644" s="633"/>
      <c r="U644" s="633"/>
      <c r="V644" s="633"/>
      <c r="W644" s="633"/>
    </row>
    <row r="645" spans="14:23">
      <c r="N645" s="633">
        <v>596</v>
      </c>
      <c r="O645" s="637">
        <f t="shared" si="50"/>
        <v>145392511.14826506</v>
      </c>
      <c r="P645" s="633">
        <v>596</v>
      </c>
      <c r="Q645" s="638">
        <f t="shared" si="51"/>
        <v>1.2E-2</v>
      </c>
      <c r="R645" s="637">
        <f t="shared" si="49"/>
        <v>1744710.1337791807</v>
      </c>
      <c r="S645" s="636">
        <f t="shared" si="52"/>
        <v>1000</v>
      </c>
      <c r="T645" s="633"/>
      <c r="U645" s="633"/>
      <c r="V645" s="633"/>
      <c r="W645" s="633"/>
    </row>
    <row r="646" spans="14:23">
      <c r="N646" s="633">
        <v>597</v>
      </c>
      <c r="O646" s="637">
        <f t="shared" si="50"/>
        <v>147138221.28204423</v>
      </c>
      <c r="P646" s="633">
        <v>597</v>
      </c>
      <c r="Q646" s="638">
        <f t="shared" si="51"/>
        <v>1.2E-2</v>
      </c>
      <c r="R646" s="637">
        <f t="shared" si="49"/>
        <v>1765658.6553845308</v>
      </c>
      <c r="S646" s="636">
        <f t="shared" si="52"/>
        <v>1000</v>
      </c>
      <c r="T646" s="633"/>
      <c r="U646" s="633"/>
      <c r="V646" s="633"/>
      <c r="W646" s="633"/>
    </row>
    <row r="647" spans="14:23">
      <c r="N647" s="633">
        <v>598</v>
      </c>
      <c r="O647" s="637">
        <f t="shared" si="50"/>
        <v>148904879.93742877</v>
      </c>
      <c r="P647" s="633">
        <v>598</v>
      </c>
      <c r="Q647" s="638">
        <f t="shared" si="51"/>
        <v>1.2E-2</v>
      </c>
      <c r="R647" s="637">
        <f t="shared" si="49"/>
        <v>1786858.5592491452</v>
      </c>
      <c r="S647" s="636">
        <f t="shared" si="52"/>
        <v>1000</v>
      </c>
      <c r="T647" s="633"/>
      <c r="U647" s="633"/>
      <c r="V647" s="633"/>
      <c r="W647" s="633"/>
    </row>
    <row r="648" spans="14:23">
      <c r="N648" s="633">
        <v>599</v>
      </c>
      <c r="O648" s="637">
        <f t="shared" si="50"/>
        <v>150692738.49667791</v>
      </c>
      <c r="P648" s="633">
        <v>599</v>
      </c>
      <c r="Q648" s="638">
        <f t="shared" si="51"/>
        <v>1.2E-2</v>
      </c>
      <c r="R648" s="637">
        <f t="shared" si="49"/>
        <v>1808312.8619601349</v>
      </c>
      <c r="S648" s="636">
        <f t="shared" si="52"/>
        <v>1000</v>
      </c>
      <c r="T648" s="633"/>
      <c r="U648" s="633"/>
      <c r="V648" s="633"/>
      <c r="W648" s="633"/>
    </row>
    <row r="649" spans="14:23">
      <c r="N649" s="633">
        <v>600</v>
      </c>
      <c r="O649" s="637">
        <f t="shared" si="50"/>
        <v>152502051.35863805</v>
      </c>
      <c r="P649" s="633">
        <v>600</v>
      </c>
      <c r="Q649" s="638">
        <f t="shared" si="51"/>
        <v>1.2E-2</v>
      </c>
      <c r="R649" s="637">
        <f t="shared" si="49"/>
        <v>1830024.6163036567</v>
      </c>
      <c r="S649" s="636">
        <f t="shared" si="52"/>
        <v>1000</v>
      </c>
      <c r="T649" s="633"/>
      <c r="U649" s="633"/>
      <c r="V649" s="633"/>
      <c r="W649" s="633"/>
    </row>
    <row r="650" spans="14:23">
      <c r="N650" s="633">
        <v>601</v>
      </c>
      <c r="O650" s="637">
        <f t="shared" si="50"/>
        <v>154333075.9749417</v>
      </c>
      <c r="P650" s="633">
        <v>601</v>
      </c>
      <c r="Q650" s="638">
        <f t="shared" si="51"/>
        <v>1.2E-2</v>
      </c>
      <c r="R650" s="637">
        <f t="shared" si="49"/>
        <v>1851996.9116993004</v>
      </c>
      <c r="S650" s="636">
        <f t="shared" si="52"/>
        <v>1000</v>
      </c>
      <c r="T650" s="633"/>
      <c r="U650" s="633"/>
      <c r="V650" s="633"/>
      <c r="W650" s="633"/>
    </row>
    <row r="651" spans="14:23">
      <c r="N651" s="633">
        <v>602</v>
      </c>
      <c r="O651" s="637">
        <f t="shared" si="50"/>
        <v>156186072.886641</v>
      </c>
      <c r="P651" s="633">
        <v>602</v>
      </c>
      <c r="Q651" s="638">
        <f t="shared" si="51"/>
        <v>1.2E-2</v>
      </c>
      <c r="R651" s="637">
        <f t="shared" si="49"/>
        <v>1874232.874639692</v>
      </c>
      <c r="S651" s="636">
        <f t="shared" si="52"/>
        <v>1000</v>
      </c>
      <c r="T651" s="633"/>
      <c r="U651" s="633"/>
      <c r="V651" s="633"/>
      <c r="W651" s="633"/>
    </row>
    <row r="652" spans="14:23">
      <c r="N652" s="633">
        <v>603</v>
      </c>
      <c r="O652" s="637">
        <f t="shared" si="50"/>
        <v>158061305.76128069</v>
      </c>
      <c r="P652" s="633">
        <v>603</v>
      </c>
      <c r="Q652" s="638">
        <f t="shared" si="51"/>
        <v>1.2E-2</v>
      </c>
      <c r="R652" s="637">
        <f t="shared" si="49"/>
        <v>1896735.6691353682</v>
      </c>
      <c r="S652" s="636">
        <f t="shared" si="52"/>
        <v>1000</v>
      </c>
      <c r="T652" s="633"/>
      <c r="U652" s="633"/>
      <c r="V652" s="633"/>
      <c r="W652" s="633"/>
    </row>
    <row r="653" spans="14:23">
      <c r="N653" s="633">
        <v>604</v>
      </c>
      <c r="O653" s="637">
        <f t="shared" si="50"/>
        <v>159959041.43041605</v>
      </c>
      <c r="P653" s="633">
        <v>604</v>
      </c>
      <c r="Q653" s="638">
        <f t="shared" si="51"/>
        <v>1.2E-2</v>
      </c>
      <c r="R653" s="637">
        <f t="shared" si="49"/>
        <v>1919508.4971649926</v>
      </c>
      <c r="S653" s="636">
        <f t="shared" si="52"/>
        <v>1000</v>
      </c>
      <c r="T653" s="633"/>
      <c r="U653" s="633"/>
      <c r="V653" s="633"/>
      <c r="W653" s="633"/>
    </row>
    <row r="654" spans="14:23">
      <c r="N654" s="633">
        <v>605</v>
      </c>
      <c r="O654" s="637">
        <f t="shared" si="50"/>
        <v>161879549.92758104</v>
      </c>
      <c r="P654" s="633">
        <v>605</v>
      </c>
      <c r="Q654" s="638">
        <f t="shared" si="51"/>
        <v>1.2E-2</v>
      </c>
      <c r="R654" s="637">
        <f t="shared" si="49"/>
        <v>1942554.5991309725</v>
      </c>
      <c r="S654" s="636">
        <f t="shared" si="52"/>
        <v>1000</v>
      </c>
      <c r="T654" s="633"/>
      <c r="U654" s="633"/>
      <c r="V654" s="633"/>
      <c r="W654" s="633"/>
    </row>
    <row r="655" spans="14:23">
      <c r="N655" s="633">
        <v>606</v>
      </c>
      <c r="O655" s="637">
        <f t="shared" si="50"/>
        <v>163823104.526712</v>
      </c>
      <c r="P655" s="633">
        <v>606</v>
      </c>
      <c r="Q655" s="638">
        <f t="shared" si="51"/>
        <v>1.2E-2</v>
      </c>
      <c r="R655" s="637">
        <f t="shared" si="49"/>
        <v>1965877.254320544</v>
      </c>
      <c r="S655" s="636">
        <f t="shared" si="52"/>
        <v>1000</v>
      </c>
      <c r="T655" s="633"/>
      <c r="U655" s="633"/>
      <c r="V655" s="633"/>
      <c r="W655" s="633"/>
    </row>
    <row r="656" spans="14:23">
      <c r="N656" s="633">
        <v>607</v>
      </c>
      <c r="O656" s="637">
        <f t="shared" si="50"/>
        <v>165789981.78103253</v>
      </c>
      <c r="P656" s="633">
        <v>607</v>
      </c>
      <c r="Q656" s="638">
        <f t="shared" si="51"/>
        <v>1.2E-2</v>
      </c>
      <c r="R656" s="637">
        <f t="shared" si="49"/>
        <v>1989479.7813723905</v>
      </c>
      <c r="S656" s="636">
        <f t="shared" si="52"/>
        <v>1000</v>
      </c>
      <c r="T656" s="633"/>
      <c r="U656" s="633"/>
      <c r="V656" s="633"/>
      <c r="W656" s="633"/>
    </row>
    <row r="657" spans="14:23">
      <c r="N657" s="633">
        <v>608</v>
      </c>
      <c r="O657" s="637">
        <f t="shared" si="50"/>
        <v>167780461.56240493</v>
      </c>
      <c r="P657" s="633">
        <v>608</v>
      </c>
      <c r="Q657" s="638">
        <f t="shared" si="51"/>
        <v>1.2E-2</v>
      </c>
      <c r="R657" s="637">
        <f t="shared" si="49"/>
        <v>2013365.5387488592</v>
      </c>
      <c r="S657" s="636">
        <f t="shared" si="52"/>
        <v>1000</v>
      </c>
      <c r="T657" s="633"/>
      <c r="U657" s="633"/>
      <c r="V657" s="633"/>
      <c r="W657" s="633"/>
    </row>
    <row r="658" spans="14:23">
      <c r="N658" s="633">
        <v>609</v>
      </c>
      <c r="O658" s="637">
        <f t="shared" si="50"/>
        <v>169794827.10115379</v>
      </c>
      <c r="P658" s="633">
        <v>609</v>
      </c>
      <c r="Q658" s="638">
        <f t="shared" si="51"/>
        <v>1.2E-2</v>
      </c>
      <c r="R658" s="637">
        <f t="shared" si="49"/>
        <v>2037537.9252138454</v>
      </c>
      <c r="S658" s="636">
        <f t="shared" si="52"/>
        <v>1000</v>
      </c>
      <c r="T658" s="633"/>
      <c r="U658" s="633"/>
      <c r="V658" s="633"/>
      <c r="W658" s="633"/>
    </row>
    <row r="659" spans="14:23">
      <c r="N659" s="633">
        <v>610</v>
      </c>
      <c r="O659" s="637">
        <f t="shared" si="50"/>
        <v>171833365.02636763</v>
      </c>
      <c r="P659" s="633">
        <v>610</v>
      </c>
      <c r="Q659" s="638">
        <f t="shared" si="51"/>
        <v>1.2E-2</v>
      </c>
      <c r="R659" s="637">
        <f t="shared" si="49"/>
        <v>2062000.3803164116</v>
      </c>
      <c r="S659" s="636">
        <f t="shared" si="52"/>
        <v>1000</v>
      </c>
      <c r="T659" s="633"/>
      <c r="U659" s="633"/>
      <c r="V659" s="633"/>
      <c r="W659" s="633"/>
    </row>
    <row r="660" spans="14:23">
      <c r="N660" s="633">
        <v>611</v>
      </c>
      <c r="O660" s="637">
        <f t="shared" si="50"/>
        <v>173896365.40668404</v>
      </c>
      <c r="P660" s="633">
        <v>611</v>
      </c>
      <c r="Q660" s="638">
        <f t="shared" si="51"/>
        <v>1.2E-2</v>
      </c>
      <c r="R660" s="637">
        <f t="shared" si="49"/>
        <v>2086756.3848802086</v>
      </c>
      <c r="S660" s="636">
        <f t="shared" si="52"/>
        <v>1000</v>
      </c>
      <c r="T660" s="633"/>
      <c r="U660" s="633"/>
      <c r="V660" s="633"/>
      <c r="W660" s="633"/>
    </row>
    <row r="661" spans="14:23">
      <c r="N661" s="633">
        <v>612</v>
      </c>
      <c r="O661" s="637">
        <f t="shared" si="50"/>
        <v>175984121.79156426</v>
      </c>
      <c r="P661" s="633">
        <v>612</v>
      </c>
      <c r="Q661" s="638">
        <f t="shared" si="51"/>
        <v>1.2E-2</v>
      </c>
      <c r="R661" s="637">
        <f t="shared" si="49"/>
        <v>2111809.4614987713</v>
      </c>
      <c r="S661" s="636">
        <f t="shared" si="52"/>
        <v>1000</v>
      </c>
      <c r="T661" s="633"/>
      <c r="U661" s="633"/>
      <c r="V661" s="633"/>
      <c r="W661" s="633"/>
    </row>
    <row r="662" spans="14:23">
      <c r="N662" s="633">
        <v>613</v>
      </c>
      <c r="O662" s="637">
        <f t="shared" si="50"/>
        <v>178096931.25306302</v>
      </c>
      <c r="P662" s="633">
        <v>613</v>
      </c>
      <c r="Q662" s="638">
        <f t="shared" si="51"/>
        <v>1.2E-2</v>
      </c>
      <c r="R662" s="637">
        <f t="shared" si="49"/>
        <v>2137163.1750367563</v>
      </c>
      <c r="S662" s="636">
        <f t="shared" si="52"/>
        <v>1000</v>
      </c>
      <c r="T662" s="633"/>
      <c r="U662" s="633"/>
      <c r="V662" s="633"/>
      <c r="W662" s="633"/>
    </row>
    <row r="663" spans="14:23">
      <c r="N663" s="633">
        <v>614</v>
      </c>
      <c r="O663" s="637">
        <f t="shared" si="50"/>
        <v>180235094.42809978</v>
      </c>
      <c r="P663" s="633">
        <v>614</v>
      </c>
      <c r="Q663" s="638">
        <f t="shared" si="51"/>
        <v>1.2E-2</v>
      </c>
      <c r="R663" s="637">
        <f t="shared" si="49"/>
        <v>2162821.1331371972</v>
      </c>
      <c r="S663" s="636">
        <f t="shared" si="52"/>
        <v>1000</v>
      </c>
      <c r="T663" s="633"/>
      <c r="U663" s="633"/>
      <c r="V663" s="633"/>
      <c r="W663" s="633"/>
    </row>
    <row r="664" spans="14:23">
      <c r="N664" s="633">
        <v>615</v>
      </c>
      <c r="O664" s="637">
        <f t="shared" si="50"/>
        <v>182398915.56123698</v>
      </c>
      <c r="P664" s="633">
        <v>615</v>
      </c>
      <c r="Q664" s="638">
        <f t="shared" si="51"/>
        <v>1.2E-2</v>
      </c>
      <c r="R664" s="637">
        <f t="shared" si="49"/>
        <v>2188786.9867348438</v>
      </c>
      <c r="S664" s="636">
        <f t="shared" si="52"/>
        <v>1000</v>
      </c>
      <c r="T664" s="633"/>
      <c r="U664" s="633"/>
      <c r="V664" s="633"/>
      <c r="W664" s="633"/>
    </row>
    <row r="665" spans="14:23">
      <c r="N665" s="633">
        <v>616</v>
      </c>
      <c r="O665" s="637">
        <f t="shared" si="50"/>
        <v>184588702.54797181</v>
      </c>
      <c r="P665" s="633">
        <v>616</v>
      </c>
      <c r="Q665" s="638">
        <f t="shared" si="51"/>
        <v>1.2E-2</v>
      </c>
      <c r="R665" s="637">
        <f t="shared" si="49"/>
        <v>2215064.4305756618</v>
      </c>
      <c r="S665" s="636">
        <f t="shared" si="52"/>
        <v>1000</v>
      </c>
      <c r="T665" s="633"/>
      <c r="U665" s="633"/>
      <c r="V665" s="633"/>
      <c r="W665" s="633"/>
    </row>
    <row r="666" spans="14:23">
      <c r="N666" s="633">
        <v>617</v>
      </c>
      <c r="O666" s="637">
        <f t="shared" si="50"/>
        <v>186804766.97854748</v>
      </c>
      <c r="P666" s="633">
        <v>617</v>
      </c>
      <c r="Q666" s="638">
        <f t="shared" si="51"/>
        <v>1.2E-2</v>
      </c>
      <c r="R666" s="637">
        <f t="shared" si="49"/>
        <v>2241657.2037425698</v>
      </c>
      <c r="S666" s="636">
        <f t="shared" si="52"/>
        <v>1000</v>
      </c>
      <c r="T666" s="633"/>
      <c r="U666" s="633"/>
      <c r="V666" s="633"/>
      <c r="W666" s="633"/>
    </row>
    <row r="667" spans="14:23">
      <c r="N667" s="633">
        <v>618</v>
      </c>
      <c r="O667" s="637">
        <f t="shared" si="50"/>
        <v>189047424.18229005</v>
      </c>
      <c r="P667" s="633">
        <v>618</v>
      </c>
      <c r="Q667" s="638">
        <f t="shared" si="51"/>
        <v>1.2E-2</v>
      </c>
      <c r="R667" s="637">
        <f t="shared" si="49"/>
        <v>2268569.0901874807</v>
      </c>
      <c r="S667" s="636">
        <f t="shared" si="52"/>
        <v>1000</v>
      </c>
      <c r="T667" s="633"/>
      <c r="U667" s="633"/>
      <c r="V667" s="633"/>
      <c r="W667" s="633"/>
    </row>
    <row r="668" spans="14:23">
      <c r="N668" s="633">
        <v>619</v>
      </c>
      <c r="O668" s="637">
        <f t="shared" si="50"/>
        <v>191316993.27247754</v>
      </c>
      <c r="P668" s="633">
        <v>619</v>
      </c>
      <c r="Q668" s="638">
        <f t="shared" si="51"/>
        <v>1.2E-2</v>
      </c>
      <c r="R668" s="637">
        <f t="shared" si="49"/>
        <v>2295803.9192697303</v>
      </c>
      <c r="S668" s="636">
        <f t="shared" si="52"/>
        <v>1000</v>
      </c>
      <c r="T668" s="633"/>
      <c r="U668" s="633"/>
      <c r="V668" s="633"/>
      <c r="W668" s="633"/>
    </row>
    <row r="669" spans="14:23">
      <c r="N669" s="633">
        <v>620</v>
      </c>
      <c r="O669" s="637">
        <f t="shared" si="50"/>
        <v>193613797.19174728</v>
      </c>
      <c r="P669" s="633">
        <v>620</v>
      </c>
      <c r="Q669" s="638">
        <f t="shared" si="51"/>
        <v>1.2E-2</v>
      </c>
      <c r="R669" s="637">
        <f t="shared" si="49"/>
        <v>2323365.5663009672</v>
      </c>
      <c r="S669" s="636">
        <f t="shared" si="52"/>
        <v>1000</v>
      </c>
      <c r="T669" s="633"/>
      <c r="U669" s="633"/>
      <c r="V669" s="633"/>
      <c r="W669" s="633"/>
    </row>
    <row r="670" spans="14:23">
      <c r="N670" s="633">
        <v>621</v>
      </c>
      <c r="O670" s="637">
        <f t="shared" si="50"/>
        <v>195938162.75804824</v>
      </c>
      <c r="P670" s="633">
        <v>621</v>
      </c>
      <c r="Q670" s="638">
        <f t="shared" si="51"/>
        <v>1.2E-2</v>
      </c>
      <c r="R670" s="637">
        <f t="shared" si="49"/>
        <v>2351257.9530965788</v>
      </c>
      <c r="S670" s="636">
        <f t="shared" si="52"/>
        <v>1000</v>
      </c>
      <c r="T670" s="633"/>
      <c r="U670" s="633"/>
      <c r="V670" s="633"/>
      <c r="W670" s="633"/>
    </row>
    <row r="671" spans="14:23">
      <c r="N671" s="633">
        <v>622</v>
      </c>
      <c r="O671" s="637">
        <f t="shared" si="50"/>
        <v>198290420.7111448</v>
      </c>
      <c r="P671" s="633">
        <v>622</v>
      </c>
      <c r="Q671" s="638">
        <f t="shared" si="51"/>
        <v>1.2E-2</v>
      </c>
      <c r="R671" s="637">
        <f t="shared" si="49"/>
        <v>2379485.0485337377</v>
      </c>
      <c r="S671" s="636">
        <f t="shared" si="52"/>
        <v>1000</v>
      </c>
      <c r="T671" s="633"/>
      <c r="U671" s="633"/>
      <c r="V671" s="633"/>
      <c r="W671" s="633"/>
    </row>
    <row r="672" spans="14:23">
      <c r="N672" s="633">
        <v>623</v>
      </c>
      <c r="O672" s="637">
        <f t="shared" si="50"/>
        <v>200670905.75967854</v>
      </c>
      <c r="P672" s="633">
        <v>623</v>
      </c>
      <c r="Q672" s="638">
        <f t="shared" si="51"/>
        <v>1.2E-2</v>
      </c>
      <c r="R672" s="637">
        <f t="shared" si="49"/>
        <v>2408050.8691161424</v>
      </c>
      <c r="S672" s="636">
        <f t="shared" si="52"/>
        <v>1000</v>
      </c>
      <c r="T672" s="633"/>
      <c r="U672" s="633"/>
      <c r="V672" s="633"/>
      <c r="W672" s="633"/>
    </row>
    <row r="673" spans="14:23">
      <c r="N673" s="633">
        <v>624</v>
      </c>
      <c r="O673" s="637">
        <f t="shared" si="50"/>
        <v>203079956.62879467</v>
      </c>
      <c r="P673" s="633">
        <v>624</v>
      </c>
      <c r="Q673" s="638">
        <f t="shared" si="51"/>
        <v>1.2E-2</v>
      </c>
      <c r="R673" s="637">
        <f t="shared" si="49"/>
        <v>2436959.479545536</v>
      </c>
      <c r="S673" s="636">
        <f t="shared" si="52"/>
        <v>1000</v>
      </c>
      <c r="T673" s="633"/>
      <c r="U673" s="633"/>
      <c r="V673" s="633"/>
      <c r="W673" s="633"/>
    </row>
    <row r="674" spans="14:23">
      <c r="N674" s="633">
        <v>625</v>
      </c>
      <c r="O674" s="637">
        <f t="shared" si="50"/>
        <v>205517916.1083402</v>
      </c>
      <c r="P674" s="633">
        <v>625</v>
      </c>
      <c r="Q674" s="638">
        <f t="shared" si="51"/>
        <v>1.2E-2</v>
      </c>
      <c r="R674" s="637">
        <f t="shared" si="49"/>
        <v>2466214.9933000826</v>
      </c>
      <c r="S674" s="636">
        <f t="shared" si="52"/>
        <v>1000</v>
      </c>
      <c r="T674" s="633"/>
      <c r="U674" s="633"/>
      <c r="V674" s="633"/>
      <c r="W674" s="633"/>
    </row>
    <row r="675" spans="14:23">
      <c r="N675" s="633">
        <v>626</v>
      </c>
      <c r="O675" s="637">
        <f t="shared" si="50"/>
        <v>207985131.10164028</v>
      </c>
      <c r="P675" s="633">
        <v>626</v>
      </c>
      <c r="Q675" s="638">
        <f t="shared" si="51"/>
        <v>1.2E-2</v>
      </c>
      <c r="R675" s="637">
        <f t="shared" si="49"/>
        <v>2495821.5732196835</v>
      </c>
      <c r="S675" s="636">
        <f t="shared" si="52"/>
        <v>1000</v>
      </c>
      <c r="T675" s="633"/>
      <c r="U675" s="633"/>
      <c r="V675" s="633"/>
      <c r="W675" s="633"/>
    </row>
    <row r="676" spans="14:23">
      <c r="N676" s="633">
        <v>627</v>
      </c>
      <c r="O676" s="637">
        <f t="shared" si="50"/>
        <v>210481952.67485997</v>
      </c>
      <c r="P676" s="633">
        <v>627</v>
      </c>
      <c r="Q676" s="638">
        <f t="shared" si="51"/>
        <v>1.2E-2</v>
      </c>
      <c r="R676" s="637">
        <f t="shared" si="49"/>
        <v>2525783.4320983198</v>
      </c>
      <c r="S676" s="636">
        <f t="shared" si="52"/>
        <v>1000</v>
      </c>
      <c r="T676" s="633"/>
      <c r="U676" s="633"/>
      <c r="V676" s="633"/>
      <c r="W676" s="633"/>
    </row>
    <row r="677" spans="14:23">
      <c r="N677" s="633">
        <v>628</v>
      </c>
      <c r="O677" s="637">
        <f t="shared" si="50"/>
        <v>213008736.1069583</v>
      </c>
      <c r="P677" s="633">
        <v>628</v>
      </c>
      <c r="Q677" s="638">
        <f t="shared" si="51"/>
        <v>1.2E-2</v>
      </c>
      <c r="R677" s="637">
        <f t="shared" si="49"/>
        <v>2556104.8332834998</v>
      </c>
      <c r="S677" s="636">
        <f t="shared" si="52"/>
        <v>1000</v>
      </c>
      <c r="T677" s="633"/>
      <c r="U677" s="633"/>
      <c r="V677" s="633"/>
      <c r="W677" s="633"/>
    </row>
    <row r="678" spans="14:23">
      <c r="N678" s="633">
        <v>629</v>
      </c>
      <c r="O678" s="637">
        <f t="shared" si="50"/>
        <v>215565840.94024181</v>
      </c>
      <c r="P678" s="633">
        <v>629</v>
      </c>
      <c r="Q678" s="638">
        <f t="shared" si="51"/>
        <v>1.2E-2</v>
      </c>
      <c r="R678" s="637">
        <f t="shared" si="49"/>
        <v>2586790.0912829018</v>
      </c>
      <c r="S678" s="636">
        <f t="shared" si="52"/>
        <v>1000</v>
      </c>
      <c r="T678" s="633"/>
      <c r="U678" s="633"/>
      <c r="V678" s="633"/>
      <c r="W678" s="633"/>
    </row>
    <row r="679" spans="14:23">
      <c r="N679" s="633">
        <v>630</v>
      </c>
      <c r="O679" s="637">
        <f t="shared" si="50"/>
        <v>218153631.03152472</v>
      </c>
      <c r="P679" s="633">
        <v>630</v>
      </c>
      <c r="Q679" s="638">
        <f t="shared" si="51"/>
        <v>1.2E-2</v>
      </c>
      <c r="R679" s="637">
        <f t="shared" si="49"/>
        <v>2617843.5723782969</v>
      </c>
      <c r="S679" s="636">
        <f t="shared" si="52"/>
        <v>1000</v>
      </c>
      <c r="T679" s="633"/>
      <c r="U679" s="633"/>
      <c r="V679" s="633"/>
      <c r="W679" s="633"/>
    </row>
    <row r="680" spans="14:23">
      <c r="N680" s="633">
        <v>631</v>
      </c>
      <c r="O680" s="637">
        <f t="shared" si="50"/>
        <v>220772474.60390303</v>
      </c>
      <c r="P680" s="633">
        <v>631</v>
      </c>
      <c r="Q680" s="638">
        <f t="shared" si="51"/>
        <v>1.2E-2</v>
      </c>
      <c r="R680" s="637">
        <f t="shared" si="49"/>
        <v>2649269.6952468362</v>
      </c>
      <c r="S680" s="636">
        <f t="shared" si="52"/>
        <v>1000</v>
      </c>
      <c r="T680" s="633"/>
      <c r="U680" s="633"/>
      <c r="V680" s="633"/>
      <c r="W680" s="633"/>
    </row>
    <row r="681" spans="14:23">
      <c r="N681" s="633">
        <v>632</v>
      </c>
      <c r="O681" s="637">
        <f t="shared" si="50"/>
        <v>223422744.29914987</v>
      </c>
      <c r="P681" s="633">
        <v>632</v>
      </c>
      <c r="Q681" s="638">
        <f t="shared" si="51"/>
        <v>1.2E-2</v>
      </c>
      <c r="R681" s="637">
        <f t="shared" si="49"/>
        <v>2681072.9315897985</v>
      </c>
      <c r="S681" s="636">
        <f t="shared" si="52"/>
        <v>1000</v>
      </c>
      <c r="T681" s="633"/>
      <c r="U681" s="633"/>
      <c r="V681" s="633"/>
      <c r="W681" s="633"/>
    </row>
    <row r="682" spans="14:23">
      <c r="N682" s="633">
        <v>633</v>
      </c>
      <c r="O682" s="637">
        <f t="shared" si="50"/>
        <v>226104817.23073968</v>
      </c>
      <c r="P682" s="633">
        <v>633</v>
      </c>
      <c r="Q682" s="638">
        <f t="shared" si="51"/>
        <v>1.2E-2</v>
      </c>
      <c r="R682" s="637">
        <f t="shared" si="49"/>
        <v>2713257.806768876</v>
      </c>
      <c r="S682" s="636">
        <f t="shared" si="52"/>
        <v>1000</v>
      </c>
      <c r="T682" s="633"/>
      <c r="U682" s="633"/>
      <c r="V682" s="633"/>
      <c r="W682" s="633"/>
    </row>
    <row r="683" spans="14:23">
      <c r="N683" s="633">
        <v>634</v>
      </c>
      <c r="O683" s="637">
        <f t="shared" si="50"/>
        <v>228819075.03750855</v>
      </c>
      <c r="P683" s="633">
        <v>634</v>
      </c>
      <c r="Q683" s="638">
        <f t="shared" si="51"/>
        <v>1.2E-2</v>
      </c>
      <c r="R683" s="637">
        <f t="shared" si="49"/>
        <v>2745828.9004501025</v>
      </c>
      <c r="S683" s="636">
        <f t="shared" si="52"/>
        <v>1000</v>
      </c>
      <c r="T683" s="633"/>
      <c r="U683" s="633"/>
      <c r="V683" s="633"/>
      <c r="W683" s="633"/>
    </row>
    <row r="684" spans="14:23">
      <c r="N684" s="633">
        <v>635</v>
      </c>
      <c r="O684" s="637">
        <f t="shared" si="50"/>
        <v>231565903.93795866</v>
      </c>
      <c r="P684" s="633">
        <v>635</v>
      </c>
      <c r="Q684" s="638">
        <f t="shared" si="51"/>
        <v>1.2E-2</v>
      </c>
      <c r="R684" s="637">
        <f t="shared" si="49"/>
        <v>2778790.8472555038</v>
      </c>
      <c r="S684" s="636">
        <f t="shared" si="52"/>
        <v>1000</v>
      </c>
      <c r="T684" s="633"/>
      <c r="U684" s="633"/>
      <c r="V684" s="633"/>
      <c r="W684" s="633"/>
    </row>
    <row r="685" spans="14:23">
      <c r="N685" s="633">
        <v>636</v>
      </c>
      <c r="O685" s="637">
        <f t="shared" si="50"/>
        <v>234345694.78521416</v>
      </c>
      <c r="P685" s="633">
        <v>636</v>
      </c>
      <c r="Q685" s="638">
        <f t="shared" si="51"/>
        <v>1.2E-2</v>
      </c>
      <c r="R685" s="637">
        <f t="shared" si="49"/>
        <v>2812148.3374225697</v>
      </c>
      <c r="S685" s="636">
        <f t="shared" si="52"/>
        <v>1000</v>
      </c>
      <c r="T685" s="633"/>
      <c r="U685" s="633"/>
      <c r="V685" s="633"/>
      <c r="W685" s="633"/>
    </row>
    <row r="686" spans="14:23">
      <c r="N686" s="633">
        <v>637</v>
      </c>
      <c r="O686" s="637">
        <f t="shared" si="50"/>
        <v>237158843.12263674</v>
      </c>
      <c r="P686" s="633">
        <v>637</v>
      </c>
      <c r="Q686" s="638">
        <f t="shared" si="51"/>
        <v>1.2E-2</v>
      </c>
      <c r="R686" s="637">
        <f t="shared" si="49"/>
        <v>2845906.1174716409</v>
      </c>
      <c r="S686" s="636">
        <f t="shared" si="52"/>
        <v>1000</v>
      </c>
      <c r="T686" s="633"/>
      <c r="U686" s="633"/>
      <c r="V686" s="633"/>
      <c r="W686" s="633"/>
    </row>
    <row r="687" spans="14:23">
      <c r="N687" s="633">
        <v>638</v>
      </c>
      <c r="O687" s="637">
        <f t="shared" si="50"/>
        <v>240005749.24010837</v>
      </c>
      <c r="P687" s="633">
        <v>638</v>
      </c>
      <c r="Q687" s="638">
        <f t="shared" si="51"/>
        <v>1.2E-2</v>
      </c>
      <c r="R687" s="637">
        <f t="shared" si="49"/>
        <v>2880068.9908813005</v>
      </c>
      <c r="S687" s="636">
        <f t="shared" si="52"/>
        <v>1000</v>
      </c>
      <c r="T687" s="633"/>
      <c r="U687" s="633"/>
      <c r="V687" s="633"/>
      <c r="W687" s="633"/>
    </row>
    <row r="688" spans="14:23">
      <c r="N688" s="633">
        <v>639</v>
      </c>
      <c r="O688" s="637">
        <f t="shared" si="50"/>
        <v>242886818.23098966</v>
      </c>
      <c r="P688" s="633">
        <v>639</v>
      </c>
      <c r="Q688" s="638">
        <f t="shared" si="51"/>
        <v>1.2E-2</v>
      </c>
      <c r="R688" s="637">
        <f t="shared" si="49"/>
        <v>2914641.8187718759</v>
      </c>
      <c r="S688" s="636">
        <f t="shared" si="52"/>
        <v>1000</v>
      </c>
      <c r="T688" s="633"/>
      <c r="U688" s="633"/>
      <c r="V688" s="633"/>
      <c r="W688" s="633"/>
    </row>
    <row r="689" spans="14:23">
      <c r="N689" s="633">
        <v>640</v>
      </c>
      <c r="O689" s="637">
        <f t="shared" si="50"/>
        <v>245802460.04976153</v>
      </c>
      <c r="P689" s="633">
        <v>640</v>
      </c>
      <c r="Q689" s="638">
        <f t="shared" si="51"/>
        <v>1.2E-2</v>
      </c>
      <c r="R689" s="637">
        <f t="shared" si="49"/>
        <v>2949629.5205971384</v>
      </c>
      <c r="S689" s="636">
        <f t="shared" si="52"/>
        <v>1000</v>
      </c>
      <c r="T689" s="633"/>
      <c r="U689" s="633"/>
      <c r="V689" s="633"/>
      <c r="W689" s="633"/>
    </row>
    <row r="690" spans="14:23">
      <c r="N690" s="633">
        <v>641</v>
      </c>
      <c r="O690" s="637">
        <f t="shared" si="50"/>
        <v>248753089.57035866</v>
      </c>
      <c r="P690" s="633">
        <v>641</v>
      </c>
      <c r="Q690" s="638">
        <f t="shared" si="51"/>
        <v>1.2E-2</v>
      </c>
      <c r="R690" s="637">
        <f t="shared" ref="R690:R753" si="53">O690*Q690</f>
        <v>2985037.074844304</v>
      </c>
      <c r="S690" s="636">
        <f t="shared" si="52"/>
        <v>1000</v>
      </c>
      <c r="T690" s="633"/>
      <c r="U690" s="633"/>
      <c r="V690" s="633"/>
      <c r="W690" s="633"/>
    </row>
    <row r="691" spans="14:23">
      <c r="N691" s="633">
        <v>642</v>
      </c>
      <c r="O691" s="637">
        <f t="shared" ref="O691:O754" si="54">O690+R690+S691</f>
        <v>251739126.64520296</v>
      </c>
      <c r="P691" s="633">
        <v>642</v>
      </c>
      <c r="Q691" s="638">
        <f t="shared" ref="Q691:Q754" si="55">Q690</f>
        <v>1.2E-2</v>
      </c>
      <c r="R691" s="637">
        <f t="shared" si="53"/>
        <v>3020869.5197424358</v>
      </c>
      <c r="S691" s="636">
        <f t="shared" ref="S691:S754" si="56">S690</f>
        <v>1000</v>
      </c>
      <c r="T691" s="633"/>
      <c r="U691" s="633"/>
      <c r="V691" s="633"/>
      <c r="W691" s="633"/>
    </row>
    <row r="692" spans="14:23">
      <c r="N692" s="633">
        <v>643</v>
      </c>
      <c r="O692" s="637">
        <f t="shared" si="54"/>
        <v>254760996.16494539</v>
      </c>
      <c r="P692" s="633">
        <v>643</v>
      </c>
      <c r="Q692" s="638">
        <f t="shared" si="55"/>
        <v>1.2E-2</v>
      </c>
      <c r="R692" s="637">
        <f t="shared" si="53"/>
        <v>3057131.9539793446</v>
      </c>
      <c r="S692" s="636">
        <f t="shared" si="56"/>
        <v>1000</v>
      </c>
      <c r="T692" s="633"/>
      <c r="U692" s="633"/>
      <c r="V692" s="633"/>
      <c r="W692" s="633"/>
    </row>
    <row r="693" spans="14:23">
      <c r="N693" s="633">
        <v>644</v>
      </c>
      <c r="O693" s="637">
        <f t="shared" si="54"/>
        <v>257819128.11892474</v>
      </c>
      <c r="P693" s="633">
        <v>644</v>
      </c>
      <c r="Q693" s="638">
        <f t="shared" si="55"/>
        <v>1.2E-2</v>
      </c>
      <c r="R693" s="637">
        <f t="shared" si="53"/>
        <v>3093829.5374270971</v>
      </c>
      <c r="S693" s="636">
        <f t="shared" si="56"/>
        <v>1000</v>
      </c>
      <c r="T693" s="633"/>
      <c r="U693" s="633"/>
      <c r="V693" s="633"/>
      <c r="W693" s="633"/>
    </row>
    <row r="694" spans="14:23">
      <c r="N694" s="633">
        <v>645</v>
      </c>
      <c r="O694" s="637">
        <f t="shared" si="54"/>
        <v>260913957.65635183</v>
      </c>
      <c r="P694" s="633">
        <v>645</v>
      </c>
      <c r="Q694" s="638">
        <f t="shared" si="55"/>
        <v>1.2E-2</v>
      </c>
      <c r="R694" s="637">
        <f t="shared" si="53"/>
        <v>3130967.4918762222</v>
      </c>
      <c r="S694" s="636">
        <f t="shared" si="56"/>
        <v>1000</v>
      </c>
      <c r="T694" s="633"/>
      <c r="U694" s="633"/>
      <c r="V694" s="633"/>
      <c r="W694" s="633"/>
    </row>
    <row r="695" spans="14:23">
      <c r="N695" s="633">
        <v>646</v>
      </c>
      <c r="O695" s="637">
        <f t="shared" si="54"/>
        <v>264045925.14822805</v>
      </c>
      <c r="P695" s="633">
        <v>646</v>
      </c>
      <c r="Q695" s="638">
        <f t="shared" si="55"/>
        <v>1.2E-2</v>
      </c>
      <c r="R695" s="637">
        <f t="shared" si="53"/>
        <v>3168551.1017787368</v>
      </c>
      <c r="S695" s="636">
        <f t="shared" si="56"/>
        <v>1000</v>
      </c>
      <c r="T695" s="633"/>
      <c r="U695" s="633"/>
      <c r="V695" s="633"/>
      <c r="W695" s="633"/>
    </row>
    <row r="696" spans="14:23">
      <c r="N696" s="633">
        <v>647</v>
      </c>
      <c r="O696" s="637">
        <f t="shared" si="54"/>
        <v>267215476.25000679</v>
      </c>
      <c r="P696" s="633">
        <v>647</v>
      </c>
      <c r="Q696" s="638">
        <f t="shared" si="55"/>
        <v>1.2E-2</v>
      </c>
      <c r="R696" s="637">
        <f t="shared" si="53"/>
        <v>3206585.7150000818</v>
      </c>
      <c r="S696" s="636">
        <f t="shared" si="56"/>
        <v>1000</v>
      </c>
      <c r="T696" s="633"/>
      <c r="U696" s="633"/>
      <c r="V696" s="633"/>
      <c r="W696" s="633"/>
    </row>
    <row r="697" spans="14:23">
      <c r="N697" s="633">
        <v>648</v>
      </c>
      <c r="O697" s="637">
        <f t="shared" si="54"/>
        <v>270423061.96500689</v>
      </c>
      <c r="P697" s="633">
        <v>648</v>
      </c>
      <c r="Q697" s="638">
        <f t="shared" si="55"/>
        <v>1.2E-2</v>
      </c>
      <c r="R697" s="637">
        <f t="shared" si="53"/>
        <v>3245076.7435800829</v>
      </c>
      <c r="S697" s="636">
        <f t="shared" si="56"/>
        <v>1000</v>
      </c>
      <c r="T697" s="633"/>
      <c r="U697" s="633"/>
      <c r="V697" s="633"/>
      <c r="W697" s="633"/>
    </row>
    <row r="698" spans="14:23">
      <c r="N698" s="633">
        <v>649</v>
      </c>
      <c r="O698" s="637">
        <f t="shared" si="54"/>
        <v>273669138.70858699</v>
      </c>
      <c r="P698" s="633">
        <v>649</v>
      </c>
      <c r="Q698" s="638">
        <f t="shared" si="55"/>
        <v>1.2E-2</v>
      </c>
      <c r="R698" s="637">
        <f t="shared" si="53"/>
        <v>3284029.664503044</v>
      </c>
      <c r="S698" s="636">
        <f t="shared" si="56"/>
        <v>1000</v>
      </c>
      <c r="T698" s="633"/>
      <c r="U698" s="633"/>
      <c r="V698" s="633"/>
      <c r="W698" s="633"/>
    </row>
    <row r="699" spans="14:23">
      <c r="N699" s="633">
        <v>650</v>
      </c>
      <c r="O699" s="637">
        <f t="shared" si="54"/>
        <v>276954168.37309003</v>
      </c>
      <c r="P699" s="633">
        <v>650</v>
      </c>
      <c r="Q699" s="638">
        <f t="shared" si="55"/>
        <v>1.2E-2</v>
      </c>
      <c r="R699" s="637">
        <f t="shared" si="53"/>
        <v>3323450.0204770803</v>
      </c>
      <c r="S699" s="636">
        <f t="shared" si="56"/>
        <v>1000</v>
      </c>
      <c r="T699" s="633"/>
      <c r="U699" s="633"/>
      <c r="V699" s="633"/>
      <c r="W699" s="633"/>
    </row>
    <row r="700" spans="14:23">
      <c r="N700" s="633">
        <v>651</v>
      </c>
      <c r="O700" s="637">
        <f t="shared" si="54"/>
        <v>280278618.39356709</v>
      </c>
      <c r="P700" s="633">
        <v>651</v>
      </c>
      <c r="Q700" s="638">
        <f t="shared" si="55"/>
        <v>1.2E-2</v>
      </c>
      <c r="R700" s="637">
        <f t="shared" si="53"/>
        <v>3363343.420722805</v>
      </c>
      <c r="S700" s="636">
        <f t="shared" si="56"/>
        <v>1000</v>
      </c>
      <c r="T700" s="633"/>
      <c r="U700" s="633"/>
      <c r="V700" s="633"/>
      <c r="W700" s="633"/>
    </row>
    <row r="701" spans="14:23">
      <c r="N701" s="633">
        <v>652</v>
      </c>
      <c r="O701" s="637">
        <f t="shared" si="54"/>
        <v>283642961.81428987</v>
      </c>
      <c r="P701" s="633">
        <v>652</v>
      </c>
      <c r="Q701" s="638">
        <f t="shared" si="55"/>
        <v>1.2E-2</v>
      </c>
      <c r="R701" s="637">
        <f t="shared" si="53"/>
        <v>3403715.5417714785</v>
      </c>
      <c r="S701" s="636">
        <f t="shared" si="56"/>
        <v>1000</v>
      </c>
      <c r="T701" s="633"/>
      <c r="U701" s="633"/>
      <c r="V701" s="633"/>
      <c r="W701" s="633"/>
    </row>
    <row r="702" spans="14:23">
      <c r="N702" s="633">
        <v>653</v>
      </c>
      <c r="O702" s="637">
        <f t="shared" si="54"/>
        <v>287047677.35606134</v>
      </c>
      <c r="P702" s="633">
        <v>653</v>
      </c>
      <c r="Q702" s="638">
        <f t="shared" si="55"/>
        <v>1.2E-2</v>
      </c>
      <c r="R702" s="637">
        <f t="shared" si="53"/>
        <v>3444572.128272736</v>
      </c>
      <c r="S702" s="636">
        <f t="shared" si="56"/>
        <v>1000</v>
      </c>
      <c r="T702" s="633"/>
      <c r="U702" s="633"/>
      <c r="V702" s="633"/>
      <c r="W702" s="633"/>
    </row>
    <row r="703" spans="14:23">
      <c r="N703" s="633">
        <v>654</v>
      </c>
      <c r="O703" s="637">
        <f t="shared" si="54"/>
        <v>290493249.48433405</v>
      </c>
      <c r="P703" s="633">
        <v>654</v>
      </c>
      <c r="Q703" s="638">
        <f t="shared" si="55"/>
        <v>1.2E-2</v>
      </c>
      <c r="R703" s="637">
        <f t="shared" si="53"/>
        <v>3485918.9938120088</v>
      </c>
      <c r="S703" s="636">
        <f t="shared" si="56"/>
        <v>1000</v>
      </c>
      <c r="T703" s="633"/>
      <c r="U703" s="633"/>
      <c r="V703" s="633"/>
      <c r="W703" s="633"/>
    </row>
    <row r="704" spans="14:23">
      <c r="N704" s="633">
        <v>655</v>
      </c>
      <c r="O704" s="637">
        <f t="shared" si="54"/>
        <v>293980168.47814608</v>
      </c>
      <c r="P704" s="633">
        <v>655</v>
      </c>
      <c r="Q704" s="638">
        <f t="shared" si="55"/>
        <v>1.2E-2</v>
      </c>
      <c r="R704" s="637">
        <f t="shared" si="53"/>
        <v>3527762.0217377529</v>
      </c>
      <c r="S704" s="636">
        <f t="shared" si="56"/>
        <v>1000</v>
      </c>
      <c r="T704" s="633"/>
      <c r="U704" s="633"/>
      <c r="V704" s="633"/>
      <c r="W704" s="633"/>
    </row>
    <row r="705" spans="14:23">
      <c r="N705" s="633">
        <v>656</v>
      </c>
      <c r="O705" s="637">
        <f t="shared" si="54"/>
        <v>297508930.49988383</v>
      </c>
      <c r="P705" s="633">
        <v>656</v>
      </c>
      <c r="Q705" s="638">
        <f t="shared" si="55"/>
        <v>1.2E-2</v>
      </c>
      <c r="R705" s="637">
        <f t="shared" si="53"/>
        <v>3570107.165998606</v>
      </c>
      <c r="S705" s="636">
        <f t="shared" si="56"/>
        <v>1000</v>
      </c>
      <c r="T705" s="633"/>
      <c r="U705" s="633"/>
      <c r="V705" s="633"/>
      <c r="W705" s="633"/>
    </row>
    <row r="706" spans="14:23">
      <c r="N706" s="633">
        <v>657</v>
      </c>
      <c r="O706" s="637">
        <f t="shared" si="54"/>
        <v>301080037.66588241</v>
      </c>
      <c r="P706" s="633">
        <v>657</v>
      </c>
      <c r="Q706" s="638">
        <f t="shared" si="55"/>
        <v>1.2E-2</v>
      </c>
      <c r="R706" s="637">
        <f t="shared" si="53"/>
        <v>3612960.451990589</v>
      </c>
      <c r="S706" s="636">
        <f t="shared" si="56"/>
        <v>1000</v>
      </c>
      <c r="T706" s="633"/>
      <c r="U706" s="633"/>
      <c r="V706" s="633"/>
      <c r="W706" s="633"/>
    </row>
    <row r="707" spans="14:23">
      <c r="N707" s="633">
        <v>658</v>
      </c>
      <c r="O707" s="637">
        <f t="shared" si="54"/>
        <v>304693998.11787301</v>
      </c>
      <c r="P707" s="633">
        <v>658</v>
      </c>
      <c r="Q707" s="638">
        <f t="shared" si="55"/>
        <v>1.2E-2</v>
      </c>
      <c r="R707" s="637">
        <f t="shared" si="53"/>
        <v>3656327.9774144762</v>
      </c>
      <c r="S707" s="636">
        <f t="shared" si="56"/>
        <v>1000</v>
      </c>
      <c r="T707" s="633"/>
      <c r="U707" s="633"/>
      <c r="V707" s="633"/>
      <c r="W707" s="633"/>
    </row>
    <row r="708" spans="14:23">
      <c r="N708" s="633">
        <v>659</v>
      </c>
      <c r="O708" s="637">
        <f t="shared" si="54"/>
        <v>308351326.0952875</v>
      </c>
      <c r="P708" s="633">
        <v>659</v>
      </c>
      <c r="Q708" s="638">
        <f t="shared" si="55"/>
        <v>1.2E-2</v>
      </c>
      <c r="R708" s="637">
        <f t="shared" si="53"/>
        <v>3700215.9131434499</v>
      </c>
      <c r="S708" s="636">
        <f t="shared" si="56"/>
        <v>1000</v>
      </c>
      <c r="T708" s="633"/>
      <c r="U708" s="633"/>
      <c r="V708" s="633"/>
      <c r="W708" s="633"/>
    </row>
    <row r="709" spans="14:23">
      <c r="N709" s="633">
        <v>660</v>
      </c>
      <c r="O709" s="637">
        <f t="shared" si="54"/>
        <v>312052542.00843096</v>
      </c>
      <c r="P709" s="633">
        <v>660</v>
      </c>
      <c r="Q709" s="638">
        <f t="shared" si="55"/>
        <v>1.2E-2</v>
      </c>
      <c r="R709" s="637">
        <f t="shared" si="53"/>
        <v>3744630.5041011716</v>
      </c>
      <c r="S709" s="636">
        <f t="shared" si="56"/>
        <v>1000</v>
      </c>
      <c r="T709" s="633"/>
      <c r="U709" s="633"/>
      <c r="V709" s="633"/>
      <c r="W709" s="633"/>
    </row>
    <row r="710" spans="14:23">
      <c r="N710" s="633">
        <v>661</v>
      </c>
      <c r="O710" s="637">
        <f t="shared" si="54"/>
        <v>315798172.51253211</v>
      </c>
      <c r="P710" s="633">
        <v>661</v>
      </c>
      <c r="Q710" s="638">
        <f t="shared" si="55"/>
        <v>1.2E-2</v>
      </c>
      <c r="R710" s="637">
        <f t="shared" si="53"/>
        <v>3789578.0701503856</v>
      </c>
      <c r="S710" s="636">
        <f t="shared" si="56"/>
        <v>1000</v>
      </c>
      <c r="T710" s="633"/>
      <c r="U710" s="633"/>
      <c r="V710" s="633"/>
      <c r="W710" s="633"/>
    </row>
    <row r="711" spans="14:23">
      <c r="N711" s="633">
        <v>662</v>
      </c>
      <c r="O711" s="637">
        <f t="shared" si="54"/>
        <v>319588750.58268249</v>
      </c>
      <c r="P711" s="633">
        <v>662</v>
      </c>
      <c r="Q711" s="638">
        <f t="shared" si="55"/>
        <v>1.2E-2</v>
      </c>
      <c r="R711" s="637">
        <f t="shared" si="53"/>
        <v>3835065.0069921901</v>
      </c>
      <c r="S711" s="636">
        <f t="shared" si="56"/>
        <v>1000</v>
      </c>
      <c r="T711" s="633"/>
      <c r="U711" s="633"/>
      <c r="V711" s="633"/>
      <c r="W711" s="633"/>
    </row>
    <row r="712" spans="14:23">
      <c r="N712" s="633">
        <v>663</v>
      </c>
      <c r="O712" s="637">
        <f t="shared" si="54"/>
        <v>323424815.58967465</v>
      </c>
      <c r="P712" s="633">
        <v>663</v>
      </c>
      <c r="Q712" s="638">
        <f t="shared" si="55"/>
        <v>1.2E-2</v>
      </c>
      <c r="R712" s="637">
        <f t="shared" si="53"/>
        <v>3881097.7870760961</v>
      </c>
      <c r="S712" s="636">
        <f t="shared" si="56"/>
        <v>1000</v>
      </c>
      <c r="T712" s="633"/>
      <c r="U712" s="633"/>
      <c r="V712" s="633"/>
      <c r="W712" s="633"/>
    </row>
    <row r="713" spans="14:23">
      <c r="N713" s="633">
        <v>664</v>
      </c>
      <c r="O713" s="637">
        <f t="shared" si="54"/>
        <v>327306913.37675077</v>
      </c>
      <c r="P713" s="633">
        <v>664</v>
      </c>
      <c r="Q713" s="638">
        <f t="shared" si="55"/>
        <v>1.2E-2</v>
      </c>
      <c r="R713" s="637">
        <f t="shared" si="53"/>
        <v>3927682.9605210093</v>
      </c>
      <c r="S713" s="636">
        <f t="shared" si="56"/>
        <v>1000</v>
      </c>
      <c r="T713" s="633"/>
      <c r="U713" s="633"/>
      <c r="V713" s="633"/>
      <c r="W713" s="633"/>
    </row>
    <row r="714" spans="14:23">
      <c r="N714" s="633">
        <v>665</v>
      </c>
      <c r="O714" s="637">
        <f t="shared" si="54"/>
        <v>331235596.33727175</v>
      </c>
      <c r="P714" s="633">
        <v>665</v>
      </c>
      <c r="Q714" s="638">
        <f t="shared" si="55"/>
        <v>1.2E-2</v>
      </c>
      <c r="R714" s="637">
        <f t="shared" si="53"/>
        <v>3974827.1560472609</v>
      </c>
      <c r="S714" s="636">
        <f t="shared" si="56"/>
        <v>1000</v>
      </c>
      <c r="T714" s="633"/>
      <c r="U714" s="633"/>
      <c r="V714" s="633"/>
      <c r="W714" s="633"/>
    </row>
    <row r="715" spans="14:23">
      <c r="N715" s="633">
        <v>666</v>
      </c>
      <c r="O715" s="637">
        <f t="shared" si="54"/>
        <v>335211423.49331903</v>
      </c>
      <c r="P715" s="633">
        <v>666</v>
      </c>
      <c r="Q715" s="638">
        <f t="shared" si="55"/>
        <v>1.2E-2</v>
      </c>
      <c r="R715" s="637">
        <f t="shared" si="53"/>
        <v>4022537.0819198284</v>
      </c>
      <c r="S715" s="636">
        <f t="shared" si="56"/>
        <v>1000</v>
      </c>
      <c r="T715" s="633"/>
      <c r="U715" s="633"/>
      <c r="V715" s="633"/>
      <c r="W715" s="633"/>
    </row>
    <row r="716" spans="14:23">
      <c r="N716" s="633">
        <v>667</v>
      </c>
      <c r="O716" s="637">
        <f t="shared" si="54"/>
        <v>339234960.57523888</v>
      </c>
      <c r="P716" s="633">
        <v>667</v>
      </c>
      <c r="Q716" s="638">
        <f t="shared" si="55"/>
        <v>1.2E-2</v>
      </c>
      <c r="R716" s="637">
        <f t="shared" si="53"/>
        <v>4070819.5269028665</v>
      </c>
      <c r="S716" s="636">
        <f t="shared" si="56"/>
        <v>1000</v>
      </c>
      <c r="T716" s="633"/>
      <c r="U716" s="633"/>
      <c r="V716" s="633"/>
      <c r="W716" s="633"/>
    </row>
    <row r="717" spans="14:23">
      <c r="N717" s="633">
        <v>668</v>
      </c>
      <c r="O717" s="637">
        <f t="shared" si="54"/>
        <v>343306780.10214174</v>
      </c>
      <c r="P717" s="633">
        <v>668</v>
      </c>
      <c r="Q717" s="638">
        <f t="shared" si="55"/>
        <v>1.2E-2</v>
      </c>
      <c r="R717" s="637">
        <f t="shared" si="53"/>
        <v>4119681.3612257009</v>
      </c>
      <c r="S717" s="636">
        <f t="shared" si="56"/>
        <v>1000</v>
      </c>
      <c r="T717" s="633"/>
      <c r="U717" s="633"/>
      <c r="V717" s="633"/>
      <c r="W717" s="633"/>
    </row>
    <row r="718" spans="14:23">
      <c r="N718" s="633">
        <v>669</v>
      </c>
      <c r="O718" s="637">
        <f t="shared" si="54"/>
        <v>347427461.46336746</v>
      </c>
      <c r="P718" s="633">
        <v>669</v>
      </c>
      <c r="Q718" s="638">
        <f t="shared" si="55"/>
        <v>1.2E-2</v>
      </c>
      <c r="R718" s="637">
        <f t="shared" si="53"/>
        <v>4169129.5375604094</v>
      </c>
      <c r="S718" s="636">
        <f t="shared" si="56"/>
        <v>1000</v>
      </c>
      <c r="T718" s="633"/>
      <c r="U718" s="633"/>
      <c r="V718" s="633"/>
      <c r="W718" s="633"/>
    </row>
    <row r="719" spans="14:23">
      <c r="N719" s="633">
        <v>670</v>
      </c>
      <c r="O719" s="637">
        <f t="shared" si="54"/>
        <v>351597591.00092787</v>
      </c>
      <c r="P719" s="633">
        <v>670</v>
      </c>
      <c r="Q719" s="638">
        <f t="shared" si="55"/>
        <v>1.2E-2</v>
      </c>
      <c r="R719" s="637">
        <f t="shared" si="53"/>
        <v>4219171.0920111341</v>
      </c>
      <c r="S719" s="636">
        <f t="shared" si="56"/>
        <v>1000</v>
      </c>
      <c r="T719" s="633"/>
      <c r="U719" s="633"/>
      <c r="V719" s="633"/>
      <c r="W719" s="633"/>
    </row>
    <row r="720" spans="14:23">
      <c r="N720" s="633">
        <v>671</v>
      </c>
      <c r="O720" s="637">
        <f t="shared" si="54"/>
        <v>355817762.09293902</v>
      </c>
      <c r="P720" s="633">
        <v>671</v>
      </c>
      <c r="Q720" s="638">
        <f t="shared" si="55"/>
        <v>1.2E-2</v>
      </c>
      <c r="R720" s="637">
        <f t="shared" si="53"/>
        <v>4269813.1451152684</v>
      </c>
      <c r="S720" s="636">
        <f t="shared" si="56"/>
        <v>1000</v>
      </c>
      <c r="T720" s="633"/>
      <c r="U720" s="633"/>
      <c r="V720" s="633"/>
      <c r="W720" s="633"/>
    </row>
    <row r="721" spans="14:23">
      <c r="N721" s="633">
        <v>672</v>
      </c>
      <c r="O721" s="637">
        <f t="shared" si="54"/>
        <v>360088575.23805428</v>
      </c>
      <c r="P721" s="633">
        <v>672</v>
      </c>
      <c r="Q721" s="638">
        <f t="shared" si="55"/>
        <v>1.2E-2</v>
      </c>
      <c r="R721" s="637">
        <f t="shared" si="53"/>
        <v>4321062.9028566517</v>
      </c>
      <c r="S721" s="636">
        <f t="shared" si="56"/>
        <v>1000</v>
      </c>
      <c r="T721" s="633"/>
      <c r="U721" s="633"/>
      <c r="V721" s="633"/>
      <c r="W721" s="633"/>
    </row>
    <row r="722" spans="14:23">
      <c r="N722" s="633">
        <v>673</v>
      </c>
      <c r="O722" s="637">
        <f t="shared" si="54"/>
        <v>364410638.14091092</v>
      </c>
      <c r="P722" s="633">
        <v>673</v>
      </c>
      <c r="Q722" s="638">
        <f t="shared" si="55"/>
        <v>1.2E-2</v>
      </c>
      <c r="R722" s="637">
        <f t="shared" si="53"/>
        <v>4372927.6576909311</v>
      </c>
      <c r="S722" s="636">
        <f t="shared" si="56"/>
        <v>1000</v>
      </c>
      <c r="T722" s="633"/>
      <c r="U722" s="633"/>
      <c r="V722" s="633"/>
      <c r="W722" s="633"/>
    </row>
    <row r="723" spans="14:23">
      <c r="N723" s="633">
        <v>674</v>
      </c>
      <c r="O723" s="637">
        <f t="shared" si="54"/>
        <v>368784565.79860187</v>
      </c>
      <c r="P723" s="633">
        <v>674</v>
      </c>
      <c r="Q723" s="638">
        <f t="shared" si="55"/>
        <v>1.2E-2</v>
      </c>
      <c r="R723" s="637">
        <f t="shared" si="53"/>
        <v>4425414.7895832229</v>
      </c>
      <c r="S723" s="636">
        <f t="shared" si="56"/>
        <v>1000</v>
      </c>
      <c r="T723" s="633"/>
      <c r="U723" s="633"/>
      <c r="V723" s="633"/>
      <c r="W723" s="633"/>
    </row>
    <row r="724" spans="14:23">
      <c r="N724" s="633">
        <v>675</v>
      </c>
      <c r="O724" s="637">
        <f t="shared" si="54"/>
        <v>373210980.58818507</v>
      </c>
      <c r="P724" s="633">
        <v>675</v>
      </c>
      <c r="Q724" s="638">
        <f t="shared" si="55"/>
        <v>1.2E-2</v>
      </c>
      <c r="R724" s="637">
        <f t="shared" si="53"/>
        <v>4478531.7670582207</v>
      </c>
      <c r="S724" s="636">
        <f t="shared" si="56"/>
        <v>1000</v>
      </c>
      <c r="T724" s="633"/>
      <c r="U724" s="633"/>
      <c r="V724" s="633"/>
      <c r="W724" s="633"/>
    </row>
    <row r="725" spans="14:23">
      <c r="N725" s="633">
        <v>676</v>
      </c>
      <c r="O725" s="637">
        <f t="shared" si="54"/>
        <v>377690512.35524327</v>
      </c>
      <c r="P725" s="633">
        <v>676</v>
      </c>
      <c r="Q725" s="638">
        <f t="shared" si="55"/>
        <v>1.2E-2</v>
      </c>
      <c r="R725" s="637">
        <f t="shared" si="53"/>
        <v>4532286.1482629189</v>
      </c>
      <c r="S725" s="636">
        <f t="shared" si="56"/>
        <v>1000</v>
      </c>
      <c r="T725" s="633"/>
      <c r="U725" s="633"/>
      <c r="V725" s="633"/>
      <c r="W725" s="633"/>
    </row>
    <row r="726" spans="14:23">
      <c r="N726" s="633">
        <v>677</v>
      </c>
      <c r="O726" s="637">
        <f t="shared" si="54"/>
        <v>382223798.50350618</v>
      </c>
      <c r="P726" s="633">
        <v>677</v>
      </c>
      <c r="Q726" s="638">
        <f t="shared" si="55"/>
        <v>1.2E-2</v>
      </c>
      <c r="R726" s="637">
        <f t="shared" si="53"/>
        <v>4586685.5820420748</v>
      </c>
      <c r="S726" s="636">
        <f t="shared" si="56"/>
        <v>1000</v>
      </c>
      <c r="T726" s="633"/>
      <c r="U726" s="633"/>
      <c r="V726" s="633"/>
      <c r="W726" s="633"/>
    </row>
    <row r="727" spans="14:23">
      <c r="N727" s="633">
        <v>678</v>
      </c>
      <c r="O727" s="637">
        <f t="shared" si="54"/>
        <v>386811484.08554828</v>
      </c>
      <c r="P727" s="633">
        <v>678</v>
      </c>
      <c r="Q727" s="638">
        <f t="shared" si="55"/>
        <v>1.2E-2</v>
      </c>
      <c r="R727" s="637">
        <f t="shared" si="53"/>
        <v>4641737.8090265794</v>
      </c>
      <c r="S727" s="636">
        <f t="shared" si="56"/>
        <v>1000</v>
      </c>
      <c r="T727" s="633"/>
      <c r="U727" s="633"/>
      <c r="V727" s="633"/>
      <c r="W727" s="633"/>
    </row>
    <row r="728" spans="14:23">
      <c r="N728" s="633">
        <v>679</v>
      </c>
      <c r="O728" s="637">
        <f t="shared" si="54"/>
        <v>391454221.89457488</v>
      </c>
      <c r="P728" s="633">
        <v>679</v>
      </c>
      <c r="Q728" s="638">
        <f t="shared" si="55"/>
        <v>1.2E-2</v>
      </c>
      <c r="R728" s="637">
        <f t="shared" si="53"/>
        <v>4697450.6627348987</v>
      </c>
      <c r="S728" s="636">
        <f t="shared" si="56"/>
        <v>1000</v>
      </c>
      <c r="T728" s="633"/>
      <c r="U728" s="633"/>
      <c r="V728" s="633"/>
      <c r="W728" s="633"/>
    </row>
    <row r="729" spans="14:23">
      <c r="N729" s="633">
        <v>680</v>
      </c>
      <c r="O729" s="637">
        <f t="shared" si="54"/>
        <v>396152672.55730981</v>
      </c>
      <c r="P729" s="633">
        <v>680</v>
      </c>
      <c r="Q729" s="638">
        <f t="shared" si="55"/>
        <v>1.2E-2</v>
      </c>
      <c r="R729" s="637">
        <f t="shared" si="53"/>
        <v>4753832.0706877178</v>
      </c>
      <c r="S729" s="636">
        <f t="shared" si="56"/>
        <v>1000</v>
      </c>
      <c r="T729" s="633"/>
      <c r="U729" s="633"/>
      <c r="V729" s="633"/>
      <c r="W729" s="633"/>
    </row>
    <row r="730" spans="14:23">
      <c r="N730" s="633">
        <v>681</v>
      </c>
      <c r="O730" s="637">
        <f t="shared" si="54"/>
        <v>400907504.62799752</v>
      </c>
      <c r="P730" s="633">
        <v>681</v>
      </c>
      <c r="Q730" s="638">
        <f t="shared" si="55"/>
        <v>1.2E-2</v>
      </c>
      <c r="R730" s="637">
        <f t="shared" si="53"/>
        <v>4810890.0555359703</v>
      </c>
      <c r="S730" s="636">
        <f t="shared" si="56"/>
        <v>1000</v>
      </c>
      <c r="T730" s="633"/>
      <c r="U730" s="633"/>
      <c r="V730" s="633"/>
      <c r="W730" s="633"/>
    </row>
    <row r="731" spans="14:23">
      <c r="N731" s="633">
        <v>682</v>
      </c>
      <c r="O731" s="637">
        <f t="shared" si="54"/>
        <v>405719394.68353349</v>
      </c>
      <c r="P731" s="633">
        <v>682</v>
      </c>
      <c r="Q731" s="638">
        <f t="shared" si="55"/>
        <v>1.2E-2</v>
      </c>
      <c r="R731" s="637">
        <f t="shared" si="53"/>
        <v>4868632.736202402</v>
      </c>
      <c r="S731" s="636">
        <f t="shared" si="56"/>
        <v>1000</v>
      </c>
      <c r="T731" s="633"/>
      <c r="U731" s="633"/>
      <c r="V731" s="633"/>
      <c r="W731" s="633"/>
    </row>
    <row r="732" spans="14:23">
      <c r="N732" s="633">
        <v>683</v>
      </c>
      <c r="O732" s="637">
        <f t="shared" si="54"/>
        <v>410589027.41973591</v>
      </c>
      <c r="P732" s="633">
        <v>683</v>
      </c>
      <c r="Q732" s="638">
        <f t="shared" si="55"/>
        <v>1.2E-2</v>
      </c>
      <c r="R732" s="637">
        <f t="shared" si="53"/>
        <v>4927068.3290368309</v>
      </c>
      <c r="S732" s="636">
        <f t="shared" si="56"/>
        <v>1000</v>
      </c>
      <c r="T732" s="633"/>
      <c r="U732" s="633"/>
      <c r="V732" s="633"/>
      <c r="W732" s="633"/>
    </row>
    <row r="733" spans="14:23">
      <c r="N733" s="633">
        <v>684</v>
      </c>
      <c r="O733" s="637">
        <f t="shared" si="54"/>
        <v>415517095.74877274</v>
      </c>
      <c r="P733" s="633">
        <v>684</v>
      </c>
      <c r="Q733" s="638">
        <f t="shared" si="55"/>
        <v>1.2E-2</v>
      </c>
      <c r="R733" s="637">
        <f t="shared" si="53"/>
        <v>4986205.1489852732</v>
      </c>
      <c r="S733" s="636">
        <f t="shared" si="56"/>
        <v>1000</v>
      </c>
      <c r="T733" s="633"/>
      <c r="U733" s="633"/>
      <c r="V733" s="633"/>
      <c r="W733" s="633"/>
    </row>
    <row r="734" spans="14:23">
      <c r="N734" s="633">
        <v>685</v>
      </c>
      <c r="O734" s="637">
        <f t="shared" si="54"/>
        <v>420504300.89775801</v>
      </c>
      <c r="P734" s="633">
        <v>685</v>
      </c>
      <c r="Q734" s="638">
        <f t="shared" si="55"/>
        <v>1.2E-2</v>
      </c>
      <c r="R734" s="637">
        <f t="shared" si="53"/>
        <v>5046051.6107730959</v>
      </c>
      <c r="S734" s="636">
        <f t="shared" si="56"/>
        <v>1000</v>
      </c>
      <c r="T734" s="633"/>
      <c r="U734" s="633"/>
      <c r="V734" s="633"/>
      <c r="W734" s="633"/>
    </row>
    <row r="735" spans="14:23">
      <c r="N735" s="633">
        <v>686</v>
      </c>
      <c r="O735" s="637">
        <f t="shared" si="54"/>
        <v>425551352.50853109</v>
      </c>
      <c r="P735" s="633">
        <v>686</v>
      </c>
      <c r="Q735" s="638">
        <f t="shared" si="55"/>
        <v>1.2E-2</v>
      </c>
      <c r="R735" s="637">
        <f t="shared" si="53"/>
        <v>5106616.2301023733</v>
      </c>
      <c r="S735" s="636">
        <f t="shared" si="56"/>
        <v>1000</v>
      </c>
      <c r="T735" s="633"/>
      <c r="U735" s="633"/>
      <c r="V735" s="633"/>
      <c r="W735" s="633"/>
    </row>
    <row r="736" spans="14:23">
      <c r="N736" s="633">
        <v>687</v>
      </c>
      <c r="O736" s="637">
        <f t="shared" si="54"/>
        <v>430658968.73863345</v>
      </c>
      <c r="P736" s="633">
        <v>687</v>
      </c>
      <c r="Q736" s="638">
        <f t="shared" si="55"/>
        <v>1.2E-2</v>
      </c>
      <c r="R736" s="637">
        <f t="shared" si="53"/>
        <v>5167907.6248636013</v>
      </c>
      <c r="S736" s="636">
        <f t="shared" si="56"/>
        <v>1000</v>
      </c>
      <c r="T736" s="633"/>
      <c r="U736" s="633"/>
      <c r="V736" s="633"/>
      <c r="W736" s="633"/>
    </row>
    <row r="737" spans="14:23">
      <c r="N737" s="633">
        <v>688</v>
      </c>
      <c r="O737" s="637">
        <f t="shared" si="54"/>
        <v>435827876.36349708</v>
      </c>
      <c r="P737" s="633">
        <v>688</v>
      </c>
      <c r="Q737" s="638">
        <f t="shared" si="55"/>
        <v>1.2E-2</v>
      </c>
      <c r="R737" s="637">
        <f t="shared" si="53"/>
        <v>5229934.5163619649</v>
      </c>
      <c r="S737" s="636">
        <f t="shared" si="56"/>
        <v>1000</v>
      </c>
      <c r="T737" s="633"/>
      <c r="U737" s="633"/>
      <c r="V737" s="633"/>
      <c r="W737" s="633"/>
    </row>
    <row r="738" spans="14:23">
      <c r="N738" s="633">
        <v>689</v>
      </c>
      <c r="O738" s="637">
        <f t="shared" si="54"/>
        <v>441058810.87985903</v>
      </c>
      <c r="P738" s="633">
        <v>689</v>
      </c>
      <c r="Q738" s="638">
        <f t="shared" si="55"/>
        <v>1.2E-2</v>
      </c>
      <c r="R738" s="637">
        <f t="shared" si="53"/>
        <v>5292705.7305583088</v>
      </c>
      <c r="S738" s="636">
        <f t="shared" si="56"/>
        <v>1000</v>
      </c>
      <c r="T738" s="633"/>
      <c r="U738" s="633"/>
      <c r="V738" s="633"/>
      <c r="W738" s="633"/>
    </row>
    <row r="739" spans="14:23">
      <c r="N739" s="633">
        <v>690</v>
      </c>
      <c r="O739" s="637">
        <f t="shared" si="54"/>
        <v>446352516.61041737</v>
      </c>
      <c r="P739" s="633">
        <v>690</v>
      </c>
      <c r="Q739" s="638">
        <f t="shared" si="55"/>
        <v>1.2E-2</v>
      </c>
      <c r="R739" s="637">
        <f t="shared" si="53"/>
        <v>5356230.1993250083</v>
      </c>
      <c r="S739" s="636">
        <f t="shared" si="56"/>
        <v>1000</v>
      </c>
      <c r="T739" s="633"/>
      <c r="U739" s="633"/>
      <c r="V739" s="633"/>
      <c r="W739" s="633"/>
    </row>
    <row r="740" spans="14:23">
      <c r="N740" s="633">
        <v>691</v>
      </c>
      <c r="O740" s="637">
        <f t="shared" si="54"/>
        <v>451709746.80974239</v>
      </c>
      <c r="P740" s="633">
        <v>691</v>
      </c>
      <c r="Q740" s="638">
        <f t="shared" si="55"/>
        <v>1.2E-2</v>
      </c>
      <c r="R740" s="637">
        <f t="shared" si="53"/>
        <v>5420516.961716909</v>
      </c>
      <c r="S740" s="636">
        <f t="shared" si="56"/>
        <v>1000</v>
      </c>
      <c r="T740" s="633"/>
      <c r="U740" s="633"/>
      <c r="V740" s="633"/>
      <c r="W740" s="633"/>
    </row>
    <row r="741" spans="14:23">
      <c r="N741" s="633">
        <v>692</v>
      </c>
      <c r="O741" s="637">
        <f t="shared" si="54"/>
        <v>457131263.77145928</v>
      </c>
      <c r="P741" s="633">
        <v>692</v>
      </c>
      <c r="Q741" s="638">
        <f t="shared" si="55"/>
        <v>1.2E-2</v>
      </c>
      <c r="R741" s="637">
        <f t="shared" si="53"/>
        <v>5485575.1652575117</v>
      </c>
      <c r="S741" s="636">
        <f t="shared" si="56"/>
        <v>1000</v>
      </c>
      <c r="T741" s="633"/>
      <c r="U741" s="633"/>
      <c r="V741" s="633"/>
      <c r="W741" s="633"/>
    </row>
    <row r="742" spans="14:23">
      <c r="N742" s="633">
        <v>693</v>
      </c>
      <c r="O742" s="637">
        <f t="shared" si="54"/>
        <v>462617838.93671679</v>
      </c>
      <c r="P742" s="633">
        <v>693</v>
      </c>
      <c r="Q742" s="638">
        <f t="shared" si="55"/>
        <v>1.2E-2</v>
      </c>
      <c r="R742" s="637">
        <f t="shared" si="53"/>
        <v>5551414.0672406014</v>
      </c>
      <c r="S742" s="636">
        <f t="shared" si="56"/>
        <v>1000</v>
      </c>
      <c r="T742" s="633"/>
      <c r="U742" s="633"/>
      <c r="V742" s="633"/>
      <c r="W742" s="633"/>
    </row>
    <row r="743" spans="14:23">
      <c r="N743" s="633">
        <v>694</v>
      </c>
      <c r="O743" s="637">
        <f t="shared" si="54"/>
        <v>468170253.00395739</v>
      </c>
      <c r="P743" s="633">
        <v>694</v>
      </c>
      <c r="Q743" s="638">
        <f t="shared" si="55"/>
        <v>1.2E-2</v>
      </c>
      <c r="R743" s="637">
        <f t="shared" si="53"/>
        <v>5618043.0360474885</v>
      </c>
      <c r="S743" s="636">
        <f t="shared" si="56"/>
        <v>1000</v>
      </c>
      <c r="T743" s="633"/>
      <c r="U743" s="633"/>
      <c r="V743" s="633"/>
      <c r="W743" s="633"/>
    </row>
    <row r="744" spans="14:23">
      <c r="N744" s="633">
        <v>695</v>
      </c>
      <c r="O744" s="637">
        <f t="shared" si="54"/>
        <v>473789296.04000485</v>
      </c>
      <c r="P744" s="633">
        <v>695</v>
      </c>
      <c r="Q744" s="638">
        <f t="shared" si="55"/>
        <v>1.2E-2</v>
      </c>
      <c r="R744" s="637">
        <f t="shared" si="53"/>
        <v>5685471.5524800587</v>
      </c>
      <c r="S744" s="636">
        <f t="shared" si="56"/>
        <v>1000</v>
      </c>
      <c r="T744" s="633"/>
      <c r="U744" s="633"/>
      <c r="V744" s="633"/>
      <c r="W744" s="633"/>
    </row>
    <row r="745" spans="14:23">
      <c r="N745" s="633">
        <v>696</v>
      </c>
      <c r="O745" s="637">
        <f t="shared" si="54"/>
        <v>479475767.59248489</v>
      </c>
      <c r="P745" s="633">
        <v>696</v>
      </c>
      <c r="Q745" s="638">
        <f t="shared" si="55"/>
        <v>1.2E-2</v>
      </c>
      <c r="R745" s="637">
        <f t="shared" si="53"/>
        <v>5753709.2111098189</v>
      </c>
      <c r="S745" s="636">
        <f t="shared" si="56"/>
        <v>1000</v>
      </c>
      <c r="T745" s="633"/>
      <c r="U745" s="633"/>
      <c r="V745" s="633"/>
      <c r="W745" s="633"/>
    </row>
    <row r="746" spans="14:23">
      <c r="N746" s="633">
        <v>697</v>
      </c>
      <c r="O746" s="637">
        <f t="shared" si="54"/>
        <v>485230476.80359471</v>
      </c>
      <c r="P746" s="633">
        <v>697</v>
      </c>
      <c r="Q746" s="638">
        <f t="shared" si="55"/>
        <v>1.2E-2</v>
      </c>
      <c r="R746" s="637">
        <f t="shared" si="53"/>
        <v>5822765.7216431368</v>
      </c>
      <c r="S746" s="636">
        <f t="shared" si="56"/>
        <v>1000</v>
      </c>
      <c r="T746" s="633"/>
      <c r="U746" s="633"/>
      <c r="V746" s="633"/>
      <c r="W746" s="633"/>
    </row>
    <row r="747" spans="14:23">
      <c r="N747" s="633">
        <v>698</v>
      </c>
      <c r="O747" s="637">
        <f t="shared" si="54"/>
        <v>491054242.52523786</v>
      </c>
      <c r="P747" s="633">
        <v>698</v>
      </c>
      <c r="Q747" s="638">
        <f t="shared" si="55"/>
        <v>1.2E-2</v>
      </c>
      <c r="R747" s="637">
        <f t="shared" si="53"/>
        <v>5892650.9103028541</v>
      </c>
      <c r="S747" s="636">
        <f t="shared" si="56"/>
        <v>1000</v>
      </c>
      <c r="T747" s="633"/>
      <c r="U747" s="633"/>
      <c r="V747" s="633"/>
      <c r="W747" s="633"/>
    </row>
    <row r="748" spans="14:23">
      <c r="N748" s="633">
        <v>699</v>
      </c>
      <c r="O748" s="637">
        <f t="shared" si="54"/>
        <v>496947893.43554074</v>
      </c>
      <c r="P748" s="633">
        <v>699</v>
      </c>
      <c r="Q748" s="638">
        <f t="shared" si="55"/>
        <v>1.2E-2</v>
      </c>
      <c r="R748" s="637">
        <f t="shared" si="53"/>
        <v>5963374.7212264892</v>
      </c>
      <c r="S748" s="636">
        <f t="shared" si="56"/>
        <v>1000</v>
      </c>
      <c r="T748" s="633"/>
      <c r="U748" s="633"/>
      <c r="V748" s="633"/>
      <c r="W748" s="633"/>
    </row>
    <row r="749" spans="14:23">
      <c r="N749" s="633">
        <v>700</v>
      </c>
      <c r="O749" s="637">
        <f t="shared" si="54"/>
        <v>502912268.15676725</v>
      </c>
      <c r="P749" s="633">
        <v>700</v>
      </c>
      <c r="Q749" s="638">
        <f t="shared" si="55"/>
        <v>1.2E-2</v>
      </c>
      <c r="R749" s="637">
        <f t="shared" si="53"/>
        <v>6034947.2178812074</v>
      </c>
      <c r="S749" s="636">
        <f t="shared" si="56"/>
        <v>1000</v>
      </c>
      <c r="T749" s="633"/>
      <c r="U749" s="633"/>
      <c r="V749" s="633"/>
      <c r="W749" s="633"/>
    </row>
    <row r="750" spans="14:23">
      <c r="N750" s="633">
        <v>701</v>
      </c>
      <c r="O750" s="637">
        <f t="shared" si="54"/>
        <v>508948215.37464845</v>
      </c>
      <c r="P750" s="633">
        <v>701</v>
      </c>
      <c r="Q750" s="638">
        <f t="shared" si="55"/>
        <v>1.2E-2</v>
      </c>
      <c r="R750" s="637">
        <f t="shared" si="53"/>
        <v>6107378.5844957819</v>
      </c>
      <c r="S750" s="636">
        <f t="shared" si="56"/>
        <v>1000</v>
      </c>
      <c r="T750" s="633"/>
      <c r="U750" s="633"/>
      <c r="V750" s="633"/>
      <c r="W750" s="633"/>
    </row>
    <row r="751" spans="14:23">
      <c r="N751" s="633">
        <v>702</v>
      </c>
      <c r="O751" s="637">
        <f t="shared" si="54"/>
        <v>515056593.95914423</v>
      </c>
      <c r="P751" s="633">
        <v>702</v>
      </c>
      <c r="Q751" s="638">
        <f t="shared" si="55"/>
        <v>1.2E-2</v>
      </c>
      <c r="R751" s="637">
        <f t="shared" si="53"/>
        <v>6180679.1275097309</v>
      </c>
      <c r="S751" s="636">
        <f t="shared" si="56"/>
        <v>1000</v>
      </c>
      <c r="T751" s="633"/>
      <c r="U751" s="633"/>
      <c r="V751" s="633"/>
      <c r="W751" s="633"/>
    </row>
    <row r="752" spans="14:23">
      <c r="N752" s="633">
        <v>703</v>
      </c>
      <c r="O752" s="637">
        <f t="shared" si="54"/>
        <v>521238273.08665395</v>
      </c>
      <c r="P752" s="633">
        <v>703</v>
      </c>
      <c r="Q752" s="638">
        <f t="shared" si="55"/>
        <v>1.2E-2</v>
      </c>
      <c r="R752" s="637">
        <f t="shared" si="53"/>
        <v>6254859.2770398473</v>
      </c>
      <c r="S752" s="636">
        <f t="shared" si="56"/>
        <v>1000</v>
      </c>
      <c r="T752" s="633"/>
      <c r="U752" s="633"/>
      <c r="V752" s="633"/>
      <c r="W752" s="633"/>
    </row>
    <row r="753" spans="14:23">
      <c r="N753" s="633">
        <v>704</v>
      </c>
      <c r="O753" s="637">
        <f t="shared" si="54"/>
        <v>527494132.36369377</v>
      </c>
      <c r="P753" s="633">
        <v>704</v>
      </c>
      <c r="Q753" s="638">
        <f t="shared" si="55"/>
        <v>1.2E-2</v>
      </c>
      <c r="R753" s="637">
        <f t="shared" si="53"/>
        <v>6329929.5883643255</v>
      </c>
      <c r="S753" s="636">
        <f t="shared" si="56"/>
        <v>1000</v>
      </c>
      <c r="T753" s="633"/>
      <c r="U753" s="633"/>
      <c r="V753" s="633"/>
      <c r="W753" s="633"/>
    </row>
    <row r="754" spans="14:23">
      <c r="N754" s="633">
        <v>705</v>
      </c>
      <c r="O754" s="637">
        <f t="shared" si="54"/>
        <v>533825061.95205808</v>
      </c>
      <c r="P754" s="633">
        <v>705</v>
      </c>
      <c r="Q754" s="638">
        <f t="shared" si="55"/>
        <v>1.2E-2</v>
      </c>
      <c r="R754" s="637">
        <f t="shared" ref="R754:R817" si="57">O754*Q754</f>
        <v>6405900.7434246968</v>
      </c>
      <c r="S754" s="636">
        <f t="shared" si="56"/>
        <v>1000</v>
      </c>
      <c r="T754" s="633"/>
      <c r="U754" s="633"/>
      <c r="V754" s="633"/>
      <c r="W754" s="633"/>
    </row>
    <row r="755" spans="14:23">
      <c r="N755" s="633">
        <v>706</v>
      </c>
      <c r="O755" s="637">
        <f t="shared" ref="O755:O818" si="58">O754+R754+S755</f>
        <v>540231962.69548273</v>
      </c>
      <c r="P755" s="633">
        <v>706</v>
      </c>
      <c r="Q755" s="638">
        <f t="shared" ref="Q755:Q818" si="59">Q754</f>
        <v>1.2E-2</v>
      </c>
      <c r="R755" s="637">
        <f t="shared" si="57"/>
        <v>6482783.5523457928</v>
      </c>
      <c r="S755" s="636">
        <f t="shared" ref="S755:S818" si="60">S754</f>
        <v>1000</v>
      </c>
      <c r="T755" s="633"/>
      <c r="U755" s="633"/>
      <c r="V755" s="633"/>
      <c r="W755" s="633"/>
    </row>
    <row r="756" spans="14:23">
      <c r="N756" s="633">
        <v>707</v>
      </c>
      <c r="O756" s="637">
        <f t="shared" si="58"/>
        <v>546715746.24782848</v>
      </c>
      <c r="P756" s="633">
        <v>707</v>
      </c>
      <c r="Q756" s="638">
        <f t="shared" si="59"/>
        <v>1.2E-2</v>
      </c>
      <c r="R756" s="637">
        <f t="shared" si="57"/>
        <v>6560588.9549739417</v>
      </c>
      <c r="S756" s="636">
        <f t="shared" si="60"/>
        <v>1000</v>
      </c>
      <c r="T756" s="633"/>
      <c r="U756" s="633"/>
      <c r="V756" s="633"/>
      <c r="W756" s="633"/>
    </row>
    <row r="757" spans="14:23">
      <c r="N757" s="633">
        <v>708</v>
      </c>
      <c r="O757" s="637">
        <f t="shared" si="58"/>
        <v>553277335.20280242</v>
      </c>
      <c r="P757" s="633">
        <v>708</v>
      </c>
      <c r="Q757" s="638">
        <f t="shared" si="59"/>
        <v>1.2E-2</v>
      </c>
      <c r="R757" s="637">
        <f t="shared" si="57"/>
        <v>6639328.0224336293</v>
      </c>
      <c r="S757" s="636">
        <f t="shared" si="60"/>
        <v>1000</v>
      </c>
      <c r="T757" s="633"/>
      <c r="U757" s="633"/>
      <c r="V757" s="633"/>
      <c r="W757" s="633"/>
    </row>
    <row r="758" spans="14:23">
      <c r="N758" s="633">
        <v>709</v>
      </c>
      <c r="O758" s="637">
        <f t="shared" si="58"/>
        <v>559917663.22523606</v>
      </c>
      <c r="P758" s="633">
        <v>709</v>
      </c>
      <c r="Q758" s="638">
        <f t="shared" si="59"/>
        <v>1.2E-2</v>
      </c>
      <c r="R758" s="637">
        <f t="shared" si="57"/>
        <v>6719011.9587028325</v>
      </c>
      <c r="S758" s="636">
        <f t="shared" si="60"/>
        <v>1000</v>
      </c>
      <c r="T758" s="633"/>
      <c r="U758" s="633"/>
      <c r="V758" s="633"/>
      <c r="W758" s="633"/>
    </row>
    <row r="759" spans="14:23">
      <c r="N759" s="633">
        <v>710</v>
      </c>
      <c r="O759" s="637">
        <f t="shared" si="58"/>
        <v>566637675.18393886</v>
      </c>
      <c r="P759" s="633">
        <v>710</v>
      </c>
      <c r="Q759" s="638">
        <f t="shared" si="59"/>
        <v>1.2E-2</v>
      </c>
      <c r="R759" s="637">
        <f t="shared" si="57"/>
        <v>6799652.1022072667</v>
      </c>
      <c r="S759" s="636">
        <f t="shared" si="60"/>
        <v>1000</v>
      </c>
      <c r="T759" s="633"/>
      <c r="U759" s="633"/>
      <c r="V759" s="633"/>
      <c r="W759" s="633"/>
    </row>
    <row r="760" spans="14:23">
      <c r="N760" s="633">
        <v>711</v>
      </c>
      <c r="O760" s="637">
        <f t="shared" si="58"/>
        <v>573438327.28614616</v>
      </c>
      <c r="P760" s="633">
        <v>711</v>
      </c>
      <c r="Q760" s="638">
        <f t="shared" si="59"/>
        <v>1.2E-2</v>
      </c>
      <c r="R760" s="637">
        <f t="shared" si="57"/>
        <v>6881259.9274337543</v>
      </c>
      <c r="S760" s="636">
        <f t="shared" si="60"/>
        <v>1000</v>
      </c>
      <c r="T760" s="633"/>
      <c r="U760" s="633"/>
      <c r="V760" s="633"/>
      <c r="W760" s="633"/>
    </row>
    <row r="761" spans="14:23">
      <c r="N761" s="633">
        <v>712</v>
      </c>
      <c r="O761" s="637">
        <f t="shared" si="58"/>
        <v>580320587.21357989</v>
      </c>
      <c r="P761" s="633">
        <v>712</v>
      </c>
      <c r="Q761" s="638">
        <f t="shared" si="59"/>
        <v>1.2E-2</v>
      </c>
      <c r="R761" s="637">
        <f t="shared" si="57"/>
        <v>6963847.0465629585</v>
      </c>
      <c r="S761" s="636">
        <f t="shared" si="60"/>
        <v>1000</v>
      </c>
      <c r="T761" s="633"/>
      <c r="U761" s="633"/>
      <c r="V761" s="633"/>
      <c r="W761" s="633"/>
    </row>
    <row r="762" spans="14:23">
      <c r="N762" s="633">
        <v>713</v>
      </c>
      <c r="O762" s="637">
        <f t="shared" si="58"/>
        <v>587285434.2601428</v>
      </c>
      <c r="P762" s="633">
        <v>713</v>
      </c>
      <c r="Q762" s="638">
        <f t="shared" si="59"/>
        <v>1.2E-2</v>
      </c>
      <c r="R762" s="637">
        <f t="shared" si="57"/>
        <v>7047425.2111217137</v>
      </c>
      <c r="S762" s="636">
        <f t="shared" si="60"/>
        <v>1000</v>
      </c>
      <c r="T762" s="633"/>
      <c r="U762" s="633"/>
      <c r="V762" s="633"/>
      <c r="W762" s="633"/>
    </row>
    <row r="763" spans="14:23">
      <c r="N763" s="633">
        <v>714</v>
      </c>
      <c r="O763" s="637">
        <f t="shared" si="58"/>
        <v>594333859.47126448</v>
      </c>
      <c r="P763" s="633">
        <v>714</v>
      </c>
      <c r="Q763" s="638">
        <f t="shared" si="59"/>
        <v>1.2E-2</v>
      </c>
      <c r="R763" s="637">
        <f t="shared" si="57"/>
        <v>7132006.3136551743</v>
      </c>
      <c r="S763" s="636">
        <f t="shared" si="60"/>
        <v>1000</v>
      </c>
      <c r="T763" s="633"/>
      <c r="U763" s="633"/>
      <c r="V763" s="633"/>
      <c r="W763" s="633"/>
    </row>
    <row r="764" spans="14:23">
      <c r="N764" s="633">
        <v>715</v>
      </c>
      <c r="O764" s="637">
        <f t="shared" si="58"/>
        <v>601466865.78491962</v>
      </c>
      <c r="P764" s="633">
        <v>715</v>
      </c>
      <c r="Q764" s="638">
        <f t="shared" si="59"/>
        <v>1.2E-2</v>
      </c>
      <c r="R764" s="637">
        <f t="shared" si="57"/>
        <v>7217602.389419036</v>
      </c>
      <c r="S764" s="636">
        <f t="shared" si="60"/>
        <v>1000</v>
      </c>
      <c r="T764" s="633"/>
      <c r="U764" s="633"/>
      <c r="V764" s="633"/>
      <c r="W764" s="633"/>
    </row>
    <row r="765" spans="14:23">
      <c r="N765" s="633">
        <v>716</v>
      </c>
      <c r="O765" s="637">
        <f t="shared" si="58"/>
        <v>608685468.1743387</v>
      </c>
      <c r="P765" s="633">
        <v>716</v>
      </c>
      <c r="Q765" s="638">
        <f t="shared" si="59"/>
        <v>1.2E-2</v>
      </c>
      <c r="R765" s="637">
        <f t="shared" si="57"/>
        <v>7304225.6180920647</v>
      </c>
      <c r="S765" s="636">
        <f t="shared" si="60"/>
        <v>1000</v>
      </c>
      <c r="T765" s="633"/>
      <c r="U765" s="633"/>
      <c r="V765" s="633"/>
      <c r="W765" s="633"/>
    </row>
    <row r="766" spans="14:23">
      <c r="N766" s="633">
        <v>717</v>
      </c>
      <c r="O766" s="637">
        <f t="shared" si="58"/>
        <v>615990693.79243076</v>
      </c>
      <c r="P766" s="633">
        <v>717</v>
      </c>
      <c r="Q766" s="638">
        <f t="shared" si="59"/>
        <v>1.2E-2</v>
      </c>
      <c r="R766" s="637">
        <f t="shared" si="57"/>
        <v>7391888.3255091691</v>
      </c>
      <c r="S766" s="636">
        <f t="shared" si="60"/>
        <v>1000</v>
      </c>
      <c r="T766" s="633"/>
      <c r="U766" s="633"/>
      <c r="V766" s="633"/>
      <c r="W766" s="633"/>
    </row>
    <row r="767" spans="14:23">
      <c r="N767" s="633">
        <v>718</v>
      </c>
      <c r="O767" s="637">
        <f t="shared" si="58"/>
        <v>623383582.11793995</v>
      </c>
      <c r="P767" s="633">
        <v>718</v>
      </c>
      <c r="Q767" s="638">
        <f t="shared" si="59"/>
        <v>1.2E-2</v>
      </c>
      <c r="R767" s="637">
        <f t="shared" si="57"/>
        <v>7480602.9854152799</v>
      </c>
      <c r="S767" s="636">
        <f t="shared" si="60"/>
        <v>1000</v>
      </c>
      <c r="T767" s="633"/>
      <c r="U767" s="633"/>
      <c r="V767" s="633"/>
      <c r="W767" s="633"/>
    </row>
    <row r="768" spans="14:23">
      <c r="N768" s="633">
        <v>719</v>
      </c>
      <c r="O768" s="637">
        <f t="shared" si="58"/>
        <v>630865185.10335517</v>
      </c>
      <c r="P768" s="633">
        <v>719</v>
      </c>
      <c r="Q768" s="638">
        <f t="shared" si="59"/>
        <v>1.2E-2</v>
      </c>
      <c r="R768" s="637">
        <f t="shared" si="57"/>
        <v>7570382.2212402625</v>
      </c>
      <c r="S768" s="636">
        <f t="shared" si="60"/>
        <v>1000</v>
      </c>
      <c r="T768" s="633"/>
      <c r="U768" s="633"/>
      <c r="V768" s="633"/>
      <c r="W768" s="633"/>
    </row>
    <row r="769" spans="14:23">
      <c r="N769" s="633">
        <v>720</v>
      </c>
      <c r="O769" s="637">
        <f t="shared" si="58"/>
        <v>638436567.32459545</v>
      </c>
      <c r="P769" s="633">
        <v>720</v>
      </c>
      <c r="Q769" s="638">
        <f t="shared" si="59"/>
        <v>1.2E-2</v>
      </c>
      <c r="R769" s="637">
        <f t="shared" si="57"/>
        <v>7661238.8078951454</v>
      </c>
      <c r="S769" s="636">
        <f t="shared" si="60"/>
        <v>1000</v>
      </c>
      <c r="T769" s="633"/>
      <c r="U769" s="633"/>
      <c r="V769" s="633"/>
      <c r="W769" s="633"/>
    </row>
    <row r="770" spans="14:23">
      <c r="N770" s="633">
        <v>721</v>
      </c>
      <c r="O770" s="637">
        <f t="shared" si="58"/>
        <v>646098806.13249063</v>
      </c>
      <c r="P770" s="633">
        <v>721</v>
      </c>
      <c r="Q770" s="638">
        <f t="shared" si="59"/>
        <v>1.2E-2</v>
      </c>
      <c r="R770" s="637">
        <f t="shared" si="57"/>
        <v>7753185.673589888</v>
      </c>
      <c r="S770" s="636">
        <f t="shared" si="60"/>
        <v>1000</v>
      </c>
      <c r="T770" s="633"/>
      <c r="U770" s="633"/>
      <c r="V770" s="633"/>
      <c r="W770" s="633"/>
    </row>
    <row r="771" spans="14:23">
      <c r="N771" s="633">
        <v>722</v>
      </c>
      <c r="O771" s="637">
        <f t="shared" si="58"/>
        <v>653852991.80608058</v>
      </c>
      <c r="P771" s="633">
        <v>722</v>
      </c>
      <c r="Q771" s="638">
        <f t="shared" si="59"/>
        <v>1.2E-2</v>
      </c>
      <c r="R771" s="637">
        <f t="shared" si="57"/>
        <v>7846235.9016729668</v>
      </c>
      <c r="S771" s="636">
        <f t="shared" si="60"/>
        <v>1000</v>
      </c>
      <c r="T771" s="633"/>
      <c r="U771" s="633"/>
      <c r="V771" s="633"/>
      <c r="W771" s="633"/>
    </row>
    <row r="772" spans="14:23">
      <c r="N772" s="633">
        <v>723</v>
      </c>
      <c r="O772" s="637">
        <f t="shared" si="58"/>
        <v>661700227.70775354</v>
      </c>
      <c r="P772" s="633">
        <v>723</v>
      </c>
      <c r="Q772" s="638">
        <f t="shared" si="59"/>
        <v>1.2E-2</v>
      </c>
      <c r="R772" s="637">
        <f t="shared" si="57"/>
        <v>7940402.7324930429</v>
      </c>
      <c r="S772" s="636">
        <f t="shared" si="60"/>
        <v>1000</v>
      </c>
      <c r="T772" s="633"/>
      <c r="U772" s="633"/>
      <c r="V772" s="633"/>
      <c r="W772" s="633"/>
    </row>
    <row r="773" spans="14:23">
      <c r="N773" s="633">
        <v>724</v>
      </c>
      <c r="O773" s="637">
        <f t="shared" si="58"/>
        <v>669641630.44024658</v>
      </c>
      <c r="P773" s="633">
        <v>724</v>
      </c>
      <c r="Q773" s="638">
        <f t="shared" si="59"/>
        <v>1.2E-2</v>
      </c>
      <c r="R773" s="637">
        <f t="shared" si="57"/>
        <v>8035699.5652829595</v>
      </c>
      <c r="S773" s="636">
        <f t="shared" si="60"/>
        <v>1000</v>
      </c>
      <c r="T773" s="633"/>
      <c r="U773" s="633"/>
      <c r="V773" s="633"/>
      <c r="W773" s="633"/>
    </row>
    <row r="774" spans="14:23">
      <c r="N774" s="633">
        <v>725</v>
      </c>
      <c r="O774" s="637">
        <f t="shared" si="58"/>
        <v>677678330.00552952</v>
      </c>
      <c r="P774" s="633">
        <v>725</v>
      </c>
      <c r="Q774" s="638">
        <f t="shared" si="59"/>
        <v>1.2E-2</v>
      </c>
      <c r="R774" s="637">
        <f t="shared" si="57"/>
        <v>8132139.9600663548</v>
      </c>
      <c r="S774" s="636">
        <f t="shared" si="60"/>
        <v>1000</v>
      </c>
      <c r="T774" s="633"/>
      <c r="U774" s="633"/>
      <c r="V774" s="633"/>
      <c r="W774" s="633"/>
    </row>
    <row r="775" spans="14:23">
      <c r="N775" s="633">
        <v>726</v>
      </c>
      <c r="O775" s="637">
        <f t="shared" si="58"/>
        <v>685811469.96559584</v>
      </c>
      <c r="P775" s="633">
        <v>726</v>
      </c>
      <c r="Q775" s="638">
        <f t="shared" si="59"/>
        <v>1.2E-2</v>
      </c>
      <c r="R775" s="637">
        <f t="shared" si="57"/>
        <v>8229737.63958715</v>
      </c>
      <c r="S775" s="636">
        <f t="shared" si="60"/>
        <v>1000</v>
      </c>
      <c r="T775" s="633"/>
      <c r="U775" s="633"/>
      <c r="V775" s="633"/>
      <c r="W775" s="633"/>
    </row>
    <row r="776" spans="14:23">
      <c r="N776" s="633">
        <v>727</v>
      </c>
      <c r="O776" s="637">
        <f t="shared" si="58"/>
        <v>694042207.60518301</v>
      </c>
      <c r="P776" s="633">
        <v>727</v>
      </c>
      <c r="Q776" s="638">
        <f t="shared" si="59"/>
        <v>1.2E-2</v>
      </c>
      <c r="R776" s="637">
        <f t="shared" si="57"/>
        <v>8328506.4912621966</v>
      </c>
      <c r="S776" s="636">
        <f t="shared" si="60"/>
        <v>1000</v>
      </c>
      <c r="T776" s="633"/>
      <c r="U776" s="633"/>
      <c r="V776" s="633"/>
      <c r="W776" s="633"/>
    </row>
    <row r="777" spans="14:23">
      <c r="N777" s="633">
        <v>728</v>
      </c>
      <c r="O777" s="637">
        <f t="shared" si="58"/>
        <v>702371714.0964452</v>
      </c>
      <c r="P777" s="633">
        <v>728</v>
      </c>
      <c r="Q777" s="638">
        <f t="shared" si="59"/>
        <v>1.2E-2</v>
      </c>
      <c r="R777" s="637">
        <f t="shared" si="57"/>
        <v>8428460.5691573434</v>
      </c>
      <c r="S777" s="636">
        <f t="shared" si="60"/>
        <v>1000</v>
      </c>
      <c r="T777" s="633"/>
      <c r="U777" s="633"/>
      <c r="V777" s="633"/>
      <c r="W777" s="633"/>
    </row>
    <row r="778" spans="14:23">
      <c r="N778" s="633">
        <v>729</v>
      </c>
      <c r="O778" s="637">
        <f t="shared" si="58"/>
        <v>710801174.66560256</v>
      </c>
      <c r="P778" s="633">
        <v>729</v>
      </c>
      <c r="Q778" s="638">
        <f t="shared" si="59"/>
        <v>1.2E-2</v>
      </c>
      <c r="R778" s="637">
        <f t="shared" si="57"/>
        <v>8529614.0959872305</v>
      </c>
      <c r="S778" s="636">
        <f t="shared" si="60"/>
        <v>1000</v>
      </c>
      <c r="T778" s="633"/>
      <c r="U778" s="633"/>
      <c r="V778" s="633"/>
      <c r="W778" s="633"/>
    </row>
    <row r="779" spans="14:23">
      <c r="N779" s="633">
        <v>730</v>
      </c>
      <c r="O779" s="637">
        <f t="shared" si="58"/>
        <v>719331788.76158977</v>
      </c>
      <c r="P779" s="633">
        <v>730</v>
      </c>
      <c r="Q779" s="638">
        <f t="shared" si="59"/>
        <v>1.2E-2</v>
      </c>
      <c r="R779" s="637">
        <f t="shared" si="57"/>
        <v>8631981.465139078</v>
      </c>
      <c r="S779" s="636">
        <f t="shared" si="60"/>
        <v>1000</v>
      </c>
      <c r="T779" s="633"/>
      <c r="U779" s="633"/>
      <c r="V779" s="633"/>
      <c r="W779" s="633"/>
    </row>
    <row r="780" spans="14:23">
      <c r="N780" s="633">
        <v>731</v>
      </c>
      <c r="O780" s="637">
        <f t="shared" si="58"/>
        <v>727964770.2267288</v>
      </c>
      <c r="P780" s="633">
        <v>731</v>
      </c>
      <c r="Q780" s="638">
        <f t="shared" si="59"/>
        <v>1.2E-2</v>
      </c>
      <c r="R780" s="637">
        <f t="shared" si="57"/>
        <v>8735577.2427207455</v>
      </c>
      <c r="S780" s="636">
        <f t="shared" si="60"/>
        <v>1000</v>
      </c>
      <c r="T780" s="633"/>
      <c r="U780" s="633"/>
      <c r="V780" s="633"/>
      <c r="W780" s="633"/>
    </row>
    <row r="781" spans="14:23">
      <c r="N781" s="633">
        <v>732</v>
      </c>
      <c r="O781" s="637">
        <f t="shared" si="58"/>
        <v>736701347.46944952</v>
      </c>
      <c r="P781" s="633">
        <v>732</v>
      </c>
      <c r="Q781" s="638">
        <f t="shared" si="59"/>
        <v>1.2E-2</v>
      </c>
      <c r="R781" s="637">
        <f t="shared" si="57"/>
        <v>8840416.1696333941</v>
      </c>
      <c r="S781" s="636">
        <f t="shared" si="60"/>
        <v>1000</v>
      </c>
      <c r="T781" s="633"/>
      <c r="U781" s="633"/>
      <c r="V781" s="633"/>
      <c r="W781" s="633"/>
    </row>
    <row r="782" spans="14:23">
      <c r="N782" s="633">
        <v>733</v>
      </c>
      <c r="O782" s="637">
        <f t="shared" si="58"/>
        <v>745542763.63908291</v>
      </c>
      <c r="P782" s="633">
        <v>733</v>
      </c>
      <c r="Q782" s="638">
        <f t="shared" si="59"/>
        <v>1.2E-2</v>
      </c>
      <c r="R782" s="637">
        <f t="shared" si="57"/>
        <v>8946513.1636689957</v>
      </c>
      <c r="S782" s="636">
        <f t="shared" si="60"/>
        <v>1000</v>
      </c>
      <c r="T782" s="633"/>
      <c r="U782" s="633"/>
      <c r="V782" s="633"/>
      <c r="W782" s="633"/>
    </row>
    <row r="783" spans="14:23">
      <c r="N783" s="633">
        <v>734</v>
      </c>
      <c r="O783" s="637">
        <f t="shared" si="58"/>
        <v>754490276.8027519</v>
      </c>
      <c r="P783" s="633">
        <v>734</v>
      </c>
      <c r="Q783" s="638">
        <f t="shared" si="59"/>
        <v>1.2E-2</v>
      </c>
      <c r="R783" s="637">
        <f t="shared" si="57"/>
        <v>9053883.3216330223</v>
      </c>
      <c r="S783" s="636">
        <f t="shared" si="60"/>
        <v>1000</v>
      </c>
      <c r="T783" s="633"/>
      <c r="U783" s="633"/>
      <c r="V783" s="633"/>
      <c r="W783" s="633"/>
    </row>
    <row r="784" spans="14:23">
      <c r="N784" s="633">
        <v>735</v>
      </c>
      <c r="O784" s="637">
        <f t="shared" si="58"/>
        <v>763545160.12438488</v>
      </c>
      <c r="P784" s="633">
        <v>735</v>
      </c>
      <c r="Q784" s="638">
        <f t="shared" si="59"/>
        <v>1.2E-2</v>
      </c>
      <c r="R784" s="637">
        <f t="shared" si="57"/>
        <v>9162541.9214926194</v>
      </c>
      <c r="S784" s="636">
        <f t="shared" si="60"/>
        <v>1000</v>
      </c>
      <c r="T784" s="633"/>
      <c r="U784" s="633"/>
      <c r="V784" s="633"/>
      <c r="W784" s="633"/>
    </row>
    <row r="785" spans="14:23">
      <c r="N785" s="633">
        <v>736</v>
      </c>
      <c r="O785" s="637">
        <f t="shared" si="58"/>
        <v>772708702.04587746</v>
      </c>
      <c r="P785" s="633">
        <v>736</v>
      </c>
      <c r="Q785" s="638">
        <f t="shared" si="59"/>
        <v>1.2E-2</v>
      </c>
      <c r="R785" s="637">
        <f t="shared" si="57"/>
        <v>9272504.4245505296</v>
      </c>
      <c r="S785" s="636">
        <f t="shared" si="60"/>
        <v>1000</v>
      </c>
      <c r="T785" s="633"/>
      <c r="U785" s="633"/>
      <c r="V785" s="633"/>
      <c r="W785" s="633"/>
    </row>
    <row r="786" spans="14:23">
      <c r="N786" s="633">
        <v>737</v>
      </c>
      <c r="O786" s="637">
        <f t="shared" si="58"/>
        <v>781982206.47042799</v>
      </c>
      <c r="P786" s="633">
        <v>737</v>
      </c>
      <c r="Q786" s="638">
        <f t="shared" si="59"/>
        <v>1.2E-2</v>
      </c>
      <c r="R786" s="637">
        <f t="shared" si="57"/>
        <v>9383786.4776451364</v>
      </c>
      <c r="S786" s="636">
        <f t="shared" si="60"/>
        <v>1000</v>
      </c>
      <c r="T786" s="633"/>
      <c r="U786" s="633"/>
      <c r="V786" s="633"/>
      <c r="W786" s="633"/>
    </row>
    <row r="787" spans="14:23">
      <c r="N787" s="633">
        <v>738</v>
      </c>
      <c r="O787" s="637">
        <f t="shared" si="58"/>
        <v>791366992.94807315</v>
      </c>
      <c r="P787" s="633">
        <v>738</v>
      </c>
      <c r="Q787" s="638">
        <f t="shared" si="59"/>
        <v>1.2E-2</v>
      </c>
      <c r="R787" s="637">
        <f t="shared" si="57"/>
        <v>9496403.9153768774</v>
      </c>
      <c r="S787" s="636">
        <f t="shared" si="60"/>
        <v>1000</v>
      </c>
      <c r="T787" s="633"/>
      <c r="U787" s="633"/>
      <c r="V787" s="633"/>
      <c r="W787" s="633"/>
    </row>
    <row r="788" spans="14:23">
      <c r="N788" s="633">
        <v>739</v>
      </c>
      <c r="O788" s="637">
        <f t="shared" si="58"/>
        <v>800864396.86345005</v>
      </c>
      <c r="P788" s="633">
        <v>739</v>
      </c>
      <c r="Q788" s="638">
        <f t="shared" si="59"/>
        <v>1.2E-2</v>
      </c>
      <c r="R788" s="637">
        <f t="shared" si="57"/>
        <v>9610372.7623614017</v>
      </c>
      <c r="S788" s="636">
        <f t="shared" si="60"/>
        <v>1000</v>
      </c>
      <c r="T788" s="633"/>
      <c r="U788" s="633"/>
      <c r="V788" s="633"/>
      <c r="W788" s="633"/>
    </row>
    <row r="789" spans="14:23">
      <c r="N789" s="633">
        <v>740</v>
      </c>
      <c r="O789" s="637">
        <f t="shared" si="58"/>
        <v>810475769.62581146</v>
      </c>
      <c r="P789" s="633">
        <v>740</v>
      </c>
      <c r="Q789" s="638">
        <f t="shared" si="59"/>
        <v>1.2E-2</v>
      </c>
      <c r="R789" s="637">
        <f t="shared" si="57"/>
        <v>9725709.2355097383</v>
      </c>
      <c r="S789" s="636">
        <f t="shared" si="60"/>
        <v>1000</v>
      </c>
      <c r="T789" s="633"/>
      <c r="U789" s="633"/>
      <c r="V789" s="633"/>
      <c r="W789" s="633"/>
    </row>
    <row r="790" spans="14:23">
      <c r="N790" s="633">
        <v>741</v>
      </c>
      <c r="O790" s="637">
        <f t="shared" si="58"/>
        <v>820202478.86132121</v>
      </c>
      <c r="P790" s="633">
        <v>741</v>
      </c>
      <c r="Q790" s="638">
        <f t="shared" si="59"/>
        <v>1.2E-2</v>
      </c>
      <c r="R790" s="637">
        <f t="shared" si="57"/>
        <v>9842429.7463358548</v>
      </c>
      <c r="S790" s="636">
        <f t="shared" si="60"/>
        <v>1000</v>
      </c>
      <c r="T790" s="633"/>
      <c r="U790" s="633"/>
      <c r="V790" s="633"/>
      <c r="W790" s="633"/>
    </row>
    <row r="791" spans="14:23">
      <c r="N791" s="633">
        <v>742</v>
      </c>
      <c r="O791" s="637">
        <f t="shared" si="58"/>
        <v>830045908.60765707</v>
      </c>
      <c r="P791" s="633">
        <v>742</v>
      </c>
      <c r="Q791" s="638">
        <f t="shared" si="59"/>
        <v>1.2E-2</v>
      </c>
      <c r="R791" s="637">
        <f t="shared" si="57"/>
        <v>9960550.9032918848</v>
      </c>
      <c r="S791" s="636">
        <f t="shared" si="60"/>
        <v>1000</v>
      </c>
      <c r="T791" s="633"/>
      <c r="U791" s="633"/>
      <c r="V791" s="633"/>
      <c r="W791" s="633"/>
    </row>
    <row r="792" spans="14:23">
      <c r="N792" s="633">
        <v>743</v>
      </c>
      <c r="O792" s="637">
        <f t="shared" si="58"/>
        <v>840007459.51094902</v>
      </c>
      <c r="P792" s="633">
        <v>743</v>
      </c>
      <c r="Q792" s="638">
        <f t="shared" si="59"/>
        <v>1.2E-2</v>
      </c>
      <c r="R792" s="637">
        <f t="shared" si="57"/>
        <v>10080089.514131388</v>
      </c>
      <c r="S792" s="636">
        <f t="shared" si="60"/>
        <v>1000</v>
      </c>
      <c r="T792" s="633"/>
      <c r="U792" s="633"/>
      <c r="V792" s="633"/>
      <c r="W792" s="633"/>
    </row>
    <row r="793" spans="14:23">
      <c r="N793" s="633">
        <v>744</v>
      </c>
      <c r="O793" s="637">
        <f t="shared" si="58"/>
        <v>850088549.02508044</v>
      </c>
      <c r="P793" s="633">
        <v>744</v>
      </c>
      <c r="Q793" s="638">
        <f t="shared" si="59"/>
        <v>1.2E-2</v>
      </c>
      <c r="R793" s="637">
        <f t="shared" si="57"/>
        <v>10201062.588300966</v>
      </c>
      <c r="S793" s="636">
        <f t="shared" si="60"/>
        <v>1000</v>
      </c>
      <c r="T793" s="633"/>
      <c r="U793" s="633"/>
      <c r="V793" s="633"/>
      <c r="W793" s="633"/>
    </row>
    <row r="794" spans="14:23">
      <c r="N794" s="633">
        <v>745</v>
      </c>
      <c r="O794" s="637">
        <f t="shared" si="58"/>
        <v>860290611.61338139</v>
      </c>
      <c r="P794" s="633">
        <v>745</v>
      </c>
      <c r="Q794" s="638">
        <f t="shared" si="59"/>
        <v>1.2E-2</v>
      </c>
      <c r="R794" s="637">
        <f t="shared" si="57"/>
        <v>10323487.339360576</v>
      </c>
      <c r="S794" s="636">
        <f t="shared" si="60"/>
        <v>1000</v>
      </c>
      <c r="T794" s="633"/>
      <c r="U794" s="633"/>
      <c r="V794" s="633"/>
      <c r="W794" s="633"/>
    </row>
    <row r="795" spans="14:23">
      <c r="N795" s="633">
        <v>746</v>
      </c>
      <c r="O795" s="637">
        <f t="shared" si="58"/>
        <v>870615098.95274198</v>
      </c>
      <c r="P795" s="633">
        <v>746</v>
      </c>
      <c r="Q795" s="638">
        <f t="shared" si="59"/>
        <v>1.2E-2</v>
      </c>
      <c r="R795" s="637">
        <f t="shared" si="57"/>
        <v>10447381.187432904</v>
      </c>
      <c r="S795" s="636">
        <f t="shared" si="60"/>
        <v>1000</v>
      </c>
      <c r="T795" s="633"/>
      <c r="U795" s="633"/>
      <c r="V795" s="633"/>
      <c r="W795" s="633"/>
    </row>
    <row r="796" spans="14:23">
      <c r="N796" s="633">
        <v>747</v>
      </c>
      <c r="O796" s="637">
        <f t="shared" si="58"/>
        <v>881063480.14017487</v>
      </c>
      <c r="P796" s="633">
        <v>747</v>
      </c>
      <c r="Q796" s="638">
        <f t="shared" si="59"/>
        <v>1.2E-2</v>
      </c>
      <c r="R796" s="637">
        <f t="shared" si="57"/>
        <v>10572761.761682099</v>
      </c>
      <c r="S796" s="636">
        <f t="shared" si="60"/>
        <v>1000</v>
      </c>
      <c r="T796" s="633"/>
      <c r="U796" s="633"/>
      <c r="V796" s="633"/>
      <c r="W796" s="633"/>
    </row>
    <row r="797" spans="14:23">
      <c r="N797" s="633">
        <v>748</v>
      </c>
      <c r="O797" s="637">
        <f t="shared" si="58"/>
        <v>891637241.90185702</v>
      </c>
      <c r="P797" s="633">
        <v>748</v>
      </c>
      <c r="Q797" s="638">
        <f t="shared" si="59"/>
        <v>1.2E-2</v>
      </c>
      <c r="R797" s="637">
        <f t="shared" si="57"/>
        <v>10699646.902822284</v>
      </c>
      <c r="S797" s="636">
        <f t="shared" si="60"/>
        <v>1000</v>
      </c>
      <c r="T797" s="633"/>
      <c r="U797" s="633"/>
      <c r="V797" s="633"/>
      <c r="W797" s="633"/>
    </row>
    <row r="798" spans="14:23">
      <c r="N798" s="633">
        <v>749</v>
      </c>
      <c r="O798" s="637">
        <f t="shared" si="58"/>
        <v>902337888.80467927</v>
      </c>
      <c r="P798" s="633">
        <v>749</v>
      </c>
      <c r="Q798" s="638">
        <f t="shared" si="59"/>
        <v>1.2E-2</v>
      </c>
      <c r="R798" s="637">
        <f t="shared" si="57"/>
        <v>10828054.665656151</v>
      </c>
      <c r="S798" s="636">
        <f t="shared" si="60"/>
        <v>1000</v>
      </c>
      <c r="T798" s="633"/>
      <c r="U798" s="633"/>
      <c r="V798" s="633"/>
      <c r="W798" s="633"/>
    </row>
    <row r="799" spans="14:23">
      <c r="N799" s="633">
        <v>750</v>
      </c>
      <c r="O799" s="637">
        <f t="shared" si="58"/>
        <v>913166943.47033548</v>
      </c>
      <c r="P799" s="633">
        <v>750</v>
      </c>
      <c r="Q799" s="638">
        <f t="shared" si="59"/>
        <v>1.2E-2</v>
      </c>
      <c r="R799" s="637">
        <f t="shared" si="57"/>
        <v>10958003.321644027</v>
      </c>
      <c r="S799" s="636">
        <f t="shared" si="60"/>
        <v>1000</v>
      </c>
      <c r="T799" s="633"/>
      <c r="U799" s="633"/>
      <c r="V799" s="633"/>
      <c r="W799" s="633"/>
    </row>
    <row r="800" spans="14:23">
      <c r="N800" s="633">
        <v>751</v>
      </c>
      <c r="O800" s="637">
        <f t="shared" si="58"/>
        <v>924125946.79197955</v>
      </c>
      <c r="P800" s="633">
        <v>751</v>
      </c>
      <c r="Q800" s="638">
        <f t="shared" si="59"/>
        <v>1.2E-2</v>
      </c>
      <c r="R800" s="637">
        <f t="shared" si="57"/>
        <v>11089511.361503756</v>
      </c>
      <c r="S800" s="636">
        <f t="shared" si="60"/>
        <v>1000</v>
      </c>
      <c r="T800" s="633"/>
      <c r="U800" s="633"/>
      <c r="V800" s="633"/>
      <c r="W800" s="633"/>
    </row>
    <row r="801" spans="14:23">
      <c r="N801" s="633">
        <v>752</v>
      </c>
      <c r="O801" s="637">
        <f t="shared" si="58"/>
        <v>935216458.15348327</v>
      </c>
      <c r="P801" s="633">
        <v>752</v>
      </c>
      <c r="Q801" s="638">
        <f t="shared" si="59"/>
        <v>1.2E-2</v>
      </c>
      <c r="R801" s="637">
        <f t="shared" si="57"/>
        <v>11222597.4978418</v>
      </c>
      <c r="S801" s="636">
        <f t="shared" si="60"/>
        <v>1000</v>
      </c>
      <c r="T801" s="633"/>
      <c r="U801" s="633"/>
      <c r="V801" s="633"/>
      <c r="W801" s="633"/>
    </row>
    <row r="802" spans="14:23">
      <c r="N802" s="633">
        <v>753</v>
      </c>
      <c r="O802" s="637">
        <f t="shared" si="58"/>
        <v>946440055.65132511</v>
      </c>
      <c r="P802" s="633">
        <v>753</v>
      </c>
      <c r="Q802" s="638">
        <f t="shared" si="59"/>
        <v>1.2E-2</v>
      </c>
      <c r="R802" s="637">
        <f t="shared" si="57"/>
        <v>11357280.667815901</v>
      </c>
      <c r="S802" s="636">
        <f t="shared" si="60"/>
        <v>1000</v>
      </c>
      <c r="T802" s="633"/>
      <c r="U802" s="633"/>
      <c r="V802" s="633"/>
      <c r="W802" s="633"/>
    </row>
    <row r="803" spans="14:23">
      <c r="N803" s="633">
        <v>754</v>
      </c>
      <c r="O803" s="637">
        <f t="shared" si="58"/>
        <v>957798336.31914103</v>
      </c>
      <c r="P803" s="633">
        <v>754</v>
      </c>
      <c r="Q803" s="638">
        <f t="shared" si="59"/>
        <v>1.2E-2</v>
      </c>
      <c r="R803" s="637">
        <f t="shared" si="57"/>
        <v>11493580.035829693</v>
      </c>
      <c r="S803" s="636">
        <f t="shared" si="60"/>
        <v>1000</v>
      </c>
      <c r="T803" s="633"/>
      <c r="U803" s="633"/>
      <c r="V803" s="633"/>
      <c r="W803" s="633"/>
    </row>
    <row r="804" spans="14:23">
      <c r="N804" s="633">
        <v>755</v>
      </c>
      <c r="O804" s="637">
        <f t="shared" si="58"/>
        <v>969292916.35497069</v>
      </c>
      <c r="P804" s="633">
        <v>755</v>
      </c>
      <c r="Q804" s="638">
        <f t="shared" si="59"/>
        <v>1.2E-2</v>
      </c>
      <c r="R804" s="637">
        <f t="shared" si="57"/>
        <v>11631514.996259648</v>
      </c>
      <c r="S804" s="636">
        <f t="shared" si="60"/>
        <v>1000</v>
      </c>
      <c r="T804" s="633"/>
      <c r="U804" s="633"/>
      <c r="V804" s="633"/>
      <c r="W804" s="633"/>
    </row>
    <row r="805" spans="14:23">
      <c r="N805" s="633">
        <v>756</v>
      </c>
      <c r="O805" s="637">
        <f t="shared" si="58"/>
        <v>980925431.35123038</v>
      </c>
      <c r="P805" s="633">
        <v>756</v>
      </c>
      <c r="Q805" s="638">
        <f t="shared" si="59"/>
        <v>1.2E-2</v>
      </c>
      <c r="R805" s="637">
        <f t="shared" si="57"/>
        <v>11771105.176214766</v>
      </c>
      <c r="S805" s="636">
        <f t="shared" si="60"/>
        <v>1000</v>
      </c>
      <c r="T805" s="633"/>
      <c r="U805" s="633"/>
      <c r="V805" s="633"/>
      <c r="W805" s="633"/>
    </row>
    <row r="806" spans="14:23">
      <c r="N806" s="633">
        <v>757</v>
      </c>
      <c r="O806" s="637">
        <f t="shared" si="58"/>
        <v>992697536.5274452</v>
      </c>
      <c r="P806" s="633">
        <v>757</v>
      </c>
      <c r="Q806" s="638">
        <f t="shared" si="59"/>
        <v>1.2E-2</v>
      </c>
      <c r="R806" s="637">
        <f t="shared" si="57"/>
        <v>11912370.438329343</v>
      </c>
      <c r="S806" s="636">
        <f t="shared" si="60"/>
        <v>1000</v>
      </c>
      <c r="T806" s="633"/>
      <c r="U806" s="633"/>
      <c r="V806" s="633"/>
      <c r="W806" s="633"/>
    </row>
    <row r="807" spans="14:23">
      <c r="N807" s="633">
        <v>758</v>
      </c>
      <c r="O807" s="637">
        <f t="shared" si="58"/>
        <v>1004610906.9657745</v>
      </c>
      <c r="P807" s="633">
        <v>758</v>
      </c>
      <c r="Q807" s="638">
        <f t="shared" si="59"/>
        <v>1.2E-2</v>
      </c>
      <c r="R807" s="637">
        <f t="shared" si="57"/>
        <v>12055330.883589294</v>
      </c>
      <c r="S807" s="636">
        <f t="shared" si="60"/>
        <v>1000</v>
      </c>
      <c r="T807" s="633"/>
      <c r="U807" s="633"/>
      <c r="V807" s="633"/>
      <c r="W807" s="633"/>
    </row>
    <row r="808" spans="14:23">
      <c r="N808" s="633">
        <v>759</v>
      </c>
      <c r="O808" s="637">
        <f t="shared" si="58"/>
        <v>1016667237.8493638</v>
      </c>
      <c r="P808" s="633">
        <v>759</v>
      </c>
      <c r="Q808" s="638">
        <f t="shared" si="59"/>
        <v>1.2E-2</v>
      </c>
      <c r="R808" s="637">
        <f t="shared" si="57"/>
        <v>12200006.854192367</v>
      </c>
      <c r="S808" s="636">
        <f t="shared" si="60"/>
        <v>1000</v>
      </c>
      <c r="T808" s="633"/>
      <c r="U808" s="633"/>
      <c r="V808" s="633"/>
      <c r="W808" s="633"/>
    </row>
    <row r="809" spans="14:23">
      <c r="N809" s="633">
        <v>760</v>
      </c>
      <c r="O809" s="637">
        <f t="shared" si="58"/>
        <v>1028868244.7035562</v>
      </c>
      <c r="P809" s="633">
        <v>760</v>
      </c>
      <c r="Q809" s="638">
        <f t="shared" si="59"/>
        <v>1.2E-2</v>
      </c>
      <c r="R809" s="637">
        <f t="shared" si="57"/>
        <v>12346418.936442675</v>
      </c>
      <c r="S809" s="636">
        <f t="shared" si="60"/>
        <v>1000</v>
      </c>
      <c r="T809" s="633"/>
      <c r="U809" s="633"/>
      <c r="V809" s="633"/>
      <c r="W809" s="633"/>
    </row>
    <row r="810" spans="14:23">
      <c r="N810" s="633">
        <v>761</v>
      </c>
      <c r="O810" s="637">
        <f t="shared" si="58"/>
        <v>1041215663.6399989</v>
      </c>
      <c r="P810" s="633">
        <v>761</v>
      </c>
      <c r="Q810" s="638">
        <f t="shared" si="59"/>
        <v>1.2E-2</v>
      </c>
      <c r="R810" s="637">
        <f t="shared" si="57"/>
        <v>12494587.963679988</v>
      </c>
      <c r="S810" s="636">
        <f t="shared" si="60"/>
        <v>1000</v>
      </c>
      <c r="T810" s="633"/>
      <c r="U810" s="633"/>
      <c r="V810" s="633"/>
      <c r="W810" s="633"/>
    </row>
    <row r="811" spans="14:23">
      <c r="N811" s="633">
        <v>762</v>
      </c>
      <c r="O811" s="637">
        <f t="shared" si="58"/>
        <v>1053711251.6036789</v>
      </c>
      <c r="P811" s="633">
        <v>762</v>
      </c>
      <c r="Q811" s="638">
        <f t="shared" si="59"/>
        <v>1.2E-2</v>
      </c>
      <c r="R811" s="637">
        <f t="shared" si="57"/>
        <v>12644535.019244147</v>
      </c>
      <c r="S811" s="636">
        <f t="shared" si="60"/>
        <v>1000</v>
      </c>
      <c r="T811" s="633"/>
      <c r="U811" s="633"/>
      <c r="V811" s="633"/>
      <c r="W811" s="633"/>
    </row>
    <row r="812" spans="14:23">
      <c r="N812" s="633">
        <v>763</v>
      </c>
      <c r="O812" s="637">
        <f t="shared" si="58"/>
        <v>1066356786.6229231</v>
      </c>
      <c r="P812" s="633">
        <v>763</v>
      </c>
      <c r="Q812" s="638">
        <f t="shared" si="59"/>
        <v>1.2E-2</v>
      </c>
      <c r="R812" s="637">
        <f t="shared" si="57"/>
        <v>12796281.439475078</v>
      </c>
      <c r="S812" s="636">
        <f t="shared" si="60"/>
        <v>1000</v>
      </c>
      <c r="T812" s="633"/>
      <c r="U812" s="633"/>
      <c r="V812" s="633"/>
      <c r="W812" s="633"/>
    </row>
    <row r="813" spans="14:23">
      <c r="N813" s="633">
        <v>764</v>
      </c>
      <c r="O813" s="637">
        <f t="shared" si="58"/>
        <v>1079154068.0623982</v>
      </c>
      <c r="P813" s="633">
        <v>764</v>
      </c>
      <c r="Q813" s="638">
        <f t="shared" si="59"/>
        <v>1.2E-2</v>
      </c>
      <c r="R813" s="637">
        <f t="shared" si="57"/>
        <v>12949848.816748779</v>
      </c>
      <c r="S813" s="636">
        <f t="shared" si="60"/>
        <v>1000</v>
      </c>
      <c r="T813" s="633"/>
      <c r="U813" s="633"/>
      <c r="V813" s="633"/>
      <c r="W813" s="633"/>
    </row>
    <row r="814" spans="14:23">
      <c r="N814" s="633">
        <v>765</v>
      </c>
      <c r="O814" s="637">
        <f t="shared" si="58"/>
        <v>1092104916.8791471</v>
      </c>
      <c r="P814" s="633">
        <v>765</v>
      </c>
      <c r="Q814" s="638">
        <f t="shared" si="59"/>
        <v>1.2E-2</v>
      </c>
      <c r="R814" s="637">
        <f t="shared" si="57"/>
        <v>13105259.002549766</v>
      </c>
      <c r="S814" s="636">
        <f t="shared" si="60"/>
        <v>1000</v>
      </c>
      <c r="T814" s="633"/>
      <c r="U814" s="633"/>
      <c r="V814" s="633"/>
      <c r="W814" s="633"/>
    </row>
    <row r="815" spans="14:23">
      <c r="N815" s="633">
        <v>766</v>
      </c>
      <c r="O815" s="637">
        <f t="shared" si="58"/>
        <v>1105211175.8816967</v>
      </c>
      <c r="P815" s="633">
        <v>766</v>
      </c>
      <c r="Q815" s="638">
        <f t="shared" si="59"/>
        <v>1.2E-2</v>
      </c>
      <c r="R815" s="637">
        <f t="shared" si="57"/>
        <v>13262534.110580361</v>
      </c>
      <c r="S815" s="636">
        <f t="shared" si="60"/>
        <v>1000</v>
      </c>
      <c r="T815" s="633"/>
      <c r="U815" s="633"/>
      <c r="V815" s="633"/>
      <c r="W815" s="633"/>
    </row>
    <row r="816" spans="14:23">
      <c r="N816" s="633">
        <v>767</v>
      </c>
      <c r="O816" s="637">
        <f t="shared" si="58"/>
        <v>1118474709.9922771</v>
      </c>
      <c r="P816" s="633">
        <v>767</v>
      </c>
      <c r="Q816" s="638">
        <f t="shared" si="59"/>
        <v>1.2E-2</v>
      </c>
      <c r="R816" s="637">
        <f t="shared" si="57"/>
        <v>13421696.519907326</v>
      </c>
      <c r="S816" s="636">
        <f t="shared" si="60"/>
        <v>1000</v>
      </c>
      <c r="T816" s="633"/>
      <c r="U816" s="633"/>
      <c r="V816" s="633"/>
      <c r="W816" s="633"/>
    </row>
    <row r="817" spans="14:23">
      <c r="N817" s="633">
        <v>768</v>
      </c>
      <c r="O817" s="637">
        <f t="shared" si="58"/>
        <v>1131897406.5121844</v>
      </c>
      <c r="P817" s="633">
        <v>768</v>
      </c>
      <c r="Q817" s="638">
        <f t="shared" si="59"/>
        <v>1.2E-2</v>
      </c>
      <c r="R817" s="637">
        <f t="shared" si="57"/>
        <v>13582768.878146213</v>
      </c>
      <c r="S817" s="636">
        <f t="shared" si="60"/>
        <v>1000</v>
      </c>
      <c r="T817" s="633"/>
      <c r="U817" s="633"/>
      <c r="V817" s="633"/>
      <c r="W817" s="633"/>
    </row>
    <row r="818" spans="14:23">
      <c r="N818" s="633">
        <v>769</v>
      </c>
      <c r="O818" s="637">
        <f t="shared" si="58"/>
        <v>1145481175.3903306</v>
      </c>
      <c r="P818" s="633">
        <v>769</v>
      </c>
      <c r="Q818" s="638">
        <f t="shared" si="59"/>
        <v>1.2E-2</v>
      </c>
      <c r="R818" s="637">
        <f t="shared" ref="R818:R881" si="61">O818*Q818</f>
        <v>13745774.104683967</v>
      </c>
      <c r="S818" s="636">
        <f t="shared" si="60"/>
        <v>1000</v>
      </c>
      <c r="T818" s="633"/>
      <c r="U818" s="633"/>
      <c r="V818" s="633"/>
      <c r="W818" s="633"/>
    </row>
    <row r="819" spans="14:23">
      <c r="N819" s="633">
        <v>770</v>
      </c>
      <c r="O819" s="637">
        <f t="shared" ref="O819:O882" si="62">O818+R818+S819</f>
        <v>1159227949.4950144</v>
      </c>
      <c r="P819" s="633">
        <v>770</v>
      </c>
      <c r="Q819" s="638">
        <f t="shared" ref="Q819:Q882" si="63">Q818</f>
        <v>1.2E-2</v>
      </c>
      <c r="R819" s="637">
        <f t="shared" si="61"/>
        <v>13910735.393940173</v>
      </c>
      <c r="S819" s="636">
        <f t="shared" ref="S819:S882" si="64">S818</f>
        <v>1000</v>
      </c>
      <c r="T819" s="633"/>
      <c r="U819" s="633"/>
      <c r="V819" s="633"/>
      <c r="W819" s="633"/>
    </row>
    <row r="820" spans="14:23">
      <c r="N820" s="633">
        <v>771</v>
      </c>
      <c r="O820" s="637">
        <f t="shared" si="62"/>
        <v>1173139684.8889546</v>
      </c>
      <c r="P820" s="633">
        <v>771</v>
      </c>
      <c r="Q820" s="638">
        <f t="shared" si="63"/>
        <v>1.2E-2</v>
      </c>
      <c r="R820" s="637">
        <f t="shared" si="61"/>
        <v>14077676.218667457</v>
      </c>
      <c r="S820" s="636">
        <f t="shared" si="64"/>
        <v>1000</v>
      </c>
      <c r="T820" s="633"/>
      <c r="U820" s="633"/>
      <c r="V820" s="633"/>
      <c r="W820" s="633"/>
    </row>
    <row r="821" spans="14:23">
      <c r="N821" s="633">
        <v>772</v>
      </c>
      <c r="O821" s="637">
        <f t="shared" si="62"/>
        <v>1187218361.1076221</v>
      </c>
      <c r="P821" s="633">
        <v>772</v>
      </c>
      <c r="Q821" s="638">
        <f t="shared" si="63"/>
        <v>1.2E-2</v>
      </c>
      <c r="R821" s="637">
        <f t="shared" si="61"/>
        <v>14246620.333291465</v>
      </c>
      <c r="S821" s="636">
        <f t="shared" si="64"/>
        <v>1000</v>
      </c>
      <c r="T821" s="633"/>
      <c r="U821" s="633"/>
      <c r="V821" s="633"/>
      <c r="W821" s="633"/>
    </row>
    <row r="822" spans="14:23">
      <c r="N822" s="633">
        <v>773</v>
      </c>
      <c r="O822" s="637">
        <f t="shared" si="62"/>
        <v>1201465981.4409137</v>
      </c>
      <c r="P822" s="633">
        <v>773</v>
      </c>
      <c r="Q822" s="638">
        <f t="shared" si="63"/>
        <v>1.2E-2</v>
      </c>
      <c r="R822" s="637">
        <f t="shared" si="61"/>
        <v>14417591.777290964</v>
      </c>
      <c r="S822" s="636">
        <f t="shared" si="64"/>
        <v>1000</v>
      </c>
      <c r="T822" s="633"/>
      <c r="U822" s="633"/>
      <c r="V822" s="633"/>
      <c r="W822" s="633"/>
    </row>
    <row r="823" spans="14:23">
      <c r="N823" s="633">
        <v>774</v>
      </c>
      <c r="O823" s="637">
        <f t="shared" si="62"/>
        <v>1215884573.2182047</v>
      </c>
      <c r="P823" s="633">
        <v>774</v>
      </c>
      <c r="Q823" s="638">
        <f t="shared" si="63"/>
        <v>1.2E-2</v>
      </c>
      <c r="R823" s="637">
        <f t="shared" si="61"/>
        <v>14590614.878618456</v>
      </c>
      <c r="S823" s="636">
        <f t="shared" si="64"/>
        <v>1000</v>
      </c>
      <c r="T823" s="633"/>
      <c r="U823" s="633"/>
      <c r="V823" s="633"/>
      <c r="W823" s="633"/>
    </row>
    <row r="824" spans="14:23">
      <c r="N824" s="633">
        <v>775</v>
      </c>
      <c r="O824" s="637">
        <f t="shared" si="62"/>
        <v>1230476188.0968232</v>
      </c>
      <c r="P824" s="633">
        <v>775</v>
      </c>
      <c r="Q824" s="638">
        <f t="shared" si="63"/>
        <v>1.2E-2</v>
      </c>
      <c r="R824" s="637">
        <f t="shared" si="61"/>
        <v>14765714.257161878</v>
      </c>
      <c r="S824" s="636">
        <f t="shared" si="64"/>
        <v>1000</v>
      </c>
      <c r="T824" s="633"/>
      <c r="U824" s="633"/>
      <c r="V824" s="633"/>
      <c r="W824" s="633"/>
    </row>
    <row r="825" spans="14:23">
      <c r="N825" s="633">
        <v>776</v>
      </c>
      <c r="O825" s="637">
        <f t="shared" si="62"/>
        <v>1245242902.3539851</v>
      </c>
      <c r="P825" s="633">
        <v>776</v>
      </c>
      <c r="Q825" s="638">
        <f t="shared" si="63"/>
        <v>1.2E-2</v>
      </c>
      <c r="R825" s="637">
        <f t="shared" si="61"/>
        <v>14942914.828247821</v>
      </c>
      <c r="S825" s="636">
        <f t="shared" si="64"/>
        <v>1000</v>
      </c>
      <c r="T825" s="633"/>
      <c r="U825" s="633"/>
      <c r="V825" s="633"/>
      <c r="W825" s="633"/>
    </row>
    <row r="826" spans="14:23">
      <c r="N826" s="633">
        <v>777</v>
      </c>
      <c r="O826" s="637">
        <f t="shared" si="62"/>
        <v>1260186817.1822329</v>
      </c>
      <c r="P826" s="633">
        <v>777</v>
      </c>
      <c r="Q826" s="638">
        <f t="shared" si="63"/>
        <v>1.2E-2</v>
      </c>
      <c r="R826" s="637">
        <f t="shared" si="61"/>
        <v>15122241.806186795</v>
      </c>
      <c r="S826" s="636">
        <f t="shared" si="64"/>
        <v>1000</v>
      </c>
      <c r="T826" s="633"/>
      <c r="U826" s="633"/>
      <c r="V826" s="633"/>
      <c r="W826" s="633"/>
    </row>
    <row r="827" spans="14:23">
      <c r="N827" s="633">
        <v>778</v>
      </c>
      <c r="O827" s="637">
        <f t="shared" si="62"/>
        <v>1275310058.9884195</v>
      </c>
      <c r="P827" s="633">
        <v>778</v>
      </c>
      <c r="Q827" s="638">
        <f t="shared" si="63"/>
        <v>1.2E-2</v>
      </c>
      <c r="R827" s="637">
        <f t="shared" si="61"/>
        <v>15303720.707861034</v>
      </c>
      <c r="S827" s="636">
        <f t="shared" si="64"/>
        <v>1000</v>
      </c>
      <c r="T827" s="633"/>
      <c r="U827" s="633"/>
      <c r="V827" s="633"/>
      <c r="W827" s="633"/>
    </row>
    <row r="828" spans="14:23">
      <c r="N828" s="633">
        <v>779</v>
      </c>
      <c r="O828" s="637">
        <f t="shared" si="62"/>
        <v>1290614779.6962805</v>
      </c>
      <c r="P828" s="633">
        <v>779</v>
      </c>
      <c r="Q828" s="638">
        <f t="shared" si="63"/>
        <v>1.2E-2</v>
      </c>
      <c r="R828" s="637">
        <f t="shared" si="61"/>
        <v>15487377.356355365</v>
      </c>
      <c r="S828" s="636">
        <f t="shared" si="64"/>
        <v>1000</v>
      </c>
      <c r="T828" s="633"/>
      <c r="U828" s="633"/>
      <c r="V828" s="633"/>
      <c r="W828" s="633"/>
    </row>
    <row r="829" spans="14:23">
      <c r="N829" s="633">
        <v>780</v>
      </c>
      <c r="O829" s="637">
        <f t="shared" si="62"/>
        <v>1306103157.0526359</v>
      </c>
      <c r="P829" s="633">
        <v>780</v>
      </c>
      <c r="Q829" s="638">
        <f t="shared" si="63"/>
        <v>1.2E-2</v>
      </c>
      <c r="R829" s="637">
        <f t="shared" si="61"/>
        <v>15673237.884631632</v>
      </c>
      <c r="S829" s="636">
        <f t="shared" si="64"/>
        <v>1000</v>
      </c>
      <c r="T829" s="633"/>
      <c r="U829" s="633"/>
      <c r="V829" s="633"/>
      <c r="W829" s="633"/>
    </row>
    <row r="830" spans="14:23">
      <c r="N830" s="633">
        <v>781</v>
      </c>
      <c r="O830" s="637">
        <f t="shared" si="62"/>
        <v>1321777394.9372675</v>
      </c>
      <c r="P830" s="633">
        <v>781</v>
      </c>
      <c r="Q830" s="638">
        <f t="shared" si="63"/>
        <v>1.2E-2</v>
      </c>
      <c r="R830" s="637">
        <f t="shared" si="61"/>
        <v>15861328.73924721</v>
      </c>
      <c r="S830" s="636">
        <f t="shared" si="64"/>
        <v>1000</v>
      </c>
      <c r="T830" s="633"/>
      <c r="U830" s="633"/>
      <c r="V830" s="633"/>
      <c r="W830" s="633"/>
    </row>
    <row r="831" spans="14:23">
      <c r="N831" s="633">
        <v>782</v>
      </c>
      <c r="O831" s="637">
        <f t="shared" si="62"/>
        <v>1337639723.6765149</v>
      </c>
      <c r="P831" s="633">
        <v>782</v>
      </c>
      <c r="Q831" s="638">
        <f t="shared" si="63"/>
        <v>1.2E-2</v>
      </c>
      <c r="R831" s="637">
        <f t="shared" si="61"/>
        <v>16051676.68411818</v>
      </c>
      <c r="S831" s="636">
        <f t="shared" si="64"/>
        <v>1000</v>
      </c>
      <c r="T831" s="633"/>
      <c r="U831" s="633"/>
      <c r="V831" s="633"/>
      <c r="W831" s="633"/>
    </row>
    <row r="832" spans="14:23">
      <c r="N832" s="633">
        <v>783</v>
      </c>
      <c r="O832" s="637">
        <f t="shared" si="62"/>
        <v>1353692400.3606331</v>
      </c>
      <c r="P832" s="633">
        <v>783</v>
      </c>
      <c r="Q832" s="638">
        <f t="shared" si="63"/>
        <v>1.2E-2</v>
      </c>
      <c r="R832" s="637">
        <f t="shared" si="61"/>
        <v>16244308.804327598</v>
      </c>
      <c r="S832" s="636">
        <f t="shared" si="64"/>
        <v>1000</v>
      </c>
      <c r="T832" s="633"/>
      <c r="U832" s="633"/>
      <c r="V832" s="633"/>
      <c r="W832" s="633"/>
    </row>
    <row r="833" spans="14:23">
      <c r="N833" s="633">
        <v>784</v>
      </c>
      <c r="O833" s="637">
        <f t="shared" si="62"/>
        <v>1369937709.1649606</v>
      </c>
      <c r="P833" s="633">
        <v>784</v>
      </c>
      <c r="Q833" s="638">
        <f t="shared" si="63"/>
        <v>1.2E-2</v>
      </c>
      <c r="R833" s="637">
        <f t="shared" si="61"/>
        <v>16439252.509979527</v>
      </c>
      <c r="S833" s="636">
        <f t="shared" si="64"/>
        <v>1000</v>
      </c>
      <c r="T833" s="633"/>
      <c r="U833" s="633"/>
      <c r="V833" s="633"/>
      <c r="W833" s="633"/>
    </row>
    <row r="834" spans="14:23">
      <c r="N834" s="633">
        <v>785</v>
      </c>
      <c r="O834" s="637">
        <f t="shared" si="62"/>
        <v>1386377961.6749401</v>
      </c>
      <c r="P834" s="633">
        <v>785</v>
      </c>
      <c r="Q834" s="638">
        <f t="shared" si="63"/>
        <v>1.2E-2</v>
      </c>
      <c r="R834" s="637">
        <f t="shared" si="61"/>
        <v>16636535.540099282</v>
      </c>
      <c r="S834" s="636">
        <f t="shared" si="64"/>
        <v>1000</v>
      </c>
      <c r="T834" s="633"/>
      <c r="U834" s="633"/>
      <c r="V834" s="633"/>
      <c r="W834" s="633"/>
    </row>
    <row r="835" spans="14:23">
      <c r="N835" s="633">
        <v>786</v>
      </c>
      <c r="O835" s="637">
        <f t="shared" si="62"/>
        <v>1403015497.2150395</v>
      </c>
      <c r="P835" s="633">
        <v>786</v>
      </c>
      <c r="Q835" s="638">
        <f t="shared" si="63"/>
        <v>1.2E-2</v>
      </c>
      <c r="R835" s="637">
        <f t="shared" si="61"/>
        <v>16836185.966580473</v>
      </c>
      <c r="S835" s="636">
        <f t="shared" si="64"/>
        <v>1000</v>
      </c>
      <c r="T835" s="633"/>
      <c r="U835" s="633"/>
      <c r="V835" s="633"/>
      <c r="W835" s="633"/>
    </row>
    <row r="836" spans="14:23">
      <c r="N836" s="633">
        <v>787</v>
      </c>
      <c r="O836" s="637">
        <f t="shared" si="62"/>
        <v>1419852683.1816199</v>
      </c>
      <c r="P836" s="633">
        <v>787</v>
      </c>
      <c r="Q836" s="638">
        <f t="shared" si="63"/>
        <v>1.2E-2</v>
      </c>
      <c r="R836" s="637">
        <f t="shared" si="61"/>
        <v>17038232.198179439</v>
      </c>
      <c r="S836" s="636">
        <f t="shared" si="64"/>
        <v>1000</v>
      </c>
      <c r="T836" s="633"/>
      <c r="U836" s="633"/>
      <c r="V836" s="633"/>
      <c r="W836" s="633"/>
    </row>
    <row r="837" spans="14:23">
      <c r="N837" s="633">
        <v>788</v>
      </c>
      <c r="O837" s="637">
        <f t="shared" si="62"/>
        <v>1436891915.3797994</v>
      </c>
      <c r="P837" s="633">
        <v>788</v>
      </c>
      <c r="Q837" s="638">
        <f t="shared" si="63"/>
        <v>1.2E-2</v>
      </c>
      <c r="R837" s="637">
        <f t="shared" si="61"/>
        <v>17242702.984557591</v>
      </c>
      <c r="S837" s="636">
        <f t="shared" si="64"/>
        <v>1000</v>
      </c>
      <c r="T837" s="633"/>
      <c r="U837" s="633"/>
      <c r="V837" s="633"/>
      <c r="W837" s="633"/>
    </row>
    <row r="838" spans="14:23">
      <c r="N838" s="633">
        <v>789</v>
      </c>
      <c r="O838" s="637">
        <f t="shared" si="62"/>
        <v>1454135618.364357</v>
      </c>
      <c r="P838" s="633">
        <v>789</v>
      </c>
      <c r="Q838" s="638">
        <f t="shared" si="63"/>
        <v>1.2E-2</v>
      </c>
      <c r="R838" s="637">
        <f t="shared" si="61"/>
        <v>17449627.420372285</v>
      </c>
      <c r="S838" s="636">
        <f t="shared" si="64"/>
        <v>1000</v>
      </c>
      <c r="T838" s="633"/>
      <c r="U838" s="633"/>
      <c r="V838" s="633"/>
      <c r="W838" s="633"/>
    </row>
    <row r="839" spans="14:23">
      <c r="N839" s="633">
        <v>790</v>
      </c>
      <c r="O839" s="637">
        <f t="shared" si="62"/>
        <v>1471586245.7847292</v>
      </c>
      <c r="P839" s="633">
        <v>790</v>
      </c>
      <c r="Q839" s="638">
        <f t="shared" si="63"/>
        <v>1.2E-2</v>
      </c>
      <c r="R839" s="637">
        <f t="shared" si="61"/>
        <v>17659034.949416753</v>
      </c>
      <c r="S839" s="636">
        <f t="shared" si="64"/>
        <v>1000</v>
      </c>
      <c r="T839" s="633"/>
      <c r="U839" s="633"/>
      <c r="V839" s="633"/>
      <c r="W839" s="633"/>
    </row>
    <row r="840" spans="14:23">
      <c r="N840" s="633">
        <v>791</v>
      </c>
      <c r="O840" s="637">
        <f t="shared" si="62"/>
        <v>1489246280.7341459</v>
      </c>
      <c r="P840" s="633">
        <v>791</v>
      </c>
      <c r="Q840" s="638">
        <f t="shared" si="63"/>
        <v>1.2E-2</v>
      </c>
      <c r="R840" s="637">
        <f t="shared" si="61"/>
        <v>17870955.368809752</v>
      </c>
      <c r="S840" s="636">
        <f t="shared" si="64"/>
        <v>1000</v>
      </c>
      <c r="T840" s="633"/>
      <c r="U840" s="633"/>
      <c r="V840" s="633"/>
      <c r="W840" s="633"/>
    </row>
    <row r="841" spans="14:23">
      <c r="N841" s="633">
        <v>792</v>
      </c>
      <c r="O841" s="637">
        <f t="shared" si="62"/>
        <v>1507118236.1029556</v>
      </c>
      <c r="P841" s="633">
        <v>792</v>
      </c>
      <c r="Q841" s="638">
        <f t="shared" si="63"/>
        <v>1.2E-2</v>
      </c>
      <c r="R841" s="637">
        <f t="shared" si="61"/>
        <v>18085418.833235469</v>
      </c>
      <c r="S841" s="636">
        <f t="shared" si="64"/>
        <v>1000</v>
      </c>
      <c r="T841" s="633"/>
      <c r="U841" s="633"/>
      <c r="V841" s="633"/>
      <c r="W841" s="633"/>
    </row>
    <row r="842" spans="14:23">
      <c r="N842" s="633">
        <v>793</v>
      </c>
      <c r="O842" s="637">
        <f t="shared" si="62"/>
        <v>1525204654.9361911</v>
      </c>
      <c r="P842" s="633">
        <v>793</v>
      </c>
      <c r="Q842" s="638">
        <f t="shared" si="63"/>
        <v>1.2E-2</v>
      </c>
      <c r="R842" s="637">
        <f t="shared" si="61"/>
        <v>18302455.859234292</v>
      </c>
      <c r="S842" s="636">
        <f t="shared" si="64"/>
        <v>1000</v>
      </c>
      <c r="T842" s="633"/>
      <c r="U842" s="633"/>
      <c r="V842" s="633"/>
      <c r="W842" s="633"/>
    </row>
    <row r="843" spans="14:23">
      <c r="N843" s="633">
        <v>794</v>
      </c>
      <c r="O843" s="637">
        <f t="shared" si="62"/>
        <v>1543508110.7954254</v>
      </c>
      <c r="P843" s="633">
        <v>794</v>
      </c>
      <c r="Q843" s="638">
        <f t="shared" si="63"/>
        <v>1.2E-2</v>
      </c>
      <c r="R843" s="637">
        <f t="shared" si="61"/>
        <v>18522097.329545107</v>
      </c>
      <c r="S843" s="636">
        <f t="shared" si="64"/>
        <v>1000</v>
      </c>
      <c r="T843" s="633"/>
      <c r="U843" s="633"/>
      <c r="V843" s="633"/>
      <c r="W843" s="633"/>
    </row>
    <row r="844" spans="14:23">
      <c r="N844" s="633">
        <v>795</v>
      </c>
      <c r="O844" s="637">
        <f t="shared" si="62"/>
        <v>1562031208.1249704</v>
      </c>
      <c r="P844" s="633">
        <v>795</v>
      </c>
      <c r="Q844" s="638">
        <f t="shared" si="63"/>
        <v>1.2E-2</v>
      </c>
      <c r="R844" s="637">
        <f t="shared" si="61"/>
        <v>18744374.497499645</v>
      </c>
      <c r="S844" s="636">
        <f t="shared" si="64"/>
        <v>1000</v>
      </c>
      <c r="T844" s="633"/>
      <c r="U844" s="633"/>
      <c r="V844" s="633"/>
      <c r="W844" s="633"/>
    </row>
    <row r="845" spans="14:23">
      <c r="N845" s="633">
        <v>796</v>
      </c>
      <c r="O845" s="637">
        <f t="shared" si="62"/>
        <v>1580776582.6224701</v>
      </c>
      <c r="P845" s="633">
        <v>796</v>
      </c>
      <c r="Q845" s="638">
        <f t="shared" si="63"/>
        <v>1.2E-2</v>
      </c>
      <c r="R845" s="637">
        <f t="shared" si="61"/>
        <v>18969318.99146964</v>
      </c>
      <c r="S845" s="636">
        <f t="shared" si="64"/>
        <v>1000</v>
      </c>
      <c r="T845" s="633"/>
      <c r="U845" s="633"/>
      <c r="V845" s="633"/>
      <c r="W845" s="633"/>
    </row>
    <row r="846" spans="14:23">
      <c r="N846" s="633">
        <v>797</v>
      </c>
      <c r="O846" s="637">
        <f t="shared" si="62"/>
        <v>1599746901.6139398</v>
      </c>
      <c r="P846" s="633">
        <v>797</v>
      </c>
      <c r="Q846" s="638">
        <f t="shared" si="63"/>
        <v>1.2E-2</v>
      </c>
      <c r="R846" s="637">
        <f t="shared" si="61"/>
        <v>19196962.819367278</v>
      </c>
      <c r="S846" s="636">
        <f t="shared" si="64"/>
        <v>1000</v>
      </c>
      <c r="T846" s="633"/>
      <c r="U846" s="633"/>
      <c r="V846" s="633"/>
      <c r="W846" s="633"/>
    </row>
    <row r="847" spans="14:23">
      <c r="N847" s="633">
        <v>798</v>
      </c>
      <c r="O847" s="637">
        <f t="shared" si="62"/>
        <v>1618944864.4333069</v>
      </c>
      <c r="P847" s="633">
        <v>798</v>
      </c>
      <c r="Q847" s="638">
        <f t="shared" si="63"/>
        <v>1.2E-2</v>
      </c>
      <c r="R847" s="637">
        <f t="shared" si="61"/>
        <v>19427338.373199683</v>
      </c>
      <c r="S847" s="636">
        <f t="shared" si="64"/>
        <v>1000</v>
      </c>
      <c r="T847" s="633"/>
      <c r="U847" s="633"/>
      <c r="V847" s="633"/>
      <c r="W847" s="633"/>
    </row>
    <row r="848" spans="14:23">
      <c r="N848" s="633">
        <v>799</v>
      </c>
      <c r="O848" s="637">
        <f t="shared" si="62"/>
        <v>1638373202.8065066</v>
      </c>
      <c r="P848" s="633">
        <v>799</v>
      </c>
      <c r="Q848" s="638">
        <f t="shared" si="63"/>
        <v>1.2E-2</v>
      </c>
      <c r="R848" s="637">
        <f t="shared" si="61"/>
        <v>19660478.433678079</v>
      </c>
      <c r="S848" s="636">
        <f t="shared" si="64"/>
        <v>1000</v>
      </c>
      <c r="T848" s="633"/>
      <c r="U848" s="633"/>
      <c r="V848" s="633"/>
      <c r="W848" s="633"/>
    </row>
    <row r="849" spans="14:23">
      <c r="N849" s="633">
        <v>800</v>
      </c>
      <c r="O849" s="637">
        <f t="shared" si="62"/>
        <v>1658034681.2401848</v>
      </c>
      <c r="P849" s="633">
        <v>800</v>
      </c>
      <c r="Q849" s="638">
        <f t="shared" si="63"/>
        <v>1.2E-2</v>
      </c>
      <c r="R849" s="637">
        <f t="shared" si="61"/>
        <v>19896416.174882218</v>
      </c>
      <c r="S849" s="636">
        <f t="shared" si="64"/>
        <v>1000</v>
      </c>
      <c r="T849" s="633"/>
      <c r="U849" s="633"/>
      <c r="V849" s="633"/>
      <c r="W849" s="633"/>
    </row>
    <row r="850" spans="14:23">
      <c r="N850" s="633">
        <v>801</v>
      </c>
      <c r="O850" s="637">
        <f t="shared" si="62"/>
        <v>1677932097.415067</v>
      </c>
      <c r="P850" s="633">
        <v>801</v>
      </c>
      <c r="Q850" s="638">
        <f t="shared" si="63"/>
        <v>1.2E-2</v>
      </c>
      <c r="R850" s="637">
        <f t="shared" si="61"/>
        <v>20135185.168980803</v>
      </c>
      <c r="S850" s="636">
        <f t="shared" si="64"/>
        <v>1000</v>
      </c>
      <c r="T850" s="633"/>
      <c r="U850" s="633"/>
      <c r="V850" s="633"/>
      <c r="W850" s="633"/>
    </row>
    <row r="851" spans="14:23">
      <c r="N851" s="633">
        <v>802</v>
      </c>
      <c r="O851" s="637">
        <f t="shared" si="62"/>
        <v>1698068282.5840478</v>
      </c>
      <c r="P851" s="633">
        <v>802</v>
      </c>
      <c r="Q851" s="638">
        <f t="shared" si="63"/>
        <v>1.2E-2</v>
      </c>
      <c r="R851" s="637">
        <f t="shared" si="61"/>
        <v>20376819.391008575</v>
      </c>
      <c r="S851" s="636">
        <f t="shared" si="64"/>
        <v>1000</v>
      </c>
      <c r="T851" s="633"/>
      <c r="U851" s="633"/>
      <c r="V851" s="633"/>
      <c r="W851" s="633"/>
    </row>
    <row r="852" spans="14:23">
      <c r="N852" s="633">
        <v>803</v>
      </c>
      <c r="O852" s="637">
        <f t="shared" si="62"/>
        <v>1718446101.9750564</v>
      </c>
      <c r="P852" s="633">
        <v>803</v>
      </c>
      <c r="Q852" s="638">
        <f t="shared" si="63"/>
        <v>1.2E-2</v>
      </c>
      <c r="R852" s="637">
        <f t="shared" si="61"/>
        <v>20621353.223700676</v>
      </c>
      <c r="S852" s="636">
        <f t="shared" si="64"/>
        <v>1000</v>
      </c>
      <c r="T852" s="633"/>
      <c r="U852" s="633"/>
      <c r="V852" s="633"/>
      <c r="W852" s="633"/>
    </row>
    <row r="853" spans="14:23">
      <c r="N853" s="633">
        <v>804</v>
      </c>
      <c r="O853" s="637">
        <f t="shared" si="62"/>
        <v>1739068455.1987572</v>
      </c>
      <c r="P853" s="633">
        <v>804</v>
      </c>
      <c r="Q853" s="638">
        <f t="shared" si="63"/>
        <v>1.2E-2</v>
      </c>
      <c r="R853" s="637">
        <f t="shared" si="61"/>
        <v>20868821.462385088</v>
      </c>
      <c r="S853" s="636">
        <f t="shared" si="64"/>
        <v>1000</v>
      </c>
      <c r="T853" s="633"/>
      <c r="U853" s="633"/>
      <c r="V853" s="633"/>
      <c r="W853" s="633"/>
    </row>
    <row r="854" spans="14:23">
      <c r="N854" s="633">
        <v>805</v>
      </c>
      <c r="O854" s="637">
        <f t="shared" si="62"/>
        <v>1759938276.6611423</v>
      </c>
      <c r="P854" s="633">
        <v>805</v>
      </c>
      <c r="Q854" s="638">
        <f t="shared" si="63"/>
        <v>1.2E-2</v>
      </c>
      <c r="R854" s="637">
        <f t="shared" si="61"/>
        <v>21119259.319933709</v>
      </c>
      <c r="S854" s="636">
        <f t="shared" si="64"/>
        <v>1000</v>
      </c>
      <c r="T854" s="633"/>
      <c r="U854" s="633"/>
      <c r="V854" s="633"/>
      <c r="W854" s="633"/>
    </row>
    <row r="855" spans="14:23">
      <c r="N855" s="633">
        <v>806</v>
      </c>
      <c r="O855" s="637">
        <f t="shared" si="62"/>
        <v>1781058535.981076</v>
      </c>
      <c r="P855" s="633">
        <v>806</v>
      </c>
      <c r="Q855" s="638">
        <f t="shared" si="63"/>
        <v>1.2E-2</v>
      </c>
      <c r="R855" s="637">
        <f t="shared" si="61"/>
        <v>21372702.431772914</v>
      </c>
      <c r="S855" s="636">
        <f t="shared" si="64"/>
        <v>1000</v>
      </c>
      <c r="T855" s="633"/>
      <c r="U855" s="633"/>
      <c r="V855" s="633"/>
      <c r="W855" s="633"/>
    </row>
    <row r="856" spans="14:23">
      <c r="N856" s="633">
        <v>807</v>
      </c>
      <c r="O856" s="637">
        <f t="shared" si="62"/>
        <v>1802432238.4128489</v>
      </c>
      <c r="P856" s="633">
        <v>807</v>
      </c>
      <c r="Q856" s="638">
        <f t="shared" si="63"/>
        <v>1.2E-2</v>
      </c>
      <c r="R856" s="637">
        <f t="shared" si="61"/>
        <v>21629186.860954188</v>
      </c>
      <c r="S856" s="636">
        <f t="shared" si="64"/>
        <v>1000</v>
      </c>
      <c r="T856" s="633"/>
      <c r="U856" s="633"/>
      <c r="V856" s="633"/>
      <c r="W856" s="633"/>
    </row>
    <row r="857" spans="14:23">
      <c r="N857" s="633">
        <v>808</v>
      </c>
      <c r="O857" s="637">
        <f t="shared" si="62"/>
        <v>1824062425.2738032</v>
      </c>
      <c r="P857" s="633">
        <v>808</v>
      </c>
      <c r="Q857" s="638">
        <f t="shared" si="63"/>
        <v>1.2E-2</v>
      </c>
      <c r="R857" s="637">
        <f t="shared" si="61"/>
        <v>21888749.10328564</v>
      </c>
      <c r="S857" s="636">
        <f t="shared" si="64"/>
        <v>1000</v>
      </c>
      <c r="T857" s="633"/>
      <c r="U857" s="633"/>
      <c r="V857" s="633"/>
      <c r="W857" s="633"/>
    </row>
    <row r="858" spans="14:23">
      <c r="N858" s="633">
        <v>809</v>
      </c>
      <c r="O858" s="637">
        <f t="shared" si="62"/>
        <v>1845952174.3770888</v>
      </c>
      <c r="P858" s="633">
        <v>809</v>
      </c>
      <c r="Q858" s="638">
        <f t="shared" si="63"/>
        <v>1.2E-2</v>
      </c>
      <c r="R858" s="637">
        <f t="shared" si="61"/>
        <v>22151426.092525065</v>
      </c>
      <c r="S858" s="636">
        <f t="shared" si="64"/>
        <v>1000</v>
      </c>
      <c r="T858" s="633"/>
      <c r="U858" s="633"/>
      <c r="V858" s="633"/>
      <c r="W858" s="633"/>
    </row>
    <row r="859" spans="14:23">
      <c r="N859" s="633">
        <v>810</v>
      </c>
      <c r="O859" s="637">
        <f t="shared" si="62"/>
        <v>1868104600.4696138</v>
      </c>
      <c r="P859" s="633">
        <v>810</v>
      </c>
      <c r="Q859" s="638">
        <f t="shared" si="63"/>
        <v>1.2E-2</v>
      </c>
      <c r="R859" s="637">
        <f t="shared" si="61"/>
        <v>22417255.205635365</v>
      </c>
      <c r="S859" s="636">
        <f t="shared" si="64"/>
        <v>1000</v>
      </c>
      <c r="T859" s="633"/>
      <c r="U859" s="633"/>
      <c r="V859" s="633"/>
      <c r="W859" s="633"/>
    </row>
    <row r="860" spans="14:23">
      <c r="N860" s="633">
        <v>811</v>
      </c>
      <c r="O860" s="637">
        <f t="shared" si="62"/>
        <v>1890522855.6752491</v>
      </c>
      <c r="P860" s="633">
        <v>811</v>
      </c>
      <c r="Q860" s="638">
        <f t="shared" si="63"/>
        <v>1.2E-2</v>
      </c>
      <c r="R860" s="637">
        <f t="shared" si="61"/>
        <v>22686274.268102989</v>
      </c>
      <c r="S860" s="636">
        <f t="shared" si="64"/>
        <v>1000</v>
      </c>
      <c r="T860" s="633"/>
      <c r="U860" s="633"/>
      <c r="V860" s="633"/>
      <c r="W860" s="633"/>
    </row>
    <row r="861" spans="14:23">
      <c r="N861" s="633">
        <v>812</v>
      </c>
      <c r="O861" s="637">
        <f t="shared" si="62"/>
        <v>1913210129.943352</v>
      </c>
      <c r="P861" s="633">
        <v>812</v>
      </c>
      <c r="Q861" s="638">
        <f t="shared" si="63"/>
        <v>1.2E-2</v>
      </c>
      <c r="R861" s="637">
        <f t="shared" si="61"/>
        <v>22958521.559320223</v>
      </c>
      <c r="S861" s="636">
        <f t="shared" si="64"/>
        <v>1000</v>
      </c>
      <c r="T861" s="633"/>
      <c r="U861" s="633"/>
      <c r="V861" s="633"/>
      <c r="W861" s="633"/>
    </row>
    <row r="862" spans="14:23">
      <c r="N862" s="633">
        <v>813</v>
      </c>
      <c r="O862" s="637">
        <f t="shared" si="62"/>
        <v>1936169651.5026722</v>
      </c>
      <c r="P862" s="633">
        <v>813</v>
      </c>
      <c r="Q862" s="638">
        <f t="shared" si="63"/>
        <v>1.2E-2</v>
      </c>
      <c r="R862" s="637">
        <f t="shared" si="61"/>
        <v>23234035.818032067</v>
      </c>
      <c r="S862" s="636">
        <f t="shared" si="64"/>
        <v>1000</v>
      </c>
      <c r="T862" s="633"/>
      <c r="U862" s="633"/>
      <c r="V862" s="633"/>
      <c r="W862" s="633"/>
    </row>
    <row r="863" spans="14:23">
      <c r="N863" s="633">
        <v>814</v>
      </c>
      <c r="O863" s="637">
        <f t="shared" si="62"/>
        <v>1959404687.3207042</v>
      </c>
      <c r="P863" s="633">
        <v>814</v>
      </c>
      <c r="Q863" s="638">
        <f t="shared" si="63"/>
        <v>1.2E-2</v>
      </c>
      <c r="R863" s="637">
        <f t="shared" si="61"/>
        <v>23512856.247848451</v>
      </c>
      <c r="S863" s="636">
        <f t="shared" si="64"/>
        <v>1000</v>
      </c>
      <c r="T863" s="633"/>
      <c r="U863" s="633"/>
      <c r="V863" s="633"/>
      <c r="W863" s="633"/>
    </row>
    <row r="864" spans="14:23">
      <c r="N864" s="633">
        <v>815</v>
      </c>
      <c r="O864" s="637">
        <f t="shared" si="62"/>
        <v>1982918543.5685527</v>
      </c>
      <c r="P864" s="633">
        <v>815</v>
      </c>
      <c r="Q864" s="638">
        <f t="shared" si="63"/>
        <v>1.2E-2</v>
      </c>
      <c r="R864" s="637">
        <f t="shared" si="61"/>
        <v>23795022.522822633</v>
      </c>
      <c r="S864" s="636">
        <f t="shared" si="64"/>
        <v>1000</v>
      </c>
      <c r="T864" s="633"/>
      <c r="U864" s="633"/>
      <c r="V864" s="633"/>
      <c r="W864" s="633"/>
    </row>
    <row r="865" spans="14:23">
      <c r="N865" s="633">
        <v>816</v>
      </c>
      <c r="O865" s="637">
        <f t="shared" si="62"/>
        <v>2006714566.0913754</v>
      </c>
      <c r="P865" s="633">
        <v>816</v>
      </c>
      <c r="Q865" s="638">
        <f t="shared" si="63"/>
        <v>1.2E-2</v>
      </c>
      <c r="R865" s="637">
        <f t="shared" si="61"/>
        <v>24080574.793096505</v>
      </c>
      <c r="S865" s="636">
        <f t="shared" si="64"/>
        <v>1000</v>
      </c>
      <c r="T865" s="633"/>
      <c r="U865" s="633"/>
      <c r="V865" s="633"/>
      <c r="W865" s="633"/>
    </row>
    <row r="866" spans="14:23">
      <c r="N866" s="633">
        <v>817</v>
      </c>
      <c r="O866" s="637">
        <f t="shared" si="62"/>
        <v>2030796140.8844719</v>
      </c>
      <c r="P866" s="633">
        <v>817</v>
      </c>
      <c r="Q866" s="638">
        <f t="shared" si="63"/>
        <v>1.2E-2</v>
      </c>
      <c r="R866" s="637">
        <f t="shared" si="61"/>
        <v>24369553.690613665</v>
      </c>
      <c r="S866" s="636">
        <f t="shared" si="64"/>
        <v>1000</v>
      </c>
      <c r="T866" s="633"/>
      <c r="U866" s="633"/>
      <c r="V866" s="633"/>
      <c r="W866" s="633"/>
    </row>
    <row r="867" spans="14:23">
      <c r="N867" s="633">
        <v>818</v>
      </c>
      <c r="O867" s="637">
        <f t="shared" si="62"/>
        <v>2055166694.5750856</v>
      </c>
      <c r="P867" s="633">
        <v>818</v>
      </c>
      <c r="Q867" s="638">
        <f t="shared" si="63"/>
        <v>1.2E-2</v>
      </c>
      <c r="R867" s="637">
        <f t="shared" si="61"/>
        <v>24662000.334901027</v>
      </c>
      <c r="S867" s="636">
        <f t="shared" si="64"/>
        <v>1000</v>
      </c>
      <c r="T867" s="633"/>
      <c r="U867" s="633"/>
      <c r="V867" s="633"/>
      <c r="W867" s="633"/>
    </row>
    <row r="868" spans="14:23">
      <c r="N868" s="633">
        <v>819</v>
      </c>
      <c r="O868" s="637">
        <f t="shared" si="62"/>
        <v>2079829694.9099867</v>
      </c>
      <c r="P868" s="633">
        <v>819</v>
      </c>
      <c r="Q868" s="638">
        <f t="shared" si="63"/>
        <v>1.2E-2</v>
      </c>
      <c r="R868" s="637">
        <f t="shared" si="61"/>
        <v>24957956.338919841</v>
      </c>
      <c r="S868" s="636">
        <f t="shared" si="64"/>
        <v>1000</v>
      </c>
      <c r="T868" s="633"/>
      <c r="U868" s="633"/>
      <c r="V868" s="633"/>
      <c r="W868" s="633"/>
    </row>
    <row r="869" spans="14:23">
      <c r="N869" s="633">
        <v>820</v>
      </c>
      <c r="O869" s="637">
        <f t="shared" si="62"/>
        <v>2104788651.2489066</v>
      </c>
      <c r="P869" s="633">
        <v>820</v>
      </c>
      <c r="Q869" s="638">
        <f t="shared" si="63"/>
        <v>1.2E-2</v>
      </c>
      <c r="R869" s="637">
        <f t="shared" si="61"/>
        <v>25257463.814986881</v>
      </c>
      <c r="S869" s="636">
        <f t="shared" si="64"/>
        <v>1000</v>
      </c>
      <c r="T869" s="633"/>
      <c r="U869" s="633"/>
      <c r="V869" s="633"/>
      <c r="W869" s="633"/>
    </row>
    <row r="870" spans="14:23">
      <c r="N870" s="633">
        <v>821</v>
      </c>
      <c r="O870" s="637">
        <f t="shared" si="62"/>
        <v>2130047115.0638936</v>
      </c>
      <c r="P870" s="633">
        <v>821</v>
      </c>
      <c r="Q870" s="638">
        <f t="shared" si="63"/>
        <v>1.2E-2</v>
      </c>
      <c r="R870" s="637">
        <f t="shared" si="61"/>
        <v>25560565.380766723</v>
      </c>
      <c r="S870" s="636">
        <f t="shared" si="64"/>
        <v>1000</v>
      </c>
      <c r="T870" s="633"/>
      <c r="U870" s="633"/>
      <c r="V870" s="633"/>
      <c r="W870" s="633"/>
    </row>
    <row r="871" spans="14:23">
      <c r="N871" s="633">
        <v>822</v>
      </c>
      <c r="O871" s="637">
        <f t="shared" si="62"/>
        <v>2155608680.4446602</v>
      </c>
      <c r="P871" s="633">
        <v>822</v>
      </c>
      <c r="Q871" s="638">
        <f t="shared" si="63"/>
        <v>1.2E-2</v>
      </c>
      <c r="R871" s="637">
        <f t="shared" si="61"/>
        <v>25867304.165335923</v>
      </c>
      <c r="S871" s="636">
        <f t="shared" si="64"/>
        <v>1000</v>
      </c>
      <c r="T871" s="633"/>
      <c r="U871" s="633"/>
      <c r="V871" s="633"/>
      <c r="W871" s="633"/>
    </row>
    <row r="872" spans="14:23">
      <c r="N872" s="633">
        <v>823</v>
      </c>
      <c r="O872" s="637">
        <f t="shared" si="62"/>
        <v>2181476984.6099963</v>
      </c>
      <c r="P872" s="633">
        <v>823</v>
      </c>
      <c r="Q872" s="638">
        <f t="shared" si="63"/>
        <v>1.2E-2</v>
      </c>
      <c r="R872" s="637">
        <f t="shared" si="61"/>
        <v>26177723.815319955</v>
      </c>
      <c r="S872" s="636">
        <f t="shared" si="64"/>
        <v>1000</v>
      </c>
      <c r="T872" s="633"/>
      <c r="U872" s="633"/>
      <c r="V872" s="633"/>
      <c r="W872" s="633"/>
    </row>
    <row r="873" spans="14:23">
      <c r="N873" s="633">
        <v>824</v>
      </c>
      <c r="O873" s="637">
        <f t="shared" si="62"/>
        <v>2207655708.4253163</v>
      </c>
      <c r="P873" s="633">
        <v>824</v>
      </c>
      <c r="Q873" s="638">
        <f t="shared" si="63"/>
        <v>1.2E-2</v>
      </c>
      <c r="R873" s="637">
        <f t="shared" si="61"/>
        <v>26491868.501103796</v>
      </c>
      <c r="S873" s="636">
        <f t="shared" si="64"/>
        <v>1000</v>
      </c>
      <c r="T873" s="633"/>
      <c r="U873" s="633"/>
      <c r="V873" s="633"/>
      <c r="W873" s="633"/>
    </row>
    <row r="874" spans="14:23">
      <c r="N874" s="633">
        <v>825</v>
      </c>
      <c r="O874" s="637">
        <f t="shared" si="62"/>
        <v>2234148576.9264202</v>
      </c>
      <c r="P874" s="633">
        <v>825</v>
      </c>
      <c r="Q874" s="638">
        <f t="shared" si="63"/>
        <v>1.2E-2</v>
      </c>
      <c r="R874" s="637">
        <f t="shared" si="61"/>
        <v>26809782.923117042</v>
      </c>
      <c r="S874" s="636">
        <f t="shared" si="64"/>
        <v>1000</v>
      </c>
      <c r="T874" s="633"/>
      <c r="U874" s="633"/>
      <c r="V874" s="633"/>
      <c r="W874" s="633"/>
    </row>
    <row r="875" spans="14:23">
      <c r="N875" s="633">
        <v>826</v>
      </c>
      <c r="O875" s="637">
        <f t="shared" si="62"/>
        <v>2260959359.8495374</v>
      </c>
      <c r="P875" s="633">
        <v>826</v>
      </c>
      <c r="Q875" s="638">
        <f t="shared" si="63"/>
        <v>1.2E-2</v>
      </c>
      <c r="R875" s="637">
        <f t="shared" si="61"/>
        <v>27131512.318194449</v>
      </c>
      <c r="S875" s="636">
        <f t="shared" si="64"/>
        <v>1000</v>
      </c>
      <c r="T875" s="633"/>
      <c r="U875" s="633"/>
      <c r="V875" s="633"/>
      <c r="W875" s="633"/>
    </row>
    <row r="876" spans="14:23">
      <c r="N876" s="633">
        <v>827</v>
      </c>
      <c r="O876" s="637">
        <f t="shared" si="62"/>
        <v>2288091872.1677318</v>
      </c>
      <c r="P876" s="633">
        <v>827</v>
      </c>
      <c r="Q876" s="638">
        <f t="shared" si="63"/>
        <v>1.2E-2</v>
      </c>
      <c r="R876" s="637">
        <f t="shared" si="61"/>
        <v>27457102.466012783</v>
      </c>
      <c r="S876" s="636">
        <f t="shared" si="64"/>
        <v>1000</v>
      </c>
      <c r="T876" s="633"/>
      <c r="U876" s="633"/>
      <c r="V876" s="633"/>
      <c r="W876" s="633"/>
    </row>
    <row r="877" spans="14:23">
      <c r="N877" s="633">
        <v>828</v>
      </c>
      <c r="O877" s="637">
        <f t="shared" si="62"/>
        <v>2315549974.6337447</v>
      </c>
      <c r="P877" s="633">
        <v>828</v>
      </c>
      <c r="Q877" s="638">
        <f t="shared" si="63"/>
        <v>1.2E-2</v>
      </c>
      <c r="R877" s="637">
        <f t="shared" si="61"/>
        <v>27786599.695604939</v>
      </c>
      <c r="S877" s="636">
        <f t="shared" si="64"/>
        <v>1000</v>
      </c>
      <c r="T877" s="633"/>
      <c r="U877" s="633"/>
      <c r="V877" s="633"/>
      <c r="W877" s="633"/>
    </row>
    <row r="878" spans="14:23">
      <c r="N878" s="633">
        <v>829</v>
      </c>
      <c r="O878" s="637">
        <f t="shared" si="62"/>
        <v>2343337574.3293495</v>
      </c>
      <c r="P878" s="633">
        <v>829</v>
      </c>
      <c r="Q878" s="638">
        <f t="shared" si="63"/>
        <v>1.2E-2</v>
      </c>
      <c r="R878" s="637">
        <f t="shared" si="61"/>
        <v>28120050.891952194</v>
      </c>
      <c r="S878" s="636">
        <f t="shared" si="64"/>
        <v>1000</v>
      </c>
      <c r="T878" s="633"/>
      <c r="U878" s="633"/>
      <c r="V878" s="633"/>
      <c r="W878" s="633"/>
    </row>
    <row r="879" spans="14:23">
      <c r="N879" s="633">
        <v>830</v>
      </c>
      <c r="O879" s="637">
        <f t="shared" si="62"/>
        <v>2371458625.2213016</v>
      </c>
      <c r="P879" s="633">
        <v>830</v>
      </c>
      <c r="Q879" s="638">
        <f t="shared" si="63"/>
        <v>1.2E-2</v>
      </c>
      <c r="R879" s="637">
        <f t="shared" si="61"/>
        <v>28457503.502655618</v>
      </c>
      <c r="S879" s="636">
        <f t="shared" si="64"/>
        <v>1000</v>
      </c>
      <c r="T879" s="633"/>
      <c r="U879" s="633"/>
      <c r="V879" s="633"/>
      <c r="W879" s="633"/>
    </row>
    <row r="880" spans="14:23">
      <c r="N880" s="633">
        <v>831</v>
      </c>
      <c r="O880" s="637">
        <f t="shared" si="62"/>
        <v>2399917128.7239571</v>
      </c>
      <c r="P880" s="633">
        <v>831</v>
      </c>
      <c r="Q880" s="638">
        <f t="shared" si="63"/>
        <v>1.2E-2</v>
      </c>
      <c r="R880" s="637">
        <f t="shared" si="61"/>
        <v>28799005.544687487</v>
      </c>
      <c r="S880" s="636">
        <f t="shared" si="64"/>
        <v>1000</v>
      </c>
      <c r="T880" s="633"/>
      <c r="U880" s="633"/>
      <c r="V880" s="633"/>
      <c r="W880" s="633"/>
    </row>
    <row r="881" spans="14:23">
      <c r="N881" s="633">
        <v>832</v>
      </c>
      <c r="O881" s="637">
        <f t="shared" si="62"/>
        <v>2428717134.2686443</v>
      </c>
      <c r="P881" s="633">
        <v>832</v>
      </c>
      <c r="Q881" s="638">
        <f t="shared" si="63"/>
        <v>1.2E-2</v>
      </c>
      <c r="R881" s="637">
        <f t="shared" si="61"/>
        <v>29144605.611223731</v>
      </c>
      <c r="S881" s="636">
        <f t="shared" si="64"/>
        <v>1000</v>
      </c>
      <c r="T881" s="633"/>
      <c r="U881" s="633"/>
      <c r="V881" s="633"/>
      <c r="W881" s="633"/>
    </row>
    <row r="882" spans="14:23">
      <c r="N882" s="633">
        <v>833</v>
      </c>
      <c r="O882" s="637">
        <f t="shared" si="62"/>
        <v>2457862739.879868</v>
      </c>
      <c r="P882" s="633">
        <v>833</v>
      </c>
      <c r="Q882" s="638">
        <f t="shared" si="63"/>
        <v>1.2E-2</v>
      </c>
      <c r="R882" s="637">
        <f t="shared" ref="R882:R945" si="65">O882*Q882</f>
        <v>29494352.878558416</v>
      </c>
      <c r="S882" s="636">
        <f t="shared" si="64"/>
        <v>1000</v>
      </c>
      <c r="T882" s="633"/>
      <c r="U882" s="633"/>
      <c r="V882" s="633"/>
      <c r="W882" s="633"/>
    </row>
    <row r="883" spans="14:23">
      <c r="N883" s="633">
        <v>834</v>
      </c>
      <c r="O883" s="637">
        <f t="shared" ref="O883:O946" si="66">O882+R882+S883</f>
        <v>2487358092.7584267</v>
      </c>
      <c r="P883" s="633">
        <v>834</v>
      </c>
      <c r="Q883" s="638">
        <f t="shared" ref="Q883:Q946" si="67">Q882</f>
        <v>1.2E-2</v>
      </c>
      <c r="R883" s="637">
        <f t="shared" si="65"/>
        <v>29848297.113101121</v>
      </c>
      <c r="S883" s="636">
        <f t="shared" ref="S883:S946" si="68">S882</f>
        <v>1000</v>
      </c>
      <c r="T883" s="633"/>
      <c r="U883" s="633"/>
      <c r="V883" s="633"/>
      <c r="W883" s="633"/>
    </row>
    <row r="884" spans="14:23">
      <c r="N884" s="633">
        <v>835</v>
      </c>
      <c r="O884" s="637">
        <f t="shared" si="66"/>
        <v>2517207389.8715277</v>
      </c>
      <c r="P884" s="633">
        <v>835</v>
      </c>
      <c r="Q884" s="638">
        <f t="shared" si="67"/>
        <v>1.2E-2</v>
      </c>
      <c r="R884" s="637">
        <f t="shared" si="65"/>
        <v>30206488.678458333</v>
      </c>
      <c r="S884" s="636">
        <f t="shared" si="68"/>
        <v>1000</v>
      </c>
      <c r="T884" s="633"/>
      <c r="U884" s="633"/>
      <c r="V884" s="633"/>
      <c r="W884" s="633"/>
    </row>
    <row r="885" spans="14:23">
      <c r="N885" s="633">
        <v>836</v>
      </c>
      <c r="O885" s="637">
        <f t="shared" si="66"/>
        <v>2547414878.5499859</v>
      </c>
      <c r="P885" s="633">
        <v>836</v>
      </c>
      <c r="Q885" s="638">
        <f t="shared" si="67"/>
        <v>1.2E-2</v>
      </c>
      <c r="R885" s="637">
        <f t="shared" si="65"/>
        <v>30568978.542599831</v>
      </c>
      <c r="S885" s="636">
        <f t="shared" si="68"/>
        <v>1000</v>
      </c>
      <c r="T885" s="633"/>
      <c r="U885" s="633"/>
      <c r="V885" s="633"/>
      <c r="W885" s="633"/>
    </row>
    <row r="886" spans="14:23">
      <c r="N886" s="633">
        <v>837</v>
      </c>
      <c r="O886" s="637">
        <f t="shared" si="66"/>
        <v>2577984857.0925856</v>
      </c>
      <c r="P886" s="633">
        <v>837</v>
      </c>
      <c r="Q886" s="638">
        <f t="shared" si="67"/>
        <v>1.2E-2</v>
      </c>
      <c r="R886" s="637">
        <f t="shared" si="65"/>
        <v>30935818.285111029</v>
      </c>
      <c r="S886" s="636">
        <f t="shared" si="68"/>
        <v>1000</v>
      </c>
      <c r="T886" s="633"/>
      <c r="U886" s="633"/>
      <c r="V886" s="633"/>
      <c r="W886" s="633"/>
    </row>
    <row r="887" spans="14:23">
      <c r="N887" s="633">
        <v>838</v>
      </c>
      <c r="O887" s="637">
        <f t="shared" si="66"/>
        <v>2608921675.3776965</v>
      </c>
      <c r="P887" s="633">
        <v>838</v>
      </c>
      <c r="Q887" s="638">
        <f t="shared" si="67"/>
        <v>1.2E-2</v>
      </c>
      <c r="R887" s="637">
        <f t="shared" si="65"/>
        <v>31307060.104532357</v>
      </c>
      <c r="S887" s="636">
        <f t="shared" si="68"/>
        <v>1000</v>
      </c>
      <c r="T887" s="633"/>
      <c r="U887" s="633"/>
      <c r="V887" s="633"/>
      <c r="W887" s="633"/>
    </row>
    <row r="888" spans="14:23">
      <c r="N888" s="633">
        <v>839</v>
      </c>
      <c r="O888" s="637">
        <f t="shared" si="66"/>
        <v>2640229735.4822288</v>
      </c>
      <c r="P888" s="633">
        <v>839</v>
      </c>
      <c r="Q888" s="638">
        <f t="shared" si="67"/>
        <v>1.2E-2</v>
      </c>
      <c r="R888" s="637">
        <f t="shared" si="65"/>
        <v>31682756.825786747</v>
      </c>
      <c r="S888" s="636">
        <f t="shared" si="68"/>
        <v>1000</v>
      </c>
      <c r="T888" s="633"/>
      <c r="U888" s="633"/>
      <c r="V888" s="633"/>
      <c r="W888" s="633"/>
    </row>
    <row r="889" spans="14:23">
      <c r="N889" s="633">
        <v>840</v>
      </c>
      <c r="O889" s="637">
        <f t="shared" si="66"/>
        <v>2671913492.3080153</v>
      </c>
      <c r="P889" s="633">
        <v>840</v>
      </c>
      <c r="Q889" s="638">
        <f t="shared" si="67"/>
        <v>1.2E-2</v>
      </c>
      <c r="R889" s="637">
        <f t="shared" si="65"/>
        <v>32062961.907696184</v>
      </c>
      <c r="S889" s="636">
        <f t="shared" si="68"/>
        <v>1000</v>
      </c>
      <c r="T889" s="633"/>
      <c r="U889" s="633"/>
      <c r="V889" s="633"/>
      <c r="W889" s="633"/>
    </row>
    <row r="890" spans="14:23">
      <c r="N890" s="633">
        <v>841</v>
      </c>
      <c r="O890" s="637">
        <f t="shared" si="66"/>
        <v>2703977454.2157116</v>
      </c>
      <c r="P890" s="633">
        <v>841</v>
      </c>
      <c r="Q890" s="638">
        <f t="shared" si="67"/>
        <v>1.2E-2</v>
      </c>
      <c r="R890" s="637">
        <f t="shared" si="65"/>
        <v>32447729.450588539</v>
      </c>
      <c r="S890" s="636">
        <f t="shared" si="68"/>
        <v>1000</v>
      </c>
      <c r="T890" s="633"/>
      <c r="U890" s="633"/>
      <c r="V890" s="633"/>
      <c r="W890" s="633"/>
    </row>
    <row r="891" spans="14:23">
      <c r="N891" s="633">
        <v>842</v>
      </c>
      <c r="O891" s="637">
        <f t="shared" si="66"/>
        <v>2736426183.6663003</v>
      </c>
      <c r="P891" s="633">
        <v>842</v>
      </c>
      <c r="Q891" s="638">
        <f t="shared" si="67"/>
        <v>1.2E-2</v>
      </c>
      <c r="R891" s="637">
        <f t="shared" si="65"/>
        <v>32837114.203995604</v>
      </c>
      <c r="S891" s="636">
        <f t="shared" si="68"/>
        <v>1000</v>
      </c>
      <c r="T891" s="633"/>
      <c r="U891" s="633"/>
      <c r="V891" s="633"/>
      <c r="W891" s="633"/>
    </row>
    <row r="892" spans="14:23">
      <c r="N892" s="633">
        <v>843</v>
      </c>
      <c r="O892" s="637">
        <f t="shared" si="66"/>
        <v>2769264297.870296</v>
      </c>
      <c r="P892" s="633">
        <v>843</v>
      </c>
      <c r="Q892" s="638">
        <f t="shared" si="67"/>
        <v>1.2E-2</v>
      </c>
      <c r="R892" s="637">
        <f t="shared" si="65"/>
        <v>33231171.574443553</v>
      </c>
      <c r="S892" s="636">
        <f t="shared" si="68"/>
        <v>1000</v>
      </c>
      <c r="T892" s="633"/>
      <c r="U892" s="633"/>
      <c r="V892" s="633"/>
      <c r="W892" s="633"/>
    </row>
    <row r="893" spans="14:23">
      <c r="N893" s="633">
        <v>844</v>
      </c>
      <c r="O893" s="637">
        <f t="shared" si="66"/>
        <v>2802496469.4447393</v>
      </c>
      <c r="P893" s="633">
        <v>844</v>
      </c>
      <c r="Q893" s="638">
        <f t="shared" si="67"/>
        <v>1.2E-2</v>
      </c>
      <c r="R893" s="637">
        <f t="shared" si="65"/>
        <v>33629957.633336872</v>
      </c>
      <c r="S893" s="636">
        <f t="shared" si="68"/>
        <v>1000</v>
      </c>
      <c r="T893" s="633"/>
      <c r="U893" s="633"/>
      <c r="V893" s="633"/>
      <c r="W893" s="633"/>
    </row>
    <row r="894" spans="14:23">
      <c r="N894" s="633">
        <v>845</v>
      </c>
      <c r="O894" s="637">
        <f t="shared" si="66"/>
        <v>2836127427.0780764</v>
      </c>
      <c r="P894" s="633">
        <v>845</v>
      </c>
      <c r="Q894" s="638">
        <f t="shared" si="67"/>
        <v>1.2E-2</v>
      </c>
      <c r="R894" s="637">
        <f t="shared" si="65"/>
        <v>34033529.124936916</v>
      </c>
      <c r="S894" s="636">
        <f t="shared" si="68"/>
        <v>1000</v>
      </c>
      <c r="T894" s="633"/>
      <c r="U894" s="633"/>
      <c r="V894" s="633"/>
      <c r="W894" s="633"/>
    </row>
    <row r="895" spans="14:23">
      <c r="N895" s="633">
        <v>846</v>
      </c>
      <c r="O895" s="637">
        <f t="shared" si="66"/>
        <v>2870161956.2030134</v>
      </c>
      <c r="P895" s="633">
        <v>846</v>
      </c>
      <c r="Q895" s="638">
        <f t="shared" si="67"/>
        <v>1.2E-2</v>
      </c>
      <c r="R895" s="637">
        <f t="shared" si="65"/>
        <v>34441943.474436164</v>
      </c>
      <c r="S895" s="636">
        <f t="shared" si="68"/>
        <v>1000</v>
      </c>
      <c r="T895" s="633"/>
      <c r="U895" s="633"/>
      <c r="V895" s="633"/>
      <c r="W895" s="633"/>
    </row>
    <row r="896" spans="14:23">
      <c r="N896" s="633">
        <v>847</v>
      </c>
      <c r="O896" s="637">
        <f t="shared" si="66"/>
        <v>2904604899.6774497</v>
      </c>
      <c r="P896" s="633">
        <v>847</v>
      </c>
      <c r="Q896" s="638">
        <f t="shared" si="67"/>
        <v>1.2E-2</v>
      </c>
      <c r="R896" s="637">
        <f t="shared" si="65"/>
        <v>34855258.796129398</v>
      </c>
      <c r="S896" s="636">
        <f t="shared" si="68"/>
        <v>1000</v>
      </c>
      <c r="T896" s="633"/>
      <c r="U896" s="633"/>
      <c r="V896" s="633"/>
      <c r="W896" s="633"/>
    </row>
    <row r="897" spans="14:23">
      <c r="N897" s="633">
        <v>848</v>
      </c>
      <c r="O897" s="637">
        <f t="shared" si="66"/>
        <v>2939461158.4735789</v>
      </c>
      <c r="P897" s="633">
        <v>848</v>
      </c>
      <c r="Q897" s="638">
        <f t="shared" si="67"/>
        <v>1.2E-2</v>
      </c>
      <c r="R897" s="637">
        <f t="shared" si="65"/>
        <v>35273533.901682951</v>
      </c>
      <c r="S897" s="636">
        <f t="shared" si="68"/>
        <v>1000</v>
      </c>
      <c r="T897" s="633"/>
      <c r="U897" s="633"/>
      <c r="V897" s="633"/>
      <c r="W897" s="633"/>
    </row>
    <row r="898" spans="14:23">
      <c r="N898" s="633">
        <v>849</v>
      </c>
      <c r="O898" s="637">
        <f t="shared" si="66"/>
        <v>2974735692.3752618</v>
      </c>
      <c r="P898" s="633">
        <v>849</v>
      </c>
      <c r="Q898" s="638">
        <f t="shared" si="67"/>
        <v>1.2E-2</v>
      </c>
      <c r="R898" s="637">
        <f t="shared" si="65"/>
        <v>35696828.308503143</v>
      </c>
      <c r="S898" s="636">
        <f t="shared" si="68"/>
        <v>1000</v>
      </c>
      <c r="T898" s="633"/>
      <c r="U898" s="633"/>
      <c r="V898" s="633"/>
      <c r="W898" s="633"/>
    </row>
    <row r="899" spans="14:23">
      <c r="N899" s="633">
        <v>850</v>
      </c>
      <c r="O899" s="637">
        <f t="shared" si="66"/>
        <v>3010433520.6837649</v>
      </c>
      <c r="P899" s="633">
        <v>850</v>
      </c>
      <c r="Q899" s="638">
        <f t="shared" si="67"/>
        <v>1.2E-2</v>
      </c>
      <c r="R899" s="637">
        <f t="shared" si="65"/>
        <v>36125202.248205177</v>
      </c>
      <c r="S899" s="636">
        <f t="shared" si="68"/>
        <v>1000</v>
      </c>
      <c r="T899" s="633"/>
      <c r="U899" s="633"/>
      <c r="V899" s="633"/>
      <c r="W899" s="633"/>
    </row>
    <row r="900" spans="14:23">
      <c r="N900" s="633">
        <v>851</v>
      </c>
      <c r="O900" s="637">
        <f t="shared" si="66"/>
        <v>3046559722.9319701</v>
      </c>
      <c r="P900" s="633">
        <v>851</v>
      </c>
      <c r="Q900" s="638">
        <f t="shared" si="67"/>
        <v>1.2E-2</v>
      </c>
      <c r="R900" s="637">
        <f t="shared" si="65"/>
        <v>36558716.675183639</v>
      </c>
      <c r="S900" s="636">
        <f t="shared" si="68"/>
        <v>1000</v>
      </c>
      <c r="T900" s="633"/>
      <c r="U900" s="633"/>
      <c r="V900" s="633"/>
      <c r="W900" s="633"/>
    </row>
    <row r="901" spans="14:23">
      <c r="N901" s="633">
        <v>852</v>
      </c>
      <c r="O901" s="637">
        <f t="shared" si="66"/>
        <v>3083119439.6071539</v>
      </c>
      <c r="P901" s="633">
        <v>852</v>
      </c>
      <c r="Q901" s="638">
        <f t="shared" si="67"/>
        <v>1.2E-2</v>
      </c>
      <c r="R901" s="637">
        <f t="shared" si="65"/>
        <v>36997433.275285847</v>
      </c>
      <c r="S901" s="636">
        <f t="shared" si="68"/>
        <v>1000</v>
      </c>
      <c r="T901" s="633"/>
      <c r="U901" s="633"/>
      <c r="V901" s="633"/>
      <c r="W901" s="633"/>
    </row>
    <row r="902" spans="14:23">
      <c r="N902" s="633">
        <v>853</v>
      </c>
      <c r="O902" s="637">
        <f t="shared" si="66"/>
        <v>3120117872.8824396</v>
      </c>
      <c r="P902" s="633">
        <v>853</v>
      </c>
      <c r="Q902" s="638">
        <f t="shared" si="67"/>
        <v>1.2E-2</v>
      </c>
      <c r="R902" s="637">
        <f t="shared" si="65"/>
        <v>37441414.474589273</v>
      </c>
      <c r="S902" s="636">
        <f t="shared" si="68"/>
        <v>1000</v>
      </c>
      <c r="T902" s="633"/>
      <c r="U902" s="633"/>
      <c r="V902" s="633"/>
      <c r="W902" s="633"/>
    </row>
    <row r="903" spans="14:23">
      <c r="N903" s="633">
        <v>854</v>
      </c>
      <c r="O903" s="637">
        <f t="shared" si="66"/>
        <v>3157560287.357029</v>
      </c>
      <c r="P903" s="633">
        <v>854</v>
      </c>
      <c r="Q903" s="638">
        <f t="shared" si="67"/>
        <v>1.2E-2</v>
      </c>
      <c r="R903" s="637">
        <f t="shared" si="65"/>
        <v>37890723.44828435</v>
      </c>
      <c r="S903" s="636">
        <f t="shared" si="68"/>
        <v>1000</v>
      </c>
      <c r="T903" s="633"/>
      <c r="U903" s="633"/>
      <c r="V903" s="633"/>
      <c r="W903" s="633"/>
    </row>
    <row r="904" spans="14:23">
      <c r="N904" s="633">
        <v>855</v>
      </c>
      <c r="O904" s="637">
        <f t="shared" si="66"/>
        <v>3195452010.8053131</v>
      </c>
      <c r="P904" s="633">
        <v>855</v>
      </c>
      <c r="Q904" s="638">
        <f t="shared" si="67"/>
        <v>1.2E-2</v>
      </c>
      <c r="R904" s="637">
        <f t="shared" si="65"/>
        <v>38345424.129663758</v>
      </c>
      <c r="S904" s="636">
        <f t="shared" si="68"/>
        <v>1000</v>
      </c>
      <c r="T904" s="633"/>
      <c r="U904" s="633"/>
      <c r="V904" s="633"/>
      <c r="W904" s="633"/>
    </row>
    <row r="905" spans="14:23">
      <c r="N905" s="633">
        <v>856</v>
      </c>
      <c r="O905" s="637">
        <f t="shared" si="66"/>
        <v>3233798434.9349771</v>
      </c>
      <c r="P905" s="633">
        <v>856</v>
      </c>
      <c r="Q905" s="638">
        <f t="shared" si="67"/>
        <v>1.2E-2</v>
      </c>
      <c r="R905" s="637">
        <f t="shared" si="65"/>
        <v>38805581.219219722</v>
      </c>
      <c r="S905" s="636">
        <f t="shared" si="68"/>
        <v>1000</v>
      </c>
      <c r="T905" s="633"/>
      <c r="U905" s="633"/>
      <c r="V905" s="633"/>
      <c r="W905" s="633"/>
    </row>
    <row r="906" spans="14:23">
      <c r="N906" s="633">
        <v>857</v>
      </c>
      <c r="O906" s="637">
        <f t="shared" si="66"/>
        <v>3272605016.1541967</v>
      </c>
      <c r="P906" s="633">
        <v>857</v>
      </c>
      <c r="Q906" s="638">
        <f t="shared" si="67"/>
        <v>1.2E-2</v>
      </c>
      <c r="R906" s="637">
        <f t="shared" si="65"/>
        <v>39271260.193850361</v>
      </c>
      <c r="S906" s="636">
        <f t="shared" si="68"/>
        <v>1000</v>
      </c>
      <c r="T906" s="633"/>
      <c r="U906" s="633"/>
      <c r="V906" s="633"/>
      <c r="W906" s="633"/>
    </row>
    <row r="907" spans="14:23">
      <c r="N907" s="633">
        <v>858</v>
      </c>
      <c r="O907" s="637">
        <f t="shared" si="66"/>
        <v>3311877276.3480473</v>
      </c>
      <c r="P907" s="633">
        <v>858</v>
      </c>
      <c r="Q907" s="638">
        <f t="shared" si="67"/>
        <v>1.2E-2</v>
      </c>
      <c r="R907" s="637">
        <f t="shared" si="65"/>
        <v>39742527.316176571</v>
      </c>
      <c r="S907" s="636">
        <f t="shared" si="68"/>
        <v>1000</v>
      </c>
      <c r="T907" s="633"/>
      <c r="U907" s="633"/>
      <c r="V907" s="633"/>
      <c r="W907" s="633"/>
    </row>
    <row r="908" spans="14:23">
      <c r="N908" s="633">
        <v>859</v>
      </c>
      <c r="O908" s="637">
        <f t="shared" si="66"/>
        <v>3351620803.6642237</v>
      </c>
      <c r="P908" s="633">
        <v>859</v>
      </c>
      <c r="Q908" s="638">
        <f t="shared" si="67"/>
        <v>1.2E-2</v>
      </c>
      <c r="R908" s="637">
        <f t="shared" si="65"/>
        <v>40219449.643970683</v>
      </c>
      <c r="S908" s="636">
        <f t="shared" si="68"/>
        <v>1000</v>
      </c>
      <c r="T908" s="633"/>
      <c r="U908" s="633"/>
      <c r="V908" s="633"/>
      <c r="W908" s="633"/>
    </row>
    <row r="909" spans="14:23">
      <c r="N909" s="633">
        <v>860</v>
      </c>
      <c r="O909" s="637">
        <f t="shared" si="66"/>
        <v>3391841253.3081942</v>
      </c>
      <c r="P909" s="633">
        <v>860</v>
      </c>
      <c r="Q909" s="638">
        <f t="shared" si="67"/>
        <v>1.2E-2</v>
      </c>
      <c r="R909" s="637">
        <f t="shared" si="65"/>
        <v>40702095.039698333</v>
      </c>
      <c r="S909" s="636">
        <f t="shared" si="68"/>
        <v>1000</v>
      </c>
      <c r="T909" s="633"/>
      <c r="U909" s="633"/>
      <c r="V909" s="633"/>
      <c r="W909" s="633"/>
    </row>
    <row r="910" spans="14:23">
      <c r="N910" s="633">
        <v>861</v>
      </c>
      <c r="O910" s="637">
        <f t="shared" si="66"/>
        <v>3432544348.3478923</v>
      </c>
      <c r="P910" s="633">
        <v>861</v>
      </c>
      <c r="Q910" s="638">
        <f t="shared" si="67"/>
        <v>1.2E-2</v>
      </c>
      <c r="R910" s="637">
        <f t="shared" si="65"/>
        <v>41190532.180174708</v>
      </c>
      <c r="S910" s="636">
        <f t="shared" si="68"/>
        <v>1000</v>
      </c>
      <c r="T910" s="633"/>
      <c r="U910" s="633"/>
      <c r="V910" s="633"/>
      <c r="W910" s="633"/>
    </row>
    <row r="911" spans="14:23">
      <c r="N911" s="633">
        <v>862</v>
      </c>
      <c r="O911" s="637">
        <f t="shared" si="66"/>
        <v>3473735880.5280671</v>
      </c>
      <c r="P911" s="633">
        <v>862</v>
      </c>
      <c r="Q911" s="638">
        <f t="shared" si="67"/>
        <v>1.2E-2</v>
      </c>
      <c r="R911" s="637">
        <f t="shared" si="65"/>
        <v>41684830.566336803</v>
      </c>
      <c r="S911" s="636">
        <f t="shared" si="68"/>
        <v>1000</v>
      </c>
      <c r="T911" s="633"/>
      <c r="U911" s="633"/>
      <c r="V911" s="633"/>
      <c r="W911" s="633"/>
    </row>
    <row r="912" spans="14:23">
      <c r="N912" s="633">
        <v>863</v>
      </c>
      <c r="O912" s="637">
        <f t="shared" si="66"/>
        <v>3515421711.0944037</v>
      </c>
      <c r="P912" s="633">
        <v>863</v>
      </c>
      <c r="Q912" s="638">
        <f t="shared" si="67"/>
        <v>1.2E-2</v>
      </c>
      <c r="R912" s="637">
        <f t="shared" si="65"/>
        <v>42185060.533132844</v>
      </c>
      <c r="S912" s="636">
        <f t="shared" si="68"/>
        <v>1000</v>
      </c>
      <c r="T912" s="633"/>
      <c r="U912" s="633"/>
      <c r="V912" s="633"/>
      <c r="W912" s="633"/>
    </row>
    <row r="913" spans="14:23">
      <c r="N913" s="633">
        <v>864</v>
      </c>
      <c r="O913" s="637">
        <f t="shared" si="66"/>
        <v>3557607771.6275368</v>
      </c>
      <c r="P913" s="633">
        <v>864</v>
      </c>
      <c r="Q913" s="638">
        <f t="shared" si="67"/>
        <v>1.2E-2</v>
      </c>
      <c r="R913" s="637">
        <f t="shared" si="65"/>
        <v>42691293.25953044</v>
      </c>
      <c r="S913" s="636">
        <f t="shared" si="68"/>
        <v>1000</v>
      </c>
      <c r="T913" s="633"/>
      <c r="U913" s="633"/>
      <c r="V913" s="633"/>
      <c r="W913" s="633"/>
    </row>
    <row r="914" spans="14:23">
      <c r="N914" s="633">
        <v>865</v>
      </c>
      <c r="O914" s="637">
        <f t="shared" si="66"/>
        <v>3600300064.8870673</v>
      </c>
      <c r="P914" s="633">
        <v>865</v>
      </c>
      <c r="Q914" s="638">
        <f t="shared" si="67"/>
        <v>1.2E-2</v>
      </c>
      <c r="R914" s="637">
        <f t="shared" si="65"/>
        <v>43203600.778644808</v>
      </c>
      <c r="S914" s="636">
        <f t="shared" si="68"/>
        <v>1000</v>
      </c>
      <c r="T914" s="633"/>
      <c r="U914" s="633"/>
      <c r="V914" s="633"/>
      <c r="W914" s="633"/>
    </row>
    <row r="915" spans="14:23">
      <c r="N915" s="633">
        <v>866</v>
      </c>
      <c r="O915" s="637">
        <f t="shared" si="66"/>
        <v>3643504665.6657124</v>
      </c>
      <c r="P915" s="633">
        <v>866</v>
      </c>
      <c r="Q915" s="638">
        <f t="shared" si="67"/>
        <v>1.2E-2</v>
      </c>
      <c r="R915" s="637">
        <f t="shared" si="65"/>
        <v>43722055.987988546</v>
      </c>
      <c r="S915" s="636">
        <f t="shared" si="68"/>
        <v>1000</v>
      </c>
      <c r="T915" s="633"/>
      <c r="U915" s="633"/>
      <c r="V915" s="633"/>
      <c r="W915" s="633"/>
    </row>
    <row r="916" spans="14:23">
      <c r="N916" s="633">
        <v>867</v>
      </c>
      <c r="O916" s="637">
        <f t="shared" si="66"/>
        <v>3687227721.6537008</v>
      </c>
      <c r="P916" s="633">
        <v>867</v>
      </c>
      <c r="Q916" s="638">
        <f t="shared" si="67"/>
        <v>1.2E-2</v>
      </c>
      <c r="R916" s="637">
        <f t="shared" si="65"/>
        <v>44246732.659844413</v>
      </c>
      <c r="S916" s="636">
        <f t="shared" si="68"/>
        <v>1000</v>
      </c>
      <c r="T916" s="633"/>
      <c r="U916" s="633"/>
      <c r="V916" s="633"/>
      <c r="W916" s="633"/>
    </row>
    <row r="917" spans="14:23">
      <c r="N917" s="633">
        <v>868</v>
      </c>
      <c r="O917" s="637">
        <f t="shared" si="66"/>
        <v>3731475454.3135452</v>
      </c>
      <c r="P917" s="633">
        <v>868</v>
      </c>
      <c r="Q917" s="638">
        <f t="shared" si="67"/>
        <v>1.2E-2</v>
      </c>
      <c r="R917" s="637">
        <f t="shared" si="65"/>
        <v>44777705.451762542</v>
      </c>
      <c r="S917" s="636">
        <f t="shared" si="68"/>
        <v>1000</v>
      </c>
      <c r="T917" s="633"/>
      <c r="U917" s="633"/>
      <c r="V917" s="633"/>
      <c r="W917" s="633"/>
    </row>
    <row r="918" spans="14:23">
      <c r="N918" s="633">
        <v>869</v>
      </c>
      <c r="O918" s="637">
        <f t="shared" si="66"/>
        <v>3776254159.7653079</v>
      </c>
      <c r="P918" s="633">
        <v>869</v>
      </c>
      <c r="Q918" s="638">
        <f t="shared" si="67"/>
        <v>1.2E-2</v>
      </c>
      <c r="R918" s="637">
        <f t="shared" si="65"/>
        <v>45315049.917183697</v>
      </c>
      <c r="S918" s="636">
        <f t="shared" si="68"/>
        <v>1000</v>
      </c>
      <c r="T918" s="633"/>
      <c r="U918" s="633"/>
      <c r="V918" s="633"/>
      <c r="W918" s="633"/>
    </row>
    <row r="919" spans="14:23">
      <c r="N919" s="633">
        <v>870</v>
      </c>
      <c r="O919" s="637">
        <f t="shared" si="66"/>
        <v>3821570209.6824918</v>
      </c>
      <c r="P919" s="633">
        <v>870</v>
      </c>
      <c r="Q919" s="638">
        <f t="shared" si="67"/>
        <v>1.2E-2</v>
      </c>
      <c r="R919" s="637">
        <f t="shared" si="65"/>
        <v>45858842.516189903</v>
      </c>
      <c r="S919" s="636">
        <f t="shared" si="68"/>
        <v>1000</v>
      </c>
      <c r="T919" s="633"/>
      <c r="U919" s="633"/>
      <c r="V919" s="633"/>
      <c r="W919" s="633"/>
    </row>
    <row r="920" spans="14:23">
      <c r="N920" s="633">
        <v>871</v>
      </c>
      <c r="O920" s="637">
        <f t="shared" si="66"/>
        <v>3867430052.1986818</v>
      </c>
      <c r="P920" s="633">
        <v>871</v>
      </c>
      <c r="Q920" s="638">
        <f t="shared" si="67"/>
        <v>1.2E-2</v>
      </c>
      <c r="R920" s="637">
        <f t="shared" si="65"/>
        <v>46409160.626384184</v>
      </c>
      <c r="S920" s="636">
        <f t="shared" si="68"/>
        <v>1000</v>
      </c>
      <c r="T920" s="633"/>
      <c r="U920" s="633"/>
      <c r="V920" s="633"/>
      <c r="W920" s="633"/>
    </row>
    <row r="921" spans="14:23">
      <c r="N921" s="633">
        <v>872</v>
      </c>
      <c r="O921" s="637">
        <f t="shared" si="66"/>
        <v>3913840212.8250661</v>
      </c>
      <c r="P921" s="633">
        <v>872</v>
      </c>
      <c r="Q921" s="638">
        <f t="shared" si="67"/>
        <v>1.2E-2</v>
      </c>
      <c r="R921" s="637">
        <f t="shared" si="65"/>
        <v>46966082.553900793</v>
      </c>
      <c r="S921" s="636">
        <f t="shared" si="68"/>
        <v>1000</v>
      </c>
      <c r="T921" s="633"/>
      <c r="U921" s="633"/>
      <c r="V921" s="633"/>
      <c r="W921" s="633"/>
    </row>
    <row r="922" spans="14:23">
      <c r="N922" s="633">
        <v>873</v>
      </c>
      <c r="O922" s="637">
        <f t="shared" si="66"/>
        <v>3960807295.3789668</v>
      </c>
      <c r="P922" s="633">
        <v>873</v>
      </c>
      <c r="Q922" s="638">
        <f t="shared" si="67"/>
        <v>1.2E-2</v>
      </c>
      <c r="R922" s="637">
        <f t="shared" si="65"/>
        <v>47529687.544547603</v>
      </c>
      <c r="S922" s="636">
        <f t="shared" si="68"/>
        <v>1000</v>
      </c>
      <c r="T922" s="633"/>
      <c r="U922" s="633"/>
      <c r="V922" s="633"/>
      <c r="W922" s="633"/>
    </row>
    <row r="923" spans="14:23">
      <c r="N923" s="633">
        <v>874</v>
      </c>
      <c r="O923" s="637">
        <f t="shared" si="66"/>
        <v>4008337982.9235144</v>
      </c>
      <c r="P923" s="633">
        <v>874</v>
      </c>
      <c r="Q923" s="638">
        <f t="shared" si="67"/>
        <v>1.2E-2</v>
      </c>
      <c r="R923" s="637">
        <f t="shared" si="65"/>
        <v>48100055.795082174</v>
      </c>
      <c r="S923" s="636">
        <f t="shared" si="68"/>
        <v>1000</v>
      </c>
      <c r="T923" s="633"/>
      <c r="U923" s="633"/>
      <c r="V923" s="633"/>
      <c r="W923" s="633"/>
    </row>
    <row r="924" spans="14:23">
      <c r="N924" s="633">
        <v>875</v>
      </c>
      <c r="O924" s="637">
        <f t="shared" si="66"/>
        <v>4056439038.7185965</v>
      </c>
      <c r="P924" s="633">
        <v>875</v>
      </c>
      <c r="Q924" s="638">
        <f t="shared" si="67"/>
        <v>1.2E-2</v>
      </c>
      <c r="R924" s="637">
        <f t="shared" si="65"/>
        <v>48677268.464623161</v>
      </c>
      <c r="S924" s="636">
        <f t="shared" si="68"/>
        <v>1000</v>
      </c>
      <c r="T924" s="633"/>
      <c r="U924" s="633"/>
      <c r="V924" s="633"/>
      <c r="W924" s="633"/>
    </row>
    <row r="925" spans="14:23">
      <c r="N925" s="633">
        <v>876</v>
      </c>
      <c r="O925" s="637">
        <f t="shared" si="66"/>
        <v>4105117307.1832194</v>
      </c>
      <c r="P925" s="633">
        <v>876</v>
      </c>
      <c r="Q925" s="638">
        <f t="shared" si="67"/>
        <v>1.2E-2</v>
      </c>
      <c r="R925" s="637">
        <f t="shared" si="65"/>
        <v>49261407.686198637</v>
      </c>
      <c r="S925" s="636">
        <f t="shared" si="68"/>
        <v>1000</v>
      </c>
      <c r="T925" s="633"/>
      <c r="U925" s="633"/>
      <c r="V925" s="633"/>
      <c r="W925" s="633"/>
    </row>
    <row r="926" spans="14:23">
      <c r="N926" s="633">
        <v>877</v>
      </c>
      <c r="O926" s="637">
        <f t="shared" si="66"/>
        <v>4154379714.8694181</v>
      </c>
      <c r="P926" s="633">
        <v>877</v>
      </c>
      <c r="Q926" s="638">
        <f t="shared" si="67"/>
        <v>1.2E-2</v>
      </c>
      <c r="R926" s="637">
        <f t="shared" si="65"/>
        <v>49852556.578433022</v>
      </c>
      <c r="S926" s="636">
        <f t="shared" si="68"/>
        <v>1000</v>
      </c>
      <c r="T926" s="633"/>
      <c r="U926" s="633"/>
      <c r="V926" s="633"/>
      <c r="W926" s="633"/>
    </row>
    <row r="927" spans="14:23">
      <c r="N927" s="633">
        <v>878</v>
      </c>
      <c r="O927" s="637">
        <f t="shared" si="66"/>
        <v>4204233271.4478512</v>
      </c>
      <c r="P927" s="633">
        <v>878</v>
      </c>
      <c r="Q927" s="638">
        <f t="shared" si="67"/>
        <v>1.2E-2</v>
      </c>
      <c r="R927" s="637">
        <f t="shared" si="65"/>
        <v>50450799.257374212</v>
      </c>
      <c r="S927" s="636">
        <f t="shared" si="68"/>
        <v>1000</v>
      </c>
      <c r="T927" s="633"/>
      <c r="U927" s="633"/>
      <c r="V927" s="633"/>
      <c r="W927" s="633"/>
    </row>
    <row r="928" spans="14:23">
      <c r="N928" s="633">
        <v>879</v>
      </c>
      <c r="O928" s="637">
        <f t="shared" si="66"/>
        <v>4254685070.7052255</v>
      </c>
      <c r="P928" s="633">
        <v>879</v>
      </c>
      <c r="Q928" s="638">
        <f t="shared" si="67"/>
        <v>1.2E-2</v>
      </c>
      <c r="R928" s="637">
        <f t="shared" si="65"/>
        <v>51056220.848462708</v>
      </c>
      <c r="S928" s="636">
        <f t="shared" si="68"/>
        <v>1000</v>
      </c>
      <c r="T928" s="633"/>
      <c r="U928" s="633"/>
      <c r="V928" s="633"/>
      <c r="W928" s="633"/>
    </row>
    <row r="929" spans="14:23">
      <c r="N929" s="633">
        <v>880</v>
      </c>
      <c r="O929" s="637">
        <f t="shared" si="66"/>
        <v>4305742291.553688</v>
      </c>
      <c r="P929" s="633">
        <v>880</v>
      </c>
      <c r="Q929" s="638">
        <f t="shared" si="67"/>
        <v>1.2E-2</v>
      </c>
      <c r="R929" s="637">
        <f t="shared" si="65"/>
        <v>51668907.498644255</v>
      </c>
      <c r="S929" s="636">
        <f t="shared" si="68"/>
        <v>1000</v>
      </c>
      <c r="T929" s="633"/>
      <c r="U929" s="633"/>
      <c r="V929" s="633"/>
      <c r="W929" s="633"/>
    </row>
    <row r="930" spans="14:23">
      <c r="N930" s="633">
        <v>881</v>
      </c>
      <c r="O930" s="637">
        <f t="shared" si="66"/>
        <v>4357412199.0523319</v>
      </c>
      <c r="P930" s="633">
        <v>881</v>
      </c>
      <c r="Q930" s="638">
        <f t="shared" si="67"/>
        <v>1.2E-2</v>
      </c>
      <c r="R930" s="637">
        <f t="shared" si="65"/>
        <v>52288946.388627984</v>
      </c>
      <c r="S930" s="636">
        <f t="shared" si="68"/>
        <v>1000</v>
      </c>
      <c r="T930" s="633"/>
      <c r="U930" s="633"/>
      <c r="V930" s="633"/>
      <c r="W930" s="633"/>
    </row>
    <row r="931" spans="14:23">
      <c r="N931" s="633">
        <v>882</v>
      </c>
      <c r="O931" s="637">
        <f t="shared" si="66"/>
        <v>4409702145.4409599</v>
      </c>
      <c r="P931" s="633">
        <v>882</v>
      </c>
      <c r="Q931" s="638">
        <f t="shared" si="67"/>
        <v>1.2E-2</v>
      </c>
      <c r="R931" s="637">
        <f t="shared" si="65"/>
        <v>52916425.745291524</v>
      </c>
      <c r="S931" s="636">
        <f t="shared" si="68"/>
        <v>1000</v>
      </c>
      <c r="T931" s="633"/>
      <c r="U931" s="633"/>
      <c r="V931" s="633"/>
      <c r="W931" s="633"/>
    </row>
    <row r="932" spans="14:23">
      <c r="N932" s="633">
        <v>883</v>
      </c>
      <c r="O932" s="637">
        <f t="shared" si="66"/>
        <v>4462619571.1862516</v>
      </c>
      <c r="P932" s="633">
        <v>883</v>
      </c>
      <c r="Q932" s="638">
        <f t="shared" si="67"/>
        <v>1.2E-2</v>
      </c>
      <c r="R932" s="637">
        <f t="shared" si="65"/>
        <v>53551434.854235023</v>
      </c>
      <c r="S932" s="636">
        <f t="shared" si="68"/>
        <v>1000</v>
      </c>
      <c r="T932" s="633"/>
      <c r="U932" s="633"/>
      <c r="V932" s="633"/>
      <c r="W932" s="633"/>
    </row>
    <row r="933" spans="14:23">
      <c r="N933" s="633">
        <v>884</v>
      </c>
      <c r="O933" s="637">
        <f t="shared" si="66"/>
        <v>4516172006.0404863</v>
      </c>
      <c r="P933" s="633">
        <v>884</v>
      </c>
      <c r="Q933" s="638">
        <f t="shared" si="67"/>
        <v>1.2E-2</v>
      </c>
      <c r="R933" s="637">
        <f t="shared" si="65"/>
        <v>54194064.072485834</v>
      </c>
      <c r="S933" s="636">
        <f t="shared" si="68"/>
        <v>1000</v>
      </c>
      <c r="T933" s="633"/>
      <c r="U933" s="633"/>
      <c r="V933" s="633"/>
      <c r="W933" s="633"/>
    </row>
    <row r="934" spans="14:23">
      <c r="N934" s="633">
        <v>885</v>
      </c>
      <c r="O934" s="637">
        <f t="shared" si="66"/>
        <v>4570367070.1129723</v>
      </c>
      <c r="P934" s="633">
        <v>885</v>
      </c>
      <c r="Q934" s="638">
        <f t="shared" si="67"/>
        <v>1.2E-2</v>
      </c>
      <c r="R934" s="637">
        <f t="shared" si="65"/>
        <v>54844404.841355667</v>
      </c>
      <c r="S934" s="636">
        <f t="shared" si="68"/>
        <v>1000</v>
      </c>
      <c r="T934" s="633"/>
      <c r="U934" s="633"/>
      <c r="V934" s="633"/>
      <c r="W934" s="633"/>
    </row>
    <row r="935" spans="14:23">
      <c r="N935" s="633">
        <v>886</v>
      </c>
      <c r="O935" s="637">
        <f t="shared" si="66"/>
        <v>4625212474.9543276</v>
      </c>
      <c r="P935" s="633">
        <v>886</v>
      </c>
      <c r="Q935" s="638">
        <f t="shared" si="67"/>
        <v>1.2E-2</v>
      </c>
      <c r="R935" s="637">
        <f t="shared" si="65"/>
        <v>55502549.699451931</v>
      </c>
      <c r="S935" s="636">
        <f t="shared" si="68"/>
        <v>1000</v>
      </c>
      <c r="T935" s="633"/>
      <c r="U935" s="633"/>
      <c r="V935" s="633"/>
      <c r="W935" s="633"/>
    </row>
    <row r="936" spans="14:23">
      <c r="N936" s="633">
        <v>887</v>
      </c>
      <c r="O936" s="637">
        <f t="shared" si="66"/>
        <v>4680716024.65378</v>
      </c>
      <c r="P936" s="633">
        <v>887</v>
      </c>
      <c r="Q936" s="638">
        <f t="shared" si="67"/>
        <v>1.2E-2</v>
      </c>
      <c r="R936" s="637">
        <f t="shared" si="65"/>
        <v>56168592.29584536</v>
      </c>
      <c r="S936" s="636">
        <f t="shared" si="68"/>
        <v>1000</v>
      </c>
      <c r="T936" s="633"/>
      <c r="U936" s="633"/>
      <c r="V936" s="633"/>
      <c r="W936" s="633"/>
    </row>
    <row r="937" spans="14:23">
      <c r="N937" s="633">
        <v>888</v>
      </c>
      <c r="O937" s="637">
        <f t="shared" si="66"/>
        <v>4736885616.949625</v>
      </c>
      <c r="P937" s="633">
        <v>888</v>
      </c>
      <c r="Q937" s="638">
        <f t="shared" si="67"/>
        <v>1.2E-2</v>
      </c>
      <c r="R937" s="637">
        <f t="shared" si="65"/>
        <v>56842627.403395504</v>
      </c>
      <c r="S937" s="636">
        <f t="shared" si="68"/>
        <v>1000</v>
      </c>
      <c r="T937" s="633"/>
      <c r="U937" s="633"/>
      <c r="V937" s="633"/>
      <c r="W937" s="633"/>
    </row>
    <row r="938" spans="14:23">
      <c r="N938" s="633">
        <v>889</v>
      </c>
      <c r="O938" s="637">
        <f t="shared" si="66"/>
        <v>4793729244.3530207</v>
      </c>
      <c r="P938" s="633">
        <v>889</v>
      </c>
      <c r="Q938" s="638">
        <f t="shared" si="67"/>
        <v>1.2E-2</v>
      </c>
      <c r="R938" s="637">
        <f t="shared" si="65"/>
        <v>57524750.932236247</v>
      </c>
      <c r="S938" s="636">
        <f t="shared" si="68"/>
        <v>1000</v>
      </c>
      <c r="T938" s="633"/>
      <c r="U938" s="633"/>
      <c r="V938" s="633"/>
      <c r="W938" s="633"/>
    </row>
    <row r="939" spans="14:23">
      <c r="N939" s="633">
        <v>890</v>
      </c>
      <c r="O939" s="637">
        <f t="shared" si="66"/>
        <v>4851254995.2852573</v>
      </c>
      <c r="P939" s="633">
        <v>890</v>
      </c>
      <c r="Q939" s="638">
        <f t="shared" si="67"/>
        <v>1.2E-2</v>
      </c>
      <c r="R939" s="637">
        <f t="shared" si="65"/>
        <v>58215059.943423092</v>
      </c>
      <c r="S939" s="636">
        <f t="shared" si="68"/>
        <v>1000</v>
      </c>
      <c r="T939" s="633"/>
      <c r="U939" s="633"/>
      <c r="V939" s="633"/>
      <c r="W939" s="633"/>
    </row>
    <row r="940" spans="14:23">
      <c r="N940" s="633">
        <v>891</v>
      </c>
      <c r="O940" s="637">
        <f t="shared" si="66"/>
        <v>4909471055.2286806</v>
      </c>
      <c r="P940" s="633">
        <v>891</v>
      </c>
      <c r="Q940" s="638">
        <f t="shared" si="67"/>
        <v>1.2E-2</v>
      </c>
      <c r="R940" s="637">
        <f t="shared" si="65"/>
        <v>58913652.662744172</v>
      </c>
      <c r="S940" s="636">
        <f t="shared" si="68"/>
        <v>1000</v>
      </c>
      <c r="T940" s="633"/>
      <c r="U940" s="633"/>
      <c r="V940" s="633"/>
      <c r="W940" s="633"/>
    </row>
    <row r="941" spans="14:23">
      <c r="N941" s="633">
        <v>892</v>
      </c>
      <c r="O941" s="637">
        <f t="shared" si="66"/>
        <v>4968385707.8914251</v>
      </c>
      <c r="P941" s="633">
        <v>892</v>
      </c>
      <c r="Q941" s="638">
        <f t="shared" si="67"/>
        <v>1.2E-2</v>
      </c>
      <c r="R941" s="637">
        <f t="shared" si="65"/>
        <v>59620628.494697101</v>
      </c>
      <c r="S941" s="636">
        <f t="shared" si="68"/>
        <v>1000</v>
      </c>
      <c r="T941" s="633"/>
      <c r="U941" s="633"/>
      <c r="V941" s="633"/>
      <c r="W941" s="633"/>
    </row>
    <row r="942" spans="14:23">
      <c r="N942" s="633">
        <v>893</v>
      </c>
      <c r="O942" s="637">
        <f t="shared" si="66"/>
        <v>5028007336.3861227</v>
      </c>
      <c r="P942" s="633">
        <v>893</v>
      </c>
      <c r="Q942" s="638">
        <f t="shared" si="67"/>
        <v>1.2E-2</v>
      </c>
      <c r="R942" s="637">
        <f t="shared" si="65"/>
        <v>60336088.036633477</v>
      </c>
      <c r="S942" s="636">
        <f t="shared" si="68"/>
        <v>1000</v>
      </c>
      <c r="T942" s="633"/>
      <c r="U942" s="633"/>
      <c r="V942" s="633"/>
      <c r="W942" s="633"/>
    </row>
    <row r="943" spans="14:23">
      <c r="N943" s="633">
        <v>894</v>
      </c>
      <c r="O943" s="637">
        <f t="shared" si="66"/>
        <v>5088344424.4227562</v>
      </c>
      <c r="P943" s="633">
        <v>894</v>
      </c>
      <c r="Q943" s="638">
        <f t="shared" si="67"/>
        <v>1.2E-2</v>
      </c>
      <c r="R943" s="637">
        <f t="shared" si="65"/>
        <v>61060133.093073077</v>
      </c>
      <c r="S943" s="636">
        <f t="shared" si="68"/>
        <v>1000</v>
      </c>
      <c r="T943" s="633"/>
      <c r="U943" s="633"/>
      <c r="V943" s="633"/>
      <c r="W943" s="633"/>
    </row>
    <row r="944" spans="14:23">
      <c r="N944" s="633">
        <v>895</v>
      </c>
      <c r="O944" s="637">
        <f t="shared" si="66"/>
        <v>5149405557.5158291</v>
      </c>
      <c r="P944" s="633">
        <v>895</v>
      </c>
      <c r="Q944" s="638">
        <f t="shared" si="67"/>
        <v>1.2E-2</v>
      </c>
      <c r="R944" s="637">
        <f t="shared" si="65"/>
        <v>61792866.69018995</v>
      </c>
      <c r="S944" s="636">
        <f t="shared" si="68"/>
        <v>1000</v>
      </c>
      <c r="T944" s="633"/>
      <c r="U944" s="633"/>
      <c r="V944" s="633"/>
      <c r="W944" s="633"/>
    </row>
    <row r="945" spans="14:23">
      <c r="N945" s="633">
        <v>896</v>
      </c>
      <c r="O945" s="637">
        <f t="shared" si="66"/>
        <v>5211199424.2060194</v>
      </c>
      <c r="P945" s="633">
        <v>896</v>
      </c>
      <c r="Q945" s="638">
        <f t="shared" si="67"/>
        <v>1.2E-2</v>
      </c>
      <c r="R945" s="637">
        <f t="shared" si="65"/>
        <v>62534393.090472236</v>
      </c>
      <c r="S945" s="636">
        <f t="shared" si="68"/>
        <v>1000</v>
      </c>
      <c r="T945" s="633"/>
      <c r="U945" s="633"/>
      <c r="V945" s="633"/>
      <c r="W945" s="633"/>
    </row>
    <row r="946" spans="14:23">
      <c r="N946" s="633">
        <v>897</v>
      </c>
      <c r="O946" s="637">
        <f t="shared" si="66"/>
        <v>5273734817.2964916</v>
      </c>
      <c r="P946" s="633">
        <v>897</v>
      </c>
      <c r="Q946" s="638">
        <f t="shared" si="67"/>
        <v>1.2E-2</v>
      </c>
      <c r="R946" s="637">
        <f t="shared" ref="R946:R1009" si="69">O946*Q946</f>
        <v>63284817.807557903</v>
      </c>
      <c r="S946" s="636">
        <f t="shared" si="68"/>
        <v>1000</v>
      </c>
      <c r="T946" s="633"/>
      <c r="U946" s="633"/>
      <c r="V946" s="633"/>
      <c r="W946" s="633"/>
    </row>
    <row r="947" spans="14:23">
      <c r="N947" s="633">
        <v>898</v>
      </c>
      <c r="O947" s="637">
        <f t="shared" ref="O947:O1010" si="70">O946+R946+S947</f>
        <v>5337020635.1040497</v>
      </c>
      <c r="P947" s="633">
        <v>898</v>
      </c>
      <c r="Q947" s="638">
        <f t="shared" ref="Q947:Q1010" si="71">Q946</f>
        <v>1.2E-2</v>
      </c>
      <c r="R947" s="637">
        <f t="shared" si="69"/>
        <v>64044247.621248595</v>
      </c>
      <c r="S947" s="636">
        <f t="shared" ref="S947:S1010" si="72">S946</f>
        <v>1000</v>
      </c>
      <c r="T947" s="633"/>
      <c r="U947" s="633"/>
      <c r="V947" s="633"/>
      <c r="W947" s="633"/>
    </row>
    <row r="948" spans="14:23">
      <c r="N948" s="633">
        <v>899</v>
      </c>
      <c r="O948" s="637">
        <f t="shared" si="70"/>
        <v>5401065882.7252979</v>
      </c>
      <c r="P948" s="633">
        <v>899</v>
      </c>
      <c r="Q948" s="638">
        <f t="shared" si="71"/>
        <v>1.2E-2</v>
      </c>
      <c r="R948" s="637">
        <f t="shared" si="69"/>
        <v>64812790.592703573</v>
      </c>
      <c r="S948" s="636">
        <f t="shared" si="72"/>
        <v>1000</v>
      </c>
      <c r="T948" s="633"/>
      <c r="U948" s="633"/>
      <c r="V948" s="633"/>
      <c r="W948" s="633"/>
    </row>
    <row r="949" spans="14:23">
      <c r="N949" s="633">
        <v>900</v>
      </c>
      <c r="O949" s="637">
        <f t="shared" si="70"/>
        <v>5465879673.3180017</v>
      </c>
      <c r="P949" s="633">
        <v>900</v>
      </c>
      <c r="Q949" s="638">
        <f t="shared" si="71"/>
        <v>1.2E-2</v>
      </c>
      <c r="R949" s="637">
        <f t="shared" si="69"/>
        <v>65590556.079816021</v>
      </c>
      <c r="S949" s="636">
        <f t="shared" si="72"/>
        <v>1000</v>
      </c>
      <c r="T949" s="633"/>
      <c r="U949" s="633"/>
      <c r="V949" s="633"/>
      <c r="W949" s="633"/>
    </row>
    <row r="950" spans="14:23">
      <c r="N950" s="633">
        <v>901</v>
      </c>
      <c r="O950" s="637">
        <f t="shared" si="70"/>
        <v>5531471229.3978176</v>
      </c>
      <c r="P950" s="633">
        <v>901</v>
      </c>
      <c r="Q950" s="638">
        <f t="shared" si="71"/>
        <v>1.2E-2</v>
      </c>
      <c r="R950" s="637">
        <f t="shared" si="69"/>
        <v>66377654.752773814</v>
      </c>
      <c r="S950" s="636">
        <f t="shared" si="72"/>
        <v>1000</v>
      </c>
      <c r="T950" s="633"/>
      <c r="U950" s="633"/>
      <c r="V950" s="633"/>
      <c r="W950" s="633"/>
    </row>
    <row r="951" spans="14:23">
      <c r="N951" s="633">
        <v>902</v>
      </c>
      <c r="O951" s="637">
        <f t="shared" si="70"/>
        <v>5597849884.1505919</v>
      </c>
      <c r="P951" s="633">
        <v>902</v>
      </c>
      <c r="Q951" s="638">
        <f t="shared" si="71"/>
        <v>1.2E-2</v>
      </c>
      <c r="R951" s="637">
        <f t="shared" si="69"/>
        <v>67174198.609807104</v>
      </c>
      <c r="S951" s="636">
        <f t="shared" si="72"/>
        <v>1000</v>
      </c>
      <c r="T951" s="633"/>
      <c r="U951" s="633"/>
      <c r="V951" s="633"/>
      <c r="W951" s="633"/>
    </row>
    <row r="952" spans="14:23">
      <c r="N952" s="633">
        <v>903</v>
      </c>
      <c r="O952" s="637">
        <f t="shared" si="70"/>
        <v>5665025082.7603989</v>
      </c>
      <c r="P952" s="633">
        <v>903</v>
      </c>
      <c r="Q952" s="638">
        <f t="shared" si="71"/>
        <v>1.2E-2</v>
      </c>
      <c r="R952" s="637">
        <f t="shared" si="69"/>
        <v>67980300.993124783</v>
      </c>
      <c r="S952" s="636">
        <f t="shared" si="72"/>
        <v>1000</v>
      </c>
      <c r="T952" s="633"/>
      <c r="U952" s="633"/>
      <c r="V952" s="633"/>
      <c r="W952" s="633"/>
    </row>
    <row r="953" spans="14:23">
      <c r="N953" s="633">
        <v>904</v>
      </c>
      <c r="O953" s="637">
        <f t="shared" si="70"/>
        <v>5733006383.7535238</v>
      </c>
      <c r="P953" s="633">
        <v>904</v>
      </c>
      <c r="Q953" s="638">
        <f t="shared" si="71"/>
        <v>1.2E-2</v>
      </c>
      <c r="R953" s="637">
        <f t="shared" si="69"/>
        <v>68796076.605042294</v>
      </c>
      <c r="S953" s="636">
        <f t="shared" si="72"/>
        <v>1000</v>
      </c>
      <c r="T953" s="633"/>
      <c r="U953" s="633"/>
      <c r="V953" s="633"/>
      <c r="W953" s="633"/>
    </row>
    <row r="954" spans="14:23">
      <c r="N954" s="633">
        <v>905</v>
      </c>
      <c r="O954" s="637">
        <f t="shared" si="70"/>
        <v>5801803460.3585663</v>
      </c>
      <c r="P954" s="633">
        <v>905</v>
      </c>
      <c r="Q954" s="638">
        <f t="shared" si="71"/>
        <v>1.2E-2</v>
      </c>
      <c r="R954" s="637">
        <f t="shared" si="69"/>
        <v>69621641.524302796</v>
      </c>
      <c r="S954" s="636">
        <f t="shared" si="72"/>
        <v>1000</v>
      </c>
      <c r="T954" s="633"/>
      <c r="U954" s="633"/>
      <c r="V954" s="633"/>
      <c r="W954" s="633"/>
    </row>
    <row r="955" spans="14:23">
      <c r="N955" s="633">
        <v>906</v>
      </c>
      <c r="O955" s="637">
        <f t="shared" si="70"/>
        <v>5871426101.8828688</v>
      </c>
      <c r="P955" s="633">
        <v>906</v>
      </c>
      <c r="Q955" s="638">
        <f t="shared" si="71"/>
        <v>1.2E-2</v>
      </c>
      <c r="R955" s="637">
        <f t="shared" si="69"/>
        <v>70457113.222594425</v>
      </c>
      <c r="S955" s="636">
        <f t="shared" si="72"/>
        <v>1000</v>
      </c>
      <c r="T955" s="633"/>
      <c r="U955" s="633"/>
      <c r="V955" s="633"/>
      <c r="W955" s="633"/>
    </row>
    <row r="956" spans="14:23">
      <c r="N956" s="633">
        <v>907</v>
      </c>
      <c r="O956" s="637">
        <f t="shared" si="70"/>
        <v>5941884215.105463</v>
      </c>
      <c r="P956" s="633">
        <v>907</v>
      </c>
      <c r="Q956" s="638">
        <f t="shared" si="71"/>
        <v>1.2E-2</v>
      </c>
      <c r="R956" s="637">
        <f t="shared" si="69"/>
        <v>71302610.581265554</v>
      </c>
      <c r="S956" s="636">
        <f t="shared" si="72"/>
        <v>1000</v>
      </c>
      <c r="T956" s="633"/>
      <c r="U956" s="633"/>
      <c r="V956" s="633"/>
      <c r="W956" s="633"/>
    </row>
    <row r="957" spans="14:23">
      <c r="N957" s="633">
        <v>908</v>
      </c>
      <c r="O957" s="637">
        <f t="shared" si="70"/>
        <v>6013187825.6867285</v>
      </c>
      <c r="P957" s="633">
        <v>908</v>
      </c>
      <c r="Q957" s="638">
        <f t="shared" si="71"/>
        <v>1.2E-2</v>
      </c>
      <c r="R957" s="637">
        <f t="shared" si="69"/>
        <v>72158253.90824075</v>
      </c>
      <c r="S957" s="636">
        <f t="shared" si="72"/>
        <v>1000</v>
      </c>
      <c r="T957" s="633"/>
      <c r="U957" s="633"/>
      <c r="V957" s="633"/>
      <c r="W957" s="633"/>
    </row>
    <row r="958" spans="14:23">
      <c r="N958" s="633">
        <v>909</v>
      </c>
      <c r="O958" s="637">
        <f t="shared" si="70"/>
        <v>6085347079.5949688</v>
      </c>
      <c r="P958" s="633">
        <v>909</v>
      </c>
      <c r="Q958" s="638">
        <f t="shared" si="71"/>
        <v>1.2E-2</v>
      </c>
      <c r="R958" s="637">
        <f t="shared" si="69"/>
        <v>73024164.955139622</v>
      </c>
      <c r="S958" s="636">
        <f t="shared" si="72"/>
        <v>1000</v>
      </c>
      <c r="T958" s="633"/>
      <c r="U958" s="633"/>
      <c r="V958" s="633"/>
      <c r="W958" s="633"/>
    </row>
    <row r="959" spans="14:23">
      <c r="N959" s="633">
        <v>910</v>
      </c>
      <c r="O959" s="637">
        <f t="shared" si="70"/>
        <v>6158372244.550108</v>
      </c>
      <c r="P959" s="633">
        <v>910</v>
      </c>
      <c r="Q959" s="638">
        <f t="shared" si="71"/>
        <v>1.2E-2</v>
      </c>
      <c r="R959" s="637">
        <f t="shared" si="69"/>
        <v>73900466.934601292</v>
      </c>
      <c r="S959" s="636">
        <f t="shared" si="72"/>
        <v>1000</v>
      </c>
      <c r="T959" s="633"/>
      <c r="U959" s="633"/>
      <c r="V959" s="633"/>
      <c r="W959" s="633"/>
    </row>
    <row r="960" spans="14:23">
      <c r="N960" s="633">
        <v>911</v>
      </c>
      <c r="O960" s="637">
        <f t="shared" si="70"/>
        <v>6232273711.4847088</v>
      </c>
      <c r="P960" s="633">
        <v>911</v>
      </c>
      <c r="Q960" s="638">
        <f t="shared" si="71"/>
        <v>1.2E-2</v>
      </c>
      <c r="R960" s="637">
        <f t="shared" si="69"/>
        <v>74787284.53781651</v>
      </c>
      <c r="S960" s="636">
        <f t="shared" si="72"/>
        <v>1000</v>
      </c>
      <c r="T960" s="633"/>
      <c r="U960" s="633"/>
      <c r="V960" s="633"/>
      <c r="W960" s="633"/>
    </row>
    <row r="961" spans="14:23">
      <c r="N961" s="633">
        <v>912</v>
      </c>
      <c r="O961" s="637">
        <f t="shared" si="70"/>
        <v>6307061996.0225248</v>
      </c>
      <c r="P961" s="633">
        <v>912</v>
      </c>
      <c r="Q961" s="638">
        <f t="shared" si="71"/>
        <v>1.2E-2</v>
      </c>
      <c r="R961" s="637">
        <f t="shared" si="69"/>
        <v>75684743.952270299</v>
      </c>
      <c r="S961" s="636">
        <f t="shared" si="72"/>
        <v>1000</v>
      </c>
      <c r="T961" s="633"/>
      <c r="U961" s="633"/>
      <c r="V961" s="633"/>
      <c r="W961" s="633"/>
    </row>
    <row r="962" spans="14:23">
      <c r="N962" s="633">
        <v>913</v>
      </c>
      <c r="O962" s="637">
        <f t="shared" si="70"/>
        <v>6382747739.9747953</v>
      </c>
      <c r="P962" s="633">
        <v>913</v>
      </c>
      <c r="Q962" s="638">
        <f t="shared" si="71"/>
        <v>1.2E-2</v>
      </c>
      <c r="R962" s="637">
        <f t="shared" si="69"/>
        <v>76592972.879697546</v>
      </c>
      <c r="S962" s="636">
        <f t="shared" si="72"/>
        <v>1000</v>
      </c>
      <c r="T962" s="633"/>
      <c r="U962" s="633"/>
      <c r="V962" s="633"/>
      <c r="W962" s="633"/>
    </row>
    <row r="963" spans="14:23">
      <c r="N963" s="633">
        <v>914</v>
      </c>
      <c r="O963" s="637">
        <f t="shared" si="70"/>
        <v>6459341712.8544931</v>
      </c>
      <c r="P963" s="633">
        <v>914</v>
      </c>
      <c r="Q963" s="638">
        <f t="shared" si="71"/>
        <v>1.2E-2</v>
      </c>
      <c r="R963" s="637">
        <f t="shared" si="69"/>
        <v>77512100.554253921</v>
      </c>
      <c r="S963" s="636">
        <f t="shared" si="72"/>
        <v>1000</v>
      </c>
      <c r="T963" s="633"/>
      <c r="U963" s="633"/>
      <c r="V963" s="633"/>
      <c r="W963" s="633"/>
    </row>
    <row r="964" spans="14:23">
      <c r="N964" s="633">
        <v>915</v>
      </c>
      <c r="O964" s="637">
        <f t="shared" si="70"/>
        <v>6536854813.4087467</v>
      </c>
      <c r="P964" s="633">
        <v>915</v>
      </c>
      <c r="Q964" s="638">
        <f t="shared" si="71"/>
        <v>1.2E-2</v>
      </c>
      <c r="R964" s="637">
        <f t="shared" si="69"/>
        <v>78442257.760904968</v>
      </c>
      <c r="S964" s="636">
        <f t="shared" si="72"/>
        <v>1000</v>
      </c>
      <c r="T964" s="633"/>
      <c r="U964" s="633"/>
      <c r="V964" s="633"/>
      <c r="W964" s="633"/>
    </row>
    <row r="965" spans="14:23">
      <c r="N965" s="633">
        <v>916</v>
      </c>
      <c r="O965" s="637">
        <f t="shared" si="70"/>
        <v>6615298071.169652</v>
      </c>
      <c r="P965" s="633">
        <v>916</v>
      </c>
      <c r="Q965" s="638">
        <f t="shared" si="71"/>
        <v>1.2E-2</v>
      </c>
      <c r="R965" s="637">
        <f t="shared" si="69"/>
        <v>79383576.854035825</v>
      </c>
      <c r="S965" s="636">
        <f t="shared" si="72"/>
        <v>1000</v>
      </c>
      <c r="T965" s="633"/>
      <c r="U965" s="633"/>
      <c r="V965" s="633"/>
      <c r="W965" s="633"/>
    </row>
    <row r="966" spans="14:23">
      <c r="N966" s="633">
        <v>917</v>
      </c>
      <c r="O966" s="637">
        <f t="shared" si="70"/>
        <v>6694682648.0236874</v>
      </c>
      <c r="P966" s="633">
        <v>917</v>
      </c>
      <c r="Q966" s="638">
        <f t="shared" si="71"/>
        <v>1.2E-2</v>
      </c>
      <c r="R966" s="637">
        <f t="shared" si="69"/>
        <v>80336191.776284248</v>
      </c>
      <c r="S966" s="636">
        <f t="shared" si="72"/>
        <v>1000</v>
      </c>
      <c r="T966" s="633"/>
      <c r="U966" s="633"/>
      <c r="V966" s="633"/>
      <c r="W966" s="633"/>
    </row>
    <row r="967" spans="14:23">
      <c r="N967" s="633">
        <v>918</v>
      </c>
      <c r="O967" s="637">
        <f t="shared" si="70"/>
        <v>6775019839.7999716</v>
      </c>
      <c r="P967" s="633">
        <v>918</v>
      </c>
      <c r="Q967" s="638">
        <f t="shared" si="71"/>
        <v>1.2E-2</v>
      </c>
      <c r="R967" s="637">
        <f t="shared" si="69"/>
        <v>81300238.07759966</v>
      </c>
      <c r="S967" s="636">
        <f t="shared" si="72"/>
        <v>1000</v>
      </c>
      <c r="T967" s="633"/>
      <c r="U967" s="633"/>
      <c r="V967" s="633"/>
      <c r="W967" s="633"/>
    </row>
    <row r="968" spans="14:23">
      <c r="N968" s="633">
        <v>919</v>
      </c>
      <c r="O968" s="637">
        <f t="shared" si="70"/>
        <v>6856321077.8775711</v>
      </c>
      <c r="P968" s="633">
        <v>919</v>
      </c>
      <c r="Q968" s="638">
        <f t="shared" si="71"/>
        <v>1.2E-2</v>
      </c>
      <c r="R968" s="637">
        <f t="shared" si="69"/>
        <v>82275852.934530854</v>
      </c>
      <c r="S968" s="636">
        <f t="shared" si="72"/>
        <v>1000</v>
      </c>
      <c r="T968" s="633"/>
      <c r="U968" s="633"/>
      <c r="V968" s="633"/>
      <c r="W968" s="633"/>
    </row>
    <row r="969" spans="14:23">
      <c r="N969" s="633">
        <v>920</v>
      </c>
      <c r="O969" s="637">
        <f t="shared" si="70"/>
        <v>6938597930.8121023</v>
      </c>
      <c r="P969" s="633">
        <v>920</v>
      </c>
      <c r="Q969" s="638">
        <f t="shared" si="71"/>
        <v>1.2E-2</v>
      </c>
      <c r="R969" s="637">
        <f t="shared" si="69"/>
        <v>83263175.169745237</v>
      </c>
      <c r="S969" s="636">
        <f t="shared" si="72"/>
        <v>1000</v>
      </c>
      <c r="T969" s="633"/>
      <c r="U969" s="633"/>
      <c r="V969" s="633"/>
      <c r="W969" s="633"/>
    </row>
    <row r="970" spans="14:23">
      <c r="N970" s="633">
        <v>921</v>
      </c>
      <c r="O970" s="637">
        <f t="shared" si="70"/>
        <v>7021862105.9818478</v>
      </c>
      <c r="P970" s="633">
        <v>921</v>
      </c>
      <c r="Q970" s="638">
        <f t="shared" si="71"/>
        <v>1.2E-2</v>
      </c>
      <c r="R970" s="637">
        <f t="shared" si="69"/>
        <v>84262345.271782175</v>
      </c>
      <c r="S970" s="636">
        <f t="shared" si="72"/>
        <v>1000</v>
      </c>
      <c r="T970" s="633"/>
      <c r="U970" s="633"/>
      <c r="V970" s="633"/>
      <c r="W970" s="633"/>
    </row>
    <row r="971" spans="14:23">
      <c r="N971" s="633">
        <v>922</v>
      </c>
      <c r="O971" s="637">
        <f t="shared" si="70"/>
        <v>7106125451.2536297</v>
      </c>
      <c r="P971" s="633">
        <v>922</v>
      </c>
      <c r="Q971" s="638">
        <f t="shared" si="71"/>
        <v>1.2E-2</v>
      </c>
      <c r="R971" s="637">
        <f t="shared" si="69"/>
        <v>85273505.415043563</v>
      </c>
      <c r="S971" s="636">
        <f t="shared" si="72"/>
        <v>1000</v>
      </c>
      <c r="T971" s="633"/>
      <c r="U971" s="633"/>
      <c r="V971" s="633"/>
      <c r="W971" s="633"/>
    </row>
    <row r="972" spans="14:23">
      <c r="N972" s="633">
        <v>923</v>
      </c>
      <c r="O972" s="637">
        <f t="shared" si="70"/>
        <v>7191399956.6686735</v>
      </c>
      <c r="P972" s="633">
        <v>923</v>
      </c>
      <c r="Q972" s="638">
        <f t="shared" si="71"/>
        <v>1.2E-2</v>
      </c>
      <c r="R972" s="637">
        <f t="shared" si="69"/>
        <v>86296799.480024084</v>
      </c>
      <c r="S972" s="636">
        <f t="shared" si="72"/>
        <v>1000</v>
      </c>
      <c r="T972" s="633"/>
      <c r="U972" s="633"/>
      <c r="V972" s="633"/>
      <c r="W972" s="633"/>
    </row>
    <row r="973" spans="14:23">
      <c r="N973" s="633">
        <v>924</v>
      </c>
      <c r="O973" s="637">
        <f t="shared" si="70"/>
        <v>7277697756.1486979</v>
      </c>
      <c r="P973" s="633">
        <v>924</v>
      </c>
      <c r="Q973" s="638">
        <f t="shared" si="71"/>
        <v>1.2E-2</v>
      </c>
      <c r="R973" s="637">
        <f t="shared" si="69"/>
        <v>87332373.073784381</v>
      </c>
      <c r="S973" s="636">
        <f t="shared" si="72"/>
        <v>1000</v>
      </c>
      <c r="T973" s="633"/>
      <c r="U973" s="633"/>
      <c r="V973" s="633"/>
      <c r="W973" s="633"/>
    </row>
    <row r="974" spans="14:23">
      <c r="N974" s="633">
        <v>925</v>
      </c>
      <c r="O974" s="637">
        <f t="shared" si="70"/>
        <v>7365031129.2224827</v>
      </c>
      <c r="P974" s="633">
        <v>925</v>
      </c>
      <c r="Q974" s="638">
        <f t="shared" si="71"/>
        <v>1.2E-2</v>
      </c>
      <c r="R974" s="637">
        <f t="shared" si="69"/>
        <v>88380373.550669789</v>
      </c>
      <c r="S974" s="636">
        <f t="shared" si="72"/>
        <v>1000</v>
      </c>
      <c r="T974" s="633"/>
      <c r="U974" s="633"/>
      <c r="V974" s="633"/>
      <c r="W974" s="633"/>
    </row>
    <row r="975" spans="14:23">
      <c r="N975" s="633">
        <v>926</v>
      </c>
      <c r="O975" s="637">
        <f t="shared" si="70"/>
        <v>7453412502.7731524</v>
      </c>
      <c r="P975" s="633">
        <v>926</v>
      </c>
      <c r="Q975" s="638">
        <f t="shared" si="71"/>
        <v>1.2E-2</v>
      </c>
      <c r="R975" s="637">
        <f t="shared" si="69"/>
        <v>89440950.033277825</v>
      </c>
      <c r="S975" s="636">
        <f t="shared" si="72"/>
        <v>1000</v>
      </c>
      <c r="T975" s="633"/>
      <c r="U975" s="633"/>
      <c r="V975" s="633"/>
      <c r="W975" s="633"/>
    </row>
    <row r="976" spans="14:23">
      <c r="N976" s="633">
        <v>927</v>
      </c>
      <c r="O976" s="637">
        <f t="shared" si="70"/>
        <v>7542854452.8064299</v>
      </c>
      <c r="P976" s="633">
        <v>927</v>
      </c>
      <c r="Q976" s="638">
        <f t="shared" si="71"/>
        <v>1.2E-2</v>
      </c>
      <c r="R976" s="637">
        <f t="shared" si="69"/>
        <v>90514253.433677167</v>
      </c>
      <c r="S976" s="636">
        <f t="shared" si="72"/>
        <v>1000</v>
      </c>
      <c r="T976" s="633"/>
      <c r="U976" s="633"/>
      <c r="V976" s="633"/>
      <c r="W976" s="633"/>
    </row>
    <row r="977" spans="14:23">
      <c r="N977" s="633">
        <v>928</v>
      </c>
      <c r="O977" s="637">
        <f t="shared" si="70"/>
        <v>7633369706.2401066</v>
      </c>
      <c r="P977" s="633">
        <v>928</v>
      </c>
      <c r="Q977" s="638">
        <f t="shared" si="71"/>
        <v>1.2E-2</v>
      </c>
      <c r="R977" s="637">
        <f t="shared" si="69"/>
        <v>91600436.474881276</v>
      </c>
      <c r="S977" s="636">
        <f t="shared" si="72"/>
        <v>1000</v>
      </c>
      <c r="T977" s="633"/>
      <c r="U977" s="633"/>
      <c r="V977" s="633"/>
      <c r="W977" s="633"/>
    </row>
    <row r="978" spans="14:23">
      <c r="N978" s="633">
        <v>929</v>
      </c>
      <c r="O978" s="637">
        <f t="shared" si="70"/>
        <v>7724971142.7149878</v>
      </c>
      <c r="P978" s="633">
        <v>929</v>
      </c>
      <c r="Q978" s="638">
        <f t="shared" si="71"/>
        <v>1.2E-2</v>
      </c>
      <c r="R978" s="637">
        <f t="shared" si="69"/>
        <v>92699653.712579861</v>
      </c>
      <c r="S978" s="636">
        <f t="shared" si="72"/>
        <v>1000</v>
      </c>
      <c r="T978" s="633"/>
      <c r="U978" s="633"/>
      <c r="V978" s="633"/>
      <c r="W978" s="633"/>
    </row>
    <row r="979" spans="14:23">
      <c r="N979" s="633">
        <v>930</v>
      </c>
      <c r="O979" s="637">
        <f t="shared" si="70"/>
        <v>7817671796.4275675</v>
      </c>
      <c r="P979" s="633">
        <v>930</v>
      </c>
      <c r="Q979" s="638">
        <f t="shared" si="71"/>
        <v>1.2E-2</v>
      </c>
      <c r="R979" s="637">
        <f t="shared" si="69"/>
        <v>93812061.557130814</v>
      </c>
      <c r="S979" s="636">
        <f t="shared" si="72"/>
        <v>1000</v>
      </c>
      <c r="T979" s="633"/>
      <c r="U979" s="633"/>
      <c r="V979" s="633"/>
      <c r="W979" s="633"/>
    </row>
    <row r="980" spans="14:23">
      <c r="N980" s="633">
        <v>931</v>
      </c>
      <c r="O980" s="637">
        <f t="shared" si="70"/>
        <v>7911484857.9846983</v>
      </c>
      <c r="P980" s="633">
        <v>931</v>
      </c>
      <c r="Q980" s="638">
        <f t="shared" si="71"/>
        <v>1.2E-2</v>
      </c>
      <c r="R980" s="637">
        <f t="shared" si="69"/>
        <v>94937818.295816377</v>
      </c>
      <c r="S980" s="636">
        <f t="shared" si="72"/>
        <v>1000</v>
      </c>
      <c r="T980" s="633"/>
      <c r="U980" s="633"/>
      <c r="V980" s="633"/>
      <c r="W980" s="633"/>
    </row>
    <row r="981" spans="14:23">
      <c r="N981" s="633">
        <v>932</v>
      </c>
      <c r="O981" s="637">
        <f t="shared" si="70"/>
        <v>8006423676.2805147</v>
      </c>
      <c r="P981" s="633">
        <v>932</v>
      </c>
      <c r="Q981" s="638">
        <f t="shared" si="71"/>
        <v>1.2E-2</v>
      </c>
      <c r="R981" s="637">
        <f t="shared" si="69"/>
        <v>96077084.115366176</v>
      </c>
      <c r="S981" s="636">
        <f t="shared" si="72"/>
        <v>1000</v>
      </c>
      <c r="T981" s="633"/>
      <c r="U981" s="633"/>
      <c r="V981" s="633"/>
      <c r="W981" s="633"/>
    </row>
    <row r="982" spans="14:23">
      <c r="N982" s="633">
        <v>933</v>
      </c>
      <c r="O982" s="637">
        <f t="shared" si="70"/>
        <v>8102501760.3958807</v>
      </c>
      <c r="P982" s="633">
        <v>933</v>
      </c>
      <c r="Q982" s="638">
        <f t="shared" si="71"/>
        <v>1.2E-2</v>
      </c>
      <c r="R982" s="637">
        <f t="shared" si="69"/>
        <v>97230021.124750569</v>
      </c>
      <c r="S982" s="636">
        <f t="shared" si="72"/>
        <v>1000</v>
      </c>
      <c r="T982" s="633"/>
      <c r="U982" s="633"/>
      <c r="V982" s="633"/>
      <c r="W982" s="633"/>
    </row>
    <row r="983" spans="14:23">
      <c r="N983" s="633">
        <v>934</v>
      </c>
      <c r="O983" s="637">
        <f t="shared" si="70"/>
        <v>8199732781.5206308</v>
      </c>
      <c r="P983" s="633">
        <v>934</v>
      </c>
      <c r="Q983" s="638">
        <f t="shared" si="71"/>
        <v>1.2E-2</v>
      </c>
      <c r="R983" s="637">
        <f t="shared" si="69"/>
        <v>98396793.378247574</v>
      </c>
      <c r="S983" s="636">
        <f t="shared" si="72"/>
        <v>1000</v>
      </c>
      <c r="T983" s="633"/>
      <c r="U983" s="633"/>
      <c r="V983" s="633"/>
      <c r="W983" s="633"/>
    </row>
    <row r="984" spans="14:23">
      <c r="N984" s="633">
        <v>935</v>
      </c>
      <c r="O984" s="637">
        <f t="shared" si="70"/>
        <v>8298130574.8988781</v>
      </c>
      <c r="P984" s="633">
        <v>935</v>
      </c>
      <c r="Q984" s="638">
        <f t="shared" si="71"/>
        <v>1.2E-2</v>
      </c>
      <c r="R984" s="637">
        <f t="shared" si="69"/>
        <v>99577566.898786545</v>
      </c>
      <c r="S984" s="636">
        <f t="shared" si="72"/>
        <v>1000</v>
      </c>
      <c r="T984" s="633"/>
      <c r="U984" s="633"/>
      <c r="V984" s="633"/>
      <c r="W984" s="633"/>
    </row>
    <row r="985" spans="14:23">
      <c r="N985" s="633">
        <v>936</v>
      </c>
      <c r="O985" s="637">
        <f t="shared" si="70"/>
        <v>8397709141.7976646</v>
      </c>
      <c r="P985" s="633">
        <v>936</v>
      </c>
      <c r="Q985" s="638">
        <f t="shared" si="71"/>
        <v>1.2E-2</v>
      </c>
      <c r="R985" s="637">
        <f t="shared" si="69"/>
        <v>100772509.70157197</v>
      </c>
      <c r="S985" s="636">
        <f t="shared" si="72"/>
        <v>1000</v>
      </c>
      <c r="T985" s="633"/>
      <c r="U985" s="633"/>
      <c r="V985" s="633"/>
      <c r="W985" s="633"/>
    </row>
    <row r="986" spans="14:23">
      <c r="N986" s="633">
        <v>937</v>
      </c>
      <c r="O986" s="637">
        <f t="shared" si="70"/>
        <v>8498482651.4992371</v>
      </c>
      <c r="P986" s="633">
        <v>937</v>
      </c>
      <c r="Q986" s="638">
        <f t="shared" si="71"/>
        <v>1.2E-2</v>
      </c>
      <c r="R986" s="637">
        <f t="shared" si="69"/>
        <v>101981791.81799084</v>
      </c>
      <c r="S986" s="636">
        <f t="shared" si="72"/>
        <v>1000</v>
      </c>
      <c r="T986" s="633"/>
      <c r="U986" s="633"/>
      <c r="V986" s="633"/>
      <c r="W986" s="633"/>
    </row>
    <row r="987" spans="14:23">
      <c r="N987" s="633">
        <v>938</v>
      </c>
      <c r="O987" s="637">
        <f t="shared" si="70"/>
        <v>8600465443.3172283</v>
      </c>
      <c r="P987" s="633">
        <v>938</v>
      </c>
      <c r="Q987" s="638">
        <f t="shared" si="71"/>
        <v>1.2E-2</v>
      </c>
      <c r="R987" s="637">
        <f t="shared" si="69"/>
        <v>103205585.31980674</v>
      </c>
      <c r="S987" s="636">
        <f t="shared" si="72"/>
        <v>1000</v>
      </c>
      <c r="T987" s="633"/>
      <c r="U987" s="633"/>
      <c r="V987" s="633"/>
      <c r="W987" s="633"/>
    </row>
    <row r="988" spans="14:23">
      <c r="N988" s="633">
        <v>939</v>
      </c>
      <c r="O988" s="637">
        <f t="shared" si="70"/>
        <v>8703672028.6370354</v>
      </c>
      <c r="P988" s="633">
        <v>939</v>
      </c>
      <c r="Q988" s="638">
        <f t="shared" si="71"/>
        <v>1.2E-2</v>
      </c>
      <c r="R988" s="637">
        <f t="shared" si="69"/>
        <v>104444064.34364443</v>
      </c>
      <c r="S988" s="636">
        <f t="shared" si="72"/>
        <v>1000</v>
      </c>
      <c r="T988" s="633"/>
      <c r="U988" s="633"/>
      <c r="V988" s="633"/>
      <c r="W988" s="633"/>
    </row>
    <row r="989" spans="14:23">
      <c r="N989" s="633">
        <v>940</v>
      </c>
      <c r="O989" s="637">
        <f t="shared" si="70"/>
        <v>8808117092.9806805</v>
      </c>
      <c r="P989" s="633">
        <v>940</v>
      </c>
      <c r="Q989" s="638">
        <f t="shared" si="71"/>
        <v>1.2E-2</v>
      </c>
      <c r="R989" s="637">
        <f t="shared" si="69"/>
        <v>105697405.11576816</v>
      </c>
      <c r="S989" s="636">
        <f t="shared" si="72"/>
        <v>1000</v>
      </c>
      <c r="T989" s="633"/>
      <c r="U989" s="633"/>
      <c r="V989" s="633"/>
      <c r="W989" s="633"/>
    </row>
    <row r="990" spans="14:23">
      <c r="N990" s="633">
        <v>941</v>
      </c>
      <c r="O990" s="637">
        <f t="shared" si="70"/>
        <v>8913815498.0964489</v>
      </c>
      <c r="P990" s="633">
        <v>941</v>
      </c>
      <c r="Q990" s="638">
        <f t="shared" si="71"/>
        <v>1.2E-2</v>
      </c>
      <c r="R990" s="637">
        <f t="shared" si="69"/>
        <v>106965785.97715738</v>
      </c>
      <c r="S990" s="636">
        <f t="shared" si="72"/>
        <v>1000</v>
      </c>
      <c r="T990" s="633"/>
      <c r="U990" s="633"/>
      <c r="V990" s="633"/>
      <c r="W990" s="633"/>
    </row>
    <row r="991" spans="14:23">
      <c r="N991" s="633">
        <v>942</v>
      </c>
      <c r="O991" s="637">
        <f t="shared" si="70"/>
        <v>9020782284.0736065</v>
      </c>
      <c r="P991" s="633">
        <v>942</v>
      </c>
      <c r="Q991" s="638">
        <f t="shared" si="71"/>
        <v>1.2E-2</v>
      </c>
      <c r="R991" s="637">
        <f t="shared" si="69"/>
        <v>108249387.40888327</v>
      </c>
      <c r="S991" s="636">
        <f t="shared" si="72"/>
        <v>1000</v>
      </c>
      <c r="T991" s="633"/>
      <c r="U991" s="633"/>
      <c r="V991" s="633"/>
      <c r="W991" s="633"/>
    </row>
    <row r="992" spans="14:23">
      <c r="N992" s="633">
        <v>943</v>
      </c>
      <c r="O992" s="637">
        <f t="shared" si="70"/>
        <v>9129032671.4824905</v>
      </c>
      <c r="P992" s="633">
        <v>943</v>
      </c>
      <c r="Q992" s="638">
        <f t="shared" si="71"/>
        <v>1.2E-2</v>
      </c>
      <c r="R992" s="637">
        <f t="shared" si="69"/>
        <v>109548392.05778989</v>
      </c>
      <c r="S992" s="636">
        <f t="shared" si="72"/>
        <v>1000</v>
      </c>
      <c r="T992" s="633"/>
      <c r="U992" s="633"/>
      <c r="V992" s="633"/>
      <c r="W992" s="633"/>
    </row>
    <row r="993" spans="14:23">
      <c r="N993" s="633">
        <v>944</v>
      </c>
      <c r="O993" s="637">
        <f t="shared" si="70"/>
        <v>9238582063.5402813</v>
      </c>
      <c r="P993" s="633">
        <v>944</v>
      </c>
      <c r="Q993" s="638">
        <f t="shared" si="71"/>
        <v>1.2E-2</v>
      </c>
      <c r="R993" s="637">
        <f t="shared" si="69"/>
        <v>110862984.76248337</v>
      </c>
      <c r="S993" s="636">
        <f t="shared" si="72"/>
        <v>1000</v>
      </c>
      <c r="T993" s="633"/>
      <c r="U993" s="633"/>
      <c r="V993" s="633"/>
      <c r="W993" s="633"/>
    </row>
    <row r="994" spans="14:23">
      <c r="N994" s="633">
        <v>945</v>
      </c>
      <c r="O994" s="637">
        <f t="shared" si="70"/>
        <v>9349446048.3027649</v>
      </c>
      <c r="P994" s="633">
        <v>945</v>
      </c>
      <c r="Q994" s="638">
        <f t="shared" si="71"/>
        <v>1.2E-2</v>
      </c>
      <c r="R994" s="637">
        <f t="shared" si="69"/>
        <v>112193352.57963318</v>
      </c>
      <c r="S994" s="636">
        <f t="shared" si="72"/>
        <v>1000</v>
      </c>
      <c r="T994" s="633"/>
      <c r="U994" s="633"/>
      <c r="V994" s="633"/>
      <c r="W994" s="633"/>
    </row>
    <row r="995" spans="14:23">
      <c r="N995" s="633">
        <v>946</v>
      </c>
      <c r="O995" s="637">
        <f t="shared" si="70"/>
        <v>9461640400.8823986</v>
      </c>
      <c r="P995" s="633">
        <v>946</v>
      </c>
      <c r="Q995" s="638">
        <f t="shared" si="71"/>
        <v>1.2E-2</v>
      </c>
      <c r="R995" s="637">
        <f t="shared" si="69"/>
        <v>113539684.81058879</v>
      </c>
      <c r="S995" s="636">
        <f t="shared" si="72"/>
        <v>1000</v>
      </c>
      <c r="T995" s="633"/>
      <c r="U995" s="633"/>
      <c r="V995" s="633"/>
      <c r="W995" s="633"/>
    </row>
    <row r="996" spans="14:23">
      <c r="N996" s="633">
        <v>947</v>
      </c>
      <c r="O996" s="637">
        <f t="shared" si="70"/>
        <v>9575181085.6929874</v>
      </c>
      <c r="P996" s="633">
        <v>947</v>
      </c>
      <c r="Q996" s="638">
        <f t="shared" si="71"/>
        <v>1.2E-2</v>
      </c>
      <c r="R996" s="637">
        <f t="shared" si="69"/>
        <v>114902173.02831586</v>
      </c>
      <c r="S996" s="636">
        <f t="shared" si="72"/>
        <v>1000</v>
      </c>
      <c r="T996" s="633"/>
      <c r="U996" s="633"/>
      <c r="V996" s="633"/>
      <c r="W996" s="633"/>
    </row>
    <row r="997" spans="14:23">
      <c r="N997" s="633">
        <v>948</v>
      </c>
      <c r="O997" s="637">
        <f t="shared" si="70"/>
        <v>9690084258.7213039</v>
      </c>
      <c r="P997" s="633">
        <v>948</v>
      </c>
      <c r="Q997" s="638">
        <f t="shared" si="71"/>
        <v>1.2E-2</v>
      </c>
      <c r="R997" s="637">
        <f t="shared" si="69"/>
        <v>116281011.10465565</v>
      </c>
      <c r="S997" s="636">
        <f t="shared" si="72"/>
        <v>1000</v>
      </c>
      <c r="T997" s="633"/>
      <c r="U997" s="633"/>
      <c r="V997" s="633"/>
      <c r="W997" s="633"/>
    </row>
    <row r="998" spans="14:23">
      <c r="N998" s="633">
        <v>949</v>
      </c>
      <c r="O998" s="637">
        <f t="shared" si="70"/>
        <v>9806366269.8259602</v>
      </c>
      <c r="P998" s="633">
        <v>949</v>
      </c>
      <c r="Q998" s="638">
        <f t="shared" si="71"/>
        <v>1.2E-2</v>
      </c>
      <c r="R998" s="637">
        <f t="shared" si="69"/>
        <v>117676395.23791152</v>
      </c>
      <c r="S998" s="636">
        <f t="shared" si="72"/>
        <v>1000</v>
      </c>
      <c r="T998" s="633"/>
      <c r="U998" s="633"/>
      <c r="V998" s="633"/>
      <c r="W998" s="633"/>
    </row>
    <row r="999" spans="14:23">
      <c r="N999" s="633">
        <v>950</v>
      </c>
      <c r="O999" s="637">
        <f t="shared" si="70"/>
        <v>9924043665.0638714</v>
      </c>
      <c r="P999" s="633">
        <v>950</v>
      </c>
      <c r="Q999" s="638">
        <f t="shared" si="71"/>
        <v>1.2E-2</v>
      </c>
      <c r="R999" s="637">
        <f t="shared" si="69"/>
        <v>119088523.98076646</v>
      </c>
      <c r="S999" s="636">
        <f t="shared" si="72"/>
        <v>1000</v>
      </c>
      <c r="T999" s="633"/>
      <c r="U999" s="633"/>
      <c r="V999" s="633"/>
      <c r="W999" s="633"/>
    </row>
    <row r="1000" spans="14:23">
      <c r="N1000" s="633">
        <v>951</v>
      </c>
      <c r="O1000" s="637">
        <f t="shared" si="70"/>
        <v>10043133189.044638</v>
      </c>
      <c r="P1000" s="633">
        <v>951</v>
      </c>
      <c r="Q1000" s="638">
        <f t="shared" si="71"/>
        <v>1.2E-2</v>
      </c>
      <c r="R1000" s="637">
        <f t="shared" si="69"/>
        <v>120517598.26853566</v>
      </c>
      <c r="S1000" s="636">
        <f t="shared" si="72"/>
        <v>1000</v>
      </c>
      <c r="T1000" s="633"/>
      <c r="U1000" s="633"/>
      <c r="V1000" s="633"/>
      <c r="W1000" s="633"/>
    </row>
    <row r="1001" spans="14:23">
      <c r="N1001" s="633">
        <v>952</v>
      </c>
      <c r="O1001" s="637">
        <f t="shared" si="70"/>
        <v>10163651787.313173</v>
      </c>
      <c r="P1001" s="633">
        <v>952</v>
      </c>
      <c r="Q1001" s="638">
        <f t="shared" si="71"/>
        <v>1.2E-2</v>
      </c>
      <c r="R1001" s="637">
        <f t="shared" si="69"/>
        <v>121963821.44775808</v>
      </c>
      <c r="S1001" s="636">
        <f t="shared" si="72"/>
        <v>1000</v>
      </c>
      <c r="T1001" s="633"/>
      <c r="U1001" s="633"/>
      <c r="V1001" s="633"/>
      <c r="W1001" s="633"/>
    </row>
    <row r="1002" spans="14:23">
      <c r="N1002" s="633">
        <v>953</v>
      </c>
      <c r="O1002" s="637">
        <f t="shared" si="70"/>
        <v>10285616608.760931</v>
      </c>
      <c r="P1002" s="633">
        <v>953</v>
      </c>
      <c r="Q1002" s="638">
        <f t="shared" si="71"/>
        <v>1.2E-2</v>
      </c>
      <c r="R1002" s="637">
        <f t="shared" si="69"/>
        <v>123427399.30513118</v>
      </c>
      <c r="S1002" s="636">
        <f t="shared" si="72"/>
        <v>1000</v>
      </c>
      <c r="T1002" s="633"/>
      <c r="U1002" s="633"/>
      <c r="V1002" s="633"/>
      <c r="W1002" s="633"/>
    </row>
    <row r="1003" spans="14:23">
      <c r="N1003" s="633">
        <v>954</v>
      </c>
      <c r="O1003" s="637">
        <f t="shared" si="70"/>
        <v>10409045008.066063</v>
      </c>
      <c r="P1003" s="633">
        <v>954</v>
      </c>
      <c r="Q1003" s="638">
        <f t="shared" si="71"/>
        <v>1.2E-2</v>
      </c>
      <c r="R1003" s="637">
        <f t="shared" si="69"/>
        <v>124908540.09679276</v>
      </c>
      <c r="S1003" s="636">
        <f t="shared" si="72"/>
        <v>1000</v>
      </c>
      <c r="T1003" s="633"/>
      <c r="U1003" s="633"/>
      <c r="V1003" s="633"/>
      <c r="W1003" s="633"/>
    </row>
    <row r="1004" spans="14:23">
      <c r="N1004" s="633">
        <v>955</v>
      </c>
      <c r="O1004" s="637">
        <f t="shared" si="70"/>
        <v>10533954548.162855</v>
      </c>
      <c r="P1004" s="633">
        <v>955</v>
      </c>
      <c r="Q1004" s="638">
        <f t="shared" si="71"/>
        <v>1.2E-2</v>
      </c>
      <c r="R1004" s="637">
        <f t="shared" si="69"/>
        <v>126407454.57795426</v>
      </c>
      <c r="S1004" s="636">
        <f t="shared" si="72"/>
        <v>1000</v>
      </c>
      <c r="T1004" s="633"/>
      <c r="U1004" s="633"/>
      <c r="V1004" s="633"/>
      <c r="W1004" s="633"/>
    </row>
    <row r="1005" spans="14:23">
      <c r="N1005" s="633">
        <v>956</v>
      </c>
      <c r="O1005" s="637">
        <f t="shared" si="70"/>
        <v>10660363002.740808</v>
      </c>
      <c r="P1005" s="633">
        <v>956</v>
      </c>
      <c r="Q1005" s="638">
        <f t="shared" si="71"/>
        <v>1.2E-2</v>
      </c>
      <c r="R1005" s="637">
        <f t="shared" si="69"/>
        <v>127924356.03288971</v>
      </c>
      <c r="S1005" s="636">
        <f t="shared" si="72"/>
        <v>1000</v>
      </c>
      <c r="T1005" s="633"/>
      <c r="U1005" s="633"/>
      <c r="V1005" s="633"/>
      <c r="W1005" s="633"/>
    </row>
    <row r="1006" spans="14:23">
      <c r="N1006" s="633">
        <v>957</v>
      </c>
      <c r="O1006" s="637">
        <f t="shared" si="70"/>
        <v>10788288358.773699</v>
      </c>
      <c r="P1006" s="633">
        <v>957</v>
      </c>
      <c r="Q1006" s="638">
        <f t="shared" si="71"/>
        <v>1.2E-2</v>
      </c>
      <c r="R1006" s="637">
        <f t="shared" si="69"/>
        <v>129459460.3052844</v>
      </c>
      <c r="S1006" s="636">
        <f t="shared" si="72"/>
        <v>1000</v>
      </c>
      <c r="T1006" s="633"/>
      <c r="U1006" s="633"/>
      <c r="V1006" s="633"/>
      <c r="W1006" s="633"/>
    </row>
    <row r="1007" spans="14:23">
      <c r="N1007" s="633">
        <v>958</v>
      </c>
      <c r="O1007" s="637">
        <f t="shared" si="70"/>
        <v>10917748819.078983</v>
      </c>
      <c r="P1007" s="633">
        <v>958</v>
      </c>
      <c r="Q1007" s="638">
        <f t="shared" si="71"/>
        <v>1.2E-2</v>
      </c>
      <c r="R1007" s="637">
        <f t="shared" si="69"/>
        <v>131012985.8289478</v>
      </c>
      <c r="S1007" s="636">
        <f t="shared" si="72"/>
        <v>1000</v>
      </c>
      <c r="T1007" s="633"/>
      <c r="U1007" s="633"/>
      <c r="V1007" s="633"/>
      <c r="W1007" s="633"/>
    </row>
    <row r="1008" spans="14:23">
      <c r="N1008" s="633">
        <v>959</v>
      </c>
      <c r="O1008" s="637">
        <f t="shared" si="70"/>
        <v>11048762804.90793</v>
      </c>
      <c r="P1008" s="633">
        <v>959</v>
      </c>
      <c r="Q1008" s="638">
        <f t="shared" si="71"/>
        <v>1.2E-2</v>
      </c>
      <c r="R1008" s="637">
        <f t="shared" si="69"/>
        <v>132585153.65889516</v>
      </c>
      <c r="S1008" s="636">
        <f t="shared" si="72"/>
        <v>1000</v>
      </c>
      <c r="T1008" s="633"/>
      <c r="U1008" s="633"/>
      <c r="V1008" s="633"/>
      <c r="W1008" s="633"/>
    </row>
    <row r="1009" spans="14:23">
      <c r="N1009" s="633">
        <v>960</v>
      </c>
      <c r="O1009" s="637">
        <f t="shared" si="70"/>
        <v>11181348958.566826</v>
      </c>
      <c r="P1009" s="633">
        <v>960</v>
      </c>
      <c r="Q1009" s="638">
        <f t="shared" si="71"/>
        <v>1.2E-2</v>
      </c>
      <c r="R1009" s="637">
        <f t="shared" si="69"/>
        <v>134176187.50280191</v>
      </c>
      <c r="S1009" s="636">
        <f t="shared" si="72"/>
        <v>1000</v>
      </c>
      <c r="T1009" s="633"/>
      <c r="U1009" s="633"/>
      <c r="V1009" s="633"/>
      <c r="W1009" s="633"/>
    </row>
    <row r="1010" spans="14:23">
      <c r="N1010" s="633">
        <v>961</v>
      </c>
      <c r="O1010" s="637">
        <f t="shared" si="70"/>
        <v>11315526146.069628</v>
      </c>
      <c r="P1010" s="633">
        <v>961</v>
      </c>
      <c r="Q1010" s="638">
        <f t="shared" si="71"/>
        <v>1.2E-2</v>
      </c>
      <c r="R1010" s="637">
        <f t="shared" ref="R1010:R1073" si="73">O1010*Q1010</f>
        <v>135786313.75283554</v>
      </c>
      <c r="S1010" s="636">
        <f t="shared" si="72"/>
        <v>1000</v>
      </c>
      <c r="T1010" s="633"/>
      <c r="U1010" s="633"/>
      <c r="V1010" s="633"/>
      <c r="W1010" s="633"/>
    </row>
    <row r="1011" spans="14:23">
      <c r="N1011" s="633">
        <v>962</v>
      </c>
      <c r="O1011" s="637">
        <f t="shared" ref="O1011:O1074" si="74">O1010+R1010+S1011</f>
        <v>11451313459.822464</v>
      </c>
      <c r="P1011" s="633">
        <v>962</v>
      </c>
      <c r="Q1011" s="638">
        <f t="shared" ref="Q1011:Q1074" si="75">Q1010</f>
        <v>1.2E-2</v>
      </c>
      <c r="R1011" s="637">
        <f t="shared" si="73"/>
        <v>137415761.51786956</v>
      </c>
      <c r="S1011" s="636">
        <f t="shared" ref="S1011:S1074" si="76">S1010</f>
        <v>1000</v>
      </c>
      <c r="T1011" s="633"/>
      <c r="U1011" s="633"/>
      <c r="V1011" s="633"/>
      <c r="W1011" s="633"/>
    </row>
    <row r="1012" spans="14:23">
      <c r="N1012" s="633">
        <v>963</v>
      </c>
      <c r="O1012" s="637">
        <f t="shared" si="74"/>
        <v>11588730221.340334</v>
      </c>
      <c r="P1012" s="633">
        <v>963</v>
      </c>
      <c r="Q1012" s="638">
        <f t="shared" si="75"/>
        <v>1.2E-2</v>
      </c>
      <c r="R1012" s="637">
        <f t="shared" si="73"/>
        <v>139064762.656084</v>
      </c>
      <c r="S1012" s="636">
        <f t="shared" si="76"/>
        <v>1000</v>
      </c>
      <c r="T1012" s="633"/>
      <c r="U1012" s="633"/>
      <c r="V1012" s="633"/>
      <c r="W1012" s="633"/>
    </row>
    <row r="1013" spans="14:23">
      <c r="N1013" s="633">
        <v>964</v>
      </c>
      <c r="O1013" s="637">
        <f t="shared" si="74"/>
        <v>11727795983.996418</v>
      </c>
      <c r="P1013" s="633">
        <v>964</v>
      </c>
      <c r="Q1013" s="638">
        <f t="shared" si="75"/>
        <v>1.2E-2</v>
      </c>
      <c r="R1013" s="637">
        <f t="shared" si="73"/>
        <v>140733551.80795702</v>
      </c>
      <c r="S1013" s="636">
        <f t="shared" si="76"/>
        <v>1000</v>
      </c>
      <c r="T1013" s="633"/>
      <c r="U1013" s="633"/>
      <c r="V1013" s="633"/>
      <c r="W1013" s="633"/>
    </row>
    <row r="1014" spans="14:23">
      <c r="N1014" s="633">
        <v>965</v>
      </c>
      <c r="O1014" s="637">
        <f t="shared" si="74"/>
        <v>11868530535.804375</v>
      </c>
      <c r="P1014" s="633">
        <v>965</v>
      </c>
      <c r="Q1014" s="638">
        <f t="shared" si="75"/>
        <v>1.2E-2</v>
      </c>
      <c r="R1014" s="637">
        <f t="shared" si="73"/>
        <v>142422366.42965251</v>
      </c>
      <c r="S1014" s="636">
        <f t="shared" si="76"/>
        <v>1000</v>
      </c>
      <c r="T1014" s="633"/>
      <c r="U1014" s="633"/>
      <c r="V1014" s="633"/>
      <c r="W1014" s="633"/>
    </row>
    <row r="1015" spans="14:23">
      <c r="N1015" s="633">
        <v>966</v>
      </c>
      <c r="O1015" s="637">
        <f t="shared" si="74"/>
        <v>12010953902.234028</v>
      </c>
      <c r="P1015" s="633">
        <v>966</v>
      </c>
      <c r="Q1015" s="638">
        <f t="shared" si="75"/>
        <v>1.2E-2</v>
      </c>
      <c r="R1015" s="637">
        <f t="shared" si="73"/>
        <v>144131446.82680833</v>
      </c>
      <c r="S1015" s="636">
        <f t="shared" si="76"/>
        <v>1000</v>
      </c>
      <c r="T1015" s="633"/>
      <c r="U1015" s="633"/>
      <c r="V1015" s="633"/>
      <c r="W1015" s="633"/>
    </row>
    <row r="1016" spans="14:23">
      <c r="N1016" s="633">
        <v>967</v>
      </c>
      <c r="O1016" s="637">
        <f t="shared" si="74"/>
        <v>12155086349.060837</v>
      </c>
      <c r="P1016" s="633">
        <v>967</v>
      </c>
      <c r="Q1016" s="638">
        <f t="shared" si="75"/>
        <v>1.2E-2</v>
      </c>
      <c r="R1016" s="637">
        <f t="shared" si="73"/>
        <v>145861036.18873003</v>
      </c>
      <c r="S1016" s="636">
        <f t="shared" si="76"/>
        <v>1000</v>
      </c>
      <c r="T1016" s="633"/>
      <c r="U1016" s="633"/>
      <c r="V1016" s="633"/>
      <c r="W1016" s="633"/>
    </row>
    <row r="1017" spans="14:23">
      <c r="N1017" s="633">
        <v>968</v>
      </c>
      <c r="O1017" s="637">
        <f t="shared" si="74"/>
        <v>12300948385.249567</v>
      </c>
      <c r="P1017" s="633">
        <v>968</v>
      </c>
      <c r="Q1017" s="638">
        <f t="shared" si="75"/>
        <v>1.2E-2</v>
      </c>
      <c r="R1017" s="637">
        <f t="shared" si="73"/>
        <v>147611380.62299481</v>
      </c>
      <c r="S1017" s="636">
        <f t="shared" si="76"/>
        <v>1000</v>
      </c>
      <c r="T1017" s="633"/>
      <c r="U1017" s="633"/>
      <c r="V1017" s="633"/>
      <c r="W1017" s="633"/>
    </row>
    <row r="1018" spans="14:23">
      <c r="N1018" s="633">
        <v>969</v>
      </c>
      <c r="O1018" s="637">
        <f t="shared" si="74"/>
        <v>12448560765.872562</v>
      </c>
      <c r="P1018" s="633">
        <v>969</v>
      </c>
      <c r="Q1018" s="638">
        <f t="shared" si="75"/>
        <v>1.2E-2</v>
      </c>
      <c r="R1018" s="637">
        <f t="shared" si="73"/>
        <v>149382729.19047076</v>
      </c>
      <c r="S1018" s="636">
        <f t="shared" si="76"/>
        <v>1000</v>
      </c>
      <c r="T1018" s="633"/>
      <c r="U1018" s="633"/>
      <c r="V1018" s="633"/>
      <c r="W1018" s="633"/>
    </row>
    <row r="1019" spans="14:23">
      <c r="N1019" s="633">
        <v>970</v>
      </c>
      <c r="O1019" s="637">
        <f t="shared" si="74"/>
        <v>12597944495.063034</v>
      </c>
      <c r="P1019" s="633">
        <v>970</v>
      </c>
      <c r="Q1019" s="638">
        <f t="shared" si="75"/>
        <v>1.2E-2</v>
      </c>
      <c r="R1019" s="637">
        <f t="shared" si="73"/>
        <v>151175333.94075641</v>
      </c>
      <c r="S1019" s="636">
        <f t="shared" si="76"/>
        <v>1000</v>
      </c>
      <c r="T1019" s="633"/>
      <c r="U1019" s="633"/>
      <c r="V1019" s="633"/>
      <c r="W1019" s="633"/>
    </row>
    <row r="1020" spans="14:23">
      <c r="N1020" s="633">
        <v>971</v>
      </c>
      <c r="O1020" s="637">
        <f t="shared" si="74"/>
        <v>12749120829.00379</v>
      </c>
      <c r="P1020" s="633">
        <v>971</v>
      </c>
      <c r="Q1020" s="638">
        <f t="shared" si="75"/>
        <v>1.2E-2</v>
      </c>
      <c r="R1020" s="637">
        <f t="shared" si="73"/>
        <v>152989449.94804549</v>
      </c>
      <c r="S1020" s="636">
        <f t="shared" si="76"/>
        <v>1000</v>
      </c>
      <c r="T1020" s="633"/>
      <c r="U1020" s="633"/>
      <c r="V1020" s="633"/>
      <c r="W1020" s="633"/>
    </row>
    <row r="1021" spans="14:23">
      <c r="N1021" s="633">
        <v>972</v>
      </c>
      <c r="O1021" s="637">
        <f t="shared" si="74"/>
        <v>12902111278.951836</v>
      </c>
      <c r="P1021" s="633">
        <v>972</v>
      </c>
      <c r="Q1021" s="638">
        <f t="shared" si="75"/>
        <v>1.2E-2</v>
      </c>
      <c r="R1021" s="637">
        <f t="shared" si="73"/>
        <v>154825335.34742203</v>
      </c>
      <c r="S1021" s="636">
        <f t="shared" si="76"/>
        <v>1000</v>
      </c>
      <c r="T1021" s="633"/>
      <c r="U1021" s="633"/>
      <c r="V1021" s="633"/>
      <c r="W1021" s="633"/>
    </row>
    <row r="1022" spans="14:23">
      <c r="N1022" s="633">
        <v>973</v>
      </c>
      <c r="O1022" s="637">
        <f t="shared" si="74"/>
        <v>13056937614.299257</v>
      </c>
      <c r="P1022" s="633">
        <v>973</v>
      </c>
      <c r="Q1022" s="638">
        <f t="shared" si="75"/>
        <v>1.2E-2</v>
      </c>
      <c r="R1022" s="637">
        <f t="shared" si="73"/>
        <v>156683251.37159109</v>
      </c>
      <c r="S1022" s="636">
        <f t="shared" si="76"/>
        <v>1000</v>
      </c>
      <c r="T1022" s="633"/>
      <c r="U1022" s="633"/>
      <c r="V1022" s="633"/>
      <c r="W1022" s="633"/>
    </row>
    <row r="1023" spans="14:23">
      <c r="N1023" s="633">
        <v>974</v>
      </c>
      <c r="O1023" s="637">
        <f t="shared" si="74"/>
        <v>13213621865.670849</v>
      </c>
      <c r="P1023" s="633">
        <v>974</v>
      </c>
      <c r="Q1023" s="638">
        <f t="shared" si="75"/>
        <v>1.2E-2</v>
      </c>
      <c r="R1023" s="637">
        <f t="shared" si="73"/>
        <v>158563462.3880502</v>
      </c>
      <c r="S1023" s="636">
        <f t="shared" si="76"/>
        <v>1000</v>
      </c>
      <c r="T1023" s="633"/>
      <c r="U1023" s="633"/>
      <c r="V1023" s="633"/>
      <c r="W1023" s="633"/>
    </row>
    <row r="1024" spans="14:23">
      <c r="N1024" s="633">
        <v>975</v>
      </c>
      <c r="O1024" s="637">
        <f t="shared" si="74"/>
        <v>13372186328.058899</v>
      </c>
      <c r="P1024" s="633">
        <v>975</v>
      </c>
      <c r="Q1024" s="638">
        <f t="shared" si="75"/>
        <v>1.2E-2</v>
      </c>
      <c r="R1024" s="637">
        <f t="shared" si="73"/>
        <v>160466235.93670678</v>
      </c>
      <c r="S1024" s="636">
        <f t="shared" si="76"/>
        <v>1000</v>
      </c>
      <c r="T1024" s="633"/>
      <c r="U1024" s="633"/>
      <c r="V1024" s="633"/>
      <c r="W1024" s="633"/>
    </row>
    <row r="1025" spans="14:23">
      <c r="N1025" s="633">
        <v>976</v>
      </c>
      <c r="O1025" s="637">
        <f t="shared" si="74"/>
        <v>13532653563.995605</v>
      </c>
      <c r="P1025" s="633">
        <v>976</v>
      </c>
      <c r="Q1025" s="638">
        <f t="shared" si="75"/>
        <v>1.2E-2</v>
      </c>
      <c r="R1025" s="637">
        <f t="shared" si="73"/>
        <v>162391842.76794726</v>
      </c>
      <c r="S1025" s="636">
        <f t="shared" si="76"/>
        <v>1000</v>
      </c>
      <c r="T1025" s="633"/>
      <c r="U1025" s="633"/>
      <c r="V1025" s="633"/>
      <c r="W1025" s="633"/>
    </row>
    <row r="1026" spans="14:23">
      <c r="N1026" s="633">
        <v>977</v>
      </c>
      <c r="O1026" s="637">
        <f t="shared" si="74"/>
        <v>13695046406.763554</v>
      </c>
      <c r="P1026" s="633">
        <v>977</v>
      </c>
      <c r="Q1026" s="638">
        <f t="shared" si="75"/>
        <v>1.2E-2</v>
      </c>
      <c r="R1026" s="637">
        <f t="shared" si="73"/>
        <v>164340556.88116264</v>
      </c>
      <c r="S1026" s="636">
        <f t="shared" si="76"/>
        <v>1000</v>
      </c>
      <c r="T1026" s="633"/>
      <c r="U1026" s="633"/>
      <c r="V1026" s="633"/>
      <c r="W1026" s="633"/>
    </row>
    <row r="1027" spans="14:23">
      <c r="N1027" s="633">
        <v>978</v>
      </c>
      <c r="O1027" s="637">
        <f t="shared" si="74"/>
        <v>13859387963.644716</v>
      </c>
      <c r="P1027" s="633">
        <v>978</v>
      </c>
      <c r="Q1027" s="638">
        <f t="shared" si="75"/>
        <v>1.2E-2</v>
      </c>
      <c r="R1027" s="637">
        <f t="shared" si="73"/>
        <v>166312655.56373659</v>
      </c>
      <c r="S1027" s="636">
        <f t="shared" si="76"/>
        <v>1000</v>
      </c>
      <c r="T1027" s="633"/>
      <c r="U1027" s="633"/>
      <c r="V1027" s="633"/>
      <c r="W1027" s="633"/>
    </row>
    <row r="1028" spans="14:23">
      <c r="N1028" s="633">
        <v>979</v>
      </c>
      <c r="O1028" s="637">
        <f t="shared" si="74"/>
        <v>14025701619.208452</v>
      </c>
      <c r="P1028" s="633">
        <v>979</v>
      </c>
      <c r="Q1028" s="638">
        <f t="shared" si="75"/>
        <v>1.2E-2</v>
      </c>
      <c r="R1028" s="637">
        <f t="shared" si="73"/>
        <v>168308419.43050143</v>
      </c>
      <c r="S1028" s="636">
        <f t="shared" si="76"/>
        <v>1000</v>
      </c>
      <c r="T1028" s="633"/>
      <c r="U1028" s="633"/>
      <c r="V1028" s="633"/>
      <c r="W1028" s="633"/>
    </row>
    <row r="1029" spans="14:23">
      <c r="N1029" s="633">
        <v>980</v>
      </c>
      <c r="O1029" s="637">
        <f t="shared" si="74"/>
        <v>14194011038.638954</v>
      </c>
      <c r="P1029" s="633">
        <v>980</v>
      </c>
      <c r="Q1029" s="638">
        <f t="shared" si="75"/>
        <v>1.2E-2</v>
      </c>
      <c r="R1029" s="637">
        <f t="shared" si="73"/>
        <v>170328132.46366745</v>
      </c>
      <c r="S1029" s="636">
        <f t="shared" si="76"/>
        <v>1000</v>
      </c>
      <c r="T1029" s="633"/>
      <c r="U1029" s="633"/>
      <c r="V1029" s="633"/>
      <c r="W1029" s="633"/>
    </row>
    <row r="1030" spans="14:23">
      <c r="N1030" s="633">
        <v>981</v>
      </c>
      <c r="O1030" s="637">
        <f t="shared" si="74"/>
        <v>14364340171.102621</v>
      </c>
      <c r="P1030" s="633">
        <v>981</v>
      </c>
      <c r="Q1030" s="638">
        <f t="shared" si="75"/>
        <v>1.2E-2</v>
      </c>
      <c r="R1030" s="637">
        <f t="shared" si="73"/>
        <v>172372082.05323145</v>
      </c>
      <c r="S1030" s="636">
        <f t="shared" si="76"/>
        <v>1000</v>
      </c>
      <c r="T1030" s="633"/>
      <c r="U1030" s="633"/>
      <c r="V1030" s="633"/>
      <c r="W1030" s="633"/>
    </row>
    <row r="1031" spans="14:23">
      <c r="N1031" s="633">
        <v>982</v>
      </c>
      <c r="O1031" s="637">
        <f t="shared" si="74"/>
        <v>14536713253.155853</v>
      </c>
      <c r="P1031" s="633">
        <v>982</v>
      </c>
      <c r="Q1031" s="638">
        <f t="shared" si="75"/>
        <v>1.2E-2</v>
      </c>
      <c r="R1031" s="637">
        <f t="shared" si="73"/>
        <v>174440559.03787023</v>
      </c>
      <c r="S1031" s="636">
        <f t="shared" si="76"/>
        <v>1000</v>
      </c>
      <c r="T1031" s="633"/>
      <c r="U1031" s="633"/>
      <c r="V1031" s="633"/>
      <c r="W1031" s="633"/>
    </row>
    <row r="1032" spans="14:23">
      <c r="N1032" s="633">
        <v>983</v>
      </c>
      <c r="O1032" s="637">
        <f t="shared" si="74"/>
        <v>14711154812.193724</v>
      </c>
      <c r="P1032" s="633">
        <v>983</v>
      </c>
      <c r="Q1032" s="638">
        <f t="shared" si="75"/>
        <v>1.2E-2</v>
      </c>
      <c r="R1032" s="637">
        <f t="shared" si="73"/>
        <v>176533857.74632469</v>
      </c>
      <c r="S1032" s="636">
        <f t="shared" si="76"/>
        <v>1000</v>
      </c>
      <c r="T1032" s="633"/>
      <c r="U1032" s="633"/>
      <c r="V1032" s="633"/>
      <c r="W1032" s="633"/>
    </row>
    <row r="1033" spans="14:23">
      <c r="N1033" s="633">
        <v>984</v>
      </c>
      <c r="O1033" s="637">
        <f t="shared" si="74"/>
        <v>14887689669.940048</v>
      </c>
      <c r="P1033" s="633">
        <v>984</v>
      </c>
      <c r="Q1033" s="638">
        <f t="shared" si="75"/>
        <v>1.2E-2</v>
      </c>
      <c r="R1033" s="637">
        <f t="shared" si="73"/>
        <v>178652276.03928059</v>
      </c>
      <c r="S1033" s="636">
        <f t="shared" si="76"/>
        <v>1000</v>
      </c>
      <c r="T1033" s="633"/>
      <c r="U1033" s="633"/>
      <c r="V1033" s="633"/>
      <c r="W1033" s="633"/>
    </row>
    <row r="1034" spans="14:23">
      <c r="N1034" s="633">
        <v>985</v>
      </c>
      <c r="O1034" s="637">
        <f t="shared" si="74"/>
        <v>15066342945.979328</v>
      </c>
      <c r="P1034" s="633">
        <v>985</v>
      </c>
      <c r="Q1034" s="638">
        <f t="shared" si="75"/>
        <v>1.2E-2</v>
      </c>
      <c r="R1034" s="637">
        <f t="shared" si="73"/>
        <v>180796115.35175195</v>
      </c>
      <c r="S1034" s="636">
        <f t="shared" si="76"/>
        <v>1000</v>
      </c>
      <c r="T1034" s="633"/>
      <c r="U1034" s="633"/>
      <c r="V1034" s="633"/>
      <c r="W1034" s="633"/>
    </row>
    <row r="1035" spans="14:23">
      <c r="N1035" s="633">
        <v>986</v>
      </c>
      <c r="O1035" s="637">
        <f t="shared" si="74"/>
        <v>15247140061.331079</v>
      </c>
      <c r="P1035" s="633">
        <v>986</v>
      </c>
      <c r="Q1035" s="638">
        <f t="shared" si="75"/>
        <v>1.2E-2</v>
      </c>
      <c r="R1035" s="637">
        <f t="shared" si="73"/>
        <v>182965680.73597297</v>
      </c>
      <c r="S1035" s="636">
        <f t="shared" si="76"/>
        <v>1000</v>
      </c>
      <c r="T1035" s="633"/>
      <c r="U1035" s="633"/>
      <c r="V1035" s="633"/>
      <c r="W1035" s="633"/>
    </row>
    <row r="1036" spans="14:23">
      <c r="N1036" s="633">
        <v>987</v>
      </c>
      <c r="O1036" s="637">
        <f t="shared" si="74"/>
        <v>15430106742.067053</v>
      </c>
      <c r="P1036" s="633">
        <v>987</v>
      </c>
      <c r="Q1036" s="638">
        <f t="shared" si="75"/>
        <v>1.2E-2</v>
      </c>
      <c r="R1036" s="637">
        <f t="shared" si="73"/>
        <v>185161280.90480465</v>
      </c>
      <c r="S1036" s="636">
        <f t="shared" si="76"/>
        <v>1000</v>
      </c>
      <c r="T1036" s="633"/>
      <c r="U1036" s="633"/>
      <c r="V1036" s="633"/>
      <c r="W1036" s="633"/>
    </row>
    <row r="1037" spans="14:23">
      <c r="N1037" s="633">
        <v>988</v>
      </c>
      <c r="O1037" s="637">
        <f t="shared" si="74"/>
        <v>15615269022.971857</v>
      </c>
      <c r="P1037" s="633">
        <v>988</v>
      </c>
      <c r="Q1037" s="638">
        <f t="shared" si="75"/>
        <v>1.2E-2</v>
      </c>
      <c r="R1037" s="637">
        <f t="shared" si="73"/>
        <v>187383228.2756623</v>
      </c>
      <c r="S1037" s="636">
        <f t="shared" si="76"/>
        <v>1000</v>
      </c>
      <c r="T1037" s="633"/>
      <c r="U1037" s="633"/>
      <c r="V1037" s="633"/>
      <c r="W1037" s="633"/>
    </row>
    <row r="1038" spans="14:23">
      <c r="N1038" s="633">
        <v>989</v>
      </c>
      <c r="O1038" s="637">
        <f t="shared" si="74"/>
        <v>15802653251.247519</v>
      </c>
      <c r="P1038" s="633">
        <v>989</v>
      </c>
      <c r="Q1038" s="638">
        <f t="shared" si="75"/>
        <v>1.2E-2</v>
      </c>
      <c r="R1038" s="637">
        <f t="shared" si="73"/>
        <v>189631839.01497021</v>
      </c>
      <c r="S1038" s="636">
        <f t="shared" si="76"/>
        <v>1000</v>
      </c>
      <c r="T1038" s="633"/>
      <c r="U1038" s="633"/>
      <c r="V1038" s="633"/>
      <c r="W1038" s="633"/>
    </row>
    <row r="1039" spans="14:23">
      <c r="N1039" s="633">
        <v>990</v>
      </c>
      <c r="O1039" s="637">
        <f t="shared" si="74"/>
        <v>15992286090.262489</v>
      </c>
      <c r="P1039" s="633">
        <v>990</v>
      </c>
      <c r="Q1039" s="638">
        <f t="shared" si="75"/>
        <v>1.2E-2</v>
      </c>
      <c r="R1039" s="637">
        <f t="shared" si="73"/>
        <v>191907433.08314988</v>
      </c>
      <c r="S1039" s="636">
        <f t="shared" si="76"/>
        <v>1000</v>
      </c>
      <c r="T1039" s="633"/>
      <c r="U1039" s="633"/>
      <c r="V1039" s="633"/>
      <c r="W1039" s="633"/>
    </row>
    <row r="1040" spans="14:23">
      <c r="N1040" s="633">
        <v>991</v>
      </c>
      <c r="O1040" s="637">
        <f t="shared" si="74"/>
        <v>16184194523.345638</v>
      </c>
      <c r="P1040" s="633">
        <v>991</v>
      </c>
      <c r="Q1040" s="638">
        <f t="shared" si="75"/>
        <v>1.2E-2</v>
      </c>
      <c r="R1040" s="637">
        <f t="shared" si="73"/>
        <v>194210334.28014767</v>
      </c>
      <c r="S1040" s="636">
        <f t="shared" si="76"/>
        <v>1000</v>
      </c>
      <c r="T1040" s="633"/>
      <c r="U1040" s="633"/>
      <c r="V1040" s="633"/>
      <c r="W1040" s="633"/>
    </row>
    <row r="1041" spans="14:23">
      <c r="N1041" s="633">
        <v>992</v>
      </c>
      <c r="O1041" s="637">
        <f t="shared" si="74"/>
        <v>16378405857.625786</v>
      </c>
      <c r="P1041" s="633">
        <v>992</v>
      </c>
      <c r="Q1041" s="638">
        <f t="shared" si="75"/>
        <v>1.2E-2</v>
      </c>
      <c r="R1041" s="637">
        <f t="shared" si="73"/>
        <v>196540870.29150942</v>
      </c>
      <c r="S1041" s="636">
        <f t="shared" si="76"/>
        <v>1000</v>
      </c>
      <c r="T1041" s="633"/>
      <c r="U1041" s="633"/>
      <c r="V1041" s="633"/>
      <c r="W1041" s="633"/>
    </row>
    <row r="1042" spans="14:23">
      <c r="N1042" s="633">
        <v>993</v>
      </c>
      <c r="O1042" s="637">
        <f t="shared" si="74"/>
        <v>16574947727.917295</v>
      </c>
      <c r="P1042" s="633">
        <v>993</v>
      </c>
      <c r="Q1042" s="638">
        <f t="shared" si="75"/>
        <v>1.2E-2</v>
      </c>
      <c r="R1042" s="637">
        <f t="shared" si="73"/>
        <v>198899372.73500755</v>
      </c>
      <c r="S1042" s="636">
        <f t="shared" si="76"/>
        <v>1000</v>
      </c>
      <c r="T1042" s="633"/>
      <c r="U1042" s="633"/>
      <c r="V1042" s="633"/>
      <c r="W1042" s="633"/>
    </row>
    <row r="1043" spans="14:23">
      <c r="N1043" s="633">
        <v>994</v>
      </c>
      <c r="O1043" s="637">
        <f t="shared" si="74"/>
        <v>16773848100.652304</v>
      </c>
      <c r="P1043" s="633">
        <v>994</v>
      </c>
      <c r="Q1043" s="638">
        <f t="shared" si="75"/>
        <v>1.2E-2</v>
      </c>
      <c r="R1043" s="637">
        <f t="shared" si="73"/>
        <v>201286177.20782766</v>
      </c>
      <c r="S1043" s="636">
        <f t="shared" si="76"/>
        <v>1000</v>
      </c>
      <c r="T1043" s="633"/>
      <c r="U1043" s="633"/>
      <c r="V1043" s="633"/>
      <c r="W1043" s="633"/>
    </row>
    <row r="1044" spans="14:23">
      <c r="N1044" s="633">
        <v>995</v>
      </c>
      <c r="O1044" s="637">
        <f t="shared" si="74"/>
        <v>16975135277.860132</v>
      </c>
      <c r="P1044" s="633">
        <v>995</v>
      </c>
      <c r="Q1044" s="638">
        <f t="shared" si="75"/>
        <v>1.2E-2</v>
      </c>
      <c r="R1044" s="637">
        <f t="shared" si="73"/>
        <v>203701623.33432159</v>
      </c>
      <c r="S1044" s="636">
        <f t="shared" si="76"/>
        <v>1000</v>
      </c>
      <c r="T1044" s="633"/>
      <c r="U1044" s="633"/>
      <c r="V1044" s="633"/>
      <c r="W1044" s="633"/>
    </row>
    <row r="1045" spans="14:23">
      <c r="N1045" s="633">
        <v>996</v>
      </c>
      <c r="O1045" s="637">
        <f t="shared" si="74"/>
        <v>17178837901.194454</v>
      </c>
      <c r="P1045" s="633">
        <v>996</v>
      </c>
      <c r="Q1045" s="638">
        <f t="shared" si="75"/>
        <v>1.2E-2</v>
      </c>
      <c r="R1045" s="637">
        <f t="shared" si="73"/>
        <v>206146054.81433347</v>
      </c>
      <c r="S1045" s="636">
        <f t="shared" si="76"/>
        <v>1000</v>
      </c>
      <c r="T1045" s="633"/>
      <c r="U1045" s="633"/>
      <c r="V1045" s="633"/>
      <c r="W1045" s="633"/>
    </row>
    <row r="1046" spans="14:23">
      <c r="N1046" s="633">
        <v>997</v>
      </c>
      <c r="O1046" s="637">
        <f t="shared" si="74"/>
        <v>17384984956.008789</v>
      </c>
      <c r="P1046" s="633">
        <v>997</v>
      </c>
      <c r="Q1046" s="638">
        <f t="shared" si="75"/>
        <v>1.2E-2</v>
      </c>
      <c r="R1046" s="637">
        <f t="shared" si="73"/>
        <v>208619819.47210547</v>
      </c>
      <c r="S1046" s="636">
        <f t="shared" si="76"/>
        <v>1000</v>
      </c>
      <c r="T1046" s="633"/>
      <c r="U1046" s="633"/>
      <c r="V1046" s="633"/>
      <c r="W1046" s="633"/>
    </row>
    <row r="1047" spans="14:23">
      <c r="N1047" s="633">
        <v>998</v>
      </c>
      <c r="O1047" s="637">
        <f t="shared" si="74"/>
        <v>17593605775.480896</v>
      </c>
      <c r="P1047" s="633">
        <v>998</v>
      </c>
      <c r="Q1047" s="638">
        <f t="shared" si="75"/>
        <v>1.2E-2</v>
      </c>
      <c r="R1047" s="637">
        <f t="shared" si="73"/>
        <v>211123269.30577075</v>
      </c>
      <c r="S1047" s="636">
        <f t="shared" si="76"/>
        <v>1000</v>
      </c>
      <c r="T1047" s="633"/>
      <c r="U1047" s="633"/>
      <c r="V1047" s="633"/>
      <c r="W1047" s="633"/>
    </row>
    <row r="1048" spans="14:23">
      <c r="N1048" s="633">
        <v>999</v>
      </c>
      <c r="O1048" s="637">
        <f t="shared" si="74"/>
        <v>17804730044.786667</v>
      </c>
      <c r="P1048" s="633">
        <v>999</v>
      </c>
      <c r="Q1048" s="638">
        <f t="shared" si="75"/>
        <v>1.2E-2</v>
      </c>
      <c r="R1048" s="637">
        <f t="shared" si="73"/>
        <v>213656760.53744</v>
      </c>
      <c r="S1048" s="636">
        <f t="shared" si="76"/>
        <v>1000</v>
      </c>
      <c r="T1048" s="633"/>
      <c r="U1048" s="633"/>
      <c r="V1048" s="633"/>
      <c r="W1048" s="633"/>
    </row>
    <row r="1049" spans="14:23">
      <c r="N1049" s="633">
        <v>1000</v>
      </c>
      <c r="O1049" s="637">
        <f t="shared" si="74"/>
        <v>18018387805.324108</v>
      </c>
      <c r="P1049" s="633">
        <v>1000</v>
      </c>
      <c r="Q1049" s="638">
        <f t="shared" si="75"/>
        <v>1.2E-2</v>
      </c>
      <c r="R1049" s="637">
        <f t="shared" si="73"/>
        <v>216220653.66388929</v>
      </c>
      <c r="S1049" s="636">
        <f t="shared" si="76"/>
        <v>1000</v>
      </c>
      <c r="T1049" s="633"/>
      <c r="U1049" s="633"/>
      <c r="V1049" s="633"/>
      <c r="W1049" s="633"/>
    </row>
    <row r="1050" spans="14:23">
      <c r="N1050" s="633">
        <v>1001</v>
      </c>
      <c r="O1050" s="637">
        <f t="shared" si="74"/>
        <v>18234609458.987999</v>
      </c>
      <c r="P1050" s="633">
        <v>1001</v>
      </c>
      <c r="Q1050" s="638">
        <f t="shared" si="75"/>
        <v>1.2E-2</v>
      </c>
      <c r="R1050" s="637">
        <f t="shared" si="73"/>
        <v>218815313.50785598</v>
      </c>
      <c r="S1050" s="636">
        <f t="shared" si="76"/>
        <v>1000</v>
      </c>
      <c r="T1050" s="633"/>
      <c r="U1050" s="633"/>
      <c r="V1050" s="633"/>
      <c r="W1050" s="633"/>
    </row>
    <row r="1051" spans="14:23">
      <c r="N1051" s="633">
        <v>1002</v>
      </c>
      <c r="O1051" s="637">
        <f t="shared" si="74"/>
        <v>18453425772.495853</v>
      </c>
      <c r="P1051" s="633">
        <v>1002</v>
      </c>
      <c r="Q1051" s="638">
        <f t="shared" si="75"/>
        <v>1.2E-2</v>
      </c>
      <c r="R1051" s="637">
        <f t="shared" si="73"/>
        <v>221441109.26995024</v>
      </c>
      <c r="S1051" s="636">
        <f t="shared" si="76"/>
        <v>1000</v>
      </c>
      <c r="T1051" s="633"/>
      <c r="U1051" s="633"/>
      <c r="V1051" s="633"/>
      <c r="W1051" s="633"/>
    </row>
    <row r="1052" spans="14:23">
      <c r="N1052" s="633">
        <v>1003</v>
      </c>
      <c r="O1052" s="637">
        <f t="shared" si="74"/>
        <v>18674867881.765804</v>
      </c>
      <c r="P1052" s="633">
        <v>1003</v>
      </c>
      <c r="Q1052" s="638">
        <f t="shared" si="75"/>
        <v>1.2E-2</v>
      </c>
      <c r="R1052" s="637">
        <f t="shared" si="73"/>
        <v>224098414.58118966</v>
      </c>
      <c r="S1052" s="636">
        <f t="shared" si="76"/>
        <v>1000</v>
      </c>
      <c r="T1052" s="633"/>
      <c r="U1052" s="633"/>
      <c r="V1052" s="633"/>
      <c r="W1052" s="633"/>
    </row>
    <row r="1053" spans="14:23">
      <c r="N1053" s="633">
        <v>1004</v>
      </c>
      <c r="O1053" s="637">
        <f t="shared" si="74"/>
        <v>18898967296.346992</v>
      </c>
      <c r="P1053" s="633">
        <v>1004</v>
      </c>
      <c r="Q1053" s="638">
        <f t="shared" si="75"/>
        <v>1.2E-2</v>
      </c>
      <c r="R1053" s="637">
        <f t="shared" si="73"/>
        <v>226787607.55616391</v>
      </c>
      <c r="S1053" s="636">
        <f t="shared" si="76"/>
        <v>1000</v>
      </c>
      <c r="T1053" s="633"/>
      <c r="U1053" s="633"/>
      <c r="V1053" s="633"/>
      <c r="W1053" s="633"/>
    </row>
    <row r="1054" spans="14:23">
      <c r="N1054" s="633">
        <v>1005</v>
      </c>
      <c r="O1054" s="637">
        <f t="shared" si="74"/>
        <v>19125755903.903156</v>
      </c>
      <c r="P1054" s="633">
        <v>1005</v>
      </c>
      <c r="Q1054" s="638">
        <f t="shared" si="75"/>
        <v>1.2E-2</v>
      </c>
      <c r="R1054" s="637">
        <f t="shared" si="73"/>
        <v>229509070.84683788</v>
      </c>
      <c r="S1054" s="636">
        <f t="shared" si="76"/>
        <v>1000</v>
      </c>
      <c r="T1054" s="633"/>
      <c r="U1054" s="633"/>
      <c r="V1054" s="633"/>
      <c r="W1054" s="633"/>
    </row>
    <row r="1055" spans="14:23">
      <c r="N1055" s="633">
        <v>1006</v>
      </c>
      <c r="O1055" s="637">
        <f t="shared" si="74"/>
        <v>19355265974.749992</v>
      </c>
      <c r="P1055" s="633">
        <v>1006</v>
      </c>
      <c r="Q1055" s="638">
        <f t="shared" si="75"/>
        <v>1.2E-2</v>
      </c>
      <c r="R1055" s="637">
        <f t="shared" si="73"/>
        <v>232263191.69699991</v>
      </c>
      <c r="S1055" s="636">
        <f t="shared" si="76"/>
        <v>1000</v>
      </c>
      <c r="T1055" s="633"/>
      <c r="U1055" s="633"/>
      <c r="V1055" s="633"/>
      <c r="W1055" s="633"/>
    </row>
    <row r="1056" spans="14:23">
      <c r="N1056" s="633">
        <v>1007</v>
      </c>
      <c r="O1056" s="637">
        <f t="shared" si="74"/>
        <v>19587530166.446991</v>
      </c>
      <c r="P1056" s="633">
        <v>1007</v>
      </c>
      <c r="Q1056" s="638">
        <f t="shared" si="75"/>
        <v>1.2E-2</v>
      </c>
      <c r="R1056" s="637">
        <f t="shared" si="73"/>
        <v>235050361.9973639</v>
      </c>
      <c r="S1056" s="636">
        <f t="shared" si="76"/>
        <v>1000</v>
      </c>
      <c r="T1056" s="633"/>
      <c r="U1056" s="633"/>
      <c r="V1056" s="633"/>
      <c r="W1056" s="633"/>
    </row>
    <row r="1057" spans="14:23">
      <c r="N1057" s="633">
        <v>1008</v>
      </c>
      <c r="O1057" s="637">
        <f t="shared" si="74"/>
        <v>19822581528.444355</v>
      </c>
      <c r="P1057" s="633">
        <v>1008</v>
      </c>
      <c r="Q1057" s="638">
        <f t="shared" si="75"/>
        <v>1.2E-2</v>
      </c>
      <c r="R1057" s="637">
        <f t="shared" si="73"/>
        <v>237870978.34133226</v>
      </c>
      <c r="S1057" s="636">
        <f t="shared" si="76"/>
        <v>1000</v>
      </c>
      <c r="T1057" s="633"/>
      <c r="U1057" s="633"/>
      <c r="V1057" s="633"/>
      <c r="W1057" s="633"/>
    </row>
    <row r="1058" spans="14:23">
      <c r="N1058" s="633">
        <v>1009</v>
      </c>
      <c r="O1058" s="637">
        <f t="shared" si="74"/>
        <v>20060453506.785686</v>
      </c>
      <c r="P1058" s="633">
        <v>1009</v>
      </c>
      <c r="Q1058" s="638">
        <f t="shared" si="75"/>
        <v>1.2E-2</v>
      </c>
      <c r="R1058" s="637">
        <f t="shared" si="73"/>
        <v>240725442.08142823</v>
      </c>
      <c r="S1058" s="636">
        <f t="shared" si="76"/>
        <v>1000</v>
      </c>
      <c r="T1058" s="633"/>
      <c r="U1058" s="633"/>
      <c r="V1058" s="633"/>
      <c r="W1058" s="633"/>
    </row>
    <row r="1059" spans="14:23">
      <c r="N1059" s="633">
        <v>1010</v>
      </c>
      <c r="O1059" s="637">
        <f t="shared" si="74"/>
        <v>20301179948.867115</v>
      </c>
      <c r="P1059" s="633">
        <v>1010</v>
      </c>
      <c r="Q1059" s="638">
        <f t="shared" si="75"/>
        <v>1.2E-2</v>
      </c>
      <c r="R1059" s="637">
        <f t="shared" si="73"/>
        <v>243614159.38640538</v>
      </c>
      <c r="S1059" s="636">
        <f t="shared" si="76"/>
        <v>1000</v>
      </c>
      <c r="T1059" s="633"/>
      <c r="U1059" s="633"/>
      <c r="V1059" s="633"/>
      <c r="W1059" s="633"/>
    </row>
    <row r="1060" spans="14:23">
      <c r="N1060" s="633">
        <v>1011</v>
      </c>
      <c r="O1060" s="637">
        <f t="shared" si="74"/>
        <v>20544795108.253521</v>
      </c>
      <c r="P1060" s="633">
        <v>1011</v>
      </c>
      <c r="Q1060" s="638">
        <f t="shared" si="75"/>
        <v>1.2E-2</v>
      </c>
      <c r="R1060" s="637">
        <f t="shared" si="73"/>
        <v>246537541.29904225</v>
      </c>
      <c r="S1060" s="636">
        <f t="shared" si="76"/>
        <v>1000</v>
      </c>
      <c r="T1060" s="633"/>
      <c r="U1060" s="633"/>
      <c r="V1060" s="633"/>
      <c r="W1060" s="633"/>
    </row>
    <row r="1061" spans="14:23">
      <c r="N1061" s="633">
        <v>1012</v>
      </c>
      <c r="O1061" s="637">
        <f t="shared" si="74"/>
        <v>20791333649.552563</v>
      </c>
      <c r="P1061" s="633">
        <v>1012</v>
      </c>
      <c r="Q1061" s="638">
        <f t="shared" si="75"/>
        <v>1.2E-2</v>
      </c>
      <c r="R1061" s="637">
        <f t="shared" si="73"/>
        <v>249496003.79463077</v>
      </c>
      <c r="S1061" s="636">
        <f t="shared" si="76"/>
        <v>1000</v>
      </c>
      <c r="T1061" s="633"/>
      <c r="U1061" s="633"/>
      <c r="V1061" s="633"/>
      <c r="W1061" s="633"/>
    </row>
    <row r="1062" spans="14:23">
      <c r="N1062" s="633">
        <v>1013</v>
      </c>
      <c r="O1062" s="637">
        <f t="shared" si="74"/>
        <v>21040830653.347195</v>
      </c>
      <c r="P1062" s="633">
        <v>1013</v>
      </c>
      <c r="Q1062" s="638">
        <f t="shared" si="75"/>
        <v>1.2E-2</v>
      </c>
      <c r="R1062" s="637">
        <f t="shared" si="73"/>
        <v>252489967.84016633</v>
      </c>
      <c r="S1062" s="636">
        <f t="shared" si="76"/>
        <v>1000</v>
      </c>
      <c r="T1062" s="633"/>
      <c r="U1062" s="633"/>
      <c r="V1062" s="633"/>
      <c r="W1062" s="633"/>
    </row>
    <row r="1063" spans="14:23">
      <c r="N1063" s="633">
        <v>1014</v>
      </c>
      <c r="O1063" s="637">
        <f t="shared" si="74"/>
        <v>21293321621.187363</v>
      </c>
      <c r="P1063" s="633">
        <v>1014</v>
      </c>
      <c r="Q1063" s="638">
        <f t="shared" si="75"/>
        <v>1.2E-2</v>
      </c>
      <c r="R1063" s="637">
        <f t="shared" si="73"/>
        <v>255519859.45424837</v>
      </c>
      <c r="S1063" s="636">
        <f t="shared" si="76"/>
        <v>1000</v>
      </c>
      <c r="T1063" s="633"/>
      <c r="U1063" s="633"/>
      <c r="V1063" s="633"/>
      <c r="W1063" s="633"/>
    </row>
    <row r="1064" spans="14:23">
      <c r="N1064" s="633">
        <v>1015</v>
      </c>
      <c r="O1064" s="637">
        <f t="shared" si="74"/>
        <v>21548842480.641609</v>
      </c>
      <c r="P1064" s="633">
        <v>1015</v>
      </c>
      <c r="Q1064" s="638">
        <f t="shared" si="75"/>
        <v>1.2E-2</v>
      </c>
      <c r="R1064" s="637">
        <f t="shared" si="73"/>
        <v>258586109.7676993</v>
      </c>
      <c r="S1064" s="636">
        <f t="shared" si="76"/>
        <v>1000</v>
      </c>
      <c r="T1064" s="633"/>
      <c r="U1064" s="633"/>
      <c r="V1064" s="633"/>
      <c r="W1064" s="633"/>
    </row>
    <row r="1065" spans="14:23">
      <c r="N1065" s="633">
        <v>1016</v>
      </c>
      <c r="O1065" s="637">
        <f t="shared" si="74"/>
        <v>21807429590.409309</v>
      </c>
      <c r="P1065" s="633">
        <v>1016</v>
      </c>
      <c r="Q1065" s="638">
        <f t="shared" si="75"/>
        <v>1.2E-2</v>
      </c>
      <c r="R1065" s="637">
        <f t="shared" si="73"/>
        <v>261689155.0849117</v>
      </c>
      <c r="S1065" s="636">
        <f t="shared" si="76"/>
        <v>1000</v>
      </c>
      <c r="T1065" s="633"/>
      <c r="U1065" s="633"/>
      <c r="V1065" s="633"/>
      <c r="W1065" s="633"/>
    </row>
    <row r="1066" spans="14:23">
      <c r="N1066" s="633">
        <v>1017</v>
      </c>
      <c r="O1066" s="637">
        <f t="shared" si="74"/>
        <v>22069119745.494221</v>
      </c>
      <c r="P1066" s="633">
        <v>1017</v>
      </c>
      <c r="Q1066" s="638">
        <f t="shared" si="75"/>
        <v>1.2E-2</v>
      </c>
      <c r="R1066" s="637">
        <f t="shared" si="73"/>
        <v>264829436.94593066</v>
      </c>
      <c r="S1066" s="636">
        <f t="shared" si="76"/>
        <v>1000</v>
      </c>
      <c r="T1066" s="633"/>
      <c r="U1066" s="633"/>
      <c r="V1066" s="633"/>
      <c r="W1066" s="633"/>
    </row>
    <row r="1067" spans="14:23">
      <c r="N1067" s="633">
        <v>1018</v>
      </c>
      <c r="O1067" s="637">
        <f t="shared" si="74"/>
        <v>22333950182.440151</v>
      </c>
      <c r="P1067" s="633">
        <v>1018</v>
      </c>
      <c r="Q1067" s="638">
        <f t="shared" si="75"/>
        <v>1.2E-2</v>
      </c>
      <c r="R1067" s="637">
        <f t="shared" si="73"/>
        <v>268007402.18928182</v>
      </c>
      <c r="S1067" s="636">
        <f t="shared" si="76"/>
        <v>1000</v>
      </c>
      <c r="T1067" s="633"/>
      <c r="U1067" s="633"/>
      <c r="V1067" s="633"/>
      <c r="W1067" s="633"/>
    </row>
    <row r="1068" spans="14:23">
      <c r="N1068" s="633">
        <v>1019</v>
      </c>
      <c r="O1068" s="637">
        <f t="shared" si="74"/>
        <v>22601958584.629433</v>
      </c>
      <c r="P1068" s="633">
        <v>1019</v>
      </c>
      <c r="Q1068" s="638">
        <f t="shared" si="75"/>
        <v>1.2E-2</v>
      </c>
      <c r="R1068" s="637">
        <f t="shared" si="73"/>
        <v>271223503.01555318</v>
      </c>
      <c r="S1068" s="636">
        <f t="shared" si="76"/>
        <v>1000</v>
      </c>
      <c r="T1068" s="633"/>
      <c r="U1068" s="633"/>
      <c r="V1068" s="633"/>
      <c r="W1068" s="633"/>
    </row>
    <row r="1069" spans="14:23">
      <c r="N1069" s="633">
        <v>1020</v>
      </c>
      <c r="O1069" s="637">
        <f t="shared" si="74"/>
        <v>22873183087.644985</v>
      </c>
      <c r="P1069" s="633">
        <v>1020</v>
      </c>
      <c r="Q1069" s="638">
        <f t="shared" si="75"/>
        <v>1.2E-2</v>
      </c>
      <c r="R1069" s="637">
        <f t="shared" si="73"/>
        <v>274478197.05173981</v>
      </c>
      <c r="S1069" s="636">
        <f t="shared" si="76"/>
        <v>1000</v>
      </c>
      <c r="T1069" s="633"/>
      <c r="U1069" s="633"/>
      <c r="V1069" s="633"/>
      <c r="W1069" s="633"/>
    </row>
    <row r="1070" spans="14:23">
      <c r="N1070" s="633">
        <v>1021</v>
      </c>
      <c r="O1070" s="637">
        <f t="shared" si="74"/>
        <v>23147662284.696724</v>
      </c>
      <c r="P1070" s="633">
        <v>1021</v>
      </c>
      <c r="Q1070" s="638">
        <f t="shared" si="75"/>
        <v>1.2E-2</v>
      </c>
      <c r="R1070" s="637">
        <f t="shared" si="73"/>
        <v>277771947.41636068</v>
      </c>
      <c r="S1070" s="636">
        <f t="shared" si="76"/>
        <v>1000</v>
      </c>
      <c r="T1070" s="633"/>
      <c r="U1070" s="633"/>
      <c r="V1070" s="633"/>
      <c r="W1070" s="633"/>
    </row>
    <row r="1071" spans="14:23">
      <c r="N1071" s="633">
        <v>1022</v>
      </c>
      <c r="O1071" s="637">
        <f t="shared" si="74"/>
        <v>23425435232.113083</v>
      </c>
      <c r="P1071" s="633">
        <v>1022</v>
      </c>
      <c r="Q1071" s="638">
        <f t="shared" si="75"/>
        <v>1.2E-2</v>
      </c>
      <c r="R1071" s="637">
        <f t="shared" si="73"/>
        <v>281105222.785357</v>
      </c>
      <c r="S1071" s="636">
        <f t="shared" si="76"/>
        <v>1000</v>
      </c>
      <c r="T1071" s="633"/>
      <c r="U1071" s="633"/>
      <c r="V1071" s="633"/>
      <c r="W1071" s="633"/>
    </row>
    <row r="1072" spans="14:23">
      <c r="N1072" s="633">
        <v>1023</v>
      </c>
      <c r="O1072" s="637">
        <f t="shared" si="74"/>
        <v>23706541454.898441</v>
      </c>
      <c r="P1072" s="633">
        <v>1023</v>
      </c>
      <c r="Q1072" s="638">
        <f t="shared" si="75"/>
        <v>1.2E-2</v>
      </c>
      <c r="R1072" s="637">
        <f t="shared" si="73"/>
        <v>284478497.4587813</v>
      </c>
      <c r="S1072" s="636">
        <f t="shared" si="76"/>
        <v>1000</v>
      </c>
      <c r="T1072" s="633"/>
      <c r="U1072" s="633"/>
      <c r="V1072" s="633"/>
      <c r="W1072" s="633"/>
    </row>
    <row r="1073" spans="14:23">
      <c r="N1073" s="633">
        <v>1024</v>
      </c>
      <c r="O1073" s="637">
        <f t="shared" si="74"/>
        <v>23991020952.357224</v>
      </c>
      <c r="P1073" s="633">
        <v>1024</v>
      </c>
      <c r="Q1073" s="638">
        <f t="shared" si="75"/>
        <v>1.2E-2</v>
      </c>
      <c r="R1073" s="637">
        <f t="shared" si="73"/>
        <v>287892251.42828667</v>
      </c>
      <c r="S1073" s="636">
        <f t="shared" si="76"/>
        <v>1000</v>
      </c>
      <c r="T1073" s="633"/>
      <c r="U1073" s="633"/>
      <c r="V1073" s="633"/>
      <c r="W1073" s="633"/>
    </row>
    <row r="1074" spans="14:23">
      <c r="N1074" s="633">
        <v>1025</v>
      </c>
      <c r="O1074" s="637">
        <f t="shared" si="74"/>
        <v>24278914203.785511</v>
      </c>
      <c r="P1074" s="633">
        <v>1025</v>
      </c>
      <c r="Q1074" s="638">
        <f t="shared" si="75"/>
        <v>1.2E-2</v>
      </c>
      <c r="R1074" s="637">
        <f t="shared" ref="R1074:R1137" si="77">O1074*Q1074</f>
        <v>291346970.44542617</v>
      </c>
      <c r="S1074" s="636">
        <f t="shared" si="76"/>
        <v>1000</v>
      </c>
      <c r="T1074" s="633"/>
      <c r="U1074" s="633"/>
      <c r="V1074" s="633"/>
      <c r="W1074" s="633"/>
    </row>
    <row r="1075" spans="14:23">
      <c r="N1075" s="633">
        <v>1026</v>
      </c>
      <c r="O1075" s="637">
        <f t="shared" ref="O1075:O1138" si="78">O1074+R1074+S1075</f>
        <v>24570262174.230938</v>
      </c>
      <c r="P1075" s="633">
        <v>1026</v>
      </c>
      <c r="Q1075" s="638">
        <f t="shared" ref="Q1075:Q1138" si="79">Q1074</f>
        <v>1.2E-2</v>
      </c>
      <c r="R1075" s="637">
        <f t="shared" si="77"/>
        <v>294843146.09077126</v>
      </c>
      <c r="S1075" s="636">
        <f t="shared" ref="S1075:S1138" si="80">S1074</f>
        <v>1000</v>
      </c>
      <c r="T1075" s="633"/>
      <c r="U1075" s="633"/>
      <c r="V1075" s="633"/>
      <c r="W1075" s="633"/>
    </row>
    <row r="1076" spans="14:23">
      <c r="N1076" s="633">
        <v>1027</v>
      </c>
      <c r="O1076" s="637">
        <f t="shared" si="78"/>
        <v>24865106320.321709</v>
      </c>
      <c r="P1076" s="633">
        <v>1027</v>
      </c>
      <c r="Q1076" s="638">
        <f t="shared" si="79"/>
        <v>1.2E-2</v>
      </c>
      <c r="R1076" s="637">
        <f t="shared" si="77"/>
        <v>298381275.84386051</v>
      </c>
      <c r="S1076" s="636">
        <f t="shared" si="80"/>
        <v>1000</v>
      </c>
      <c r="T1076" s="633"/>
      <c r="U1076" s="633"/>
      <c r="V1076" s="633"/>
      <c r="W1076" s="633"/>
    </row>
    <row r="1077" spans="14:23">
      <c r="N1077" s="633">
        <v>1028</v>
      </c>
      <c r="O1077" s="637">
        <f t="shared" si="78"/>
        <v>25163488596.165569</v>
      </c>
      <c r="P1077" s="633">
        <v>1028</v>
      </c>
      <c r="Q1077" s="638">
        <f t="shared" si="79"/>
        <v>1.2E-2</v>
      </c>
      <c r="R1077" s="637">
        <f t="shared" si="77"/>
        <v>301961863.15398681</v>
      </c>
      <c r="S1077" s="636">
        <f t="shared" si="80"/>
        <v>1000</v>
      </c>
      <c r="T1077" s="633"/>
      <c r="U1077" s="633"/>
      <c r="V1077" s="633"/>
      <c r="W1077" s="633"/>
    </row>
    <row r="1078" spans="14:23">
      <c r="N1078" s="633">
        <v>1029</v>
      </c>
      <c r="O1078" s="637">
        <f t="shared" si="78"/>
        <v>25465451459.319557</v>
      </c>
      <c r="P1078" s="633">
        <v>1029</v>
      </c>
      <c r="Q1078" s="638">
        <f t="shared" si="79"/>
        <v>1.2E-2</v>
      </c>
      <c r="R1078" s="637">
        <f t="shared" si="77"/>
        <v>305585417.51183468</v>
      </c>
      <c r="S1078" s="636">
        <f t="shared" si="80"/>
        <v>1000</v>
      </c>
      <c r="T1078" s="633"/>
      <c r="U1078" s="633"/>
      <c r="V1078" s="633"/>
      <c r="W1078" s="633"/>
    </row>
    <row r="1079" spans="14:23">
      <c r="N1079" s="633">
        <v>1030</v>
      </c>
      <c r="O1079" s="637">
        <f t="shared" si="78"/>
        <v>25771037876.83139</v>
      </c>
      <c r="P1079" s="633">
        <v>1030</v>
      </c>
      <c r="Q1079" s="638">
        <f t="shared" si="79"/>
        <v>1.2E-2</v>
      </c>
      <c r="R1079" s="637">
        <f t="shared" si="77"/>
        <v>309252454.52197671</v>
      </c>
      <c r="S1079" s="636">
        <f t="shared" si="80"/>
        <v>1000</v>
      </c>
      <c r="T1079" s="633"/>
      <c r="U1079" s="633"/>
      <c r="V1079" s="633"/>
      <c r="W1079" s="633"/>
    </row>
    <row r="1080" spans="14:23">
      <c r="N1080" s="633">
        <v>1031</v>
      </c>
      <c r="O1080" s="637">
        <f t="shared" si="78"/>
        <v>26080291331.353367</v>
      </c>
      <c r="P1080" s="633">
        <v>1031</v>
      </c>
      <c r="Q1080" s="638">
        <f t="shared" si="79"/>
        <v>1.2E-2</v>
      </c>
      <c r="R1080" s="637">
        <f t="shared" si="77"/>
        <v>312963495.9762404</v>
      </c>
      <c r="S1080" s="636">
        <f t="shared" si="80"/>
        <v>1000</v>
      </c>
      <c r="T1080" s="633"/>
      <c r="U1080" s="633"/>
      <c r="V1080" s="633"/>
      <c r="W1080" s="633"/>
    </row>
    <row r="1081" spans="14:23">
      <c r="N1081" s="633">
        <v>1032</v>
      </c>
      <c r="O1081" s="637">
        <f t="shared" si="78"/>
        <v>26393255827.329609</v>
      </c>
      <c r="P1081" s="633">
        <v>1032</v>
      </c>
      <c r="Q1081" s="638">
        <f t="shared" si="79"/>
        <v>1.2E-2</v>
      </c>
      <c r="R1081" s="637">
        <f t="shared" si="77"/>
        <v>316719069.92795533</v>
      </c>
      <c r="S1081" s="636">
        <f t="shared" si="80"/>
        <v>1000</v>
      </c>
      <c r="T1081" s="633"/>
      <c r="U1081" s="633"/>
      <c r="V1081" s="633"/>
      <c r="W1081" s="633"/>
    </row>
    <row r="1082" spans="14:23">
      <c r="N1082" s="633">
        <v>1033</v>
      </c>
      <c r="O1082" s="637">
        <f t="shared" si="78"/>
        <v>26709975897.257565</v>
      </c>
      <c r="P1082" s="633">
        <v>1033</v>
      </c>
      <c r="Q1082" s="638">
        <f t="shared" si="79"/>
        <v>1.2E-2</v>
      </c>
      <c r="R1082" s="637">
        <f t="shared" si="77"/>
        <v>320519710.7670908</v>
      </c>
      <c r="S1082" s="636">
        <f t="shared" si="80"/>
        <v>1000</v>
      </c>
      <c r="T1082" s="633"/>
      <c r="U1082" s="633"/>
      <c r="V1082" s="633"/>
      <c r="W1082" s="633"/>
    </row>
    <row r="1083" spans="14:23">
      <c r="N1083" s="633">
        <v>1034</v>
      </c>
      <c r="O1083" s="637">
        <f t="shared" si="78"/>
        <v>27030496608.024654</v>
      </c>
      <c r="P1083" s="633">
        <v>1034</v>
      </c>
      <c r="Q1083" s="638">
        <f t="shared" si="79"/>
        <v>1.2E-2</v>
      </c>
      <c r="R1083" s="637">
        <f t="shared" si="77"/>
        <v>324365959.29629588</v>
      </c>
      <c r="S1083" s="636">
        <f t="shared" si="80"/>
        <v>1000</v>
      </c>
      <c r="T1083" s="633"/>
      <c r="U1083" s="633"/>
      <c r="V1083" s="633"/>
      <c r="W1083" s="633"/>
    </row>
    <row r="1084" spans="14:23">
      <c r="N1084" s="633">
        <v>1035</v>
      </c>
      <c r="O1084" s="637">
        <f t="shared" si="78"/>
        <v>27354863567.32095</v>
      </c>
      <c r="P1084" s="633">
        <v>1035</v>
      </c>
      <c r="Q1084" s="638">
        <f t="shared" si="79"/>
        <v>1.2E-2</v>
      </c>
      <c r="R1084" s="637">
        <f t="shared" si="77"/>
        <v>328258362.80785137</v>
      </c>
      <c r="S1084" s="636">
        <f t="shared" si="80"/>
        <v>1000</v>
      </c>
      <c r="T1084" s="633"/>
      <c r="U1084" s="633"/>
      <c r="V1084" s="633"/>
      <c r="W1084" s="633"/>
    </row>
    <row r="1085" spans="14:23">
      <c r="N1085" s="633">
        <v>1036</v>
      </c>
      <c r="O1085" s="637">
        <f t="shared" si="78"/>
        <v>27683122930.128799</v>
      </c>
      <c r="P1085" s="633">
        <v>1036</v>
      </c>
      <c r="Q1085" s="638">
        <f t="shared" si="79"/>
        <v>1.2E-2</v>
      </c>
      <c r="R1085" s="637">
        <f t="shared" si="77"/>
        <v>332197475.16154557</v>
      </c>
      <c r="S1085" s="636">
        <f t="shared" si="80"/>
        <v>1000</v>
      </c>
      <c r="T1085" s="633"/>
      <c r="U1085" s="633"/>
      <c r="V1085" s="633"/>
      <c r="W1085" s="633"/>
    </row>
    <row r="1086" spans="14:23">
      <c r="N1086" s="633">
        <v>1037</v>
      </c>
      <c r="O1086" s="637">
        <f t="shared" si="78"/>
        <v>28015321405.290344</v>
      </c>
      <c r="P1086" s="633">
        <v>1037</v>
      </c>
      <c r="Q1086" s="638">
        <f t="shared" si="79"/>
        <v>1.2E-2</v>
      </c>
      <c r="R1086" s="637">
        <f t="shared" si="77"/>
        <v>336183856.86348414</v>
      </c>
      <c r="S1086" s="636">
        <f t="shared" si="80"/>
        <v>1000</v>
      </c>
      <c r="T1086" s="633"/>
      <c r="U1086" s="633"/>
      <c r="V1086" s="633"/>
      <c r="W1086" s="633"/>
    </row>
    <row r="1087" spans="14:23">
      <c r="N1087" s="633">
        <v>1038</v>
      </c>
      <c r="O1087" s="637">
        <f t="shared" si="78"/>
        <v>28351506262.153828</v>
      </c>
      <c r="P1087" s="633">
        <v>1038</v>
      </c>
      <c r="Q1087" s="638">
        <f t="shared" si="79"/>
        <v>1.2E-2</v>
      </c>
      <c r="R1087" s="637">
        <f t="shared" si="77"/>
        <v>340218075.14584595</v>
      </c>
      <c r="S1087" s="636">
        <f t="shared" si="80"/>
        <v>1000</v>
      </c>
      <c r="T1087" s="633"/>
      <c r="U1087" s="633"/>
      <c r="V1087" s="633"/>
      <c r="W1087" s="633"/>
    </row>
    <row r="1088" spans="14:23">
      <c r="N1088" s="633">
        <v>1039</v>
      </c>
      <c r="O1088" s="637">
        <f t="shared" si="78"/>
        <v>28691725337.299675</v>
      </c>
      <c r="P1088" s="633">
        <v>1039</v>
      </c>
      <c r="Q1088" s="638">
        <f t="shared" si="79"/>
        <v>1.2E-2</v>
      </c>
      <c r="R1088" s="637">
        <f t="shared" si="77"/>
        <v>344300704.0475961</v>
      </c>
      <c r="S1088" s="636">
        <f t="shared" si="80"/>
        <v>1000</v>
      </c>
      <c r="T1088" s="633"/>
      <c r="U1088" s="633"/>
      <c r="V1088" s="633"/>
      <c r="W1088" s="633"/>
    </row>
    <row r="1089" spans="14:23">
      <c r="N1089" s="633">
        <v>1040</v>
      </c>
      <c r="O1089" s="637">
        <f t="shared" si="78"/>
        <v>29036027041.347271</v>
      </c>
      <c r="P1089" s="633">
        <v>1040</v>
      </c>
      <c r="Q1089" s="638">
        <f t="shared" si="79"/>
        <v>1.2E-2</v>
      </c>
      <c r="R1089" s="637">
        <f t="shared" si="77"/>
        <v>348432324.49616724</v>
      </c>
      <c r="S1089" s="636">
        <f t="shared" si="80"/>
        <v>1000</v>
      </c>
      <c r="T1089" s="633"/>
      <c r="U1089" s="633"/>
      <c r="V1089" s="633"/>
      <c r="W1089" s="633"/>
    </row>
    <row r="1090" spans="14:23">
      <c r="N1090" s="633">
        <v>1041</v>
      </c>
      <c r="O1090" s="637">
        <f t="shared" si="78"/>
        <v>29384460365.843437</v>
      </c>
      <c r="P1090" s="633">
        <v>1041</v>
      </c>
      <c r="Q1090" s="638">
        <f t="shared" si="79"/>
        <v>1.2E-2</v>
      </c>
      <c r="R1090" s="637">
        <f t="shared" si="77"/>
        <v>352613524.39012128</v>
      </c>
      <c r="S1090" s="636">
        <f t="shared" si="80"/>
        <v>1000</v>
      </c>
      <c r="T1090" s="633"/>
      <c r="U1090" s="633"/>
      <c r="V1090" s="633"/>
      <c r="W1090" s="633"/>
    </row>
    <row r="1091" spans="14:23">
      <c r="N1091" s="633">
        <v>1042</v>
      </c>
      <c r="O1091" s="637">
        <f t="shared" si="78"/>
        <v>29737074890.233559</v>
      </c>
      <c r="P1091" s="633">
        <v>1042</v>
      </c>
      <c r="Q1091" s="638">
        <f t="shared" si="79"/>
        <v>1.2E-2</v>
      </c>
      <c r="R1091" s="637">
        <f t="shared" si="77"/>
        <v>356844898.68280274</v>
      </c>
      <c r="S1091" s="636">
        <f t="shared" si="80"/>
        <v>1000</v>
      </c>
      <c r="T1091" s="633"/>
      <c r="U1091" s="633"/>
      <c r="V1091" s="633"/>
      <c r="W1091" s="633"/>
    </row>
    <row r="1092" spans="14:23">
      <c r="N1092" s="633">
        <v>1043</v>
      </c>
      <c r="O1092" s="637">
        <f t="shared" si="78"/>
        <v>30093920788.916363</v>
      </c>
      <c r="P1092" s="633">
        <v>1043</v>
      </c>
      <c r="Q1092" s="638">
        <f t="shared" si="79"/>
        <v>1.2E-2</v>
      </c>
      <c r="R1092" s="637">
        <f t="shared" si="77"/>
        <v>361127049.46699637</v>
      </c>
      <c r="S1092" s="636">
        <f t="shared" si="80"/>
        <v>1000</v>
      </c>
      <c r="T1092" s="633"/>
      <c r="U1092" s="633"/>
      <c r="V1092" s="633"/>
      <c r="W1092" s="633"/>
    </row>
    <row r="1093" spans="14:23">
      <c r="N1093" s="633">
        <v>1044</v>
      </c>
      <c r="O1093" s="637">
        <f t="shared" si="78"/>
        <v>30455048838.383358</v>
      </c>
      <c r="P1093" s="633">
        <v>1044</v>
      </c>
      <c r="Q1093" s="638">
        <f t="shared" si="79"/>
        <v>1.2E-2</v>
      </c>
      <c r="R1093" s="637">
        <f t="shared" si="77"/>
        <v>365460586.06060028</v>
      </c>
      <c r="S1093" s="636">
        <f t="shared" si="80"/>
        <v>1000</v>
      </c>
      <c r="T1093" s="633"/>
      <c r="U1093" s="633"/>
      <c r="V1093" s="633"/>
      <c r="W1093" s="633"/>
    </row>
    <row r="1094" spans="14:23">
      <c r="N1094" s="633">
        <v>1045</v>
      </c>
      <c r="O1094" s="637">
        <f t="shared" si="78"/>
        <v>30820510424.443958</v>
      </c>
      <c r="P1094" s="633">
        <v>1045</v>
      </c>
      <c r="Q1094" s="638">
        <f t="shared" si="79"/>
        <v>1.2E-2</v>
      </c>
      <c r="R1094" s="637">
        <f t="shared" si="77"/>
        <v>369846125.09332752</v>
      </c>
      <c r="S1094" s="636">
        <f t="shared" si="80"/>
        <v>1000</v>
      </c>
      <c r="T1094" s="633"/>
      <c r="U1094" s="633"/>
      <c r="V1094" s="633"/>
      <c r="W1094" s="633"/>
    </row>
    <row r="1095" spans="14:23">
      <c r="N1095" s="633">
        <v>1046</v>
      </c>
      <c r="O1095" s="637">
        <f t="shared" si="78"/>
        <v>31190357549.537285</v>
      </c>
      <c r="P1095" s="633">
        <v>1046</v>
      </c>
      <c r="Q1095" s="638">
        <f t="shared" si="79"/>
        <v>1.2E-2</v>
      </c>
      <c r="R1095" s="637">
        <f t="shared" si="77"/>
        <v>374284290.59444743</v>
      </c>
      <c r="S1095" s="636">
        <f t="shared" si="80"/>
        <v>1000</v>
      </c>
      <c r="T1095" s="633"/>
      <c r="U1095" s="633"/>
      <c r="V1095" s="633"/>
      <c r="W1095" s="633"/>
    </row>
    <row r="1096" spans="14:23">
      <c r="N1096" s="633">
        <v>1047</v>
      </c>
      <c r="O1096" s="637">
        <f t="shared" si="78"/>
        <v>31564642840.131733</v>
      </c>
      <c r="P1096" s="633">
        <v>1047</v>
      </c>
      <c r="Q1096" s="638">
        <f t="shared" si="79"/>
        <v>1.2E-2</v>
      </c>
      <c r="R1096" s="637">
        <f t="shared" si="77"/>
        <v>378775714.08158082</v>
      </c>
      <c r="S1096" s="636">
        <f t="shared" si="80"/>
        <v>1000</v>
      </c>
      <c r="T1096" s="633"/>
      <c r="U1096" s="633"/>
      <c r="V1096" s="633"/>
      <c r="W1096" s="633"/>
    </row>
    <row r="1097" spans="14:23">
      <c r="N1097" s="633">
        <v>1048</v>
      </c>
      <c r="O1097" s="637">
        <f t="shared" si="78"/>
        <v>31943419554.213314</v>
      </c>
      <c r="P1097" s="633">
        <v>1048</v>
      </c>
      <c r="Q1097" s="638">
        <f t="shared" si="79"/>
        <v>1.2E-2</v>
      </c>
      <c r="R1097" s="637">
        <f t="shared" si="77"/>
        <v>383321034.65055978</v>
      </c>
      <c r="S1097" s="636">
        <f t="shared" si="80"/>
        <v>1000</v>
      </c>
      <c r="T1097" s="633"/>
      <c r="U1097" s="633"/>
      <c r="V1097" s="633"/>
      <c r="W1097" s="633"/>
    </row>
    <row r="1098" spans="14:23">
      <c r="N1098" s="633">
        <v>1049</v>
      </c>
      <c r="O1098" s="637">
        <f t="shared" si="78"/>
        <v>32326741588.863873</v>
      </c>
      <c r="P1098" s="633">
        <v>1049</v>
      </c>
      <c r="Q1098" s="638">
        <f t="shared" si="79"/>
        <v>1.2E-2</v>
      </c>
      <c r="R1098" s="637">
        <f t="shared" si="77"/>
        <v>387920899.06636649</v>
      </c>
      <c r="S1098" s="636">
        <f t="shared" si="80"/>
        <v>1000</v>
      </c>
      <c r="T1098" s="633"/>
      <c r="U1098" s="633"/>
      <c r="V1098" s="633"/>
      <c r="W1098" s="633"/>
    </row>
    <row r="1099" spans="14:23">
      <c r="N1099" s="633">
        <v>1050</v>
      </c>
      <c r="O1099" s="637">
        <f t="shared" si="78"/>
        <v>32714663487.930241</v>
      </c>
      <c r="P1099" s="633">
        <v>1050</v>
      </c>
      <c r="Q1099" s="638">
        <f t="shared" si="79"/>
        <v>1.2E-2</v>
      </c>
      <c r="R1099" s="637">
        <f t="shared" si="77"/>
        <v>392575961.85516292</v>
      </c>
      <c r="S1099" s="636">
        <f t="shared" si="80"/>
        <v>1000</v>
      </c>
      <c r="T1099" s="633"/>
      <c r="U1099" s="633"/>
      <c r="V1099" s="633"/>
      <c r="W1099" s="633"/>
    </row>
    <row r="1100" spans="14:23">
      <c r="N1100" s="633">
        <v>1051</v>
      </c>
      <c r="O1100" s="637">
        <f t="shared" si="78"/>
        <v>33107240449.785404</v>
      </c>
      <c r="P1100" s="633">
        <v>1051</v>
      </c>
      <c r="Q1100" s="638">
        <f t="shared" si="79"/>
        <v>1.2E-2</v>
      </c>
      <c r="R1100" s="637">
        <f t="shared" si="77"/>
        <v>397286885.39742488</v>
      </c>
      <c r="S1100" s="636">
        <f t="shared" si="80"/>
        <v>1000</v>
      </c>
      <c r="T1100" s="633"/>
      <c r="U1100" s="633"/>
      <c r="V1100" s="633"/>
      <c r="W1100" s="633"/>
    </row>
    <row r="1101" spans="14:23">
      <c r="N1101" s="633">
        <v>1052</v>
      </c>
      <c r="O1101" s="637">
        <f t="shared" si="78"/>
        <v>33504528335.182831</v>
      </c>
      <c r="P1101" s="633">
        <v>1052</v>
      </c>
      <c r="Q1101" s="638">
        <f t="shared" si="79"/>
        <v>1.2E-2</v>
      </c>
      <c r="R1101" s="637">
        <f t="shared" si="77"/>
        <v>402054340.02219397</v>
      </c>
      <c r="S1101" s="636">
        <f t="shared" si="80"/>
        <v>1000</v>
      </c>
      <c r="T1101" s="633"/>
      <c r="U1101" s="633"/>
      <c r="V1101" s="633"/>
      <c r="W1101" s="633"/>
    </row>
    <row r="1102" spans="14:23">
      <c r="N1102" s="633">
        <v>1053</v>
      </c>
      <c r="O1102" s="637">
        <f t="shared" si="78"/>
        <v>33906583675.205025</v>
      </c>
      <c r="P1102" s="633">
        <v>1053</v>
      </c>
      <c r="Q1102" s="638">
        <f t="shared" si="79"/>
        <v>1.2E-2</v>
      </c>
      <c r="R1102" s="637">
        <f t="shared" si="77"/>
        <v>406879004.10246032</v>
      </c>
      <c r="S1102" s="636">
        <f t="shared" si="80"/>
        <v>1000</v>
      </c>
      <c r="T1102" s="633"/>
      <c r="U1102" s="633"/>
      <c r="V1102" s="633"/>
      <c r="W1102" s="633"/>
    </row>
    <row r="1103" spans="14:23">
      <c r="N1103" s="633">
        <v>1054</v>
      </c>
      <c r="O1103" s="637">
        <f t="shared" si="78"/>
        <v>34313463679.307484</v>
      </c>
      <c r="P1103" s="633">
        <v>1054</v>
      </c>
      <c r="Q1103" s="638">
        <f t="shared" si="79"/>
        <v>1.2E-2</v>
      </c>
      <c r="R1103" s="637">
        <f t="shared" si="77"/>
        <v>411761564.15168983</v>
      </c>
      <c r="S1103" s="636">
        <f t="shared" si="80"/>
        <v>1000</v>
      </c>
      <c r="T1103" s="633"/>
      <c r="U1103" s="633"/>
      <c r="V1103" s="633"/>
      <c r="W1103" s="633"/>
    </row>
    <row r="1104" spans="14:23">
      <c r="N1104" s="633">
        <v>1055</v>
      </c>
      <c r="O1104" s="637">
        <f t="shared" si="78"/>
        <v>34725226243.459175</v>
      </c>
      <c r="P1104" s="633">
        <v>1055</v>
      </c>
      <c r="Q1104" s="638">
        <f t="shared" si="79"/>
        <v>1.2E-2</v>
      </c>
      <c r="R1104" s="637">
        <f t="shared" si="77"/>
        <v>416702714.9215101</v>
      </c>
      <c r="S1104" s="636">
        <f t="shared" si="80"/>
        <v>1000</v>
      </c>
      <c r="T1104" s="633"/>
      <c r="U1104" s="633"/>
      <c r="V1104" s="633"/>
      <c r="W1104" s="633"/>
    </row>
    <row r="1105" spans="14:23">
      <c r="N1105" s="633">
        <v>1056</v>
      </c>
      <c r="O1105" s="637">
        <f t="shared" si="78"/>
        <v>35141929958.380684</v>
      </c>
      <c r="P1105" s="633">
        <v>1056</v>
      </c>
      <c r="Q1105" s="638">
        <f t="shared" si="79"/>
        <v>1.2E-2</v>
      </c>
      <c r="R1105" s="637">
        <f t="shared" si="77"/>
        <v>421703159.50056821</v>
      </c>
      <c r="S1105" s="636">
        <f t="shared" si="80"/>
        <v>1000</v>
      </c>
      <c r="T1105" s="633"/>
      <c r="U1105" s="633"/>
      <c r="V1105" s="633"/>
      <c r="W1105" s="633"/>
    </row>
    <row r="1106" spans="14:23">
      <c r="N1106" s="633">
        <v>1057</v>
      </c>
      <c r="O1106" s="637">
        <f t="shared" si="78"/>
        <v>35563634117.881248</v>
      </c>
      <c r="P1106" s="633">
        <v>1057</v>
      </c>
      <c r="Q1106" s="638">
        <f t="shared" si="79"/>
        <v>1.2E-2</v>
      </c>
      <c r="R1106" s="637">
        <f t="shared" si="77"/>
        <v>426763609.41457498</v>
      </c>
      <c r="S1106" s="636">
        <f t="shared" si="80"/>
        <v>1000</v>
      </c>
      <c r="T1106" s="633"/>
      <c r="U1106" s="633"/>
      <c r="V1106" s="633"/>
      <c r="W1106" s="633"/>
    </row>
    <row r="1107" spans="14:23">
      <c r="N1107" s="633">
        <v>1058</v>
      </c>
      <c r="O1107" s="637">
        <f t="shared" si="78"/>
        <v>35990398727.295822</v>
      </c>
      <c r="P1107" s="633">
        <v>1058</v>
      </c>
      <c r="Q1107" s="638">
        <f t="shared" si="79"/>
        <v>1.2E-2</v>
      </c>
      <c r="R1107" s="637">
        <f t="shared" si="77"/>
        <v>431884784.72754985</v>
      </c>
      <c r="S1107" s="636">
        <f t="shared" si="80"/>
        <v>1000</v>
      </c>
      <c r="T1107" s="633"/>
      <c r="U1107" s="633"/>
      <c r="V1107" s="633"/>
      <c r="W1107" s="633"/>
    </row>
    <row r="1108" spans="14:23">
      <c r="N1108" s="633">
        <v>1059</v>
      </c>
      <c r="O1108" s="637">
        <f t="shared" si="78"/>
        <v>36422284512.023369</v>
      </c>
      <c r="P1108" s="633">
        <v>1059</v>
      </c>
      <c r="Q1108" s="638">
        <f t="shared" si="79"/>
        <v>1.2E-2</v>
      </c>
      <c r="R1108" s="637">
        <f t="shared" si="77"/>
        <v>437067414.14428043</v>
      </c>
      <c r="S1108" s="636">
        <f t="shared" si="80"/>
        <v>1000</v>
      </c>
      <c r="T1108" s="633"/>
      <c r="U1108" s="633"/>
      <c r="V1108" s="633"/>
      <c r="W1108" s="633"/>
    </row>
    <row r="1109" spans="14:23">
      <c r="N1109" s="633">
        <v>1060</v>
      </c>
      <c r="O1109" s="637">
        <f t="shared" si="78"/>
        <v>36859352926.167648</v>
      </c>
      <c r="P1109" s="633">
        <v>1060</v>
      </c>
      <c r="Q1109" s="638">
        <f t="shared" si="79"/>
        <v>1.2E-2</v>
      </c>
      <c r="R1109" s="637">
        <f t="shared" si="77"/>
        <v>442312235.11401176</v>
      </c>
      <c r="S1109" s="636">
        <f t="shared" si="80"/>
        <v>1000</v>
      </c>
      <c r="T1109" s="633"/>
      <c r="U1109" s="633"/>
      <c r="V1109" s="633"/>
      <c r="W1109" s="633"/>
    </row>
    <row r="1110" spans="14:23">
      <c r="N1110" s="633">
        <v>1061</v>
      </c>
      <c r="O1110" s="637">
        <f t="shared" si="78"/>
        <v>37301666161.281662</v>
      </c>
      <c r="P1110" s="633">
        <v>1061</v>
      </c>
      <c r="Q1110" s="638">
        <f t="shared" si="79"/>
        <v>1.2E-2</v>
      </c>
      <c r="R1110" s="637">
        <f t="shared" si="77"/>
        <v>447619993.93537998</v>
      </c>
      <c r="S1110" s="636">
        <f t="shared" si="80"/>
        <v>1000</v>
      </c>
      <c r="T1110" s="633"/>
      <c r="U1110" s="633"/>
      <c r="V1110" s="633"/>
      <c r="W1110" s="633"/>
    </row>
    <row r="1111" spans="14:23">
      <c r="N1111" s="633">
        <v>1062</v>
      </c>
      <c r="O1111" s="637">
        <f t="shared" si="78"/>
        <v>37749287155.217041</v>
      </c>
      <c r="P1111" s="633">
        <v>1062</v>
      </c>
      <c r="Q1111" s="638">
        <f t="shared" si="79"/>
        <v>1.2E-2</v>
      </c>
      <c r="R1111" s="637">
        <f t="shared" si="77"/>
        <v>452991445.8626045</v>
      </c>
      <c r="S1111" s="636">
        <f t="shared" si="80"/>
        <v>1000</v>
      </c>
      <c r="T1111" s="633"/>
      <c r="U1111" s="633"/>
      <c r="V1111" s="633"/>
      <c r="W1111" s="633"/>
    </row>
    <row r="1112" spans="14:23">
      <c r="N1112" s="633">
        <v>1063</v>
      </c>
      <c r="O1112" s="637">
        <f t="shared" si="78"/>
        <v>38202279601.079643</v>
      </c>
      <c r="P1112" s="633">
        <v>1063</v>
      </c>
      <c r="Q1112" s="638">
        <f t="shared" si="79"/>
        <v>1.2E-2</v>
      </c>
      <c r="R1112" s="637">
        <f t="shared" si="77"/>
        <v>458427355.21295571</v>
      </c>
      <c r="S1112" s="636">
        <f t="shared" si="80"/>
        <v>1000</v>
      </c>
      <c r="T1112" s="633"/>
      <c r="U1112" s="633"/>
      <c r="V1112" s="633"/>
      <c r="W1112" s="633"/>
    </row>
    <row r="1113" spans="14:23">
      <c r="N1113" s="633">
        <v>1064</v>
      </c>
      <c r="O1113" s="637">
        <f t="shared" si="78"/>
        <v>38660707956.292603</v>
      </c>
      <c r="P1113" s="633">
        <v>1064</v>
      </c>
      <c r="Q1113" s="638">
        <f t="shared" si="79"/>
        <v>1.2E-2</v>
      </c>
      <c r="R1113" s="637">
        <f t="shared" si="77"/>
        <v>463928495.47551125</v>
      </c>
      <c r="S1113" s="636">
        <f t="shared" si="80"/>
        <v>1000</v>
      </c>
      <c r="T1113" s="633"/>
      <c r="U1113" s="633"/>
      <c r="V1113" s="633"/>
      <c r="W1113" s="633"/>
    </row>
    <row r="1114" spans="14:23">
      <c r="N1114" s="633">
        <v>1065</v>
      </c>
      <c r="O1114" s="637">
        <f t="shared" si="78"/>
        <v>39124637451.768112</v>
      </c>
      <c r="P1114" s="633">
        <v>1065</v>
      </c>
      <c r="Q1114" s="638">
        <f t="shared" si="79"/>
        <v>1.2E-2</v>
      </c>
      <c r="R1114" s="637">
        <f t="shared" si="77"/>
        <v>469495649.42121738</v>
      </c>
      <c r="S1114" s="636">
        <f t="shared" si="80"/>
        <v>1000</v>
      </c>
      <c r="T1114" s="633"/>
      <c r="U1114" s="633"/>
      <c r="V1114" s="633"/>
      <c r="W1114" s="633"/>
    </row>
    <row r="1115" spans="14:23">
      <c r="N1115" s="633">
        <v>1066</v>
      </c>
      <c r="O1115" s="637">
        <f t="shared" si="78"/>
        <v>39594134101.189331</v>
      </c>
      <c r="P1115" s="633">
        <v>1066</v>
      </c>
      <c r="Q1115" s="638">
        <f t="shared" si="79"/>
        <v>1.2E-2</v>
      </c>
      <c r="R1115" s="637">
        <f t="shared" si="77"/>
        <v>475129609.21427196</v>
      </c>
      <c r="S1115" s="636">
        <f t="shared" si="80"/>
        <v>1000</v>
      </c>
      <c r="T1115" s="633"/>
      <c r="U1115" s="633"/>
      <c r="V1115" s="633"/>
      <c r="W1115" s="633"/>
    </row>
    <row r="1116" spans="14:23">
      <c r="N1116" s="633">
        <v>1067</v>
      </c>
      <c r="O1116" s="637">
        <f t="shared" si="78"/>
        <v>40069264710.403603</v>
      </c>
      <c r="P1116" s="633">
        <v>1067</v>
      </c>
      <c r="Q1116" s="638">
        <f t="shared" si="79"/>
        <v>1.2E-2</v>
      </c>
      <c r="R1116" s="637">
        <f t="shared" si="77"/>
        <v>480831176.52484322</v>
      </c>
      <c r="S1116" s="636">
        <f t="shared" si="80"/>
        <v>1000</v>
      </c>
      <c r="T1116" s="633"/>
      <c r="U1116" s="633"/>
      <c r="V1116" s="633"/>
      <c r="W1116" s="633"/>
    </row>
    <row r="1117" spans="14:23">
      <c r="N1117" s="633">
        <v>1068</v>
      </c>
      <c r="O1117" s="637">
        <f t="shared" si="78"/>
        <v>40550096886.928444</v>
      </c>
      <c r="P1117" s="633">
        <v>1068</v>
      </c>
      <c r="Q1117" s="638">
        <f t="shared" si="79"/>
        <v>1.2E-2</v>
      </c>
      <c r="R1117" s="637">
        <f t="shared" si="77"/>
        <v>486601162.64314133</v>
      </c>
      <c r="S1117" s="636">
        <f t="shared" si="80"/>
        <v>1000</v>
      </c>
      <c r="T1117" s="633"/>
      <c r="U1117" s="633"/>
      <c r="V1117" s="633"/>
      <c r="W1117" s="633"/>
    </row>
    <row r="1118" spans="14:23">
      <c r="N1118" s="633">
        <v>1069</v>
      </c>
      <c r="O1118" s="637">
        <f t="shared" si="78"/>
        <v>41036699049.571587</v>
      </c>
      <c r="P1118" s="633">
        <v>1069</v>
      </c>
      <c r="Q1118" s="638">
        <f t="shared" si="79"/>
        <v>1.2E-2</v>
      </c>
      <c r="R1118" s="637">
        <f t="shared" si="77"/>
        <v>492440388.59485906</v>
      </c>
      <c r="S1118" s="636">
        <f t="shared" si="80"/>
        <v>1000</v>
      </c>
      <c r="T1118" s="633"/>
      <c r="U1118" s="633"/>
      <c r="V1118" s="633"/>
      <c r="W1118" s="633"/>
    </row>
    <row r="1119" spans="14:23">
      <c r="N1119" s="633">
        <v>1070</v>
      </c>
      <c r="O1119" s="637">
        <f t="shared" si="78"/>
        <v>41529140438.166443</v>
      </c>
      <c r="P1119" s="633">
        <v>1070</v>
      </c>
      <c r="Q1119" s="638">
        <f t="shared" si="79"/>
        <v>1.2E-2</v>
      </c>
      <c r="R1119" s="637">
        <f t="shared" si="77"/>
        <v>498349685.25799733</v>
      </c>
      <c r="S1119" s="636">
        <f t="shared" si="80"/>
        <v>1000</v>
      </c>
      <c r="T1119" s="633"/>
      <c r="U1119" s="633"/>
      <c r="V1119" s="633"/>
      <c r="W1119" s="633"/>
    </row>
    <row r="1120" spans="14:23">
      <c r="N1120" s="633">
        <v>1071</v>
      </c>
      <c r="O1120" s="637">
        <f t="shared" si="78"/>
        <v>42027491123.424438</v>
      </c>
      <c r="P1120" s="633">
        <v>1071</v>
      </c>
      <c r="Q1120" s="638">
        <f t="shared" si="79"/>
        <v>1.2E-2</v>
      </c>
      <c r="R1120" s="637">
        <f t="shared" si="77"/>
        <v>504329893.48109329</v>
      </c>
      <c r="S1120" s="636">
        <f t="shared" si="80"/>
        <v>1000</v>
      </c>
      <c r="T1120" s="633"/>
      <c r="U1120" s="633"/>
      <c r="V1120" s="633"/>
      <c r="W1120" s="633"/>
    </row>
    <row r="1121" spans="14:23">
      <c r="N1121" s="633">
        <v>1072</v>
      </c>
      <c r="O1121" s="637">
        <f t="shared" si="78"/>
        <v>42531822016.905533</v>
      </c>
      <c r="P1121" s="633">
        <v>1072</v>
      </c>
      <c r="Q1121" s="638">
        <f t="shared" si="79"/>
        <v>1.2E-2</v>
      </c>
      <c r="R1121" s="637">
        <f t="shared" si="77"/>
        <v>510381864.20286638</v>
      </c>
      <c r="S1121" s="636">
        <f t="shared" si="80"/>
        <v>1000</v>
      </c>
      <c r="T1121" s="633"/>
      <c r="U1121" s="633"/>
      <c r="V1121" s="633"/>
      <c r="W1121" s="633"/>
    </row>
    <row r="1122" spans="14:23">
      <c r="N1122" s="633">
        <v>1073</v>
      </c>
      <c r="O1122" s="637">
        <f t="shared" si="78"/>
        <v>43042204881.108398</v>
      </c>
      <c r="P1122" s="633">
        <v>1073</v>
      </c>
      <c r="Q1122" s="638">
        <f t="shared" si="79"/>
        <v>1.2E-2</v>
      </c>
      <c r="R1122" s="637">
        <f t="shared" si="77"/>
        <v>516506458.57330078</v>
      </c>
      <c r="S1122" s="636">
        <f t="shared" si="80"/>
        <v>1000</v>
      </c>
      <c r="T1122" s="633"/>
      <c r="U1122" s="633"/>
      <c r="V1122" s="633"/>
      <c r="W1122" s="633"/>
    </row>
    <row r="1123" spans="14:23">
      <c r="N1123" s="633">
        <v>1074</v>
      </c>
      <c r="O1123" s="637">
        <f t="shared" si="78"/>
        <v>43558712339.681702</v>
      </c>
      <c r="P1123" s="633">
        <v>1074</v>
      </c>
      <c r="Q1123" s="638">
        <f t="shared" si="79"/>
        <v>1.2E-2</v>
      </c>
      <c r="R1123" s="637">
        <f t="shared" si="77"/>
        <v>522704548.07618046</v>
      </c>
      <c r="S1123" s="636">
        <f t="shared" si="80"/>
        <v>1000</v>
      </c>
      <c r="T1123" s="633"/>
      <c r="U1123" s="633"/>
      <c r="V1123" s="633"/>
      <c r="W1123" s="633"/>
    </row>
    <row r="1124" spans="14:23">
      <c r="N1124" s="633">
        <v>1075</v>
      </c>
      <c r="O1124" s="637">
        <f t="shared" si="78"/>
        <v>44081417887.757881</v>
      </c>
      <c r="P1124" s="633">
        <v>1075</v>
      </c>
      <c r="Q1124" s="638">
        <f t="shared" si="79"/>
        <v>1.2E-2</v>
      </c>
      <c r="R1124" s="637">
        <f t="shared" si="77"/>
        <v>528977014.65309459</v>
      </c>
      <c r="S1124" s="636">
        <f t="shared" si="80"/>
        <v>1000</v>
      </c>
      <c r="T1124" s="633"/>
      <c r="U1124" s="633"/>
      <c r="V1124" s="633"/>
      <c r="W1124" s="633"/>
    </row>
    <row r="1125" spans="14:23">
      <c r="N1125" s="633">
        <v>1076</v>
      </c>
      <c r="O1125" s="637">
        <f t="shared" si="78"/>
        <v>44610395902.410973</v>
      </c>
      <c r="P1125" s="633">
        <v>1076</v>
      </c>
      <c r="Q1125" s="638">
        <f t="shared" si="79"/>
        <v>1.2E-2</v>
      </c>
      <c r="R1125" s="637">
        <f t="shared" si="77"/>
        <v>535324750.82893169</v>
      </c>
      <c r="S1125" s="636">
        <f t="shared" si="80"/>
        <v>1000</v>
      </c>
      <c r="T1125" s="633"/>
      <c r="U1125" s="633"/>
      <c r="V1125" s="633"/>
      <c r="W1125" s="633"/>
    </row>
    <row r="1126" spans="14:23">
      <c r="N1126" s="633">
        <v>1077</v>
      </c>
      <c r="O1126" s="637">
        <f t="shared" si="78"/>
        <v>45145721653.239906</v>
      </c>
      <c r="P1126" s="633">
        <v>1077</v>
      </c>
      <c r="Q1126" s="638">
        <f t="shared" si="79"/>
        <v>1.2E-2</v>
      </c>
      <c r="R1126" s="637">
        <f t="shared" si="77"/>
        <v>541748659.83887887</v>
      </c>
      <c r="S1126" s="636">
        <f t="shared" si="80"/>
        <v>1000</v>
      </c>
      <c r="T1126" s="633"/>
      <c r="U1126" s="633"/>
      <c r="V1126" s="633"/>
      <c r="W1126" s="633"/>
    </row>
    <row r="1127" spans="14:23">
      <c r="N1127" s="633">
        <v>1078</v>
      </c>
      <c r="O1127" s="637">
        <f t="shared" si="78"/>
        <v>45687471313.078789</v>
      </c>
      <c r="P1127" s="633">
        <v>1078</v>
      </c>
      <c r="Q1127" s="638">
        <f t="shared" si="79"/>
        <v>1.2E-2</v>
      </c>
      <c r="R1127" s="637">
        <f t="shared" si="77"/>
        <v>548249655.75694549</v>
      </c>
      <c r="S1127" s="636">
        <f t="shared" si="80"/>
        <v>1000</v>
      </c>
      <c r="T1127" s="633"/>
      <c r="U1127" s="633"/>
      <c r="V1127" s="633"/>
      <c r="W1127" s="633"/>
    </row>
    <row r="1128" spans="14:23">
      <c r="N1128" s="633">
        <v>1079</v>
      </c>
      <c r="O1128" s="637">
        <f t="shared" si="78"/>
        <v>46235721968.835732</v>
      </c>
      <c r="P1128" s="633">
        <v>1079</v>
      </c>
      <c r="Q1128" s="638">
        <f t="shared" si="79"/>
        <v>1.2E-2</v>
      </c>
      <c r="R1128" s="637">
        <f t="shared" si="77"/>
        <v>554828663.62602878</v>
      </c>
      <c r="S1128" s="636">
        <f t="shared" si="80"/>
        <v>1000</v>
      </c>
      <c r="T1128" s="633"/>
      <c r="U1128" s="633"/>
      <c r="V1128" s="633"/>
      <c r="W1128" s="633"/>
    </row>
    <row r="1129" spans="14:23">
      <c r="N1129" s="633">
        <v>1080</v>
      </c>
      <c r="O1129" s="637">
        <f t="shared" si="78"/>
        <v>46790551632.461761</v>
      </c>
      <c r="P1129" s="633">
        <v>1080</v>
      </c>
      <c r="Q1129" s="638">
        <f t="shared" si="79"/>
        <v>1.2E-2</v>
      </c>
      <c r="R1129" s="637">
        <f t="shared" si="77"/>
        <v>561486619.5895412</v>
      </c>
      <c r="S1129" s="636">
        <f t="shared" si="80"/>
        <v>1000</v>
      </c>
      <c r="T1129" s="633"/>
      <c r="U1129" s="633"/>
      <c r="V1129" s="633"/>
      <c r="W1129" s="633"/>
    </row>
    <row r="1130" spans="14:23">
      <c r="N1130" s="633">
        <v>1081</v>
      </c>
      <c r="O1130" s="637">
        <f t="shared" si="78"/>
        <v>47352039252.0513</v>
      </c>
      <c r="P1130" s="633">
        <v>1081</v>
      </c>
      <c r="Q1130" s="638">
        <f t="shared" si="79"/>
        <v>1.2E-2</v>
      </c>
      <c r="R1130" s="637">
        <f t="shared" si="77"/>
        <v>568224471.02461565</v>
      </c>
      <c r="S1130" s="636">
        <f t="shared" si="80"/>
        <v>1000</v>
      </c>
      <c r="T1130" s="633"/>
      <c r="U1130" s="633"/>
      <c r="V1130" s="633"/>
      <c r="W1130" s="633"/>
    </row>
    <row r="1131" spans="14:23">
      <c r="N1131" s="633">
        <v>1082</v>
      </c>
      <c r="O1131" s="637">
        <f t="shared" si="78"/>
        <v>47920264723.075912</v>
      </c>
      <c r="P1131" s="633">
        <v>1082</v>
      </c>
      <c r="Q1131" s="638">
        <f t="shared" si="79"/>
        <v>1.2E-2</v>
      </c>
      <c r="R1131" s="637">
        <f t="shared" si="77"/>
        <v>575043176.676911</v>
      </c>
      <c r="S1131" s="636">
        <f t="shared" si="80"/>
        <v>1000</v>
      </c>
      <c r="T1131" s="633"/>
      <c r="U1131" s="633"/>
      <c r="V1131" s="633"/>
      <c r="W1131" s="633"/>
    </row>
    <row r="1132" spans="14:23">
      <c r="N1132" s="633">
        <v>1083</v>
      </c>
      <c r="O1132" s="637">
        <f t="shared" si="78"/>
        <v>48495308899.752823</v>
      </c>
      <c r="P1132" s="633">
        <v>1083</v>
      </c>
      <c r="Q1132" s="638">
        <f t="shared" si="79"/>
        <v>1.2E-2</v>
      </c>
      <c r="R1132" s="637">
        <f t="shared" si="77"/>
        <v>581943706.79703391</v>
      </c>
      <c r="S1132" s="636">
        <f t="shared" si="80"/>
        <v>1000</v>
      </c>
      <c r="T1132" s="633"/>
      <c r="U1132" s="633"/>
      <c r="V1132" s="633"/>
      <c r="W1132" s="633"/>
    </row>
    <row r="1133" spans="14:23">
      <c r="N1133" s="633">
        <v>1084</v>
      </c>
      <c r="O1133" s="637">
        <f t="shared" si="78"/>
        <v>49077253606.549858</v>
      </c>
      <c r="P1133" s="633">
        <v>1084</v>
      </c>
      <c r="Q1133" s="638">
        <f t="shared" si="79"/>
        <v>1.2E-2</v>
      </c>
      <c r="R1133" s="637">
        <f t="shared" si="77"/>
        <v>588927043.27859831</v>
      </c>
      <c r="S1133" s="636">
        <f t="shared" si="80"/>
        <v>1000</v>
      </c>
      <c r="T1133" s="633"/>
      <c r="U1133" s="633"/>
      <c r="V1133" s="633"/>
      <c r="W1133" s="633"/>
    </row>
    <row r="1134" spans="14:23">
      <c r="N1134" s="633">
        <v>1085</v>
      </c>
      <c r="O1134" s="637">
        <f t="shared" si="78"/>
        <v>49666181649.828453</v>
      </c>
      <c r="P1134" s="633">
        <v>1085</v>
      </c>
      <c r="Q1134" s="638">
        <f t="shared" si="79"/>
        <v>1.2E-2</v>
      </c>
      <c r="R1134" s="637">
        <f t="shared" si="77"/>
        <v>595994179.79794145</v>
      </c>
      <c r="S1134" s="636">
        <f t="shared" si="80"/>
        <v>1000</v>
      </c>
      <c r="T1134" s="633"/>
      <c r="U1134" s="633"/>
      <c r="V1134" s="633"/>
      <c r="W1134" s="633"/>
    </row>
    <row r="1135" spans="14:23">
      <c r="N1135" s="633">
        <v>1086</v>
      </c>
      <c r="O1135" s="637">
        <f t="shared" si="78"/>
        <v>50262176829.626396</v>
      </c>
      <c r="P1135" s="633">
        <v>1086</v>
      </c>
      <c r="Q1135" s="638">
        <f t="shared" si="79"/>
        <v>1.2E-2</v>
      </c>
      <c r="R1135" s="637">
        <f t="shared" si="77"/>
        <v>603146121.95551682</v>
      </c>
      <c r="S1135" s="636">
        <f t="shared" si="80"/>
        <v>1000</v>
      </c>
      <c r="T1135" s="633"/>
      <c r="U1135" s="633"/>
      <c r="V1135" s="633"/>
      <c r="W1135" s="633"/>
    </row>
    <row r="1136" spans="14:23">
      <c r="N1136" s="633">
        <v>1087</v>
      </c>
      <c r="O1136" s="637">
        <f t="shared" si="78"/>
        <v>50865323951.581909</v>
      </c>
      <c r="P1136" s="633">
        <v>1087</v>
      </c>
      <c r="Q1136" s="638">
        <f t="shared" si="79"/>
        <v>1.2E-2</v>
      </c>
      <c r="R1136" s="637">
        <f t="shared" si="77"/>
        <v>610383887.41898286</v>
      </c>
      <c r="S1136" s="636">
        <f t="shared" si="80"/>
        <v>1000</v>
      </c>
      <c r="T1136" s="633"/>
      <c r="U1136" s="633"/>
      <c r="V1136" s="633"/>
      <c r="W1136" s="633"/>
    </row>
    <row r="1137" spans="14:23">
      <c r="N1137" s="633">
        <v>1088</v>
      </c>
      <c r="O1137" s="637">
        <f t="shared" si="78"/>
        <v>51475708839.000893</v>
      </c>
      <c r="P1137" s="633">
        <v>1088</v>
      </c>
      <c r="Q1137" s="638">
        <f t="shared" si="79"/>
        <v>1.2E-2</v>
      </c>
      <c r="R1137" s="637">
        <f t="shared" si="77"/>
        <v>617708506.06801069</v>
      </c>
      <c r="S1137" s="636">
        <f t="shared" si="80"/>
        <v>1000</v>
      </c>
      <c r="T1137" s="633"/>
      <c r="U1137" s="633"/>
      <c r="V1137" s="633"/>
      <c r="W1137" s="633"/>
    </row>
    <row r="1138" spans="14:23">
      <c r="N1138" s="633">
        <v>1089</v>
      </c>
      <c r="O1138" s="637">
        <f t="shared" si="78"/>
        <v>52093418345.068901</v>
      </c>
      <c r="P1138" s="633">
        <v>1089</v>
      </c>
      <c r="Q1138" s="638">
        <f t="shared" si="79"/>
        <v>1.2E-2</v>
      </c>
      <c r="R1138" s="637">
        <f t="shared" ref="R1138:R1201" si="81">O1138*Q1138</f>
        <v>625121020.14082682</v>
      </c>
      <c r="S1138" s="636">
        <f t="shared" si="80"/>
        <v>1000</v>
      </c>
      <c r="T1138" s="633"/>
      <c r="U1138" s="633"/>
      <c r="V1138" s="633"/>
      <c r="W1138" s="633"/>
    </row>
    <row r="1139" spans="14:23">
      <c r="N1139" s="633">
        <v>1090</v>
      </c>
      <c r="O1139" s="637">
        <f t="shared" ref="O1139:O1202" si="82">O1138+R1138+S1139</f>
        <v>52718540365.209724</v>
      </c>
      <c r="P1139" s="633">
        <v>1090</v>
      </c>
      <c r="Q1139" s="638">
        <f t="shared" ref="Q1139:Q1202" si="83">Q1138</f>
        <v>1.2E-2</v>
      </c>
      <c r="R1139" s="637">
        <f t="shared" si="81"/>
        <v>632622484.38251674</v>
      </c>
      <c r="S1139" s="636">
        <f t="shared" ref="S1139:S1202" si="84">S1138</f>
        <v>1000</v>
      </c>
      <c r="T1139" s="633"/>
      <c r="U1139" s="633"/>
      <c r="V1139" s="633"/>
      <c r="W1139" s="633"/>
    </row>
    <row r="1140" spans="14:23">
      <c r="N1140" s="633">
        <v>1091</v>
      </c>
      <c r="O1140" s="637">
        <f t="shared" si="82"/>
        <v>53351163849.592239</v>
      </c>
      <c r="P1140" s="633">
        <v>1091</v>
      </c>
      <c r="Q1140" s="638">
        <f t="shared" si="83"/>
        <v>1.2E-2</v>
      </c>
      <c r="R1140" s="637">
        <f t="shared" si="81"/>
        <v>640213966.19510686</v>
      </c>
      <c r="S1140" s="636">
        <f t="shared" si="84"/>
        <v>1000</v>
      </c>
      <c r="T1140" s="633"/>
      <c r="U1140" s="633"/>
      <c r="V1140" s="633"/>
      <c r="W1140" s="633"/>
    </row>
    <row r="1141" spans="14:23">
      <c r="N1141" s="633">
        <v>1092</v>
      </c>
      <c r="O1141" s="637">
        <f t="shared" si="82"/>
        <v>53991378815.787346</v>
      </c>
      <c r="P1141" s="633">
        <v>1092</v>
      </c>
      <c r="Q1141" s="638">
        <f t="shared" si="83"/>
        <v>1.2E-2</v>
      </c>
      <c r="R1141" s="637">
        <f t="shared" si="81"/>
        <v>647896545.78944814</v>
      </c>
      <c r="S1141" s="636">
        <f t="shared" si="84"/>
        <v>1000</v>
      </c>
      <c r="T1141" s="633"/>
      <c r="U1141" s="633"/>
      <c r="V1141" s="633"/>
      <c r="W1141" s="633"/>
    </row>
    <row r="1142" spans="14:23">
      <c r="N1142" s="633">
        <v>1093</v>
      </c>
      <c r="O1142" s="637">
        <f t="shared" si="82"/>
        <v>54639276361.576797</v>
      </c>
      <c r="P1142" s="633">
        <v>1093</v>
      </c>
      <c r="Q1142" s="638">
        <f t="shared" si="83"/>
        <v>1.2E-2</v>
      </c>
      <c r="R1142" s="637">
        <f t="shared" si="81"/>
        <v>655671316.33892155</v>
      </c>
      <c r="S1142" s="636">
        <f t="shared" si="84"/>
        <v>1000</v>
      </c>
      <c r="T1142" s="633"/>
      <c r="U1142" s="633"/>
      <c r="V1142" s="633"/>
      <c r="W1142" s="633"/>
    </row>
    <row r="1143" spans="14:23">
      <c r="N1143" s="633">
        <v>1094</v>
      </c>
      <c r="O1143" s="637">
        <f t="shared" si="82"/>
        <v>55294948677.915718</v>
      </c>
      <c r="P1143" s="633">
        <v>1094</v>
      </c>
      <c r="Q1143" s="638">
        <f t="shared" si="83"/>
        <v>1.2E-2</v>
      </c>
      <c r="R1143" s="637">
        <f t="shared" si="81"/>
        <v>663539384.13498867</v>
      </c>
      <c r="S1143" s="636">
        <f t="shared" si="84"/>
        <v>1000</v>
      </c>
      <c r="T1143" s="633"/>
      <c r="U1143" s="633"/>
      <c r="V1143" s="633"/>
      <c r="W1143" s="633"/>
    </row>
    <row r="1144" spans="14:23">
      <c r="N1144" s="633">
        <v>1095</v>
      </c>
      <c r="O1144" s="637">
        <f t="shared" si="82"/>
        <v>55958489062.050705</v>
      </c>
      <c r="P1144" s="633">
        <v>1095</v>
      </c>
      <c r="Q1144" s="638">
        <f t="shared" si="83"/>
        <v>1.2E-2</v>
      </c>
      <c r="R1144" s="637">
        <f t="shared" si="81"/>
        <v>671501868.74460852</v>
      </c>
      <c r="S1144" s="636">
        <f t="shared" si="84"/>
        <v>1000</v>
      </c>
      <c r="T1144" s="633"/>
      <c r="U1144" s="633"/>
      <c r="V1144" s="633"/>
      <c r="W1144" s="633"/>
    </row>
    <row r="1145" spans="14:23">
      <c r="N1145" s="633">
        <v>1096</v>
      </c>
      <c r="O1145" s="637">
        <f t="shared" si="82"/>
        <v>56629991930.795311</v>
      </c>
      <c r="P1145" s="633">
        <v>1096</v>
      </c>
      <c r="Q1145" s="638">
        <f t="shared" si="83"/>
        <v>1.2E-2</v>
      </c>
      <c r="R1145" s="637">
        <f t="shared" si="81"/>
        <v>679559903.16954374</v>
      </c>
      <c r="S1145" s="636">
        <f t="shared" si="84"/>
        <v>1000</v>
      </c>
      <c r="T1145" s="633"/>
      <c r="U1145" s="633"/>
      <c r="V1145" s="633"/>
      <c r="W1145" s="633"/>
    </row>
    <row r="1146" spans="14:23">
      <c r="N1146" s="633">
        <v>1097</v>
      </c>
      <c r="O1146" s="637">
        <f t="shared" si="82"/>
        <v>57309552833.964851</v>
      </c>
      <c r="P1146" s="633">
        <v>1097</v>
      </c>
      <c r="Q1146" s="638">
        <f t="shared" si="83"/>
        <v>1.2E-2</v>
      </c>
      <c r="R1146" s="637">
        <f t="shared" si="81"/>
        <v>687714634.00757825</v>
      </c>
      <c r="S1146" s="636">
        <f t="shared" si="84"/>
        <v>1000</v>
      </c>
      <c r="T1146" s="633"/>
      <c r="U1146" s="633"/>
      <c r="V1146" s="633"/>
      <c r="W1146" s="633"/>
    </row>
    <row r="1147" spans="14:23">
      <c r="N1147" s="633">
        <v>1098</v>
      </c>
      <c r="O1147" s="637">
        <f t="shared" si="82"/>
        <v>57997268467.972427</v>
      </c>
      <c r="P1147" s="633">
        <v>1098</v>
      </c>
      <c r="Q1147" s="638">
        <f t="shared" si="83"/>
        <v>1.2E-2</v>
      </c>
      <c r="R1147" s="637">
        <f t="shared" si="81"/>
        <v>695967221.61566913</v>
      </c>
      <c r="S1147" s="636">
        <f t="shared" si="84"/>
        <v>1000</v>
      </c>
      <c r="T1147" s="633"/>
      <c r="U1147" s="633"/>
      <c r="V1147" s="633"/>
      <c r="W1147" s="633"/>
    </row>
    <row r="1148" spans="14:23">
      <c r="N1148" s="633">
        <v>1099</v>
      </c>
      <c r="O1148" s="637">
        <f t="shared" si="82"/>
        <v>58693236689.588097</v>
      </c>
      <c r="P1148" s="633">
        <v>1099</v>
      </c>
      <c r="Q1148" s="638">
        <f t="shared" si="83"/>
        <v>1.2E-2</v>
      </c>
      <c r="R1148" s="637">
        <f t="shared" si="81"/>
        <v>704318840.2750572</v>
      </c>
      <c r="S1148" s="636">
        <f t="shared" si="84"/>
        <v>1000</v>
      </c>
      <c r="T1148" s="633"/>
      <c r="U1148" s="633"/>
      <c r="V1148" s="633"/>
      <c r="W1148" s="633"/>
    </row>
    <row r="1149" spans="14:23">
      <c r="N1149" s="633">
        <v>1100</v>
      </c>
      <c r="O1149" s="637">
        <f t="shared" si="82"/>
        <v>59397556529.863152</v>
      </c>
      <c r="P1149" s="633">
        <v>1100</v>
      </c>
      <c r="Q1149" s="638">
        <f t="shared" si="83"/>
        <v>1.2E-2</v>
      </c>
      <c r="R1149" s="637">
        <f t="shared" si="81"/>
        <v>712770678.35835779</v>
      </c>
      <c r="S1149" s="636">
        <f t="shared" si="84"/>
        <v>1000</v>
      </c>
      <c r="T1149" s="633"/>
      <c r="U1149" s="633"/>
      <c r="V1149" s="633"/>
      <c r="W1149" s="633"/>
    </row>
    <row r="1150" spans="14:23">
      <c r="N1150" s="633">
        <v>1101</v>
      </c>
      <c r="O1150" s="637">
        <f t="shared" si="82"/>
        <v>60110328208.221512</v>
      </c>
      <c r="P1150" s="633">
        <v>1101</v>
      </c>
      <c r="Q1150" s="638">
        <f t="shared" si="83"/>
        <v>1.2E-2</v>
      </c>
      <c r="R1150" s="637">
        <f t="shared" si="81"/>
        <v>721323938.49865818</v>
      </c>
      <c r="S1150" s="636">
        <f t="shared" si="84"/>
        <v>1000</v>
      </c>
      <c r="T1150" s="633"/>
      <c r="U1150" s="633"/>
      <c r="V1150" s="633"/>
      <c r="W1150" s="633"/>
    </row>
    <row r="1151" spans="14:23">
      <c r="N1151" s="633">
        <v>1102</v>
      </c>
      <c r="O1151" s="637">
        <f t="shared" si="82"/>
        <v>60831653146.720169</v>
      </c>
      <c r="P1151" s="633">
        <v>1102</v>
      </c>
      <c r="Q1151" s="638">
        <f t="shared" si="83"/>
        <v>1.2E-2</v>
      </c>
      <c r="R1151" s="637">
        <f t="shared" si="81"/>
        <v>729979837.76064205</v>
      </c>
      <c r="S1151" s="636">
        <f t="shared" si="84"/>
        <v>1000</v>
      </c>
      <c r="T1151" s="633"/>
      <c r="U1151" s="633"/>
      <c r="V1151" s="633"/>
      <c r="W1151" s="633"/>
    </row>
    <row r="1152" spans="14:23">
      <c r="N1152" s="633">
        <v>1103</v>
      </c>
      <c r="O1152" s="637">
        <f t="shared" si="82"/>
        <v>61561633984.480812</v>
      </c>
      <c r="P1152" s="633">
        <v>1103</v>
      </c>
      <c r="Q1152" s="638">
        <f t="shared" si="83"/>
        <v>1.2E-2</v>
      </c>
      <c r="R1152" s="637">
        <f t="shared" si="81"/>
        <v>738739607.81376982</v>
      </c>
      <c r="S1152" s="636">
        <f t="shared" si="84"/>
        <v>1000</v>
      </c>
      <c r="T1152" s="633"/>
      <c r="U1152" s="633"/>
      <c r="V1152" s="633"/>
      <c r="W1152" s="633"/>
    </row>
    <row r="1153" spans="14:23">
      <c r="N1153" s="633">
        <v>1104</v>
      </c>
      <c r="O1153" s="637">
        <f t="shared" si="82"/>
        <v>62300374592.294579</v>
      </c>
      <c r="P1153" s="633">
        <v>1104</v>
      </c>
      <c r="Q1153" s="638">
        <f t="shared" si="83"/>
        <v>1.2E-2</v>
      </c>
      <c r="R1153" s="637">
        <f t="shared" si="81"/>
        <v>747604495.107535</v>
      </c>
      <c r="S1153" s="636">
        <f t="shared" si="84"/>
        <v>1000</v>
      </c>
      <c r="T1153" s="633"/>
      <c r="U1153" s="633"/>
      <c r="V1153" s="633"/>
      <c r="W1153" s="633"/>
    </row>
    <row r="1154" spans="14:23">
      <c r="N1154" s="633">
        <v>1105</v>
      </c>
      <c r="O1154" s="637">
        <f t="shared" si="82"/>
        <v>63047980087.402115</v>
      </c>
      <c r="P1154" s="633">
        <v>1105</v>
      </c>
      <c r="Q1154" s="638">
        <f t="shared" si="83"/>
        <v>1.2E-2</v>
      </c>
      <c r="R1154" s="637">
        <f t="shared" si="81"/>
        <v>756575761.04882538</v>
      </c>
      <c r="S1154" s="636">
        <f t="shared" si="84"/>
        <v>1000</v>
      </c>
      <c r="T1154" s="633"/>
      <c r="U1154" s="633"/>
      <c r="V1154" s="633"/>
      <c r="W1154" s="633"/>
    </row>
    <row r="1155" spans="14:23">
      <c r="N1155" s="633">
        <v>1106</v>
      </c>
      <c r="O1155" s="637">
        <f t="shared" si="82"/>
        <v>63804556848.450943</v>
      </c>
      <c r="P1155" s="633">
        <v>1106</v>
      </c>
      <c r="Q1155" s="638">
        <f t="shared" si="83"/>
        <v>1.2E-2</v>
      </c>
      <c r="R1155" s="637">
        <f t="shared" si="81"/>
        <v>765654682.18141139</v>
      </c>
      <c r="S1155" s="636">
        <f t="shared" si="84"/>
        <v>1000</v>
      </c>
      <c r="T1155" s="633"/>
      <c r="U1155" s="633"/>
      <c r="V1155" s="633"/>
      <c r="W1155" s="633"/>
    </row>
    <row r="1156" spans="14:23">
      <c r="N1156" s="633">
        <v>1107</v>
      </c>
      <c r="O1156" s="637">
        <f t="shared" si="82"/>
        <v>64570212530.632355</v>
      </c>
      <c r="P1156" s="633">
        <v>1107</v>
      </c>
      <c r="Q1156" s="638">
        <f t="shared" si="83"/>
        <v>1.2E-2</v>
      </c>
      <c r="R1156" s="637">
        <f t="shared" si="81"/>
        <v>774842550.36758828</v>
      </c>
      <c r="S1156" s="636">
        <f t="shared" si="84"/>
        <v>1000</v>
      </c>
      <c r="T1156" s="633"/>
      <c r="U1156" s="633"/>
      <c r="V1156" s="633"/>
      <c r="W1156" s="633"/>
    </row>
    <row r="1157" spans="14:23">
      <c r="N1157" s="633">
        <v>1108</v>
      </c>
      <c r="O1157" s="637">
        <f t="shared" si="82"/>
        <v>65345056080.999947</v>
      </c>
      <c r="P1157" s="633">
        <v>1108</v>
      </c>
      <c r="Q1157" s="638">
        <f t="shared" si="83"/>
        <v>1.2E-2</v>
      </c>
      <c r="R1157" s="637">
        <f t="shared" si="81"/>
        <v>784140672.97199941</v>
      </c>
      <c r="S1157" s="636">
        <f t="shared" si="84"/>
        <v>1000</v>
      </c>
      <c r="T1157" s="633"/>
      <c r="U1157" s="633"/>
      <c r="V1157" s="633"/>
      <c r="W1157" s="633"/>
    </row>
    <row r="1158" spans="14:23">
      <c r="N1158" s="633">
        <v>1109</v>
      </c>
      <c r="O1158" s="637">
        <f t="shared" si="82"/>
        <v>66129197753.971947</v>
      </c>
      <c r="P1158" s="633">
        <v>1109</v>
      </c>
      <c r="Q1158" s="638">
        <f t="shared" si="83"/>
        <v>1.2E-2</v>
      </c>
      <c r="R1158" s="637">
        <f t="shared" si="81"/>
        <v>793550373.04766333</v>
      </c>
      <c r="S1158" s="636">
        <f t="shared" si="84"/>
        <v>1000</v>
      </c>
      <c r="T1158" s="633"/>
      <c r="U1158" s="633"/>
      <c r="V1158" s="633"/>
      <c r="W1158" s="633"/>
    </row>
    <row r="1159" spans="14:23">
      <c r="N1159" s="633">
        <v>1110</v>
      </c>
      <c r="O1159" s="637">
        <f t="shared" si="82"/>
        <v>66922749127.019608</v>
      </c>
      <c r="P1159" s="633">
        <v>1110</v>
      </c>
      <c r="Q1159" s="638">
        <f t="shared" si="83"/>
        <v>1.2E-2</v>
      </c>
      <c r="R1159" s="637">
        <f t="shared" si="81"/>
        <v>803072989.52423525</v>
      </c>
      <c r="S1159" s="636">
        <f t="shared" si="84"/>
        <v>1000</v>
      </c>
      <c r="T1159" s="633"/>
      <c r="U1159" s="633"/>
      <c r="V1159" s="633"/>
      <c r="W1159" s="633"/>
    </row>
    <row r="1160" spans="14:23">
      <c r="N1160" s="633">
        <v>1111</v>
      </c>
      <c r="O1160" s="637">
        <f t="shared" si="82"/>
        <v>67725823116.543846</v>
      </c>
      <c r="P1160" s="633">
        <v>1111</v>
      </c>
      <c r="Q1160" s="638">
        <f t="shared" si="83"/>
        <v>1.2E-2</v>
      </c>
      <c r="R1160" s="637">
        <f t="shared" si="81"/>
        <v>812709877.39852619</v>
      </c>
      <c r="S1160" s="636">
        <f t="shared" si="84"/>
        <v>1000</v>
      </c>
      <c r="T1160" s="633"/>
      <c r="U1160" s="633"/>
      <c r="V1160" s="633"/>
      <c r="W1160" s="633"/>
    </row>
    <row r="1161" spans="14:23">
      <c r="N1161" s="633">
        <v>1112</v>
      </c>
      <c r="O1161" s="637">
        <f t="shared" si="82"/>
        <v>68538533993.942375</v>
      </c>
      <c r="P1161" s="633">
        <v>1112</v>
      </c>
      <c r="Q1161" s="638">
        <f t="shared" si="83"/>
        <v>1.2E-2</v>
      </c>
      <c r="R1161" s="637">
        <f t="shared" si="81"/>
        <v>822462407.92730856</v>
      </c>
      <c r="S1161" s="636">
        <f t="shared" si="84"/>
        <v>1000</v>
      </c>
      <c r="T1161" s="633"/>
      <c r="U1161" s="633"/>
      <c r="V1161" s="633"/>
      <c r="W1161" s="633"/>
    </row>
    <row r="1162" spans="14:23">
      <c r="N1162" s="633">
        <v>1113</v>
      </c>
      <c r="O1162" s="637">
        <f t="shared" si="82"/>
        <v>69360997401.86969</v>
      </c>
      <c r="P1162" s="633">
        <v>1113</v>
      </c>
      <c r="Q1162" s="638">
        <f t="shared" si="83"/>
        <v>1.2E-2</v>
      </c>
      <c r="R1162" s="637">
        <f t="shared" si="81"/>
        <v>832331968.82243633</v>
      </c>
      <c r="S1162" s="636">
        <f t="shared" si="84"/>
        <v>1000</v>
      </c>
      <c r="T1162" s="633"/>
      <c r="U1162" s="633"/>
      <c r="V1162" s="633"/>
      <c r="W1162" s="633"/>
    </row>
    <row r="1163" spans="14:23">
      <c r="N1163" s="633">
        <v>1114</v>
      </c>
      <c r="O1163" s="637">
        <f t="shared" si="82"/>
        <v>70193330370.692123</v>
      </c>
      <c r="P1163" s="633">
        <v>1114</v>
      </c>
      <c r="Q1163" s="638">
        <f t="shared" si="83"/>
        <v>1.2E-2</v>
      </c>
      <c r="R1163" s="637">
        <f t="shared" si="81"/>
        <v>842319964.44830549</v>
      </c>
      <c r="S1163" s="636">
        <f t="shared" si="84"/>
        <v>1000</v>
      </c>
      <c r="T1163" s="633"/>
      <c r="U1163" s="633"/>
      <c r="V1163" s="633"/>
      <c r="W1163" s="633"/>
    </row>
    <row r="1164" spans="14:23">
      <c r="N1164" s="633">
        <v>1115</v>
      </c>
      <c r="O1164" s="637">
        <f t="shared" si="82"/>
        <v>71035651335.140427</v>
      </c>
      <c r="P1164" s="633">
        <v>1115</v>
      </c>
      <c r="Q1164" s="638">
        <f t="shared" si="83"/>
        <v>1.2E-2</v>
      </c>
      <c r="R1164" s="637">
        <f t="shared" si="81"/>
        <v>852427816.02168512</v>
      </c>
      <c r="S1164" s="636">
        <f t="shared" si="84"/>
        <v>1000</v>
      </c>
      <c r="T1164" s="633"/>
      <c r="U1164" s="633"/>
      <c r="V1164" s="633"/>
      <c r="W1164" s="633"/>
    </row>
    <row r="1165" spans="14:23">
      <c r="N1165" s="633">
        <v>1116</v>
      </c>
      <c r="O1165" s="637">
        <f t="shared" si="82"/>
        <v>71888080151.162109</v>
      </c>
      <c r="P1165" s="633">
        <v>1116</v>
      </c>
      <c r="Q1165" s="638">
        <f t="shared" si="83"/>
        <v>1.2E-2</v>
      </c>
      <c r="R1165" s="637">
        <f t="shared" si="81"/>
        <v>862656961.81394529</v>
      </c>
      <c r="S1165" s="636">
        <f t="shared" si="84"/>
        <v>1000</v>
      </c>
      <c r="T1165" s="633"/>
      <c r="U1165" s="633"/>
      <c r="V1165" s="633"/>
      <c r="W1165" s="633"/>
    </row>
    <row r="1166" spans="14:23">
      <c r="N1166" s="633">
        <v>1117</v>
      </c>
      <c r="O1166" s="637">
        <f t="shared" si="82"/>
        <v>72750738112.976059</v>
      </c>
      <c r="P1166" s="633">
        <v>1117</v>
      </c>
      <c r="Q1166" s="638">
        <f t="shared" si="83"/>
        <v>1.2E-2</v>
      </c>
      <c r="R1166" s="637">
        <f t="shared" si="81"/>
        <v>873008857.35571277</v>
      </c>
      <c r="S1166" s="636">
        <f t="shared" si="84"/>
        <v>1000</v>
      </c>
      <c r="T1166" s="633"/>
      <c r="U1166" s="633"/>
      <c r="V1166" s="633"/>
      <c r="W1166" s="633"/>
    </row>
    <row r="1167" spans="14:23">
      <c r="N1167" s="633">
        <v>1118</v>
      </c>
      <c r="O1167" s="637">
        <f t="shared" si="82"/>
        <v>73623747970.331772</v>
      </c>
      <c r="P1167" s="633">
        <v>1118</v>
      </c>
      <c r="Q1167" s="638">
        <f t="shared" si="83"/>
        <v>1.2E-2</v>
      </c>
      <c r="R1167" s="637">
        <f t="shared" si="81"/>
        <v>883484975.64398134</v>
      </c>
      <c r="S1167" s="636">
        <f t="shared" si="84"/>
        <v>1000</v>
      </c>
      <c r="T1167" s="633"/>
      <c r="U1167" s="633"/>
      <c r="V1167" s="633"/>
      <c r="W1167" s="633"/>
    </row>
    <row r="1168" spans="14:23">
      <c r="N1168" s="633">
        <v>1119</v>
      </c>
      <c r="O1168" s="637">
        <f t="shared" si="82"/>
        <v>74507233945.975754</v>
      </c>
      <c r="P1168" s="633">
        <v>1119</v>
      </c>
      <c r="Q1168" s="638">
        <f t="shared" si="83"/>
        <v>1.2E-2</v>
      </c>
      <c r="R1168" s="637">
        <f t="shared" si="81"/>
        <v>894086807.35170901</v>
      </c>
      <c r="S1168" s="636">
        <f t="shared" si="84"/>
        <v>1000</v>
      </c>
      <c r="T1168" s="633"/>
      <c r="U1168" s="633"/>
      <c r="V1168" s="633"/>
      <c r="W1168" s="633"/>
    </row>
    <row r="1169" spans="14:23">
      <c r="N1169" s="633">
        <v>1120</v>
      </c>
      <c r="O1169" s="637">
        <f t="shared" si="82"/>
        <v>75401321753.327469</v>
      </c>
      <c r="P1169" s="633">
        <v>1120</v>
      </c>
      <c r="Q1169" s="638">
        <f t="shared" si="83"/>
        <v>1.2E-2</v>
      </c>
      <c r="R1169" s="637">
        <f t="shared" si="81"/>
        <v>904815861.03992963</v>
      </c>
      <c r="S1169" s="636">
        <f t="shared" si="84"/>
        <v>1000</v>
      </c>
      <c r="T1169" s="633"/>
      <c r="U1169" s="633"/>
      <c r="V1169" s="633"/>
      <c r="W1169" s="633"/>
    </row>
    <row r="1170" spans="14:23">
      <c r="N1170" s="633">
        <v>1121</v>
      </c>
      <c r="O1170" s="637">
        <f t="shared" si="82"/>
        <v>76306138614.367401</v>
      </c>
      <c r="P1170" s="633">
        <v>1121</v>
      </c>
      <c r="Q1170" s="638">
        <f t="shared" si="83"/>
        <v>1.2E-2</v>
      </c>
      <c r="R1170" s="637">
        <f t="shared" si="81"/>
        <v>915673663.37240887</v>
      </c>
      <c r="S1170" s="636">
        <f t="shared" si="84"/>
        <v>1000</v>
      </c>
      <c r="T1170" s="633"/>
      <c r="U1170" s="633"/>
      <c r="V1170" s="633"/>
      <c r="W1170" s="633"/>
    </row>
    <row r="1171" spans="14:23">
      <c r="N1171" s="633">
        <v>1122</v>
      </c>
      <c r="O1171" s="637">
        <f t="shared" si="82"/>
        <v>77221813277.739807</v>
      </c>
      <c r="P1171" s="633">
        <v>1122</v>
      </c>
      <c r="Q1171" s="638">
        <f t="shared" si="83"/>
        <v>1.2E-2</v>
      </c>
      <c r="R1171" s="637">
        <f t="shared" si="81"/>
        <v>926661759.33287776</v>
      </c>
      <c r="S1171" s="636">
        <f t="shared" si="84"/>
        <v>1000</v>
      </c>
      <c r="T1171" s="633"/>
      <c r="U1171" s="633"/>
      <c r="V1171" s="633"/>
      <c r="W1171" s="633"/>
    </row>
    <row r="1172" spans="14:23">
      <c r="N1172" s="633">
        <v>1123</v>
      </c>
      <c r="O1172" s="637">
        <f t="shared" si="82"/>
        <v>78148476037.072678</v>
      </c>
      <c r="P1172" s="633">
        <v>1123</v>
      </c>
      <c r="Q1172" s="638">
        <f t="shared" si="83"/>
        <v>1.2E-2</v>
      </c>
      <c r="R1172" s="637">
        <f t="shared" si="81"/>
        <v>937781712.44487214</v>
      </c>
      <c r="S1172" s="636">
        <f t="shared" si="84"/>
        <v>1000</v>
      </c>
      <c r="T1172" s="633"/>
      <c r="U1172" s="633"/>
      <c r="V1172" s="633"/>
      <c r="W1172" s="633"/>
    </row>
    <row r="1173" spans="14:23">
      <c r="N1173" s="633">
        <v>1124</v>
      </c>
      <c r="O1173" s="637">
        <f t="shared" si="82"/>
        <v>79086258749.517548</v>
      </c>
      <c r="P1173" s="633">
        <v>1124</v>
      </c>
      <c r="Q1173" s="638">
        <f t="shared" si="83"/>
        <v>1.2E-2</v>
      </c>
      <c r="R1173" s="637">
        <f t="shared" si="81"/>
        <v>949035104.9942106</v>
      </c>
      <c r="S1173" s="636">
        <f t="shared" si="84"/>
        <v>1000</v>
      </c>
      <c r="T1173" s="633"/>
      <c r="U1173" s="633"/>
      <c r="V1173" s="633"/>
      <c r="W1173" s="633"/>
    </row>
    <row r="1174" spans="14:23">
      <c r="N1174" s="633">
        <v>1125</v>
      </c>
      <c r="O1174" s="637">
        <f t="shared" si="82"/>
        <v>80035294854.511765</v>
      </c>
      <c r="P1174" s="633">
        <v>1125</v>
      </c>
      <c r="Q1174" s="638">
        <f t="shared" si="83"/>
        <v>1.2E-2</v>
      </c>
      <c r="R1174" s="637">
        <f t="shared" si="81"/>
        <v>960423538.25414121</v>
      </c>
      <c r="S1174" s="636">
        <f t="shared" si="84"/>
        <v>1000</v>
      </c>
      <c r="T1174" s="633"/>
      <c r="U1174" s="633"/>
      <c r="V1174" s="633"/>
      <c r="W1174" s="633"/>
    </row>
    <row r="1175" spans="14:23">
      <c r="N1175" s="633">
        <v>1126</v>
      </c>
      <c r="O1175" s="637">
        <f t="shared" si="82"/>
        <v>80995719392.7659</v>
      </c>
      <c r="P1175" s="633">
        <v>1126</v>
      </c>
      <c r="Q1175" s="638">
        <f t="shared" si="83"/>
        <v>1.2E-2</v>
      </c>
      <c r="R1175" s="637">
        <f t="shared" si="81"/>
        <v>971948632.71319079</v>
      </c>
      <c r="S1175" s="636">
        <f t="shared" si="84"/>
        <v>1000</v>
      </c>
      <c r="T1175" s="633"/>
      <c r="U1175" s="633"/>
      <c r="V1175" s="633"/>
      <c r="W1175" s="633"/>
    </row>
    <row r="1176" spans="14:23">
      <c r="N1176" s="633">
        <v>1127</v>
      </c>
      <c r="O1176" s="637">
        <f t="shared" si="82"/>
        <v>81967669025.479095</v>
      </c>
      <c r="P1176" s="633">
        <v>1127</v>
      </c>
      <c r="Q1176" s="638">
        <f t="shared" si="83"/>
        <v>1.2E-2</v>
      </c>
      <c r="R1176" s="637">
        <f t="shared" si="81"/>
        <v>983612028.30574918</v>
      </c>
      <c r="S1176" s="636">
        <f t="shared" si="84"/>
        <v>1000</v>
      </c>
      <c r="T1176" s="633"/>
      <c r="U1176" s="633"/>
      <c r="V1176" s="633"/>
      <c r="W1176" s="633"/>
    </row>
    <row r="1177" spans="14:23">
      <c r="N1177" s="633">
        <v>1128</v>
      </c>
      <c r="O1177" s="637">
        <f t="shared" si="82"/>
        <v>82951282053.784851</v>
      </c>
      <c r="P1177" s="633">
        <v>1128</v>
      </c>
      <c r="Q1177" s="638">
        <f t="shared" si="83"/>
        <v>1.2E-2</v>
      </c>
      <c r="R1177" s="637">
        <f t="shared" si="81"/>
        <v>995415384.64541829</v>
      </c>
      <c r="S1177" s="636">
        <f t="shared" si="84"/>
        <v>1000</v>
      </c>
      <c r="T1177" s="633"/>
      <c r="U1177" s="633"/>
      <c r="V1177" s="633"/>
      <c r="W1177" s="633"/>
    </row>
    <row r="1178" spans="14:23">
      <c r="N1178" s="633">
        <v>1129</v>
      </c>
      <c r="O1178" s="637">
        <f t="shared" si="82"/>
        <v>83946698438.430267</v>
      </c>
      <c r="P1178" s="633">
        <v>1129</v>
      </c>
      <c r="Q1178" s="638">
        <f t="shared" si="83"/>
        <v>1.2E-2</v>
      </c>
      <c r="R1178" s="637">
        <f t="shared" si="81"/>
        <v>1007360381.2611632</v>
      </c>
      <c r="S1178" s="636">
        <f t="shared" si="84"/>
        <v>1000</v>
      </c>
      <c r="T1178" s="633"/>
      <c r="U1178" s="633"/>
      <c r="V1178" s="633"/>
      <c r="W1178" s="633"/>
    </row>
    <row r="1179" spans="14:23">
      <c r="N1179" s="633">
        <v>1130</v>
      </c>
      <c r="O1179" s="637">
        <f t="shared" si="82"/>
        <v>84954059819.691437</v>
      </c>
      <c r="P1179" s="633">
        <v>1130</v>
      </c>
      <c r="Q1179" s="638">
        <f t="shared" si="83"/>
        <v>1.2E-2</v>
      </c>
      <c r="R1179" s="637">
        <f t="shared" si="81"/>
        <v>1019448717.8362973</v>
      </c>
      <c r="S1179" s="636">
        <f t="shared" si="84"/>
        <v>1000</v>
      </c>
      <c r="T1179" s="633"/>
      <c r="U1179" s="633"/>
      <c r="V1179" s="633"/>
      <c r="W1179" s="633"/>
    </row>
    <row r="1180" spans="14:23">
      <c r="N1180" s="633">
        <v>1131</v>
      </c>
      <c r="O1180" s="637">
        <f t="shared" si="82"/>
        <v>85973509537.52774</v>
      </c>
      <c r="P1180" s="633">
        <v>1131</v>
      </c>
      <c r="Q1180" s="638">
        <f t="shared" si="83"/>
        <v>1.2E-2</v>
      </c>
      <c r="R1180" s="637">
        <f t="shared" si="81"/>
        <v>1031682114.4503329</v>
      </c>
      <c r="S1180" s="636">
        <f t="shared" si="84"/>
        <v>1000</v>
      </c>
      <c r="T1180" s="633"/>
      <c r="U1180" s="633"/>
      <c r="V1180" s="633"/>
      <c r="W1180" s="633"/>
    </row>
    <row r="1181" spans="14:23">
      <c r="N1181" s="633">
        <v>1132</v>
      </c>
      <c r="O1181" s="637">
        <f t="shared" si="82"/>
        <v>87005192651.978073</v>
      </c>
      <c r="P1181" s="633">
        <v>1132</v>
      </c>
      <c r="Q1181" s="638">
        <f t="shared" si="83"/>
        <v>1.2E-2</v>
      </c>
      <c r="R1181" s="637">
        <f t="shared" si="81"/>
        <v>1044062311.8237369</v>
      </c>
      <c r="S1181" s="636">
        <f t="shared" si="84"/>
        <v>1000</v>
      </c>
      <c r="T1181" s="633"/>
      <c r="U1181" s="633"/>
      <c r="V1181" s="633"/>
      <c r="W1181" s="633"/>
    </row>
    <row r="1182" spans="14:23">
      <c r="N1182" s="633">
        <v>1133</v>
      </c>
      <c r="O1182" s="637">
        <f t="shared" si="82"/>
        <v>88049255963.801804</v>
      </c>
      <c r="P1182" s="633">
        <v>1133</v>
      </c>
      <c r="Q1182" s="638">
        <f t="shared" si="83"/>
        <v>1.2E-2</v>
      </c>
      <c r="R1182" s="637">
        <f t="shared" si="81"/>
        <v>1056591071.5656216</v>
      </c>
      <c r="S1182" s="636">
        <f t="shared" si="84"/>
        <v>1000</v>
      </c>
      <c r="T1182" s="633"/>
      <c r="U1182" s="633"/>
      <c r="V1182" s="633"/>
      <c r="W1182" s="633"/>
    </row>
    <row r="1183" spans="14:23">
      <c r="N1183" s="633">
        <v>1134</v>
      </c>
      <c r="O1183" s="637">
        <f t="shared" si="82"/>
        <v>89105848035.367432</v>
      </c>
      <c r="P1183" s="633">
        <v>1134</v>
      </c>
      <c r="Q1183" s="638">
        <f t="shared" si="83"/>
        <v>1.2E-2</v>
      </c>
      <c r="R1183" s="637">
        <f t="shared" si="81"/>
        <v>1069270176.4244092</v>
      </c>
      <c r="S1183" s="636">
        <f t="shared" si="84"/>
        <v>1000</v>
      </c>
      <c r="T1183" s="633"/>
      <c r="U1183" s="633"/>
      <c r="V1183" s="633"/>
      <c r="W1183" s="633"/>
    </row>
    <row r="1184" spans="14:23">
      <c r="N1184" s="633">
        <v>1135</v>
      </c>
      <c r="O1184" s="637">
        <f t="shared" si="82"/>
        <v>90175119211.79184</v>
      </c>
      <c r="P1184" s="633">
        <v>1135</v>
      </c>
      <c r="Q1184" s="638">
        <f t="shared" si="83"/>
        <v>1.2E-2</v>
      </c>
      <c r="R1184" s="637">
        <f t="shared" si="81"/>
        <v>1082101430.541502</v>
      </c>
      <c r="S1184" s="636">
        <f t="shared" si="84"/>
        <v>1000</v>
      </c>
      <c r="T1184" s="633"/>
      <c r="U1184" s="633"/>
      <c r="V1184" s="633"/>
      <c r="W1184" s="633"/>
    </row>
    <row r="1185" spans="14:23">
      <c r="N1185" s="633">
        <v>1136</v>
      </c>
      <c r="O1185" s="637">
        <f t="shared" si="82"/>
        <v>91257221642.333344</v>
      </c>
      <c r="P1185" s="633">
        <v>1136</v>
      </c>
      <c r="Q1185" s="638">
        <f t="shared" si="83"/>
        <v>1.2E-2</v>
      </c>
      <c r="R1185" s="637">
        <f t="shared" si="81"/>
        <v>1095086659.7080002</v>
      </c>
      <c r="S1185" s="636">
        <f t="shared" si="84"/>
        <v>1000</v>
      </c>
      <c r="T1185" s="633"/>
      <c r="U1185" s="633"/>
      <c r="V1185" s="633"/>
      <c r="W1185" s="633"/>
    </row>
    <row r="1186" spans="14:23">
      <c r="N1186" s="633">
        <v>1137</v>
      </c>
      <c r="O1186" s="637">
        <f t="shared" si="82"/>
        <v>92352309302.041351</v>
      </c>
      <c r="P1186" s="633">
        <v>1137</v>
      </c>
      <c r="Q1186" s="638">
        <f t="shared" si="83"/>
        <v>1.2E-2</v>
      </c>
      <c r="R1186" s="637">
        <f t="shared" si="81"/>
        <v>1108227711.6244962</v>
      </c>
      <c r="S1186" s="636">
        <f t="shared" si="84"/>
        <v>1000</v>
      </c>
      <c r="T1186" s="633"/>
      <c r="U1186" s="633"/>
      <c r="V1186" s="633"/>
      <c r="W1186" s="633"/>
    </row>
    <row r="1187" spans="14:23">
      <c r="N1187" s="633">
        <v>1138</v>
      </c>
      <c r="O1187" s="637">
        <f t="shared" si="82"/>
        <v>93460538013.665848</v>
      </c>
      <c r="P1187" s="633">
        <v>1138</v>
      </c>
      <c r="Q1187" s="638">
        <f t="shared" si="83"/>
        <v>1.2E-2</v>
      </c>
      <c r="R1187" s="637">
        <f t="shared" si="81"/>
        <v>1121526456.1639903</v>
      </c>
      <c r="S1187" s="636">
        <f t="shared" si="84"/>
        <v>1000</v>
      </c>
      <c r="T1187" s="633"/>
      <c r="U1187" s="633"/>
      <c r="V1187" s="633"/>
      <c r="W1187" s="633"/>
    </row>
    <row r="1188" spans="14:23">
      <c r="N1188" s="633">
        <v>1139</v>
      </c>
      <c r="O1188" s="637">
        <f t="shared" si="82"/>
        <v>94582065469.829834</v>
      </c>
      <c r="P1188" s="633">
        <v>1139</v>
      </c>
      <c r="Q1188" s="638">
        <f t="shared" si="83"/>
        <v>1.2E-2</v>
      </c>
      <c r="R1188" s="637">
        <f t="shared" si="81"/>
        <v>1134984785.637958</v>
      </c>
      <c r="S1188" s="636">
        <f t="shared" si="84"/>
        <v>1000</v>
      </c>
      <c r="T1188" s="633"/>
      <c r="U1188" s="633"/>
      <c r="V1188" s="633"/>
      <c r="W1188" s="633"/>
    </row>
    <row r="1189" spans="14:23">
      <c r="N1189" s="633">
        <v>1140</v>
      </c>
      <c r="O1189" s="637">
        <f t="shared" si="82"/>
        <v>95717051255.467789</v>
      </c>
      <c r="P1189" s="633">
        <v>1140</v>
      </c>
      <c r="Q1189" s="638">
        <f t="shared" si="83"/>
        <v>1.2E-2</v>
      </c>
      <c r="R1189" s="637">
        <f t="shared" si="81"/>
        <v>1148604615.0656135</v>
      </c>
      <c r="S1189" s="636">
        <f t="shared" si="84"/>
        <v>1000</v>
      </c>
      <c r="T1189" s="633"/>
      <c r="U1189" s="633"/>
      <c r="V1189" s="633"/>
      <c r="W1189" s="633"/>
    </row>
    <row r="1190" spans="14:23">
      <c r="N1190" s="633">
        <v>1141</v>
      </c>
      <c r="O1190" s="637">
        <f t="shared" si="82"/>
        <v>96865656870.533401</v>
      </c>
      <c r="P1190" s="633">
        <v>1141</v>
      </c>
      <c r="Q1190" s="638">
        <f t="shared" si="83"/>
        <v>1.2E-2</v>
      </c>
      <c r="R1190" s="637">
        <f t="shared" si="81"/>
        <v>1162387882.4464009</v>
      </c>
      <c r="S1190" s="636">
        <f t="shared" si="84"/>
        <v>1000</v>
      </c>
      <c r="T1190" s="633"/>
      <c r="U1190" s="633"/>
      <c r="V1190" s="633"/>
      <c r="W1190" s="633"/>
    </row>
    <row r="1191" spans="14:23">
      <c r="N1191" s="633">
        <v>1142</v>
      </c>
      <c r="O1191" s="637">
        <f t="shared" si="82"/>
        <v>98028045752.979797</v>
      </c>
      <c r="P1191" s="633">
        <v>1142</v>
      </c>
      <c r="Q1191" s="638">
        <f t="shared" si="83"/>
        <v>1.2E-2</v>
      </c>
      <c r="R1191" s="637">
        <f t="shared" si="81"/>
        <v>1176336549.0357575</v>
      </c>
      <c r="S1191" s="636">
        <f t="shared" si="84"/>
        <v>1000</v>
      </c>
      <c r="T1191" s="633"/>
      <c r="U1191" s="633"/>
      <c r="V1191" s="633"/>
      <c r="W1191" s="633"/>
    </row>
    <row r="1192" spans="14:23">
      <c r="N1192" s="633">
        <v>1143</v>
      </c>
      <c r="O1192" s="637">
        <f t="shared" si="82"/>
        <v>99204383302.015549</v>
      </c>
      <c r="P1192" s="633">
        <v>1143</v>
      </c>
      <c r="Q1192" s="638">
        <f t="shared" si="83"/>
        <v>1.2E-2</v>
      </c>
      <c r="R1192" s="637">
        <f t="shared" si="81"/>
        <v>1190452599.6241865</v>
      </c>
      <c r="S1192" s="636">
        <f t="shared" si="84"/>
        <v>1000</v>
      </c>
      <c r="T1192" s="633"/>
      <c r="U1192" s="633"/>
      <c r="V1192" s="633"/>
      <c r="W1192" s="633"/>
    </row>
    <row r="1193" spans="14:23">
      <c r="N1193" s="633">
        <v>1144</v>
      </c>
      <c r="O1193" s="637">
        <f t="shared" si="82"/>
        <v>100394836901.63974</v>
      </c>
      <c r="P1193" s="633">
        <v>1144</v>
      </c>
      <c r="Q1193" s="638">
        <f t="shared" si="83"/>
        <v>1.2E-2</v>
      </c>
      <c r="R1193" s="637">
        <f t="shared" si="81"/>
        <v>1204738042.8196769</v>
      </c>
      <c r="S1193" s="636">
        <f t="shared" si="84"/>
        <v>1000</v>
      </c>
      <c r="T1193" s="633"/>
      <c r="U1193" s="633"/>
      <c r="V1193" s="633"/>
      <c r="W1193" s="633"/>
    </row>
    <row r="1194" spans="14:23">
      <c r="N1194" s="633">
        <v>1145</v>
      </c>
      <c r="O1194" s="637">
        <f t="shared" si="82"/>
        <v>101599575944.45941</v>
      </c>
      <c r="P1194" s="633">
        <v>1145</v>
      </c>
      <c r="Q1194" s="638">
        <f t="shared" si="83"/>
        <v>1.2E-2</v>
      </c>
      <c r="R1194" s="637">
        <f t="shared" si="81"/>
        <v>1219194911.333513</v>
      </c>
      <c r="S1194" s="636">
        <f t="shared" si="84"/>
        <v>1000</v>
      </c>
      <c r="T1194" s="633"/>
      <c r="U1194" s="633"/>
      <c r="V1194" s="633"/>
      <c r="W1194" s="633"/>
    </row>
    <row r="1195" spans="14:23">
      <c r="N1195" s="633">
        <v>1146</v>
      </c>
      <c r="O1195" s="637">
        <f t="shared" si="82"/>
        <v>102818771855.79292</v>
      </c>
      <c r="P1195" s="633">
        <v>1146</v>
      </c>
      <c r="Q1195" s="638">
        <f t="shared" si="83"/>
        <v>1.2E-2</v>
      </c>
      <c r="R1195" s="637">
        <f t="shared" si="81"/>
        <v>1233825262.269515</v>
      </c>
      <c r="S1195" s="636">
        <f t="shared" si="84"/>
        <v>1000</v>
      </c>
      <c r="T1195" s="633"/>
      <c r="U1195" s="633"/>
      <c r="V1195" s="633"/>
      <c r="W1195" s="633"/>
    </row>
    <row r="1196" spans="14:23">
      <c r="N1196" s="633">
        <v>1147</v>
      </c>
      <c r="O1196" s="637">
        <f t="shared" si="82"/>
        <v>104052598118.06244</v>
      </c>
      <c r="P1196" s="633">
        <v>1147</v>
      </c>
      <c r="Q1196" s="638">
        <f t="shared" si="83"/>
        <v>1.2E-2</v>
      </c>
      <c r="R1196" s="637">
        <f t="shared" si="81"/>
        <v>1248631177.4167492</v>
      </c>
      <c r="S1196" s="636">
        <f t="shared" si="84"/>
        <v>1000</v>
      </c>
      <c r="T1196" s="633"/>
      <c r="U1196" s="633"/>
      <c r="V1196" s="633"/>
      <c r="W1196" s="633"/>
    </row>
    <row r="1197" spans="14:23">
      <c r="N1197" s="633">
        <v>1148</v>
      </c>
      <c r="O1197" s="637">
        <f t="shared" si="82"/>
        <v>105301230295.47919</v>
      </c>
      <c r="P1197" s="633">
        <v>1148</v>
      </c>
      <c r="Q1197" s="638">
        <f t="shared" si="83"/>
        <v>1.2E-2</v>
      </c>
      <c r="R1197" s="637">
        <f t="shared" si="81"/>
        <v>1263614763.5457504</v>
      </c>
      <c r="S1197" s="636">
        <f t="shared" si="84"/>
        <v>1000</v>
      </c>
      <c r="T1197" s="633"/>
      <c r="U1197" s="633"/>
      <c r="V1197" s="633"/>
      <c r="W1197" s="633"/>
    </row>
    <row r="1198" spans="14:23">
      <c r="N1198" s="633">
        <v>1149</v>
      </c>
      <c r="O1198" s="637">
        <f t="shared" si="82"/>
        <v>106564846059.02493</v>
      </c>
      <c r="P1198" s="633">
        <v>1149</v>
      </c>
      <c r="Q1198" s="638">
        <f t="shared" si="83"/>
        <v>1.2E-2</v>
      </c>
      <c r="R1198" s="637">
        <f t="shared" si="81"/>
        <v>1278778152.7082992</v>
      </c>
      <c r="S1198" s="636">
        <f t="shared" si="84"/>
        <v>1000</v>
      </c>
      <c r="T1198" s="633"/>
      <c r="U1198" s="633"/>
      <c r="V1198" s="633"/>
      <c r="W1198" s="633"/>
    </row>
    <row r="1199" spans="14:23">
      <c r="N1199" s="633">
        <v>1150</v>
      </c>
      <c r="O1199" s="637">
        <f t="shared" si="82"/>
        <v>107843625211.73323</v>
      </c>
      <c r="P1199" s="633">
        <v>1150</v>
      </c>
      <c r="Q1199" s="638">
        <f t="shared" si="83"/>
        <v>1.2E-2</v>
      </c>
      <c r="R1199" s="637">
        <f t="shared" si="81"/>
        <v>1294123502.5407989</v>
      </c>
      <c r="S1199" s="636">
        <f t="shared" si="84"/>
        <v>1000</v>
      </c>
      <c r="T1199" s="633"/>
      <c r="U1199" s="633"/>
      <c r="V1199" s="633"/>
      <c r="W1199" s="633"/>
    </row>
    <row r="1200" spans="14:23">
      <c r="N1200" s="633">
        <v>1151</v>
      </c>
      <c r="O1200" s="637">
        <f t="shared" si="82"/>
        <v>109137749714.27403</v>
      </c>
      <c r="P1200" s="633">
        <v>1151</v>
      </c>
      <c r="Q1200" s="638">
        <f t="shared" si="83"/>
        <v>1.2E-2</v>
      </c>
      <c r="R1200" s="637">
        <f t="shared" si="81"/>
        <v>1309652996.5712883</v>
      </c>
      <c r="S1200" s="636">
        <f t="shared" si="84"/>
        <v>1000</v>
      </c>
      <c r="T1200" s="633"/>
      <c r="U1200" s="633"/>
      <c r="V1200" s="633"/>
      <c r="W1200" s="633"/>
    </row>
    <row r="1201" spans="14:23">
      <c r="N1201" s="633">
        <v>1152</v>
      </c>
      <c r="O1201" s="637">
        <f t="shared" si="82"/>
        <v>110447403710.84532</v>
      </c>
      <c r="P1201" s="633">
        <v>1152</v>
      </c>
      <c r="Q1201" s="638">
        <f t="shared" si="83"/>
        <v>1.2E-2</v>
      </c>
      <c r="R1201" s="637">
        <f t="shared" si="81"/>
        <v>1325368844.530144</v>
      </c>
      <c r="S1201" s="636">
        <f t="shared" si="84"/>
        <v>1000</v>
      </c>
      <c r="T1201" s="633"/>
      <c r="U1201" s="633"/>
      <c r="V1201" s="633"/>
      <c r="W1201" s="633"/>
    </row>
    <row r="1202" spans="14:23">
      <c r="N1202" s="633">
        <v>1153</v>
      </c>
      <c r="O1202" s="637">
        <f t="shared" si="82"/>
        <v>111772773555.37547</v>
      </c>
      <c r="P1202" s="633">
        <v>1153</v>
      </c>
      <c r="Q1202" s="638">
        <f t="shared" si="83"/>
        <v>1.2E-2</v>
      </c>
      <c r="R1202" s="637">
        <f t="shared" ref="R1202:R1265" si="85">O1202*Q1202</f>
        <v>1341273282.6645057</v>
      </c>
      <c r="S1202" s="636">
        <f t="shared" si="84"/>
        <v>1000</v>
      </c>
      <c r="T1202" s="633"/>
      <c r="U1202" s="633"/>
      <c r="V1202" s="633"/>
      <c r="W1202" s="633"/>
    </row>
    <row r="1203" spans="14:23">
      <c r="N1203" s="633">
        <v>1154</v>
      </c>
      <c r="O1203" s="637">
        <f t="shared" ref="O1203:O1249" si="86">O1202+R1202+S1203</f>
        <v>113114047838.03998</v>
      </c>
      <c r="P1203" s="633">
        <v>1154</v>
      </c>
      <c r="Q1203" s="638">
        <f t="shared" ref="Q1203:Q1249" si="87">Q1202</f>
        <v>1.2E-2</v>
      </c>
      <c r="R1203" s="637">
        <f t="shared" si="85"/>
        <v>1357368574.0564797</v>
      </c>
      <c r="S1203" s="636">
        <f t="shared" ref="S1203:S1249" si="88">S1202</f>
        <v>1000</v>
      </c>
      <c r="T1203" s="633"/>
      <c r="U1203" s="633"/>
      <c r="V1203" s="633"/>
      <c r="W1203" s="633"/>
    </row>
    <row r="1204" spans="14:23">
      <c r="N1204" s="633">
        <v>1155</v>
      </c>
      <c r="O1204" s="637">
        <f t="shared" si="86"/>
        <v>114471417412.09645</v>
      </c>
      <c r="P1204" s="633">
        <v>1155</v>
      </c>
      <c r="Q1204" s="638">
        <f t="shared" si="87"/>
        <v>1.2E-2</v>
      </c>
      <c r="R1204" s="637">
        <f t="shared" si="85"/>
        <v>1373657008.9451575</v>
      </c>
      <c r="S1204" s="636">
        <f t="shared" si="88"/>
        <v>1000</v>
      </c>
      <c r="T1204" s="633"/>
      <c r="U1204" s="633"/>
      <c r="V1204" s="633"/>
      <c r="W1204" s="633"/>
    </row>
    <row r="1205" spans="14:23">
      <c r="N1205" s="633">
        <v>1156</v>
      </c>
      <c r="O1205" s="637">
        <f t="shared" si="86"/>
        <v>115845075421.04161</v>
      </c>
      <c r="P1205" s="633">
        <v>1156</v>
      </c>
      <c r="Q1205" s="638">
        <f t="shared" si="87"/>
        <v>1.2E-2</v>
      </c>
      <c r="R1205" s="637">
        <f t="shared" si="85"/>
        <v>1390140905.0524993</v>
      </c>
      <c r="S1205" s="636">
        <f t="shared" si="88"/>
        <v>1000</v>
      </c>
      <c r="T1205" s="633"/>
      <c r="U1205" s="633"/>
      <c r="V1205" s="633"/>
      <c r="W1205" s="633"/>
    </row>
    <row r="1206" spans="14:23">
      <c r="N1206" s="633">
        <v>1157</v>
      </c>
      <c r="O1206" s="637">
        <f t="shared" si="86"/>
        <v>117235217326.09412</v>
      </c>
      <c r="P1206" s="633">
        <v>1157</v>
      </c>
      <c r="Q1206" s="638">
        <f t="shared" si="87"/>
        <v>1.2E-2</v>
      </c>
      <c r="R1206" s="637">
        <f t="shared" si="85"/>
        <v>1406822607.9131293</v>
      </c>
      <c r="S1206" s="636">
        <f t="shared" si="88"/>
        <v>1000</v>
      </c>
      <c r="T1206" s="633"/>
      <c r="U1206" s="633"/>
      <c r="V1206" s="633"/>
      <c r="W1206" s="633"/>
    </row>
    <row r="1207" spans="14:23">
      <c r="N1207" s="633">
        <v>1158</v>
      </c>
      <c r="O1207" s="637">
        <f t="shared" si="86"/>
        <v>118642040934.00725</v>
      </c>
      <c r="P1207" s="633">
        <v>1158</v>
      </c>
      <c r="Q1207" s="638">
        <f t="shared" si="87"/>
        <v>1.2E-2</v>
      </c>
      <c r="R1207" s="637">
        <f t="shared" si="85"/>
        <v>1423704491.208087</v>
      </c>
      <c r="S1207" s="636">
        <f t="shared" si="88"/>
        <v>1000</v>
      </c>
      <c r="T1207" s="633"/>
      <c r="U1207" s="633"/>
      <c r="V1207" s="633"/>
      <c r="W1207" s="633"/>
    </row>
    <row r="1208" spans="14:23">
      <c r="N1208" s="633">
        <v>1159</v>
      </c>
      <c r="O1208" s="637">
        <f t="shared" si="86"/>
        <v>120065746425.21533</v>
      </c>
      <c r="P1208" s="633">
        <v>1159</v>
      </c>
      <c r="Q1208" s="638">
        <f t="shared" si="87"/>
        <v>1.2E-2</v>
      </c>
      <c r="R1208" s="637">
        <f t="shared" si="85"/>
        <v>1440788957.1025841</v>
      </c>
      <c r="S1208" s="636">
        <f t="shared" si="88"/>
        <v>1000</v>
      </c>
      <c r="T1208" s="633"/>
      <c r="U1208" s="633"/>
      <c r="V1208" s="633"/>
      <c r="W1208" s="633"/>
    </row>
    <row r="1209" spans="14:23">
      <c r="N1209" s="633">
        <v>1160</v>
      </c>
      <c r="O1209" s="637">
        <f t="shared" si="86"/>
        <v>121506536382.31792</v>
      </c>
      <c r="P1209" s="633">
        <v>1160</v>
      </c>
      <c r="Q1209" s="638">
        <f t="shared" si="87"/>
        <v>1.2E-2</v>
      </c>
      <c r="R1209" s="637">
        <f t="shared" si="85"/>
        <v>1458078436.587815</v>
      </c>
      <c r="S1209" s="636">
        <f t="shared" si="88"/>
        <v>1000</v>
      </c>
      <c r="T1209" s="633"/>
      <c r="U1209" s="633"/>
      <c r="V1209" s="633"/>
      <c r="W1209" s="633"/>
    </row>
    <row r="1210" spans="14:23">
      <c r="N1210" s="633">
        <v>1161</v>
      </c>
      <c r="O1210" s="637">
        <f t="shared" si="86"/>
        <v>122964615818.90573</v>
      </c>
      <c r="P1210" s="633">
        <v>1161</v>
      </c>
      <c r="Q1210" s="638">
        <f t="shared" si="87"/>
        <v>1.2E-2</v>
      </c>
      <c r="R1210" s="637">
        <f t="shared" si="85"/>
        <v>1475575389.8268688</v>
      </c>
      <c r="S1210" s="636">
        <f t="shared" si="88"/>
        <v>1000</v>
      </c>
      <c r="T1210" s="633"/>
      <c r="U1210" s="633"/>
      <c r="V1210" s="633"/>
      <c r="W1210" s="633"/>
    </row>
    <row r="1211" spans="14:23">
      <c r="N1211" s="633">
        <v>1162</v>
      </c>
      <c r="O1211" s="637">
        <f t="shared" si="86"/>
        <v>124440192208.7326</v>
      </c>
      <c r="P1211" s="633">
        <v>1162</v>
      </c>
      <c r="Q1211" s="638">
        <f t="shared" si="87"/>
        <v>1.2E-2</v>
      </c>
      <c r="R1211" s="637">
        <f t="shared" si="85"/>
        <v>1493282306.5047913</v>
      </c>
      <c r="S1211" s="636">
        <f t="shared" si="88"/>
        <v>1000</v>
      </c>
      <c r="T1211" s="633"/>
      <c r="U1211" s="633"/>
      <c r="V1211" s="633"/>
      <c r="W1211" s="633"/>
    </row>
    <row r="1212" spans="14:23">
      <c r="N1212" s="633">
        <v>1163</v>
      </c>
      <c r="O1212" s="637">
        <f t="shared" si="86"/>
        <v>125933475515.2374</v>
      </c>
      <c r="P1212" s="633">
        <v>1163</v>
      </c>
      <c r="Q1212" s="638">
        <f t="shared" si="87"/>
        <v>1.2E-2</v>
      </c>
      <c r="R1212" s="637">
        <f t="shared" si="85"/>
        <v>1511201706.1828487</v>
      </c>
      <c r="S1212" s="636">
        <f t="shared" si="88"/>
        <v>1000</v>
      </c>
      <c r="T1212" s="633"/>
      <c r="U1212" s="633"/>
      <c r="V1212" s="633"/>
      <c r="W1212" s="633"/>
    </row>
    <row r="1213" spans="14:23">
      <c r="N1213" s="633">
        <v>1164</v>
      </c>
      <c r="O1213" s="637">
        <f t="shared" si="86"/>
        <v>127444678221.42024</v>
      </c>
      <c r="P1213" s="633">
        <v>1164</v>
      </c>
      <c r="Q1213" s="638">
        <f t="shared" si="87"/>
        <v>1.2E-2</v>
      </c>
      <c r="R1213" s="637">
        <f t="shared" si="85"/>
        <v>1529336138.657043</v>
      </c>
      <c r="S1213" s="636">
        <f t="shared" si="88"/>
        <v>1000</v>
      </c>
      <c r="T1213" s="633"/>
      <c r="U1213" s="633"/>
      <c r="V1213" s="633"/>
      <c r="W1213" s="633"/>
    </row>
    <row r="1214" spans="14:23">
      <c r="N1214" s="633">
        <v>1165</v>
      </c>
      <c r="O1214" s="637">
        <f t="shared" si="86"/>
        <v>128974015360.07729</v>
      </c>
      <c r="P1214" s="633">
        <v>1165</v>
      </c>
      <c r="Q1214" s="638">
        <f t="shared" si="87"/>
        <v>1.2E-2</v>
      </c>
      <c r="R1214" s="637">
        <f t="shared" si="85"/>
        <v>1547688184.3209274</v>
      </c>
      <c r="S1214" s="636">
        <f t="shared" si="88"/>
        <v>1000</v>
      </c>
      <c r="T1214" s="633"/>
      <c r="U1214" s="633"/>
      <c r="V1214" s="633"/>
      <c r="W1214" s="633"/>
    </row>
    <row r="1215" spans="14:23">
      <c r="N1215" s="633">
        <v>1166</v>
      </c>
      <c r="O1215" s="637">
        <f t="shared" si="86"/>
        <v>130521704544.39821</v>
      </c>
      <c r="P1215" s="633">
        <v>1166</v>
      </c>
      <c r="Q1215" s="638">
        <f t="shared" si="87"/>
        <v>1.2E-2</v>
      </c>
      <c r="R1215" s="637">
        <f t="shared" si="85"/>
        <v>1566260454.5327785</v>
      </c>
      <c r="S1215" s="636">
        <f t="shared" si="88"/>
        <v>1000</v>
      </c>
      <c r="T1215" s="633"/>
      <c r="U1215" s="633"/>
      <c r="V1215" s="633"/>
      <c r="W1215" s="633"/>
    </row>
    <row r="1216" spans="14:23">
      <c r="N1216" s="633">
        <v>1167</v>
      </c>
      <c r="O1216" s="637">
        <f t="shared" si="86"/>
        <v>132087965998.93098</v>
      </c>
      <c r="P1216" s="633">
        <v>1167</v>
      </c>
      <c r="Q1216" s="638">
        <f t="shared" si="87"/>
        <v>1.2E-2</v>
      </c>
      <c r="R1216" s="637">
        <f t="shared" si="85"/>
        <v>1585055591.9871719</v>
      </c>
      <c r="S1216" s="636">
        <f t="shared" si="88"/>
        <v>1000</v>
      </c>
      <c r="T1216" s="633"/>
      <c r="U1216" s="633"/>
      <c r="V1216" s="633"/>
      <c r="W1216" s="633"/>
    </row>
    <row r="1217" spans="14:23">
      <c r="N1217" s="633">
        <v>1168</v>
      </c>
      <c r="O1217" s="637">
        <f t="shared" si="86"/>
        <v>133673022590.91815</v>
      </c>
      <c r="P1217" s="633">
        <v>1168</v>
      </c>
      <c r="Q1217" s="638">
        <f t="shared" si="87"/>
        <v>1.2E-2</v>
      </c>
      <c r="R1217" s="637">
        <f t="shared" si="85"/>
        <v>1604076271.091018</v>
      </c>
      <c r="S1217" s="636">
        <f t="shared" si="88"/>
        <v>1000</v>
      </c>
      <c r="T1217" s="633"/>
      <c r="U1217" s="633"/>
      <c r="V1217" s="633"/>
      <c r="W1217" s="633"/>
    </row>
    <row r="1218" spans="14:23">
      <c r="N1218" s="633">
        <v>1169</v>
      </c>
      <c r="O1218" s="637">
        <f t="shared" si="86"/>
        <v>135277099862.00917</v>
      </c>
      <c r="P1218" s="633">
        <v>1169</v>
      </c>
      <c r="Q1218" s="638">
        <f t="shared" si="87"/>
        <v>1.2E-2</v>
      </c>
      <c r="R1218" s="637">
        <f t="shared" si="85"/>
        <v>1623325198.34411</v>
      </c>
      <c r="S1218" s="636">
        <f t="shared" si="88"/>
        <v>1000</v>
      </c>
      <c r="T1218" s="633"/>
      <c r="U1218" s="633"/>
      <c r="V1218" s="633"/>
      <c r="W1218" s="633"/>
    </row>
    <row r="1219" spans="14:23">
      <c r="N1219" s="633">
        <v>1170</v>
      </c>
      <c r="O1219" s="637">
        <f t="shared" si="86"/>
        <v>136900426060.35329</v>
      </c>
      <c r="P1219" s="633">
        <v>1170</v>
      </c>
      <c r="Q1219" s="638">
        <f t="shared" si="87"/>
        <v>1.2E-2</v>
      </c>
      <c r="R1219" s="637">
        <f t="shared" si="85"/>
        <v>1642805112.7242396</v>
      </c>
      <c r="S1219" s="636">
        <f t="shared" si="88"/>
        <v>1000</v>
      </c>
      <c r="T1219" s="633"/>
      <c r="U1219" s="633"/>
      <c r="V1219" s="633"/>
      <c r="W1219" s="633"/>
    </row>
    <row r="1220" spans="14:23">
      <c r="N1220" s="633">
        <v>1171</v>
      </c>
      <c r="O1220" s="637">
        <f t="shared" si="86"/>
        <v>138543232173.07751</v>
      </c>
      <c r="P1220" s="633">
        <v>1171</v>
      </c>
      <c r="Q1220" s="638">
        <f t="shared" si="87"/>
        <v>1.2E-2</v>
      </c>
      <c r="R1220" s="637">
        <f t="shared" si="85"/>
        <v>1662518786.0769303</v>
      </c>
      <c r="S1220" s="636">
        <f t="shared" si="88"/>
        <v>1000</v>
      </c>
      <c r="T1220" s="633"/>
      <c r="U1220" s="633"/>
      <c r="V1220" s="633"/>
      <c r="W1220" s="633"/>
    </row>
    <row r="1221" spans="14:23">
      <c r="N1221" s="633">
        <v>1172</v>
      </c>
      <c r="O1221" s="637">
        <f t="shared" si="86"/>
        <v>140205751959.15445</v>
      </c>
      <c r="P1221" s="633">
        <v>1172</v>
      </c>
      <c r="Q1221" s="638">
        <f t="shared" si="87"/>
        <v>1.2E-2</v>
      </c>
      <c r="R1221" s="637">
        <f t="shared" si="85"/>
        <v>1682469023.5098534</v>
      </c>
      <c r="S1221" s="636">
        <f t="shared" si="88"/>
        <v>1000</v>
      </c>
      <c r="T1221" s="633"/>
      <c r="U1221" s="633"/>
      <c r="V1221" s="633"/>
      <c r="W1221" s="633"/>
    </row>
    <row r="1222" spans="14:23">
      <c r="N1222" s="633">
        <v>1173</v>
      </c>
      <c r="O1222" s="637">
        <f t="shared" si="86"/>
        <v>141888221982.66431</v>
      </c>
      <c r="P1222" s="633">
        <v>1173</v>
      </c>
      <c r="Q1222" s="638">
        <f t="shared" si="87"/>
        <v>1.2E-2</v>
      </c>
      <c r="R1222" s="637">
        <f t="shared" si="85"/>
        <v>1702658663.7919717</v>
      </c>
      <c r="S1222" s="636">
        <f t="shared" si="88"/>
        <v>1000</v>
      </c>
      <c r="T1222" s="633"/>
      <c r="U1222" s="633"/>
      <c r="V1222" s="633"/>
      <c r="W1222" s="633"/>
    </row>
    <row r="1223" spans="14:23">
      <c r="N1223" s="633">
        <v>1174</v>
      </c>
      <c r="O1223" s="637">
        <f t="shared" si="86"/>
        <v>143590881646.45627</v>
      </c>
      <c r="P1223" s="633">
        <v>1174</v>
      </c>
      <c r="Q1223" s="638">
        <f t="shared" si="87"/>
        <v>1.2E-2</v>
      </c>
      <c r="R1223" s="637">
        <f t="shared" si="85"/>
        <v>1723090579.7574751</v>
      </c>
      <c r="S1223" s="636">
        <f t="shared" si="88"/>
        <v>1000</v>
      </c>
      <c r="T1223" s="633"/>
      <c r="U1223" s="633"/>
      <c r="V1223" s="633"/>
      <c r="W1223" s="633"/>
    </row>
    <row r="1224" spans="14:23">
      <c r="N1224" s="633">
        <v>1175</v>
      </c>
      <c r="O1224" s="637">
        <f t="shared" si="86"/>
        <v>145313973226.21375</v>
      </c>
      <c r="P1224" s="633">
        <v>1175</v>
      </c>
      <c r="Q1224" s="638">
        <f t="shared" si="87"/>
        <v>1.2E-2</v>
      </c>
      <c r="R1224" s="637">
        <f t="shared" si="85"/>
        <v>1743767678.714565</v>
      </c>
      <c r="S1224" s="636">
        <f t="shared" si="88"/>
        <v>1000</v>
      </c>
      <c r="T1224" s="633"/>
      <c r="U1224" s="633"/>
      <c r="V1224" s="633"/>
      <c r="W1224" s="633"/>
    </row>
    <row r="1225" spans="14:23">
      <c r="N1225" s="633">
        <v>1176</v>
      </c>
      <c r="O1225" s="637">
        <f t="shared" si="86"/>
        <v>147057741904.92831</v>
      </c>
      <c r="P1225" s="633">
        <v>1176</v>
      </c>
      <c r="Q1225" s="638">
        <f t="shared" si="87"/>
        <v>1.2E-2</v>
      </c>
      <c r="R1225" s="637">
        <f t="shared" si="85"/>
        <v>1764692902.8591399</v>
      </c>
      <c r="S1225" s="636">
        <f t="shared" si="88"/>
        <v>1000</v>
      </c>
      <c r="T1225" s="633"/>
      <c r="U1225" s="633"/>
      <c r="V1225" s="633"/>
      <c r="W1225" s="633"/>
    </row>
    <row r="1226" spans="14:23">
      <c r="N1226" s="633">
        <v>1177</v>
      </c>
      <c r="O1226" s="637">
        <f t="shared" si="86"/>
        <v>148822435807.78745</v>
      </c>
      <c r="P1226" s="633">
        <v>1177</v>
      </c>
      <c r="Q1226" s="638">
        <f t="shared" si="87"/>
        <v>1.2E-2</v>
      </c>
      <c r="R1226" s="637">
        <f t="shared" si="85"/>
        <v>1785869229.6934495</v>
      </c>
      <c r="S1226" s="636">
        <f t="shared" si="88"/>
        <v>1000</v>
      </c>
      <c r="T1226" s="633"/>
      <c r="U1226" s="633"/>
      <c r="V1226" s="633"/>
      <c r="W1226" s="633"/>
    </row>
    <row r="1227" spans="14:23">
      <c r="N1227" s="633">
        <v>1178</v>
      </c>
      <c r="O1227" s="637">
        <f t="shared" si="86"/>
        <v>150608306037.4809</v>
      </c>
      <c r="P1227" s="633">
        <v>1178</v>
      </c>
      <c r="Q1227" s="638">
        <f t="shared" si="87"/>
        <v>1.2E-2</v>
      </c>
      <c r="R1227" s="637">
        <f t="shared" si="85"/>
        <v>1807299672.4497707</v>
      </c>
      <c r="S1227" s="636">
        <f t="shared" si="88"/>
        <v>1000</v>
      </c>
      <c r="T1227" s="633"/>
      <c r="U1227" s="633"/>
      <c r="V1227" s="633"/>
      <c r="W1227" s="633"/>
    </row>
    <row r="1228" spans="14:23">
      <c r="N1228" s="633">
        <v>1179</v>
      </c>
      <c r="O1228" s="637">
        <f t="shared" si="86"/>
        <v>152415606709.93066</v>
      </c>
      <c r="P1228" s="633">
        <v>1179</v>
      </c>
      <c r="Q1228" s="638">
        <f t="shared" si="87"/>
        <v>1.2E-2</v>
      </c>
      <c r="R1228" s="637">
        <f t="shared" si="85"/>
        <v>1828987280.5191679</v>
      </c>
      <c r="S1228" s="636">
        <f t="shared" si="88"/>
        <v>1000</v>
      </c>
      <c r="T1228" s="633"/>
      <c r="U1228" s="633"/>
      <c r="V1228" s="633"/>
      <c r="W1228" s="633"/>
    </row>
    <row r="1229" spans="14:23">
      <c r="N1229" s="633">
        <v>1180</v>
      </c>
      <c r="O1229" s="637">
        <f t="shared" si="86"/>
        <v>154244594990.44983</v>
      </c>
      <c r="P1229" s="633">
        <v>1180</v>
      </c>
      <c r="Q1229" s="638">
        <f t="shared" si="87"/>
        <v>1.2E-2</v>
      </c>
      <c r="R1229" s="637">
        <f t="shared" si="85"/>
        <v>1850935139.8853979</v>
      </c>
      <c r="S1229" s="636">
        <f t="shared" si="88"/>
        <v>1000</v>
      </c>
      <c r="T1229" s="633"/>
      <c r="U1229" s="633"/>
      <c r="V1229" s="633"/>
      <c r="W1229" s="633"/>
    </row>
    <row r="1230" spans="14:23">
      <c r="N1230" s="633">
        <v>1181</v>
      </c>
      <c r="O1230" s="637">
        <f t="shared" si="86"/>
        <v>156095531130.33524</v>
      </c>
      <c r="P1230" s="633">
        <v>1181</v>
      </c>
      <c r="Q1230" s="638">
        <f t="shared" si="87"/>
        <v>1.2E-2</v>
      </c>
      <c r="R1230" s="637">
        <f t="shared" si="85"/>
        <v>1873146373.5640228</v>
      </c>
      <c r="S1230" s="636">
        <f t="shared" si="88"/>
        <v>1000</v>
      </c>
      <c r="T1230" s="633"/>
      <c r="U1230" s="633"/>
      <c r="V1230" s="633"/>
      <c r="W1230" s="633"/>
    </row>
    <row r="1231" spans="14:23">
      <c r="N1231" s="633">
        <v>1182</v>
      </c>
      <c r="O1231" s="637">
        <f t="shared" si="86"/>
        <v>157968678503.89926</v>
      </c>
      <c r="P1231" s="633">
        <v>1182</v>
      </c>
      <c r="Q1231" s="638">
        <f t="shared" si="87"/>
        <v>1.2E-2</v>
      </c>
      <c r="R1231" s="637">
        <f t="shared" si="85"/>
        <v>1895624142.0467911</v>
      </c>
      <c r="S1231" s="636">
        <f t="shared" si="88"/>
        <v>1000</v>
      </c>
      <c r="T1231" s="633"/>
      <c r="U1231" s="633"/>
      <c r="V1231" s="633"/>
      <c r="W1231" s="633"/>
    </row>
    <row r="1232" spans="14:23">
      <c r="N1232" s="633">
        <v>1183</v>
      </c>
      <c r="O1232" s="637">
        <f t="shared" si="86"/>
        <v>159864303645.94604</v>
      </c>
      <c r="P1232" s="633">
        <v>1183</v>
      </c>
      <c r="Q1232" s="638">
        <f t="shared" si="87"/>
        <v>1.2E-2</v>
      </c>
      <c r="R1232" s="637">
        <f t="shared" si="85"/>
        <v>1918371643.7513525</v>
      </c>
      <c r="S1232" s="636">
        <f t="shared" si="88"/>
        <v>1000</v>
      </c>
      <c r="T1232" s="633"/>
      <c r="U1232" s="633"/>
      <c r="V1232" s="633"/>
      <c r="W1232" s="633"/>
    </row>
    <row r="1233" spans="14:23">
      <c r="N1233" s="633">
        <v>1184</v>
      </c>
      <c r="O1233" s="637">
        <f t="shared" si="86"/>
        <v>161782676289.69739</v>
      </c>
      <c r="P1233" s="633">
        <v>1184</v>
      </c>
      <c r="Q1233" s="638">
        <f t="shared" si="87"/>
        <v>1.2E-2</v>
      </c>
      <c r="R1233" s="637">
        <f t="shared" si="85"/>
        <v>1941392115.4763687</v>
      </c>
      <c r="S1233" s="636">
        <f t="shared" si="88"/>
        <v>1000</v>
      </c>
      <c r="T1233" s="633"/>
      <c r="U1233" s="633"/>
      <c r="V1233" s="633"/>
      <c r="W1233" s="633"/>
    </row>
    <row r="1234" spans="14:23">
      <c r="N1234" s="633">
        <v>1185</v>
      </c>
      <c r="O1234" s="637">
        <f t="shared" si="86"/>
        <v>163724069405.17377</v>
      </c>
      <c r="P1234" s="633">
        <v>1185</v>
      </c>
      <c r="Q1234" s="638">
        <f t="shared" si="87"/>
        <v>1.2E-2</v>
      </c>
      <c r="R1234" s="637">
        <f t="shared" si="85"/>
        <v>1964688832.8620853</v>
      </c>
      <c r="S1234" s="636">
        <f t="shared" si="88"/>
        <v>1000</v>
      </c>
      <c r="T1234" s="633"/>
      <c r="U1234" s="633"/>
      <c r="V1234" s="633"/>
      <c r="W1234" s="633"/>
    </row>
    <row r="1235" spans="14:23">
      <c r="N1235" s="633">
        <v>1186</v>
      </c>
      <c r="O1235" s="637">
        <f t="shared" si="86"/>
        <v>165688759238.03586</v>
      </c>
      <c r="P1235" s="633">
        <v>1186</v>
      </c>
      <c r="Q1235" s="638">
        <f t="shared" si="87"/>
        <v>1.2E-2</v>
      </c>
      <c r="R1235" s="637">
        <f t="shared" si="85"/>
        <v>1988265110.8564303</v>
      </c>
      <c r="S1235" s="636">
        <f t="shared" si="88"/>
        <v>1000</v>
      </c>
      <c r="T1235" s="633"/>
      <c r="U1235" s="633"/>
      <c r="V1235" s="633"/>
      <c r="W1235" s="633"/>
    </row>
    <row r="1236" spans="14:23">
      <c r="N1236" s="633">
        <v>1187</v>
      </c>
      <c r="O1236" s="637">
        <f t="shared" si="86"/>
        <v>167677025348.8923</v>
      </c>
      <c r="P1236" s="633">
        <v>1187</v>
      </c>
      <c r="Q1236" s="638">
        <f t="shared" si="87"/>
        <v>1.2E-2</v>
      </c>
      <c r="R1236" s="637">
        <f t="shared" si="85"/>
        <v>2012124304.1867077</v>
      </c>
      <c r="S1236" s="636">
        <f t="shared" si="88"/>
        <v>1000</v>
      </c>
      <c r="T1236" s="633"/>
      <c r="U1236" s="633"/>
      <c r="V1236" s="633"/>
      <c r="W1236" s="633"/>
    </row>
    <row r="1237" spans="14:23">
      <c r="N1237" s="633">
        <v>1188</v>
      </c>
      <c r="O1237" s="637">
        <f t="shared" si="86"/>
        <v>169689150653.07901</v>
      </c>
      <c r="P1237" s="633">
        <v>1188</v>
      </c>
      <c r="Q1237" s="638">
        <f t="shared" si="87"/>
        <v>1.2E-2</v>
      </c>
      <c r="R1237" s="637">
        <f t="shared" si="85"/>
        <v>2036269807.8369482</v>
      </c>
      <c r="S1237" s="636">
        <f t="shared" si="88"/>
        <v>1000</v>
      </c>
      <c r="T1237" s="633"/>
      <c r="U1237" s="633"/>
      <c r="V1237" s="633"/>
      <c r="W1237" s="633"/>
    </row>
    <row r="1238" spans="14:23">
      <c r="N1238" s="633">
        <v>1189</v>
      </c>
      <c r="O1238" s="637">
        <f t="shared" si="86"/>
        <v>171725421460.91595</v>
      </c>
      <c r="P1238" s="633">
        <v>1189</v>
      </c>
      <c r="Q1238" s="638">
        <f t="shared" si="87"/>
        <v>1.2E-2</v>
      </c>
      <c r="R1238" s="637">
        <f t="shared" si="85"/>
        <v>2060705057.5309916</v>
      </c>
      <c r="S1238" s="636">
        <f t="shared" si="88"/>
        <v>1000</v>
      </c>
      <c r="T1238" s="633"/>
      <c r="U1238" s="633"/>
      <c r="V1238" s="633"/>
      <c r="W1238" s="633"/>
    </row>
    <row r="1239" spans="14:23">
      <c r="N1239" s="633">
        <v>1190</v>
      </c>
      <c r="O1239" s="637">
        <f t="shared" si="86"/>
        <v>173786127518.44696</v>
      </c>
      <c r="P1239" s="633">
        <v>1190</v>
      </c>
      <c r="Q1239" s="638">
        <f t="shared" si="87"/>
        <v>1.2E-2</v>
      </c>
      <c r="R1239" s="637">
        <f t="shared" si="85"/>
        <v>2085433530.2213635</v>
      </c>
      <c r="S1239" s="636">
        <f t="shared" si="88"/>
        <v>1000</v>
      </c>
      <c r="T1239" s="633"/>
      <c r="U1239" s="633"/>
      <c r="V1239" s="633"/>
      <c r="W1239" s="633"/>
    </row>
    <row r="1240" spans="14:23">
      <c r="N1240" s="633">
        <v>1191</v>
      </c>
      <c r="O1240" s="637">
        <f t="shared" si="86"/>
        <v>175871562048.66833</v>
      </c>
      <c r="P1240" s="633">
        <v>1191</v>
      </c>
      <c r="Q1240" s="638">
        <f t="shared" si="87"/>
        <v>1.2E-2</v>
      </c>
      <c r="R1240" s="637">
        <f t="shared" si="85"/>
        <v>2110458744.5840201</v>
      </c>
      <c r="S1240" s="636">
        <f t="shared" si="88"/>
        <v>1000</v>
      </c>
      <c r="T1240" s="633"/>
      <c r="U1240" s="633"/>
      <c r="V1240" s="633"/>
      <c r="W1240" s="633"/>
    </row>
    <row r="1241" spans="14:23">
      <c r="N1241" s="633">
        <v>1192</v>
      </c>
      <c r="O1241" s="637">
        <f t="shared" si="86"/>
        <v>177982021793.25235</v>
      </c>
      <c r="P1241" s="633">
        <v>1192</v>
      </c>
      <c r="Q1241" s="638">
        <f t="shared" si="87"/>
        <v>1.2E-2</v>
      </c>
      <c r="R1241" s="637">
        <f t="shared" si="85"/>
        <v>2135784261.5190282</v>
      </c>
      <c r="S1241" s="636">
        <f t="shared" si="88"/>
        <v>1000</v>
      </c>
      <c r="T1241" s="633"/>
      <c r="U1241" s="633"/>
      <c r="V1241" s="633"/>
      <c r="W1241" s="633"/>
    </row>
    <row r="1242" spans="14:23">
      <c r="N1242" s="633">
        <v>1193</v>
      </c>
      <c r="O1242" s="637">
        <f t="shared" si="86"/>
        <v>180117807054.77139</v>
      </c>
      <c r="P1242" s="633">
        <v>1193</v>
      </c>
      <c r="Q1242" s="638">
        <f t="shared" si="87"/>
        <v>1.2E-2</v>
      </c>
      <c r="R1242" s="637">
        <f t="shared" si="85"/>
        <v>2161413684.6572566</v>
      </c>
      <c r="S1242" s="636">
        <f t="shared" si="88"/>
        <v>1000</v>
      </c>
      <c r="T1242" s="633"/>
      <c r="U1242" s="633"/>
      <c r="V1242" s="633"/>
      <c r="W1242" s="633"/>
    </row>
    <row r="1243" spans="14:23">
      <c r="N1243" s="633">
        <v>1194</v>
      </c>
      <c r="O1243" s="637">
        <f t="shared" si="86"/>
        <v>182279221739.42865</v>
      </c>
      <c r="P1243" s="633">
        <v>1194</v>
      </c>
      <c r="Q1243" s="638">
        <f t="shared" si="87"/>
        <v>1.2E-2</v>
      </c>
      <c r="R1243" s="637">
        <f t="shared" si="85"/>
        <v>2187350660.8731437</v>
      </c>
      <c r="S1243" s="636">
        <f t="shared" si="88"/>
        <v>1000</v>
      </c>
      <c r="T1243" s="633"/>
      <c r="U1243" s="633"/>
      <c r="V1243" s="633"/>
      <c r="W1243" s="633"/>
    </row>
    <row r="1244" spans="14:23">
      <c r="N1244" s="633">
        <v>1195</v>
      </c>
      <c r="O1244" s="637">
        <f t="shared" si="86"/>
        <v>184466573400.30179</v>
      </c>
      <c r="P1244" s="633">
        <v>1195</v>
      </c>
      <c r="Q1244" s="638">
        <f t="shared" si="87"/>
        <v>1.2E-2</v>
      </c>
      <c r="R1244" s="637">
        <f t="shared" si="85"/>
        <v>2213598880.8036213</v>
      </c>
      <c r="S1244" s="636">
        <f t="shared" si="88"/>
        <v>1000</v>
      </c>
      <c r="T1244" s="633"/>
      <c r="U1244" s="633"/>
      <c r="V1244" s="633"/>
      <c r="W1244" s="633"/>
    </row>
    <row r="1245" spans="14:23">
      <c r="N1245" s="633">
        <v>1196</v>
      </c>
      <c r="O1245" s="637">
        <f t="shared" si="86"/>
        <v>186680173281.10541</v>
      </c>
      <c r="P1245" s="633">
        <v>1196</v>
      </c>
      <c r="Q1245" s="638">
        <f t="shared" si="87"/>
        <v>1.2E-2</v>
      </c>
      <c r="R1245" s="637">
        <f t="shared" si="85"/>
        <v>2240162079.3732648</v>
      </c>
      <c r="S1245" s="636">
        <f t="shared" si="88"/>
        <v>1000</v>
      </c>
      <c r="T1245" s="633"/>
      <c r="U1245" s="633"/>
      <c r="V1245" s="633"/>
      <c r="W1245" s="633"/>
    </row>
    <row r="1246" spans="14:23">
      <c r="N1246" s="633">
        <v>1197</v>
      </c>
      <c r="O1246" s="637">
        <f t="shared" si="86"/>
        <v>188920336360.47867</v>
      </c>
      <c r="P1246" s="633">
        <v>1197</v>
      </c>
      <c r="Q1246" s="638">
        <f t="shared" si="87"/>
        <v>1.2E-2</v>
      </c>
      <c r="R1246" s="637">
        <f t="shared" si="85"/>
        <v>2267044036.3257442</v>
      </c>
      <c r="S1246" s="636">
        <f t="shared" si="88"/>
        <v>1000</v>
      </c>
      <c r="T1246" s="633"/>
      <c r="U1246" s="633"/>
      <c r="V1246" s="633"/>
      <c r="W1246" s="633"/>
    </row>
    <row r="1247" spans="14:23">
      <c r="N1247" s="633">
        <v>1198</v>
      </c>
      <c r="O1247" s="637">
        <f t="shared" si="86"/>
        <v>191187381396.80441</v>
      </c>
      <c r="P1247" s="633">
        <v>1198</v>
      </c>
      <c r="Q1247" s="638">
        <f t="shared" si="87"/>
        <v>1.2E-2</v>
      </c>
      <c r="R1247" s="637">
        <f t="shared" si="85"/>
        <v>2294248576.7616529</v>
      </c>
      <c r="S1247" s="636">
        <f t="shared" si="88"/>
        <v>1000</v>
      </c>
      <c r="T1247" s="633"/>
      <c r="U1247" s="633"/>
      <c r="V1247" s="633"/>
      <c r="W1247" s="633"/>
    </row>
    <row r="1248" spans="14:23">
      <c r="N1248" s="633">
        <v>1199</v>
      </c>
      <c r="O1248" s="637">
        <f t="shared" si="86"/>
        <v>193481630973.56607</v>
      </c>
      <c r="P1248" s="633">
        <v>1199</v>
      </c>
      <c r="Q1248" s="638">
        <f t="shared" si="87"/>
        <v>1.2E-2</v>
      </c>
      <c r="R1248" s="637">
        <f t="shared" si="85"/>
        <v>2321779571.6827927</v>
      </c>
      <c r="S1248" s="636">
        <f t="shared" si="88"/>
        <v>1000</v>
      </c>
      <c r="T1248" s="633"/>
      <c r="U1248" s="633"/>
      <c r="V1248" s="633"/>
      <c r="W1248" s="633"/>
    </row>
    <row r="1249" spans="14:23">
      <c r="N1249" s="633">
        <v>1200</v>
      </c>
      <c r="O1249" s="637">
        <f t="shared" si="86"/>
        <v>195803411545.24887</v>
      </c>
      <c r="P1249" s="633">
        <v>1200</v>
      </c>
      <c r="Q1249" s="638">
        <f t="shared" si="87"/>
        <v>1.2E-2</v>
      </c>
      <c r="R1249" s="637">
        <f t="shared" si="85"/>
        <v>2349640938.5429864</v>
      </c>
      <c r="S1249" s="636">
        <f t="shared" si="88"/>
        <v>1000</v>
      </c>
      <c r="T1249" s="633"/>
      <c r="U1249" s="633"/>
      <c r="V1249" s="633"/>
      <c r="W1249" s="633"/>
    </row>
    <row r="1250" spans="14:23">
      <c r="N1250" s="633"/>
      <c r="O1250" s="634"/>
      <c r="P1250" s="633"/>
      <c r="Q1250" s="633"/>
      <c r="R1250" s="633"/>
      <c r="S1250" s="633"/>
      <c r="T1250" s="633"/>
      <c r="U1250" s="633"/>
      <c r="V1250" s="633"/>
      <c r="W1250" s="633"/>
    </row>
    <row r="1251" spans="14:23">
      <c r="N1251" s="633"/>
      <c r="O1251" s="634"/>
      <c r="P1251" s="633"/>
      <c r="Q1251" s="633"/>
      <c r="R1251" s="633"/>
      <c r="S1251" s="633"/>
      <c r="T1251" s="633"/>
      <c r="U1251" s="633"/>
      <c r="V1251" s="633"/>
      <c r="W1251" s="633"/>
    </row>
    <row r="1252" spans="14:23">
      <c r="N1252" s="633"/>
      <c r="O1252" s="634"/>
      <c r="P1252" s="633"/>
      <c r="Q1252" s="633"/>
      <c r="R1252" s="633"/>
      <c r="S1252" s="633"/>
      <c r="T1252" s="633"/>
      <c r="U1252" s="633"/>
      <c r="V1252" s="633"/>
      <c r="W1252" s="633"/>
    </row>
    <row r="1253" spans="14:23">
      <c r="N1253" s="633"/>
      <c r="O1253" s="634"/>
      <c r="P1253" s="633"/>
      <c r="Q1253" s="633"/>
      <c r="R1253" s="633"/>
      <c r="S1253" s="633"/>
      <c r="T1253" s="633"/>
      <c r="U1253" s="633"/>
      <c r="V1253" s="633"/>
      <c r="W1253" s="633"/>
    </row>
    <row r="1254" spans="14:23">
      <c r="N1254" s="633"/>
      <c r="O1254" s="634"/>
      <c r="P1254" s="633"/>
      <c r="Q1254" s="633"/>
      <c r="R1254" s="633"/>
      <c r="S1254" s="633"/>
      <c r="T1254" s="633"/>
      <c r="U1254" s="633"/>
      <c r="V1254" s="633"/>
      <c r="W1254" s="633"/>
    </row>
    <row r="1255" spans="14:23">
      <c r="N1255" s="633"/>
      <c r="O1255" s="634"/>
      <c r="P1255" s="633"/>
      <c r="Q1255" s="633"/>
      <c r="R1255" s="633"/>
      <c r="S1255" s="633"/>
      <c r="T1255" s="633"/>
      <c r="U1255" s="633"/>
      <c r="V1255" s="633"/>
      <c r="W1255" s="633"/>
    </row>
    <row r="1256" spans="14:23">
      <c r="N1256" s="633"/>
      <c r="O1256" s="634"/>
      <c r="P1256" s="633"/>
      <c r="Q1256" s="633"/>
      <c r="R1256" s="633"/>
      <c r="S1256" s="633"/>
      <c r="T1256" s="633"/>
      <c r="U1256" s="633"/>
      <c r="V1256" s="633"/>
      <c r="W1256" s="633"/>
    </row>
    <row r="1257" spans="14:23">
      <c r="N1257" s="633"/>
      <c r="O1257" s="634"/>
      <c r="P1257" s="633"/>
      <c r="Q1257" s="633"/>
      <c r="R1257" s="633"/>
      <c r="S1257" s="633"/>
      <c r="T1257" s="633"/>
      <c r="U1257" s="633"/>
      <c r="V1257" s="633"/>
      <c r="W1257" s="633"/>
    </row>
    <row r="1258" spans="14:23">
      <c r="N1258" s="633"/>
      <c r="O1258" s="634"/>
      <c r="P1258" s="633"/>
      <c r="Q1258" s="633"/>
      <c r="R1258" s="633"/>
      <c r="S1258" s="633"/>
      <c r="T1258" s="633"/>
      <c r="U1258" s="633"/>
      <c r="V1258" s="633"/>
      <c r="W1258" s="633"/>
    </row>
    <row r="1259" spans="14:23">
      <c r="N1259" s="633"/>
      <c r="O1259" s="634"/>
      <c r="P1259" s="633"/>
      <c r="Q1259" s="633"/>
      <c r="R1259" s="633"/>
      <c r="S1259" s="633"/>
      <c r="T1259" s="633"/>
      <c r="U1259" s="633"/>
      <c r="V1259" s="633"/>
      <c r="W1259" s="633"/>
    </row>
    <row r="1260" spans="14:23">
      <c r="N1260" s="633"/>
      <c r="O1260" s="634"/>
      <c r="P1260" s="633"/>
      <c r="Q1260" s="633"/>
      <c r="R1260" s="633"/>
      <c r="S1260" s="633"/>
      <c r="T1260" s="633"/>
      <c r="U1260" s="633"/>
      <c r="V1260" s="633"/>
      <c r="W1260" s="633"/>
    </row>
    <row r="1261" spans="14:23">
      <c r="N1261" s="633"/>
      <c r="O1261" s="634"/>
      <c r="P1261" s="633"/>
      <c r="Q1261" s="633"/>
      <c r="R1261" s="633"/>
      <c r="S1261" s="633"/>
      <c r="T1261" s="633"/>
      <c r="U1261" s="633"/>
      <c r="V1261" s="633"/>
      <c r="W1261" s="633"/>
    </row>
    <row r="1262" spans="14:23">
      <c r="O1262" s="601"/>
      <c r="P1262" s="600"/>
      <c r="Q1262" s="600"/>
      <c r="R1262" s="600"/>
      <c r="S1262" s="600"/>
      <c r="T1262" s="600"/>
      <c r="U1262" s="600"/>
      <c r="V1262" s="600"/>
      <c r="W1262" s="600"/>
    </row>
    <row r="1263" spans="14:23">
      <c r="O1263" s="601"/>
      <c r="P1263" s="600"/>
      <c r="Q1263" s="600"/>
      <c r="R1263" s="600"/>
      <c r="S1263" s="600"/>
      <c r="T1263" s="600"/>
      <c r="U1263" s="600"/>
      <c r="V1263" s="600"/>
      <c r="W1263" s="600"/>
    </row>
    <row r="1264" spans="14:23">
      <c r="O1264" s="601"/>
      <c r="P1264" s="600"/>
      <c r="Q1264" s="600"/>
      <c r="R1264" s="600"/>
      <c r="S1264" s="600"/>
      <c r="T1264" s="600"/>
      <c r="U1264" s="600"/>
      <c r="V1264" s="600"/>
      <c r="W1264" s="600"/>
    </row>
    <row r="1265" spans="15:23">
      <c r="O1265" s="601"/>
      <c r="P1265" s="600"/>
      <c r="Q1265" s="600"/>
      <c r="R1265" s="600"/>
      <c r="S1265" s="600"/>
      <c r="T1265" s="600"/>
      <c r="U1265" s="600"/>
      <c r="V1265" s="600"/>
      <c r="W1265" s="600"/>
    </row>
    <row r="1266" spans="15:23">
      <c r="O1266" s="601"/>
      <c r="P1266" s="600"/>
      <c r="Q1266" s="600"/>
      <c r="R1266" s="600"/>
      <c r="S1266" s="600"/>
      <c r="T1266" s="600"/>
      <c r="U1266" s="600"/>
      <c r="V1266" s="600"/>
      <c r="W1266" s="600"/>
    </row>
    <row r="1267" spans="15:23">
      <c r="O1267" s="601"/>
      <c r="P1267" s="600"/>
      <c r="Q1267" s="600"/>
      <c r="R1267" s="600"/>
      <c r="S1267" s="600"/>
      <c r="T1267" s="600"/>
      <c r="U1267" s="600"/>
      <c r="V1267" s="600"/>
      <c r="W1267" s="600"/>
    </row>
    <row r="1268" spans="15:23">
      <c r="O1268" s="601"/>
      <c r="P1268" s="600"/>
      <c r="Q1268" s="600"/>
      <c r="R1268" s="600"/>
      <c r="S1268" s="600"/>
      <c r="T1268" s="600"/>
      <c r="U1268" s="600"/>
      <c r="V1268" s="600"/>
      <c r="W1268" s="600"/>
    </row>
    <row r="1269" spans="15:23">
      <c r="O1269" s="601"/>
      <c r="P1269" s="600"/>
      <c r="Q1269" s="600"/>
      <c r="R1269" s="600"/>
      <c r="S1269" s="600"/>
      <c r="T1269" s="600"/>
      <c r="U1269" s="600"/>
      <c r="V1269" s="600"/>
      <c r="W1269" s="600"/>
    </row>
    <row r="1270" spans="15:23">
      <c r="O1270" s="601"/>
      <c r="P1270" s="600"/>
      <c r="Q1270" s="600"/>
      <c r="R1270" s="600"/>
      <c r="S1270" s="600"/>
      <c r="T1270" s="600"/>
      <c r="U1270" s="600"/>
      <c r="V1270" s="600"/>
      <c r="W1270" s="600"/>
    </row>
    <row r="1271" spans="15:23">
      <c r="O1271" s="601"/>
      <c r="P1271" s="600"/>
      <c r="Q1271" s="600"/>
      <c r="R1271" s="600"/>
      <c r="S1271" s="600"/>
      <c r="T1271" s="600"/>
      <c r="U1271" s="600"/>
      <c r="V1271" s="600"/>
      <c r="W1271" s="600"/>
    </row>
    <row r="1272" spans="15:23">
      <c r="O1272" s="601"/>
      <c r="P1272" s="600"/>
      <c r="Q1272" s="600"/>
      <c r="R1272" s="600"/>
      <c r="S1272" s="600"/>
      <c r="T1272" s="600"/>
      <c r="U1272" s="600"/>
      <c r="V1272" s="600"/>
      <c r="W1272" s="600"/>
    </row>
    <row r="1273" spans="15:23">
      <c r="O1273" s="601"/>
      <c r="P1273" s="600"/>
      <c r="Q1273" s="600"/>
      <c r="R1273" s="600"/>
      <c r="S1273" s="600"/>
      <c r="T1273" s="600"/>
      <c r="U1273" s="600"/>
      <c r="V1273" s="600"/>
      <c r="W1273" s="600"/>
    </row>
    <row r="1274" spans="15:23">
      <c r="O1274" s="601"/>
      <c r="P1274" s="600"/>
      <c r="Q1274" s="600"/>
      <c r="R1274" s="600"/>
      <c r="S1274" s="600"/>
      <c r="T1274" s="600"/>
      <c r="U1274" s="600"/>
      <c r="V1274" s="600"/>
      <c r="W1274" s="600"/>
    </row>
    <row r="1275" spans="15:23">
      <c r="O1275" s="601"/>
      <c r="P1275" s="600"/>
      <c r="Q1275" s="600"/>
      <c r="R1275" s="600"/>
      <c r="S1275" s="600"/>
      <c r="T1275" s="600"/>
      <c r="U1275" s="600"/>
      <c r="V1275" s="600"/>
      <c r="W1275" s="600"/>
    </row>
    <row r="1276" spans="15:23">
      <c r="O1276" s="601"/>
      <c r="P1276" s="600"/>
      <c r="Q1276" s="600"/>
      <c r="R1276" s="600"/>
      <c r="S1276" s="600"/>
      <c r="T1276" s="600"/>
      <c r="U1276" s="600"/>
      <c r="V1276" s="600"/>
      <c r="W1276" s="600"/>
    </row>
    <row r="1277" spans="15:23">
      <c r="O1277" s="601"/>
      <c r="P1277" s="600"/>
      <c r="Q1277" s="600"/>
      <c r="R1277" s="600"/>
      <c r="S1277" s="600"/>
      <c r="T1277" s="600"/>
      <c r="U1277" s="600"/>
      <c r="V1277" s="600"/>
      <c r="W1277" s="600"/>
    </row>
    <row r="1278" spans="15:23">
      <c r="O1278" s="601"/>
      <c r="P1278" s="600"/>
      <c r="Q1278" s="600"/>
      <c r="R1278" s="600"/>
      <c r="S1278" s="600"/>
      <c r="T1278" s="600"/>
      <c r="U1278" s="600"/>
      <c r="V1278" s="600"/>
      <c r="W1278" s="600"/>
    </row>
    <row r="1279" spans="15:23">
      <c r="O1279" s="601"/>
      <c r="P1279" s="600"/>
      <c r="Q1279" s="600"/>
      <c r="R1279" s="600"/>
      <c r="S1279" s="600"/>
      <c r="T1279" s="600"/>
      <c r="U1279" s="600"/>
      <c r="V1279" s="600"/>
      <c r="W1279" s="600"/>
    </row>
    <row r="1280" spans="15:23">
      <c r="O1280" s="601"/>
      <c r="P1280" s="600"/>
      <c r="Q1280" s="600"/>
      <c r="R1280" s="600"/>
      <c r="S1280" s="600"/>
      <c r="T1280" s="600"/>
      <c r="U1280" s="600"/>
      <c r="V1280" s="600"/>
      <c r="W1280" s="600"/>
    </row>
    <row r="1281" spans="15:23">
      <c r="O1281" s="601"/>
      <c r="P1281" s="600"/>
      <c r="Q1281" s="600"/>
      <c r="R1281" s="600"/>
      <c r="S1281" s="600"/>
      <c r="T1281" s="600"/>
      <c r="U1281" s="600"/>
      <c r="V1281" s="600"/>
      <c r="W1281" s="600"/>
    </row>
    <row r="1282" spans="15:23">
      <c r="O1282" s="601"/>
      <c r="P1282" s="600"/>
      <c r="Q1282" s="600"/>
      <c r="R1282" s="600"/>
      <c r="S1282" s="600"/>
      <c r="T1282" s="600"/>
      <c r="U1282" s="600"/>
      <c r="V1282" s="600"/>
      <c r="W1282" s="600"/>
    </row>
    <row r="1283" spans="15:23">
      <c r="O1283" s="601"/>
      <c r="P1283" s="600"/>
      <c r="Q1283" s="600"/>
      <c r="R1283" s="600"/>
      <c r="S1283" s="600"/>
      <c r="T1283" s="600"/>
      <c r="U1283" s="600"/>
      <c r="V1283" s="600"/>
      <c r="W1283" s="600"/>
    </row>
    <row r="1284" spans="15:23">
      <c r="O1284" s="601"/>
      <c r="P1284" s="600"/>
      <c r="Q1284" s="600"/>
      <c r="R1284" s="600"/>
      <c r="S1284" s="600"/>
      <c r="T1284" s="600"/>
      <c r="U1284" s="600"/>
      <c r="V1284" s="600"/>
      <c r="W1284" s="600"/>
    </row>
    <row r="1285" spans="15:23">
      <c r="O1285" s="601"/>
      <c r="P1285" s="600"/>
      <c r="Q1285" s="600"/>
      <c r="R1285" s="600"/>
      <c r="S1285" s="600"/>
      <c r="T1285" s="600"/>
      <c r="U1285" s="600"/>
      <c r="V1285" s="600"/>
      <c r="W1285" s="600"/>
    </row>
    <row r="1286" spans="15:23">
      <c r="O1286" s="601"/>
      <c r="P1286" s="600"/>
      <c r="Q1286" s="600"/>
      <c r="R1286" s="600"/>
      <c r="S1286" s="600"/>
      <c r="T1286" s="600"/>
      <c r="U1286" s="600"/>
      <c r="V1286" s="600"/>
      <c r="W1286" s="600"/>
    </row>
    <row r="1287" spans="15:23">
      <c r="O1287" s="601"/>
      <c r="P1287" s="600"/>
      <c r="Q1287" s="600"/>
      <c r="R1287" s="600"/>
      <c r="S1287" s="600"/>
      <c r="T1287" s="600"/>
      <c r="U1287" s="600"/>
      <c r="V1287" s="600"/>
      <c r="W1287" s="600"/>
    </row>
    <row r="1288" spans="15:23">
      <c r="O1288" s="601"/>
      <c r="P1288" s="600"/>
      <c r="Q1288" s="600"/>
      <c r="R1288" s="600"/>
      <c r="S1288" s="600"/>
      <c r="T1288" s="600"/>
      <c r="U1288" s="600"/>
      <c r="V1288" s="600"/>
      <c r="W1288" s="600"/>
    </row>
    <row r="1289" spans="15:23">
      <c r="O1289" s="601"/>
      <c r="P1289" s="600"/>
      <c r="Q1289" s="600"/>
      <c r="R1289" s="600"/>
      <c r="S1289" s="600"/>
      <c r="T1289" s="600"/>
      <c r="U1289" s="600"/>
      <c r="V1289" s="600"/>
      <c r="W1289" s="600"/>
    </row>
    <row r="1290" spans="15:23">
      <c r="O1290" s="601"/>
      <c r="P1290" s="600"/>
      <c r="Q1290" s="600"/>
      <c r="R1290" s="600"/>
      <c r="S1290" s="600"/>
      <c r="T1290" s="600"/>
      <c r="U1290" s="600"/>
      <c r="V1290" s="600"/>
      <c r="W1290" s="600"/>
    </row>
    <row r="1291" spans="15:23">
      <c r="O1291" s="601"/>
      <c r="P1291" s="600"/>
      <c r="Q1291" s="600"/>
      <c r="R1291" s="600"/>
      <c r="S1291" s="600"/>
      <c r="T1291" s="600"/>
      <c r="U1291" s="600"/>
      <c r="V1291" s="600"/>
      <c r="W1291" s="600"/>
    </row>
    <row r="1292" spans="15:23">
      <c r="O1292" s="601"/>
      <c r="P1292" s="600"/>
      <c r="Q1292" s="600"/>
      <c r="R1292" s="600"/>
      <c r="S1292" s="600"/>
      <c r="T1292" s="600"/>
      <c r="U1292" s="600"/>
      <c r="V1292" s="600"/>
      <c r="W1292" s="600"/>
    </row>
    <row r="1293" spans="15:23">
      <c r="O1293" s="601"/>
      <c r="P1293" s="600"/>
      <c r="Q1293" s="600"/>
      <c r="R1293" s="600"/>
      <c r="S1293" s="600"/>
      <c r="T1293" s="600"/>
      <c r="U1293" s="600"/>
      <c r="V1293" s="600"/>
      <c r="W1293" s="600"/>
    </row>
    <row r="1294" spans="15:23">
      <c r="O1294" s="601"/>
      <c r="P1294" s="600"/>
      <c r="Q1294" s="600"/>
      <c r="R1294" s="600"/>
      <c r="S1294" s="600"/>
      <c r="T1294" s="600"/>
      <c r="U1294" s="600"/>
      <c r="V1294" s="600"/>
      <c r="W1294" s="600"/>
    </row>
    <row r="1295" spans="15:23">
      <c r="O1295" s="601"/>
      <c r="P1295" s="600"/>
      <c r="Q1295" s="600"/>
      <c r="R1295" s="600"/>
      <c r="S1295" s="600"/>
      <c r="T1295" s="600"/>
      <c r="U1295" s="600"/>
      <c r="V1295" s="600"/>
      <c r="W1295" s="600"/>
    </row>
    <row r="1296" spans="15:23">
      <c r="O1296" s="601"/>
      <c r="P1296" s="600"/>
      <c r="Q1296" s="600"/>
      <c r="R1296" s="600"/>
      <c r="S1296" s="600"/>
      <c r="T1296" s="600"/>
      <c r="U1296" s="600"/>
      <c r="V1296" s="600"/>
      <c r="W1296" s="600"/>
    </row>
    <row r="1297" spans="15:23">
      <c r="O1297" s="601"/>
      <c r="P1297" s="600"/>
      <c r="Q1297" s="600"/>
      <c r="R1297" s="600"/>
      <c r="S1297" s="600"/>
      <c r="T1297" s="600"/>
      <c r="U1297" s="600"/>
      <c r="V1297" s="600"/>
      <c r="W1297" s="600"/>
    </row>
    <row r="1298" spans="15:23">
      <c r="O1298" s="601"/>
      <c r="P1298" s="600"/>
      <c r="Q1298" s="600"/>
      <c r="R1298" s="600"/>
      <c r="S1298" s="600"/>
      <c r="T1298" s="600"/>
      <c r="U1298" s="600"/>
      <c r="V1298" s="600"/>
      <c r="W1298" s="600"/>
    </row>
    <row r="1299" spans="15:23">
      <c r="O1299" s="601"/>
      <c r="P1299" s="600"/>
      <c r="Q1299" s="600"/>
      <c r="R1299" s="600"/>
      <c r="S1299" s="600"/>
      <c r="T1299" s="600"/>
      <c r="U1299" s="600"/>
      <c r="V1299" s="600"/>
      <c r="W1299" s="600"/>
    </row>
    <row r="1300" spans="15:23">
      <c r="O1300" s="601"/>
      <c r="P1300" s="600"/>
      <c r="Q1300" s="600"/>
      <c r="R1300" s="600"/>
      <c r="S1300" s="600"/>
      <c r="T1300" s="600"/>
      <c r="U1300" s="600"/>
      <c r="V1300" s="600"/>
      <c r="W1300" s="600"/>
    </row>
    <row r="1301" spans="15:23">
      <c r="O1301" s="601"/>
      <c r="P1301" s="600"/>
      <c r="Q1301" s="600"/>
      <c r="R1301" s="600"/>
      <c r="S1301" s="600"/>
      <c r="T1301" s="600"/>
      <c r="U1301" s="600"/>
      <c r="V1301" s="600"/>
      <c r="W1301" s="600"/>
    </row>
    <row r="1302" spans="15:23">
      <c r="O1302" s="601"/>
      <c r="P1302" s="600"/>
      <c r="Q1302" s="600"/>
      <c r="R1302" s="600"/>
      <c r="S1302" s="600"/>
      <c r="T1302" s="600"/>
      <c r="U1302" s="600"/>
      <c r="V1302" s="600"/>
      <c r="W1302" s="600"/>
    </row>
    <row r="1303" spans="15:23">
      <c r="O1303" s="601"/>
      <c r="P1303" s="600"/>
      <c r="Q1303" s="600"/>
      <c r="R1303" s="600"/>
      <c r="S1303" s="600"/>
      <c r="T1303" s="600"/>
      <c r="U1303" s="600"/>
      <c r="V1303" s="600"/>
      <c r="W1303" s="600"/>
    </row>
    <row r="1304" spans="15:23">
      <c r="O1304" s="601"/>
      <c r="P1304" s="600"/>
      <c r="Q1304" s="600"/>
      <c r="R1304" s="600"/>
      <c r="S1304" s="600"/>
      <c r="T1304" s="600"/>
      <c r="U1304" s="600"/>
      <c r="V1304" s="600"/>
      <c r="W1304" s="600"/>
    </row>
    <row r="1305" spans="15:23">
      <c r="O1305" s="601"/>
      <c r="P1305" s="600"/>
      <c r="Q1305" s="600"/>
      <c r="R1305" s="600"/>
      <c r="S1305" s="600"/>
      <c r="T1305" s="600"/>
      <c r="U1305" s="600"/>
      <c r="V1305" s="600"/>
      <c r="W1305" s="600"/>
    </row>
    <row r="1306" spans="15:23">
      <c r="O1306" s="601"/>
      <c r="P1306" s="600"/>
      <c r="Q1306" s="600"/>
      <c r="R1306" s="600"/>
      <c r="S1306" s="600"/>
      <c r="T1306" s="600"/>
      <c r="U1306" s="600"/>
      <c r="V1306" s="600"/>
      <c r="W1306" s="600"/>
    </row>
    <row r="1307" spans="15:23">
      <c r="O1307" s="601"/>
      <c r="P1307" s="600"/>
      <c r="Q1307" s="600"/>
      <c r="R1307" s="600"/>
      <c r="S1307" s="600"/>
      <c r="T1307" s="600"/>
      <c r="U1307" s="600"/>
      <c r="V1307" s="600"/>
      <c r="W1307" s="600"/>
    </row>
    <row r="1308" spans="15:23">
      <c r="O1308" s="601"/>
      <c r="P1308" s="600"/>
      <c r="Q1308" s="600"/>
      <c r="R1308" s="600"/>
      <c r="S1308" s="600"/>
      <c r="T1308" s="600"/>
      <c r="U1308" s="600"/>
      <c r="V1308" s="600"/>
      <c r="W1308" s="600"/>
    </row>
    <row r="1309" spans="15:23">
      <c r="O1309" s="601"/>
      <c r="P1309" s="600"/>
      <c r="Q1309" s="600"/>
      <c r="R1309" s="600"/>
      <c r="S1309" s="600"/>
      <c r="T1309" s="600"/>
      <c r="U1309" s="600"/>
      <c r="V1309" s="600"/>
      <c r="W1309" s="600"/>
    </row>
    <row r="1310" spans="15:23">
      <c r="O1310" s="601"/>
      <c r="P1310" s="600"/>
      <c r="Q1310" s="600"/>
      <c r="R1310" s="600"/>
      <c r="S1310" s="600"/>
      <c r="T1310" s="600"/>
      <c r="U1310" s="600"/>
      <c r="V1310" s="600"/>
      <c r="W1310" s="600"/>
    </row>
    <row r="1311" spans="15:23">
      <c r="O1311" s="601"/>
      <c r="P1311" s="600"/>
      <c r="Q1311" s="600"/>
      <c r="R1311" s="600"/>
      <c r="S1311" s="600"/>
      <c r="T1311" s="600"/>
      <c r="U1311" s="600"/>
      <c r="V1311" s="600"/>
      <c r="W1311" s="600"/>
    </row>
    <row r="1312" spans="15:23">
      <c r="O1312" s="601"/>
      <c r="P1312" s="600"/>
      <c r="Q1312" s="600"/>
      <c r="R1312" s="600"/>
      <c r="S1312" s="600"/>
      <c r="T1312" s="600"/>
      <c r="U1312" s="600"/>
      <c r="V1312" s="600"/>
      <c r="W1312" s="600"/>
    </row>
    <row r="1313" spans="15:23">
      <c r="O1313" s="601"/>
      <c r="P1313" s="600"/>
      <c r="Q1313" s="600"/>
      <c r="R1313" s="600"/>
      <c r="S1313" s="600"/>
      <c r="T1313" s="600"/>
      <c r="U1313" s="600"/>
      <c r="V1313" s="600"/>
      <c r="W1313" s="600"/>
    </row>
    <row r="1314" spans="15:23">
      <c r="O1314" s="601"/>
      <c r="P1314" s="600"/>
      <c r="Q1314" s="600"/>
      <c r="R1314" s="600"/>
      <c r="S1314" s="600"/>
      <c r="T1314" s="600"/>
      <c r="U1314" s="600"/>
      <c r="V1314" s="600"/>
      <c r="W1314" s="600"/>
    </row>
    <row r="1315" spans="15:23">
      <c r="O1315" s="601"/>
      <c r="P1315" s="600"/>
      <c r="Q1315" s="600"/>
      <c r="R1315" s="600"/>
      <c r="S1315" s="600"/>
      <c r="T1315" s="600"/>
      <c r="U1315" s="600"/>
      <c r="V1315" s="600"/>
      <c r="W1315" s="600"/>
    </row>
    <row r="1316" spans="15:23">
      <c r="O1316" s="601"/>
      <c r="P1316" s="600"/>
      <c r="Q1316" s="600"/>
      <c r="R1316" s="600"/>
      <c r="S1316" s="600"/>
      <c r="T1316" s="600"/>
      <c r="U1316" s="600"/>
      <c r="V1316" s="600"/>
      <c r="W1316" s="600"/>
    </row>
    <row r="1317" spans="15:23">
      <c r="O1317" s="601"/>
      <c r="P1317" s="600"/>
      <c r="Q1317" s="600"/>
      <c r="R1317" s="600"/>
      <c r="S1317" s="600"/>
      <c r="T1317" s="600"/>
      <c r="U1317" s="600"/>
      <c r="V1317" s="600"/>
      <c r="W1317" s="600"/>
    </row>
    <row r="1318" spans="15:23">
      <c r="O1318" s="601"/>
      <c r="P1318" s="600"/>
      <c r="Q1318" s="600"/>
      <c r="R1318" s="600"/>
      <c r="S1318" s="600"/>
      <c r="T1318" s="600"/>
      <c r="U1318" s="600"/>
      <c r="V1318" s="600"/>
      <c r="W1318" s="600"/>
    </row>
    <row r="1319" spans="15:23">
      <c r="O1319" s="601"/>
      <c r="P1319" s="600"/>
      <c r="Q1319" s="600"/>
      <c r="R1319" s="600"/>
      <c r="S1319" s="600"/>
      <c r="T1319" s="600"/>
      <c r="U1319" s="600"/>
      <c r="V1319" s="600"/>
      <c r="W1319" s="600"/>
    </row>
    <row r="1320" spans="15:23">
      <c r="O1320" s="601"/>
      <c r="P1320" s="600"/>
      <c r="Q1320" s="600"/>
      <c r="R1320" s="600"/>
      <c r="S1320" s="600"/>
      <c r="T1320" s="600"/>
      <c r="U1320" s="600"/>
      <c r="V1320" s="600"/>
      <c r="W1320" s="600"/>
    </row>
    <row r="1321" spans="15:23">
      <c r="O1321" s="601"/>
      <c r="P1321" s="600"/>
      <c r="Q1321" s="600"/>
      <c r="R1321" s="600"/>
      <c r="S1321" s="600"/>
      <c r="T1321" s="600"/>
      <c r="U1321" s="600"/>
      <c r="V1321" s="600"/>
      <c r="W1321" s="600"/>
    </row>
    <row r="1322" spans="15:23">
      <c r="O1322" s="601"/>
      <c r="P1322" s="600"/>
      <c r="Q1322" s="600"/>
      <c r="R1322" s="600"/>
      <c r="S1322" s="600"/>
      <c r="T1322" s="600"/>
      <c r="U1322" s="600"/>
      <c r="V1322" s="600"/>
      <c r="W1322" s="600"/>
    </row>
    <row r="1323" spans="15:23">
      <c r="O1323" s="601"/>
      <c r="P1323" s="600"/>
      <c r="Q1323" s="600"/>
      <c r="R1323" s="600"/>
      <c r="S1323" s="600"/>
      <c r="T1323" s="600"/>
      <c r="U1323" s="600"/>
      <c r="V1323" s="600"/>
      <c r="W1323" s="600"/>
    </row>
    <row r="1324" spans="15:23">
      <c r="O1324" s="601"/>
      <c r="P1324" s="600"/>
      <c r="Q1324" s="600"/>
      <c r="R1324" s="600"/>
      <c r="S1324" s="600"/>
      <c r="T1324" s="600"/>
      <c r="U1324" s="600"/>
      <c r="V1324" s="600"/>
      <c r="W1324" s="600"/>
    </row>
    <row r="1325" spans="15:23">
      <c r="O1325" s="601"/>
      <c r="P1325" s="600"/>
      <c r="Q1325" s="600"/>
      <c r="R1325" s="600"/>
      <c r="S1325" s="600"/>
      <c r="T1325" s="600"/>
      <c r="U1325" s="600"/>
      <c r="V1325" s="600"/>
      <c r="W1325" s="600"/>
    </row>
    <row r="1326" spans="15:23">
      <c r="O1326" s="601"/>
      <c r="P1326" s="600"/>
      <c r="Q1326" s="600"/>
      <c r="R1326" s="600"/>
      <c r="S1326" s="600"/>
      <c r="T1326" s="600"/>
      <c r="U1326" s="600"/>
      <c r="V1326" s="600"/>
      <c r="W1326" s="600"/>
    </row>
    <row r="1327" spans="15:23">
      <c r="O1327" s="601"/>
      <c r="P1327" s="600"/>
      <c r="Q1327" s="600"/>
      <c r="R1327" s="600"/>
      <c r="S1327" s="600"/>
      <c r="T1327" s="600"/>
      <c r="U1327" s="600"/>
      <c r="V1327" s="600"/>
      <c r="W1327" s="600"/>
    </row>
    <row r="1328" spans="15:23">
      <c r="O1328" s="601"/>
      <c r="P1328" s="600"/>
      <c r="Q1328" s="600"/>
      <c r="R1328" s="600"/>
      <c r="S1328" s="600"/>
      <c r="T1328" s="600"/>
      <c r="U1328" s="600"/>
      <c r="V1328" s="600"/>
      <c r="W1328" s="600"/>
    </row>
    <row r="1329" spans="15:23">
      <c r="O1329" s="601"/>
      <c r="P1329" s="600"/>
      <c r="Q1329" s="600"/>
      <c r="R1329" s="600"/>
      <c r="S1329" s="600"/>
      <c r="T1329" s="600"/>
      <c r="U1329" s="600"/>
      <c r="V1329" s="600"/>
      <c r="W1329" s="600"/>
    </row>
    <row r="1330" spans="15:23">
      <c r="O1330" s="601"/>
      <c r="P1330" s="600"/>
      <c r="Q1330" s="600"/>
      <c r="R1330" s="600"/>
      <c r="S1330" s="600"/>
      <c r="T1330" s="600"/>
      <c r="U1330" s="600"/>
      <c r="V1330" s="600"/>
      <c r="W1330" s="600"/>
    </row>
    <row r="1331" spans="15:23">
      <c r="O1331" s="601"/>
      <c r="P1331" s="600"/>
      <c r="Q1331" s="600"/>
      <c r="R1331" s="600"/>
      <c r="S1331" s="600"/>
      <c r="T1331" s="600"/>
      <c r="U1331" s="600"/>
      <c r="V1331" s="600"/>
      <c r="W1331" s="600"/>
    </row>
    <row r="1332" spans="15:23">
      <c r="O1332" s="601"/>
      <c r="P1332" s="600"/>
      <c r="Q1332" s="600"/>
      <c r="R1332" s="600"/>
      <c r="S1332" s="600"/>
      <c r="T1332" s="600"/>
      <c r="U1332" s="600"/>
      <c r="V1332" s="600"/>
      <c r="W1332" s="600"/>
    </row>
    <row r="1333" spans="15:23">
      <c r="O1333" s="601"/>
      <c r="P1333" s="600"/>
      <c r="Q1333" s="600"/>
      <c r="R1333" s="600"/>
      <c r="S1333" s="600"/>
      <c r="T1333" s="600"/>
      <c r="U1333" s="600"/>
      <c r="V1333" s="600"/>
      <c r="W1333" s="600"/>
    </row>
    <row r="1334" spans="15:23">
      <c r="O1334" s="601"/>
      <c r="P1334" s="600"/>
      <c r="Q1334" s="600"/>
      <c r="R1334" s="600"/>
      <c r="S1334" s="600"/>
      <c r="T1334" s="600"/>
      <c r="U1334" s="600"/>
      <c r="V1334" s="600"/>
      <c r="W1334" s="600"/>
    </row>
    <row r="1335" spans="15:23">
      <c r="O1335" s="601"/>
      <c r="P1335" s="600"/>
      <c r="Q1335" s="600"/>
      <c r="R1335" s="600"/>
      <c r="S1335" s="600"/>
      <c r="T1335" s="600"/>
      <c r="U1335" s="600"/>
      <c r="V1335" s="600"/>
      <c r="W1335" s="600"/>
    </row>
    <row r="1336" spans="15:23">
      <c r="O1336" s="601"/>
      <c r="P1336" s="600"/>
      <c r="Q1336" s="600"/>
      <c r="R1336" s="600"/>
      <c r="S1336" s="600"/>
      <c r="T1336" s="600"/>
      <c r="U1336" s="600"/>
      <c r="V1336" s="600"/>
      <c r="W1336" s="600"/>
    </row>
    <row r="1337" spans="15:23">
      <c r="O1337" s="601"/>
      <c r="P1337" s="600"/>
      <c r="Q1337" s="600"/>
      <c r="R1337" s="600"/>
      <c r="S1337" s="600"/>
      <c r="T1337" s="600"/>
      <c r="U1337" s="600"/>
      <c r="V1337" s="600"/>
      <c r="W1337" s="600"/>
    </row>
    <row r="1338" spans="15:23">
      <c r="O1338" s="601"/>
      <c r="P1338" s="600"/>
      <c r="Q1338" s="600"/>
      <c r="R1338" s="600"/>
      <c r="S1338" s="600"/>
      <c r="T1338" s="600"/>
      <c r="U1338" s="600"/>
      <c r="V1338" s="600"/>
      <c r="W1338" s="600"/>
    </row>
    <row r="1339" spans="15:23">
      <c r="O1339" s="601"/>
      <c r="P1339" s="600"/>
      <c r="Q1339" s="600"/>
      <c r="R1339" s="600"/>
      <c r="S1339" s="600"/>
      <c r="T1339" s="600"/>
      <c r="U1339" s="600"/>
      <c r="V1339" s="600"/>
      <c r="W1339" s="600"/>
    </row>
    <row r="1340" spans="15:23">
      <c r="O1340" s="601"/>
      <c r="P1340" s="600"/>
      <c r="Q1340" s="600"/>
      <c r="R1340" s="600"/>
      <c r="S1340" s="600"/>
      <c r="T1340" s="600"/>
      <c r="U1340" s="600"/>
      <c r="V1340" s="600"/>
      <c r="W1340" s="600"/>
    </row>
    <row r="1341" spans="15:23">
      <c r="O1341" s="601"/>
      <c r="P1341" s="600"/>
      <c r="Q1341" s="600"/>
      <c r="R1341" s="600"/>
      <c r="S1341" s="600"/>
      <c r="T1341" s="600"/>
      <c r="U1341" s="600"/>
      <c r="V1341" s="600"/>
      <c r="W1341" s="600"/>
    </row>
    <row r="1342" spans="15:23">
      <c r="O1342" s="601"/>
      <c r="P1342" s="600"/>
      <c r="Q1342" s="600"/>
      <c r="R1342" s="600"/>
      <c r="S1342" s="600"/>
      <c r="T1342" s="600"/>
      <c r="U1342" s="600"/>
      <c r="V1342" s="600"/>
      <c r="W1342" s="600"/>
    </row>
    <row r="1343" spans="15:23">
      <c r="O1343" s="601"/>
      <c r="P1343" s="600"/>
      <c r="Q1343" s="600"/>
      <c r="R1343" s="600"/>
      <c r="S1343" s="600"/>
      <c r="T1343" s="600"/>
      <c r="U1343" s="600"/>
      <c r="V1343" s="600"/>
      <c r="W1343" s="600"/>
    </row>
    <row r="1344" spans="15:23">
      <c r="O1344" s="601"/>
      <c r="P1344" s="600"/>
      <c r="Q1344" s="600"/>
      <c r="R1344" s="600"/>
      <c r="S1344" s="600"/>
      <c r="T1344" s="600"/>
      <c r="U1344" s="600"/>
      <c r="V1344" s="600"/>
      <c r="W1344" s="600"/>
    </row>
    <row r="1345" spans="15:23">
      <c r="O1345" s="601"/>
      <c r="P1345" s="600"/>
      <c r="Q1345" s="600"/>
      <c r="R1345" s="600"/>
      <c r="S1345" s="600"/>
      <c r="T1345" s="600"/>
      <c r="U1345" s="600"/>
      <c r="V1345" s="600"/>
      <c r="W1345" s="600"/>
    </row>
    <row r="1346" spans="15:23">
      <c r="O1346" s="601"/>
      <c r="P1346" s="600"/>
      <c r="Q1346" s="600"/>
      <c r="R1346" s="600"/>
      <c r="S1346" s="600"/>
      <c r="T1346" s="600"/>
      <c r="U1346" s="600"/>
      <c r="V1346" s="600"/>
      <c r="W1346" s="600"/>
    </row>
    <row r="1347" spans="15:23">
      <c r="O1347" s="601"/>
      <c r="P1347" s="600"/>
      <c r="Q1347" s="600"/>
      <c r="R1347" s="600"/>
      <c r="S1347" s="600"/>
      <c r="T1347" s="600"/>
      <c r="U1347" s="600"/>
      <c r="V1347" s="600"/>
      <c r="W1347" s="600"/>
    </row>
    <row r="1348" spans="15:23">
      <c r="O1348" s="601"/>
      <c r="P1348" s="600"/>
      <c r="Q1348" s="600"/>
      <c r="R1348" s="600"/>
      <c r="S1348" s="600"/>
      <c r="T1348" s="600"/>
      <c r="U1348" s="600"/>
      <c r="V1348" s="600"/>
      <c r="W1348" s="600"/>
    </row>
    <row r="1349" spans="15:23">
      <c r="O1349" s="601"/>
      <c r="P1349" s="600"/>
      <c r="Q1349" s="600"/>
      <c r="R1349" s="600"/>
      <c r="S1349" s="600"/>
      <c r="T1349" s="600"/>
      <c r="U1349" s="600"/>
      <c r="V1349" s="600"/>
      <c r="W1349" s="600"/>
    </row>
    <row r="1350" spans="15:23">
      <c r="O1350" s="601"/>
      <c r="P1350" s="600"/>
      <c r="Q1350" s="600"/>
      <c r="R1350" s="600"/>
      <c r="S1350" s="600"/>
      <c r="T1350" s="600"/>
      <c r="U1350" s="600"/>
      <c r="V1350" s="600"/>
      <c r="W1350" s="600"/>
    </row>
    <row r="1351" spans="15:23">
      <c r="O1351" s="601"/>
      <c r="P1351" s="600"/>
      <c r="Q1351" s="600"/>
      <c r="R1351" s="600"/>
      <c r="S1351" s="600"/>
      <c r="T1351" s="600"/>
      <c r="U1351" s="600"/>
      <c r="V1351" s="600"/>
      <c r="W1351" s="600"/>
    </row>
    <row r="1352" spans="15:23">
      <c r="O1352" s="601"/>
      <c r="P1352" s="600"/>
      <c r="Q1352" s="600"/>
      <c r="R1352" s="600"/>
      <c r="S1352" s="600"/>
      <c r="T1352" s="600"/>
      <c r="U1352" s="600"/>
      <c r="V1352" s="600"/>
      <c r="W1352" s="600"/>
    </row>
    <row r="1353" spans="15:23">
      <c r="O1353" s="601"/>
      <c r="P1353" s="600"/>
      <c r="Q1353" s="600"/>
      <c r="R1353" s="600"/>
      <c r="S1353" s="600"/>
      <c r="T1353" s="600"/>
      <c r="U1353" s="600"/>
      <c r="V1353" s="600"/>
      <c r="W1353" s="600"/>
    </row>
    <row r="1354" spans="15:23">
      <c r="O1354" s="601"/>
      <c r="P1354" s="600"/>
      <c r="Q1354" s="600"/>
      <c r="R1354" s="600"/>
      <c r="S1354" s="600"/>
      <c r="T1354" s="600"/>
      <c r="U1354" s="600"/>
      <c r="V1354" s="600"/>
      <c r="W1354" s="600"/>
    </row>
    <row r="1355" spans="15:23">
      <c r="O1355" s="601"/>
      <c r="P1355" s="600"/>
      <c r="Q1355" s="600"/>
      <c r="R1355" s="600"/>
      <c r="S1355" s="600"/>
      <c r="T1355" s="600"/>
      <c r="U1355" s="600"/>
      <c r="V1355" s="600"/>
      <c r="W1355" s="600"/>
    </row>
    <row r="1356" spans="15:23">
      <c r="O1356" s="601"/>
      <c r="P1356" s="600"/>
      <c r="Q1356" s="600"/>
      <c r="R1356" s="600"/>
      <c r="S1356" s="600"/>
      <c r="T1356" s="600"/>
      <c r="U1356" s="600"/>
      <c r="V1356" s="600"/>
      <c r="W1356" s="600"/>
    </row>
    <row r="1357" spans="15:23">
      <c r="O1357" s="601"/>
      <c r="P1357" s="600"/>
      <c r="Q1357" s="600"/>
      <c r="R1357" s="600"/>
      <c r="S1357" s="600"/>
      <c r="T1357" s="600"/>
      <c r="U1357" s="600"/>
      <c r="V1357" s="600"/>
      <c r="W1357" s="600"/>
    </row>
    <row r="1358" spans="15:23">
      <c r="O1358" s="601"/>
      <c r="P1358" s="600"/>
      <c r="Q1358" s="600"/>
      <c r="R1358" s="600"/>
      <c r="S1358" s="600"/>
      <c r="T1358" s="600"/>
      <c r="U1358" s="600"/>
      <c r="V1358" s="600"/>
      <c r="W1358" s="600"/>
    </row>
    <row r="1359" spans="15:23">
      <c r="O1359" s="601"/>
      <c r="P1359" s="600"/>
      <c r="Q1359" s="600"/>
      <c r="R1359" s="600"/>
      <c r="S1359" s="600"/>
      <c r="T1359" s="600"/>
      <c r="U1359" s="600"/>
      <c r="V1359" s="600"/>
      <c r="W1359" s="600"/>
    </row>
    <row r="1360" spans="15:23">
      <c r="O1360" s="601"/>
      <c r="P1360" s="600"/>
      <c r="Q1360" s="600"/>
      <c r="R1360" s="600"/>
      <c r="S1360" s="600"/>
      <c r="T1360" s="600"/>
      <c r="U1360" s="600"/>
      <c r="V1360" s="600"/>
      <c r="W1360" s="600"/>
    </row>
    <row r="1361" spans="15:23">
      <c r="O1361" s="601"/>
      <c r="P1361" s="600"/>
      <c r="Q1361" s="600"/>
      <c r="R1361" s="600"/>
      <c r="S1361" s="600"/>
      <c r="T1361" s="600"/>
      <c r="U1361" s="600"/>
      <c r="V1361" s="600"/>
      <c r="W1361" s="600"/>
    </row>
    <row r="1362" spans="15:23">
      <c r="O1362" s="601"/>
      <c r="P1362" s="600"/>
      <c r="Q1362" s="600"/>
      <c r="R1362" s="600"/>
      <c r="S1362" s="600"/>
      <c r="T1362" s="600"/>
      <c r="U1362" s="600"/>
      <c r="V1362" s="600"/>
      <c r="W1362" s="600"/>
    </row>
    <row r="1363" spans="15:23">
      <c r="O1363" s="601"/>
      <c r="P1363" s="600"/>
      <c r="Q1363" s="600"/>
      <c r="R1363" s="600"/>
      <c r="S1363" s="600"/>
      <c r="T1363" s="600"/>
      <c r="U1363" s="600"/>
      <c r="V1363" s="600"/>
      <c r="W1363" s="600"/>
    </row>
    <row r="1364" spans="15:23">
      <c r="O1364" s="601"/>
      <c r="P1364" s="600"/>
      <c r="Q1364" s="600"/>
      <c r="R1364" s="600"/>
      <c r="S1364" s="600"/>
      <c r="T1364" s="600"/>
      <c r="U1364" s="600"/>
      <c r="V1364" s="600"/>
      <c r="W1364" s="600"/>
    </row>
    <row r="1365" spans="15:23">
      <c r="O1365" s="601"/>
      <c r="P1365" s="600"/>
      <c r="Q1365" s="600"/>
      <c r="R1365" s="600"/>
      <c r="S1365" s="600"/>
      <c r="T1365" s="600"/>
      <c r="U1365" s="600"/>
      <c r="V1365" s="600"/>
      <c r="W1365" s="600"/>
    </row>
    <row r="1366" spans="15:23">
      <c r="O1366" s="601"/>
      <c r="P1366" s="600"/>
      <c r="Q1366" s="600"/>
      <c r="R1366" s="600"/>
      <c r="S1366" s="600"/>
      <c r="T1366" s="600"/>
      <c r="U1366" s="600"/>
      <c r="V1366" s="600"/>
      <c r="W1366" s="600"/>
    </row>
    <row r="1367" spans="15:23">
      <c r="O1367" s="601"/>
      <c r="P1367" s="600"/>
      <c r="Q1367" s="600"/>
      <c r="R1367" s="600"/>
      <c r="S1367" s="600"/>
      <c r="T1367" s="600"/>
      <c r="U1367" s="600"/>
      <c r="V1367" s="600"/>
      <c r="W1367" s="600"/>
    </row>
    <row r="1368" spans="15:23">
      <c r="O1368" s="601"/>
      <c r="P1368" s="600"/>
      <c r="Q1368" s="600"/>
      <c r="R1368" s="600"/>
      <c r="S1368" s="600"/>
      <c r="T1368" s="600"/>
      <c r="U1368" s="600"/>
      <c r="V1368" s="600"/>
      <c r="W1368" s="600"/>
    </row>
    <row r="1369" spans="15:23">
      <c r="O1369" s="601"/>
      <c r="P1369" s="600"/>
      <c r="Q1369" s="600"/>
      <c r="R1369" s="600"/>
      <c r="S1369" s="600"/>
      <c r="T1369" s="600"/>
      <c r="U1369" s="600"/>
      <c r="V1369" s="600"/>
      <c r="W1369" s="600"/>
    </row>
    <row r="1370" spans="15:23">
      <c r="O1370" s="601"/>
      <c r="P1370" s="600"/>
      <c r="Q1370" s="600"/>
      <c r="R1370" s="600"/>
      <c r="S1370" s="600"/>
      <c r="T1370" s="600"/>
      <c r="U1370" s="600"/>
      <c r="V1370" s="600"/>
      <c r="W1370" s="600"/>
    </row>
    <row r="1371" spans="15:23">
      <c r="O1371" s="601"/>
      <c r="P1371" s="600"/>
      <c r="Q1371" s="600"/>
      <c r="R1371" s="600"/>
      <c r="S1371" s="600"/>
      <c r="T1371" s="600"/>
      <c r="U1371" s="600"/>
      <c r="V1371" s="600"/>
      <c r="W1371" s="600"/>
    </row>
    <row r="1372" spans="15:23">
      <c r="O1372" s="601"/>
      <c r="P1372" s="600"/>
      <c r="Q1372" s="600"/>
      <c r="R1372" s="600"/>
      <c r="S1372" s="600"/>
      <c r="T1372" s="600"/>
      <c r="U1372" s="600"/>
      <c r="V1372" s="600"/>
      <c r="W1372" s="600"/>
    </row>
    <row r="1373" spans="15:23">
      <c r="O1373" s="601"/>
      <c r="P1373" s="600"/>
      <c r="Q1373" s="600"/>
      <c r="R1373" s="600"/>
      <c r="S1373" s="600"/>
      <c r="T1373" s="600"/>
      <c r="U1373" s="600"/>
      <c r="V1373" s="600"/>
      <c r="W1373" s="600"/>
    </row>
    <row r="1374" spans="15:23">
      <c r="O1374" s="601"/>
      <c r="P1374" s="600"/>
      <c r="Q1374" s="600"/>
      <c r="R1374" s="600"/>
      <c r="S1374" s="600"/>
      <c r="T1374" s="600"/>
      <c r="U1374" s="600"/>
      <c r="V1374" s="600"/>
      <c r="W1374" s="600"/>
    </row>
    <row r="1375" spans="15:23">
      <c r="O1375" s="601"/>
      <c r="P1375" s="600"/>
      <c r="Q1375" s="600"/>
      <c r="R1375" s="600"/>
      <c r="S1375" s="600"/>
      <c r="T1375" s="600"/>
      <c r="U1375" s="600"/>
      <c r="V1375" s="600"/>
      <c r="W1375" s="600"/>
    </row>
    <row r="1376" spans="15:23">
      <c r="O1376" s="601"/>
      <c r="P1376" s="600"/>
      <c r="Q1376" s="600"/>
      <c r="R1376" s="600"/>
      <c r="S1376" s="600"/>
      <c r="T1376" s="600"/>
      <c r="U1376" s="600"/>
      <c r="V1376" s="600"/>
      <c r="W1376" s="600"/>
    </row>
    <row r="1377" spans="15:23">
      <c r="O1377" s="601"/>
      <c r="P1377" s="600"/>
      <c r="Q1377" s="600"/>
      <c r="R1377" s="600"/>
      <c r="S1377" s="600"/>
      <c r="T1377" s="600"/>
      <c r="U1377" s="600"/>
      <c r="V1377" s="600"/>
      <c r="W1377" s="600"/>
    </row>
    <row r="1378" spans="15:23">
      <c r="O1378" s="601"/>
      <c r="P1378" s="600"/>
      <c r="Q1378" s="600"/>
      <c r="R1378" s="600"/>
      <c r="S1378" s="600"/>
      <c r="T1378" s="600"/>
      <c r="U1378" s="600"/>
      <c r="V1378" s="600"/>
      <c r="W1378" s="600"/>
    </row>
    <row r="1379" spans="15:23">
      <c r="O1379" s="601"/>
      <c r="P1379" s="600"/>
      <c r="Q1379" s="600"/>
      <c r="R1379" s="600"/>
      <c r="S1379" s="600"/>
      <c r="T1379" s="600"/>
      <c r="U1379" s="600"/>
      <c r="V1379" s="600"/>
      <c r="W1379" s="600"/>
    </row>
    <row r="1380" spans="15:23">
      <c r="O1380" s="601"/>
      <c r="P1380" s="600"/>
      <c r="Q1380" s="600"/>
      <c r="R1380" s="600"/>
      <c r="S1380" s="600"/>
      <c r="T1380" s="600"/>
      <c r="U1380" s="600"/>
      <c r="V1380" s="600"/>
      <c r="W1380" s="600"/>
    </row>
    <row r="1381" spans="15:23">
      <c r="O1381" s="601"/>
      <c r="P1381" s="600"/>
      <c r="Q1381" s="600"/>
      <c r="R1381" s="600"/>
      <c r="S1381" s="600"/>
      <c r="T1381" s="600"/>
      <c r="U1381" s="600"/>
      <c r="V1381" s="600"/>
      <c r="W1381" s="600"/>
    </row>
    <row r="1382" spans="15:23">
      <c r="O1382" s="601"/>
      <c r="P1382" s="600"/>
      <c r="Q1382" s="600"/>
      <c r="R1382" s="600"/>
      <c r="S1382" s="600"/>
      <c r="T1382" s="600"/>
      <c r="U1382" s="600"/>
      <c r="V1382" s="600"/>
      <c r="W1382" s="600"/>
    </row>
    <row r="1383" spans="15:23">
      <c r="O1383" s="601"/>
      <c r="P1383" s="600"/>
      <c r="Q1383" s="600"/>
      <c r="R1383" s="600"/>
      <c r="S1383" s="600"/>
      <c r="T1383" s="600"/>
      <c r="U1383" s="600"/>
      <c r="V1383" s="600"/>
      <c r="W1383" s="600"/>
    </row>
    <row r="1384" spans="15:23">
      <c r="O1384" s="601"/>
      <c r="P1384" s="600"/>
      <c r="Q1384" s="600"/>
      <c r="R1384" s="600"/>
      <c r="S1384" s="600"/>
      <c r="T1384" s="600"/>
      <c r="U1384" s="600"/>
      <c r="V1384" s="600"/>
      <c r="W1384" s="600"/>
    </row>
    <row r="1385" spans="15:23">
      <c r="O1385" s="601"/>
      <c r="P1385" s="600"/>
      <c r="Q1385" s="600"/>
      <c r="R1385" s="600"/>
      <c r="S1385" s="600"/>
      <c r="T1385" s="600"/>
      <c r="U1385" s="600"/>
      <c r="V1385" s="600"/>
      <c r="W1385" s="600"/>
    </row>
    <row r="1386" spans="15:23">
      <c r="O1386" s="601"/>
      <c r="P1386" s="600"/>
      <c r="Q1386" s="600"/>
      <c r="R1386" s="600"/>
      <c r="S1386" s="600"/>
      <c r="T1386" s="600"/>
      <c r="U1386" s="600"/>
      <c r="V1386" s="600"/>
      <c r="W1386" s="600"/>
    </row>
    <row r="1387" spans="15:23">
      <c r="O1387" s="601"/>
      <c r="P1387" s="600"/>
      <c r="Q1387" s="600"/>
      <c r="R1387" s="600"/>
      <c r="S1387" s="600"/>
      <c r="T1387" s="600"/>
      <c r="U1387" s="600"/>
      <c r="V1387" s="600"/>
      <c r="W1387" s="600"/>
    </row>
    <row r="1388" spans="15:23">
      <c r="O1388" s="601"/>
      <c r="P1388" s="600"/>
      <c r="Q1388" s="600"/>
      <c r="R1388" s="600"/>
      <c r="S1388" s="600"/>
      <c r="T1388" s="600"/>
      <c r="U1388" s="600"/>
      <c r="V1388" s="600"/>
      <c r="W1388" s="600"/>
    </row>
    <row r="1389" spans="15:23">
      <c r="O1389" s="601"/>
      <c r="P1389" s="600"/>
      <c r="Q1389" s="600"/>
      <c r="R1389" s="600"/>
      <c r="S1389" s="600"/>
      <c r="T1389" s="600"/>
      <c r="U1389" s="600"/>
      <c r="V1389" s="600"/>
      <c r="W1389" s="600"/>
    </row>
    <row r="1390" spans="15:23">
      <c r="O1390" s="601"/>
      <c r="P1390" s="600"/>
      <c r="Q1390" s="600"/>
      <c r="R1390" s="600"/>
      <c r="S1390" s="600"/>
      <c r="T1390" s="600"/>
      <c r="U1390" s="600"/>
      <c r="V1390" s="600"/>
      <c r="W1390" s="600"/>
    </row>
    <row r="1391" spans="15:23">
      <c r="O1391" s="601"/>
      <c r="P1391" s="600"/>
      <c r="Q1391" s="600"/>
      <c r="R1391" s="600"/>
      <c r="S1391" s="600"/>
      <c r="T1391" s="600"/>
      <c r="U1391" s="600"/>
      <c r="V1391" s="600"/>
      <c r="W1391" s="600"/>
    </row>
    <row r="1392" spans="15:23">
      <c r="O1392" s="601"/>
      <c r="P1392" s="600"/>
      <c r="Q1392" s="600"/>
      <c r="R1392" s="600"/>
      <c r="S1392" s="600"/>
      <c r="T1392" s="600"/>
      <c r="U1392" s="600"/>
      <c r="V1392" s="600"/>
      <c r="W1392" s="600"/>
    </row>
    <row r="1393" spans="15:23">
      <c r="O1393" s="601"/>
      <c r="P1393" s="600"/>
      <c r="Q1393" s="600"/>
      <c r="R1393" s="600"/>
      <c r="S1393" s="600"/>
      <c r="T1393" s="600"/>
      <c r="U1393" s="600"/>
      <c r="V1393" s="600"/>
      <c r="W1393" s="600"/>
    </row>
    <row r="1394" spans="15:23">
      <c r="O1394" s="601"/>
      <c r="P1394" s="600"/>
      <c r="Q1394" s="600"/>
      <c r="R1394" s="600"/>
      <c r="S1394" s="600"/>
      <c r="T1394" s="600"/>
      <c r="U1394" s="600"/>
      <c r="V1394" s="600"/>
      <c r="W1394" s="600"/>
    </row>
    <row r="1395" spans="15:23">
      <c r="O1395" s="601"/>
      <c r="P1395" s="600"/>
      <c r="Q1395" s="600"/>
      <c r="R1395" s="600"/>
      <c r="S1395" s="600"/>
      <c r="T1395" s="600"/>
      <c r="U1395" s="600"/>
      <c r="V1395" s="600"/>
      <c r="W1395" s="600"/>
    </row>
    <row r="1396" spans="15:23">
      <c r="O1396" s="601"/>
      <c r="P1396" s="600"/>
      <c r="Q1396" s="600"/>
      <c r="R1396" s="600"/>
      <c r="S1396" s="600"/>
      <c r="T1396" s="600"/>
      <c r="U1396" s="600"/>
      <c r="V1396" s="600"/>
      <c r="W1396" s="600"/>
    </row>
    <row r="1397" spans="15:23">
      <c r="O1397" s="601"/>
      <c r="P1397" s="600"/>
      <c r="Q1397" s="600"/>
      <c r="R1397" s="600"/>
      <c r="S1397" s="600"/>
      <c r="T1397" s="600"/>
      <c r="U1397" s="600"/>
      <c r="V1397" s="600"/>
      <c r="W1397" s="600"/>
    </row>
    <row r="1398" spans="15:23">
      <c r="O1398" s="601"/>
      <c r="P1398" s="600"/>
      <c r="Q1398" s="600"/>
      <c r="R1398" s="600"/>
      <c r="S1398" s="600"/>
      <c r="T1398" s="600"/>
      <c r="U1398" s="600"/>
      <c r="V1398" s="600"/>
      <c r="W1398" s="600"/>
    </row>
    <row r="1399" spans="15:23">
      <c r="O1399" s="601"/>
      <c r="P1399" s="600"/>
      <c r="Q1399" s="600"/>
      <c r="R1399" s="600"/>
      <c r="S1399" s="600"/>
      <c r="T1399" s="600"/>
      <c r="U1399" s="600"/>
      <c r="V1399" s="600"/>
      <c r="W1399" s="600"/>
    </row>
    <row r="1400" spans="15:23">
      <c r="O1400" s="601"/>
      <c r="P1400" s="600"/>
      <c r="Q1400" s="600"/>
      <c r="R1400" s="600"/>
      <c r="S1400" s="600"/>
      <c r="T1400" s="600"/>
      <c r="U1400" s="600"/>
      <c r="V1400" s="600"/>
      <c r="W1400" s="600"/>
    </row>
    <row r="1401" spans="15:23">
      <c r="O1401" s="601"/>
      <c r="P1401" s="600"/>
      <c r="Q1401" s="600"/>
      <c r="R1401" s="600"/>
      <c r="S1401" s="600"/>
      <c r="T1401" s="600"/>
      <c r="U1401" s="600"/>
      <c r="V1401" s="600"/>
      <c r="W1401" s="600"/>
    </row>
    <row r="1402" spans="15:23">
      <c r="O1402" s="601"/>
      <c r="P1402" s="600"/>
      <c r="Q1402" s="600"/>
      <c r="R1402" s="600"/>
      <c r="S1402" s="600"/>
      <c r="T1402" s="600"/>
      <c r="U1402" s="600"/>
      <c r="V1402" s="600"/>
      <c r="W1402" s="600"/>
    </row>
    <row r="1403" spans="15:23">
      <c r="O1403" s="601"/>
      <c r="P1403" s="600"/>
      <c r="Q1403" s="600"/>
      <c r="R1403" s="600"/>
      <c r="S1403" s="600"/>
      <c r="T1403" s="600"/>
      <c r="U1403" s="600"/>
      <c r="V1403" s="600"/>
      <c r="W1403" s="600"/>
    </row>
    <row r="1404" spans="15:23">
      <c r="O1404" s="601"/>
      <c r="P1404" s="600"/>
      <c r="Q1404" s="600"/>
      <c r="R1404" s="600"/>
      <c r="S1404" s="600"/>
      <c r="T1404" s="600"/>
      <c r="U1404" s="600"/>
      <c r="V1404" s="600"/>
      <c r="W1404" s="600"/>
    </row>
    <row r="1405" spans="15:23">
      <c r="O1405" s="601"/>
      <c r="P1405" s="600"/>
      <c r="Q1405" s="600"/>
      <c r="R1405" s="600"/>
      <c r="S1405" s="600"/>
      <c r="T1405" s="600"/>
      <c r="U1405" s="600"/>
      <c r="V1405" s="600"/>
      <c r="W1405" s="600"/>
    </row>
    <row r="1406" spans="15:23">
      <c r="O1406" s="601"/>
      <c r="P1406" s="600"/>
      <c r="Q1406" s="600"/>
      <c r="R1406" s="600"/>
      <c r="S1406" s="600"/>
      <c r="T1406" s="600"/>
      <c r="U1406" s="600"/>
      <c r="V1406" s="600"/>
      <c r="W1406" s="600"/>
    </row>
    <row r="1407" spans="15:23">
      <c r="O1407" s="601"/>
      <c r="P1407" s="600"/>
      <c r="Q1407" s="600"/>
      <c r="R1407" s="600"/>
      <c r="S1407" s="600"/>
      <c r="T1407" s="600"/>
      <c r="U1407" s="600"/>
      <c r="V1407" s="600"/>
      <c r="W1407" s="600"/>
    </row>
    <row r="1408" spans="15:23">
      <c r="O1408" s="601"/>
      <c r="P1408" s="600"/>
      <c r="Q1408" s="600"/>
      <c r="R1408" s="600"/>
      <c r="S1408" s="600"/>
      <c r="T1408" s="600"/>
      <c r="U1408" s="600"/>
      <c r="V1408" s="600"/>
      <c r="W1408" s="600"/>
    </row>
    <row r="1409" spans="15:23">
      <c r="O1409" s="601"/>
      <c r="P1409" s="600"/>
      <c r="Q1409" s="600"/>
      <c r="R1409" s="600"/>
      <c r="S1409" s="600"/>
      <c r="T1409" s="600"/>
      <c r="U1409" s="600"/>
      <c r="V1409" s="600"/>
      <c r="W1409" s="600"/>
    </row>
    <row r="1410" spans="15:23">
      <c r="O1410" s="601"/>
      <c r="P1410" s="600"/>
      <c r="Q1410" s="600"/>
      <c r="R1410" s="600"/>
      <c r="S1410" s="600"/>
      <c r="T1410" s="600"/>
      <c r="U1410" s="600"/>
      <c r="V1410" s="600"/>
      <c r="W1410" s="600"/>
    </row>
    <row r="1411" spans="15:23">
      <c r="O1411" s="601"/>
      <c r="P1411" s="600"/>
      <c r="Q1411" s="600"/>
      <c r="R1411" s="600"/>
      <c r="S1411" s="600"/>
      <c r="T1411" s="600"/>
      <c r="U1411" s="600"/>
      <c r="V1411" s="600"/>
      <c r="W1411" s="600"/>
    </row>
    <row r="1412" spans="15:23">
      <c r="O1412" s="601"/>
      <c r="P1412" s="600"/>
      <c r="Q1412" s="600"/>
      <c r="R1412" s="600"/>
      <c r="S1412" s="600"/>
      <c r="T1412" s="600"/>
      <c r="U1412" s="600"/>
      <c r="V1412" s="600"/>
      <c r="W1412" s="600"/>
    </row>
    <row r="1413" spans="15:23">
      <c r="O1413" s="601"/>
      <c r="P1413" s="600"/>
      <c r="Q1413" s="600"/>
      <c r="R1413" s="600"/>
      <c r="S1413" s="600"/>
      <c r="T1413" s="600"/>
      <c r="U1413" s="600"/>
      <c r="V1413" s="600"/>
      <c r="W1413" s="600"/>
    </row>
    <row r="1414" spans="15:23">
      <c r="O1414" s="601"/>
      <c r="P1414" s="600"/>
      <c r="Q1414" s="600"/>
      <c r="R1414" s="600"/>
      <c r="S1414" s="600"/>
      <c r="T1414" s="600"/>
      <c r="U1414" s="600"/>
      <c r="V1414" s="600"/>
      <c r="W1414" s="600"/>
    </row>
    <row r="1415" spans="15:23">
      <c r="O1415" s="601"/>
      <c r="P1415" s="600"/>
      <c r="Q1415" s="600"/>
      <c r="R1415" s="600"/>
      <c r="S1415" s="600"/>
      <c r="T1415" s="600"/>
      <c r="U1415" s="600"/>
      <c r="V1415" s="600"/>
      <c r="W1415" s="600"/>
    </row>
    <row r="1416" spans="15:23">
      <c r="O1416" s="601"/>
      <c r="P1416" s="600"/>
      <c r="Q1416" s="600"/>
      <c r="R1416" s="600"/>
      <c r="S1416" s="600"/>
      <c r="T1416" s="600"/>
      <c r="U1416" s="600"/>
      <c r="V1416" s="600"/>
      <c r="W1416" s="600"/>
    </row>
    <row r="1417" spans="15:23">
      <c r="O1417" s="601"/>
      <c r="P1417" s="600"/>
      <c r="Q1417" s="600"/>
      <c r="R1417" s="600"/>
      <c r="S1417" s="600"/>
      <c r="T1417" s="600"/>
      <c r="U1417" s="600"/>
      <c r="V1417" s="600"/>
      <c r="W1417" s="600"/>
    </row>
    <row r="1418" spans="15:23">
      <c r="O1418" s="601"/>
      <c r="P1418" s="600"/>
      <c r="Q1418" s="600"/>
      <c r="R1418" s="600"/>
      <c r="S1418" s="600"/>
      <c r="T1418" s="600"/>
      <c r="U1418" s="600"/>
      <c r="V1418" s="600"/>
      <c r="W1418" s="600"/>
    </row>
    <row r="1419" spans="15:23">
      <c r="O1419" s="601"/>
      <c r="P1419" s="600"/>
      <c r="Q1419" s="600"/>
      <c r="R1419" s="600"/>
      <c r="S1419" s="600"/>
      <c r="T1419" s="600"/>
      <c r="U1419" s="600"/>
      <c r="V1419" s="600"/>
      <c r="W1419" s="600"/>
    </row>
    <row r="1420" spans="15:23">
      <c r="O1420" s="601"/>
      <c r="P1420" s="600"/>
      <c r="Q1420" s="600"/>
      <c r="R1420" s="600"/>
      <c r="S1420" s="600"/>
      <c r="T1420" s="600"/>
      <c r="U1420" s="600"/>
      <c r="V1420" s="600"/>
      <c r="W1420" s="600"/>
    </row>
    <row r="1421" spans="15:23">
      <c r="O1421" s="601"/>
      <c r="P1421" s="600"/>
      <c r="Q1421" s="600"/>
      <c r="R1421" s="600"/>
      <c r="S1421" s="600"/>
      <c r="T1421" s="600"/>
      <c r="U1421" s="600"/>
      <c r="V1421" s="600"/>
      <c r="W1421" s="600"/>
    </row>
    <row r="1422" spans="15:23">
      <c r="O1422" s="601"/>
      <c r="P1422" s="600"/>
      <c r="Q1422" s="600"/>
      <c r="R1422" s="600"/>
      <c r="S1422" s="600"/>
      <c r="T1422" s="600"/>
      <c r="U1422" s="600"/>
      <c r="V1422" s="600"/>
      <c r="W1422" s="600"/>
    </row>
    <row r="1423" spans="15:23">
      <c r="O1423" s="601"/>
      <c r="P1423" s="600"/>
      <c r="Q1423" s="600"/>
      <c r="R1423" s="600"/>
      <c r="S1423" s="600"/>
      <c r="T1423" s="600"/>
      <c r="U1423" s="600"/>
      <c r="V1423" s="600"/>
      <c r="W1423" s="600"/>
    </row>
    <row r="1424" spans="15:23">
      <c r="O1424" s="601"/>
      <c r="P1424" s="600"/>
      <c r="Q1424" s="600"/>
      <c r="R1424" s="600"/>
      <c r="S1424" s="600"/>
      <c r="T1424" s="600"/>
      <c r="U1424" s="600"/>
      <c r="V1424" s="600"/>
      <c r="W1424" s="600"/>
    </row>
    <row r="1425" spans="15:23">
      <c r="O1425" s="601"/>
      <c r="P1425" s="600"/>
      <c r="Q1425" s="600"/>
      <c r="R1425" s="600"/>
      <c r="S1425" s="600"/>
      <c r="T1425" s="600"/>
      <c r="U1425" s="600"/>
      <c r="V1425" s="600"/>
      <c r="W1425" s="600"/>
    </row>
    <row r="1426" spans="15:23">
      <c r="O1426" s="601"/>
      <c r="P1426" s="600"/>
      <c r="Q1426" s="600"/>
      <c r="R1426" s="600"/>
      <c r="S1426" s="600"/>
      <c r="T1426" s="600"/>
      <c r="U1426" s="600"/>
      <c r="V1426" s="600"/>
      <c r="W1426" s="600"/>
    </row>
    <row r="1427" spans="15:23">
      <c r="O1427" s="601"/>
      <c r="P1427" s="600"/>
      <c r="Q1427" s="600"/>
      <c r="R1427" s="600"/>
      <c r="S1427" s="600"/>
      <c r="T1427" s="600"/>
      <c r="U1427" s="600"/>
      <c r="V1427" s="600"/>
      <c r="W1427" s="600"/>
    </row>
    <row r="1428" spans="15:23">
      <c r="O1428" s="601"/>
      <c r="P1428" s="600"/>
      <c r="Q1428" s="600"/>
      <c r="R1428" s="600"/>
      <c r="S1428" s="600"/>
      <c r="T1428" s="600"/>
      <c r="U1428" s="600"/>
      <c r="V1428" s="600"/>
      <c r="W1428" s="600"/>
    </row>
    <row r="1429" spans="15:23">
      <c r="O1429" s="601"/>
      <c r="P1429" s="600"/>
      <c r="Q1429" s="600"/>
      <c r="R1429" s="600"/>
      <c r="S1429" s="600"/>
      <c r="T1429" s="600"/>
      <c r="U1429" s="600"/>
      <c r="V1429" s="600"/>
      <c r="W1429" s="600"/>
    </row>
    <row r="1430" spans="15:23">
      <c r="O1430" s="601"/>
      <c r="P1430" s="600"/>
      <c r="Q1430" s="600"/>
      <c r="R1430" s="600"/>
      <c r="S1430" s="600"/>
      <c r="T1430" s="600"/>
      <c r="U1430" s="600"/>
      <c r="V1430" s="600"/>
      <c r="W1430" s="600"/>
    </row>
    <row r="1431" spans="15:23">
      <c r="O1431" s="601"/>
      <c r="P1431" s="600"/>
      <c r="Q1431" s="600"/>
      <c r="R1431" s="600"/>
      <c r="S1431" s="600"/>
      <c r="T1431" s="600"/>
      <c r="U1431" s="600"/>
      <c r="V1431" s="600"/>
      <c r="W1431" s="600"/>
    </row>
    <row r="1432" spans="15:23">
      <c r="O1432" s="601"/>
      <c r="P1432" s="600"/>
      <c r="Q1432" s="600"/>
      <c r="R1432" s="600"/>
      <c r="S1432" s="600"/>
      <c r="T1432" s="600"/>
      <c r="U1432" s="600"/>
      <c r="V1432" s="600"/>
      <c r="W1432" s="600"/>
    </row>
    <row r="1433" spans="15:23">
      <c r="O1433" s="601"/>
      <c r="P1433" s="600"/>
      <c r="Q1433" s="600"/>
      <c r="R1433" s="600"/>
      <c r="S1433" s="600"/>
      <c r="T1433" s="600"/>
      <c r="U1433" s="600"/>
      <c r="V1433" s="600"/>
      <c r="W1433" s="600"/>
    </row>
    <row r="1434" spans="15:23">
      <c r="O1434" s="601"/>
      <c r="P1434" s="600"/>
      <c r="Q1434" s="600"/>
      <c r="R1434" s="600"/>
      <c r="S1434" s="600"/>
      <c r="T1434" s="600"/>
      <c r="U1434" s="600"/>
      <c r="V1434" s="600"/>
      <c r="W1434" s="600"/>
    </row>
    <row r="1435" spans="15:23">
      <c r="O1435" s="601"/>
      <c r="P1435" s="600"/>
      <c r="Q1435" s="600"/>
      <c r="R1435" s="600"/>
      <c r="S1435" s="600"/>
      <c r="T1435" s="600"/>
      <c r="U1435" s="600"/>
      <c r="V1435" s="600"/>
      <c r="W1435" s="600"/>
    </row>
    <row r="1436" spans="15:23">
      <c r="O1436" s="601"/>
      <c r="P1436" s="600"/>
      <c r="Q1436" s="600"/>
      <c r="R1436" s="600"/>
      <c r="S1436" s="600"/>
      <c r="T1436" s="600"/>
      <c r="U1436" s="600"/>
      <c r="V1436" s="600"/>
      <c r="W1436" s="600"/>
    </row>
    <row r="1437" spans="15:23">
      <c r="O1437" s="601"/>
      <c r="P1437" s="600"/>
      <c r="Q1437" s="600"/>
      <c r="R1437" s="600"/>
      <c r="S1437" s="600"/>
      <c r="T1437" s="600"/>
      <c r="U1437" s="600"/>
      <c r="V1437" s="600"/>
      <c r="W1437" s="600"/>
    </row>
    <row r="1438" spans="15:23">
      <c r="O1438" s="601"/>
      <c r="P1438" s="600"/>
      <c r="Q1438" s="600"/>
      <c r="R1438" s="600"/>
      <c r="S1438" s="600"/>
      <c r="T1438" s="600"/>
      <c r="U1438" s="600"/>
      <c r="V1438" s="600"/>
      <c r="W1438" s="600"/>
    </row>
    <row r="1439" spans="15:23">
      <c r="O1439" s="601"/>
      <c r="P1439" s="600"/>
      <c r="Q1439" s="600"/>
      <c r="R1439" s="600"/>
      <c r="S1439" s="600"/>
      <c r="T1439" s="600"/>
      <c r="U1439" s="600"/>
      <c r="V1439" s="600"/>
      <c r="W1439" s="600"/>
    </row>
    <row r="1440" spans="15:23">
      <c r="O1440" s="601"/>
      <c r="P1440" s="600"/>
      <c r="Q1440" s="600"/>
      <c r="R1440" s="600"/>
      <c r="S1440" s="600"/>
      <c r="T1440" s="600"/>
      <c r="U1440" s="600"/>
      <c r="V1440" s="600"/>
      <c r="W1440" s="600"/>
    </row>
    <row r="1441" spans="15:23">
      <c r="O1441" s="601"/>
      <c r="P1441" s="600"/>
      <c r="Q1441" s="600"/>
      <c r="R1441" s="600"/>
      <c r="S1441" s="600"/>
      <c r="T1441" s="600"/>
      <c r="U1441" s="600"/>
      <c r="V1441" s="600"/>
      <c r="W1441" s="600"/>
    </row>
    <row r="1442" spans="15:23">
      <c r="O1442" s="601"/>
      <c r="P1442" s="600"/>
      <c r="Q1442" s="600"/>
      <c r="R1442" s="600"/>
      <c r="S1442" s="600"/>
      <c r="T1442" s="600"/>
      <c r="U1442" s="600"/>
      <c r="V1442" s="600"/>
      <c r="W1442" s="600"/>
    </row>
    <row r="1443" spans="15:23">
      <c r="O1443" s="601"/>
      <c r="P1443" s="600"/>
      <c r="Q1443" s="600"/>
      <c r="R1443" s="600"/>
      <c r="S1443" s="600"/>
      <c r="T1443" s="600"/>
      <c r="U1443" s="600"/>
      <c r="V1443" s="600"/>
      <c r="W1443" s="600"/>
    </row>
    <row r="1444" spans="15:23">
      <c r="O1444" s="601"/>
      <c r="P1444" s="600"/>
      <c r="Q1444" s="600"/>
      <c r="R1444" s="600"/>
      <c r="S1444" s="600"/>
      <c r="T1444" s="600"/>
      <c r="U1444" s="600"/>
      <c r="V1444" s="600"/>
      <c r="W1444" s="600"/>
    </row>
    <row r="1445" spans="15:23">
      <c r="O1445" s="601"/>
      <c r="P1445" s="600"/>
      <c r="Q1445" s="600"/>
      <c r="R1445" s="600"/>
      <c r="S1445" s="600"/>
      <c r="T1445" s="600"/>
      <c r="U1445" s="600"/>
      <c r="V1445" s="600"/>
      <c r="W1445" s="600"/>
    </row>
    <row r="1446" spans="15:23">
      <c r="O1446" s="601"/>
      <c r="P1446" s="600"/>
      <c r="Q1446" s="600"/>
      <c r="R1446" s="600"/>
      <c r="S1446" s="600"/>
      <c r="T1446" s="600"/>
      <c r="U1446" s="600"/>
      <c r="V1446" s="600"/>
      <c r="W1446" s="600"/>
    </row>
    <row r="1447" spans="15:23">
      <c r="O1447" s="601"/>
      <c r="P1447" s="600"/>
      <c r="Q1447" s="600"/>
      <c r="R1447" s="600"/>
      <c r="S1447" s="600"/>
      <c r="T1447" s="600"/>
      <c r="U1447" s="600"/>
      <c r="V1447" s="600"/>
      <c r="W1447" s="600"/>
    </row>
    <row r="1448" spans="15:23">
      <c r="O1448" s="601"/>
      <c r="P1448" s="600"/>
      <c r="Q1448" s="600"/>
      <c r="R1448" s="600"/>
      <c r="S1448" s="600"/>
      <c r="T1448" s="600"/>
      <c r="U1448" s="600"/>
      <c r="V1448" s="600"/>
      <c r="W1448" s="600"/>
    </row>
    <row r="1449" spans="15:23">
      <c r="O1449" s="601"/>
      <c r="P1449" s="600"/>
      <c r="Q1449" s="600"/>
      <c r="R1449" s="600"/>
      <c r="S1449" s="600"/>
      <c r="T1449" s="600"/>
      <c r="U1449" s="600"/>
      <c r="V1449" s="600"/>
      <c r="W1449" s="600"/>
    </row>
    <row r="1450" spans="15:23">
      <c r="O1450" s="601"/>
      <c r="P1450" s="600"/>
      <c r="Q1450" s="600"/>
      <c r="R1450" s="600"/>
      <c r="S1450" s="600"/>
      <c r="T1450" s="600"/>
      <c r="U1450" s="600"/>
      <c r="V1450" s="600"/>
      <c r="W1450" s="600"/>
    </row>
    <row r="1451" spans="15:23">
      <c r="O1451" s="601"/>
      <c r="P1451" s="600"/>
      <c r="Q1451" s="600"/>
      <c r="R1451" s="600"/>
      <c r="S1451" s="600"/>
      <c r="T1451" s="600"/>
      <c r="U1451" s="600"/>
      <c r="V1451" s="600"/>
      <c r="W1451" s="600"/>
    </row>
    <row r="1452" spans="15:23">
      <c r="O1452" s="601"/>
      <c r="P1452" s="600"/>
      <c r="Q1452" s="600"/>
      <c r="R1452" s="600"/>
      <c r="S1452" s="600"/>
      <c r="T1452" s="600"/>
      <c r="U1452" s="600"/>
      <c r="V1452" s="600"/>
      <c r="W1452" s="600"/>
    </row>
    <row r="1453" spans="15:23">
      <c r="O1453" s="601"/>
      <c r="P1453" s="600"/>
      <c r="Q1453" s="600"/>
      <c r="R1453" s="600"/>
      <c r="S1453" s="600"/>
      <c r="T1453" s="600"/>
      <c r="U1453" s="600"/>
      <c r="V1453" s="600"/>
      <c r="W1453" s="600"/>
    </row>
    <row r="1454" spans="15:23">
      <c r="O1454" s="601"/>
      <c r="P1454" s="600"/>
      <c r="Q1454" s="600"/>
      <c r="R1454" s="600"/>
      <c r="S1454" s="600"/>
      <c r="T1454" s="600"/>
      <c r="U1454" s="600"/>
      <c r="V1454" s="600"/>
      <c r="W1454" s="600"/>
    </row>
    <row r="1455" spans="15:23">
      <c r="O1455" s="601"/>
      <c r="P1455" s="600"/>
      <c r="Q1455" s="600"/>
      <c r="R1455" s="600"/>
      <c r="S1455" s="600"/>
      <c r="T1455" s="600"/>
      <c r="U1455" s="600"/>
      <c r="V1455" s="600"/>
      <c r="W1455" s="600"/>
    </row>
    <row r="1456" spans="15:23">
      <c r="O1456" s="601"/>
      <c r="P1456" s="600"/>
      <c r="Q1456" s="600"/>
      <c r="R1456" s="600"/>
      <c r="S1456" s="600"/>
      <c r="T1456" s="600"/>
      <c r="U1456" s="600"/>
      <c r="V1456" s="600"/>
      <c r="W1456" s="600"/>
    </row>
    <row r="1457" spans="15:23">
      <c r="O1457" s="601"/>
      <c r="P1457" s="600"/>
      <c r="Q1457" s="600"/>
      <c r="R1457" s="600"/>
      <c r="S1457" s="600"/>
      <c r="T1457" s="600"/>
      <c r="U1457" s="600"/>
      <c r="V1457" s="600"/>
      <c r="W1457" s="600"/>
    </row>
    <row r="1458" spans="15:23">
      <c r="O1458" s="601"/>
      <c r="P1458" s="600"/>
      <c r="Q1458" s="600"/>
      <c r="R1458" s="600"/>
      <c r="S1458" s="600"/>
      <c r="T1458" s="600"/>
      <c r="U1458" s="600"/>
      <c r="V1458" s="600"/>
      <c r="W1458" s="600"/>
    </row>
    <row r="1459" spans="15:23">
      <c r="O1459" s="601"/>
      <c r="P1459" s="600"/>
      <c r="Q1459" s="600"/>
      <c r="R1459" s="600"/>
      <c r="S1459" s="600"/>
      <c r="T1459" s="600"/>
      <c r="U1459" s="600"/>
      <c r="V1459" s="600"/>
      <c r="W1459" s="600"/>
    </row>
    <row r="1460" spans="15:23">
      <c r="O1460" s="601"/>
      <c r="P1460" s="600"/>
      <c r="Q1460" s="600"/>
      <c r="R1460" s="600"/>
      <c r="S1460" s="600"/>
      <c r="T1460" s="600"/>
      <c r="U1460" s="600"/>
      <c r="V1460" s="600"/>
      <c r="W1460" s="600"/>
    </row>
    <row r="1461" spans="15:23">
      <c r="O1461" s="601"/>
      <c r="P1461" s="600"/>
      <c r="Q1461" s="600"/>
      <c r="R1461" s="600"/>
      <c r="S1461" s="600"/>
      <c r="T1461" s="600"/>
      <c r="U1461" s="600"/>
      <c r="V1461" s="600"/>
      <c r="W1461" s="600"/>
    </row>
    <row r="1462" spans="15:23">
      <c r="O1462" s="601"/>
      <c r="P1462" s="600"/>
      <c r="Q1462" s="600"/>
      <c r="R1462" s="600"/>
      <c r="S1462" s="600"/>
      <c r="T1462" s="600"/>
      <c r="U1462" s="600"/>
      <c r="V1462" s="600"/>
      <c r="W1462" s="600"/>
    </row>
    <row r="1463" spans="15:23">
      <c r="O1463" s="601"/>
      <c r="P1463" s="600"/>
      <c r="Q1463" s="600"/>
      <c r="R1463" s="600"/>
      <c r="S1463" s="600"/>
      <c r="T1463" s="600"/>
      <c r="U1463" s="600"/>
      <c r="V1463" s="600"/>
      <c r="W1463" s="600"/>
    </row>
    <row r="1464" spans="15:23">
      <c r="O1464" s="601"/>
      <c r="P1464" s="600"/>
      <c r="Q1464" s="600"/>
      <c r="R1464" s="600"/>
      <c r="S1464" s="600"/>
      <c r="T1464" s="600"/>
      <c r="U1464" s="600"/>
      <c r="V1464" s="600"/>
      <c r="W1464" s="600"/>
    </row>
    <row r="1465" spans="15:23">
      <c r="O1465" s="601"/>
      <c r="P1465" s="600"/>
      <c r="Q1465" s="600"/>
      <c r="R1465" s="600"/>
      <c r="S1465" s="600"/>
      <c r="T1465" s="600"/>
      <c r="U1465" s="600"/>
      <c r="V1465" s="600"/>
      <c r="W1465" s="600"/>
    </row>
    <row r="1466" spans="15:23">
      <c r="O1466" s="601"/>
      <c r="P1466" s="600"/>
      <c r="Q1466" s="600"/>
      <c r="R1466" s="600"/>
      <c r="S1466" s="600"/>
      <c r="T1466" s="600"/>
      <c r="U1466" s="600"/>
      <c r="V1466" s="600"/>
      <c r="W1466" s="600"/>
    </row>
    <row r="1467" spans="15:23">
      <c r="O1467" s="601"/>
      <c r="P1467" s="600"/>
      <c r="Q1467" s="600"/>
      <c r="R1467" s="600"/>
      <c r="S1467" s="600"/>
      <c r="T1467" s="600"/>
      <c r="U1467" s="600"/>
      <c r="V1467" s="600"/>
      <c r="W1467" s="600"/>
    </row>
    <row r="1468" spans="15:23">
      <c r="O1468" s="601"/>
      <c r="P1468" s="600"/>
      <c r="Q1468" s="600"/>
      <c r="R1468" s="600"/>
      <c r="S1468" s="600"/>
      <c r="T1468" s="600"/>
      <c r="U1468" s="600"/>
      <c r="V1468" s="600"/>
      <c r="W1468" s="600"/>
    </row>
    <row r="1469" spans="15:23">
      <c r="O1469" s="601"/>
      <c r="P1469" s="600"/>
      <c r="Q1469" s="600"/>
      <c r="R1469" s="600"/>
      <c r="S1469" s="600"/>
      <c r="T1469" s="600"/>
      <c r="U1469" s="600"/>
      <c r="V1469" s="600"/>
      <c r="W1469" s="600"/>
    </row>
    <row r="1470" spans="15:23">
      <c r="O1470" s="601"/>
      <c r="P1470" s="600"/>
      <c r="Q1470" s="600"/>
      <c r="R1470" s="600"/>
      <c r="S1470" s="600"/>
      <c r="T1470" s="600"/>
      <c r="U1470" s="600"/>
      <c r="V1470" s="600"/>
      <c r="W1470" s="600"/>
    </row>
    <row r="1471" spans="15:23">
      <c r="O1471" s="601"/>
      <c r="P1471" s="600"/>
      <c r="Q1471" s="600"/>
      <c r="R1471" s="600"/>
      <c r="S1471" s="600"/>
      <c r="T1471" s="600"/>
      <c r="U1471" s="600"/>
      <c r="V1471" s="600"/>
      <c r="W1471" s="600"/>
    </row>
    <row r="1472" spans="15:23">
      <c r="O1472" s="601"/>
      <c r="P1472" s="600"/>
      <c r="Q1472" s="600"/>
      <c r="R1472" s="600"/>
      <c r="S1472" s="600"/>
      <c r="T1472" s="600"/>
      <c r="U1472" s="600"/>
      <c r="V1472" s="600"/>
      <c r="W1472" s="600"/>
    </row>
    <row r="1473" spans="15:23">
      <c r="O1473" s="601"/>
      <c r="P1473" s="600"/>
      <c r="Q1473" s="600"/>
      <c r="R1473" s="600"/>
      <c r="S1473" s="600"/>
      <c r="T1473" s="600"/>
      <c r="U1473" s="600"/>
      <c r="V1473" s="600"/>
      <c r="W1473" s="600"/>
    </row>
    <row r="1474" spans="15:23">
      <c r="O1474" s="601"/>
      <c r="P1474" s="600"/>
      <c r="Q1474" s="600"/>
      <c r="R1474" s="600"/>
      <c r="S1474" s="600"/>
      <c r="T1474" s="600"/>
      <c r="U1474" s="600"/>
      <c r="V1474" s="600"/>
      <c r="W1474" s="600"/>
    </row>
    <row r="1475" spans="15:23">
      <c r="O1475" s="601"/>
      <c r="P1475" s="600"/>
      <c r="Q1475" s="600"/>
      <c r="R1475" s="600"/>
      <c r="S1475" s="600"/>
      <c r="T1475" s="600"/>
      <c r="U1475" s="600"/>
      <c r="V1475" s="600"/>
      <c r="W1475" s="600"/>
    </row>
    <row r="1476" spans="15:23">
      <c r="O1476" s="601"/>
      <c r="P1476" s="600"/>
      <c r="Q1476" s="600"/>
      <c r="R1476" s="600"/>
      <c r="S1476" s="600"/>
      <c r="T1476" s="600"/>
      <c r="U1476" s="600"/>
      <c r="V1476" s="600"/>
      <c r="W1476" s="600"/>
    </row>
    <row r="1477" spans="15:23">
      <c r="O1477" s="601"/>
      <c r="P1477" s="600"/>
      <c r="Q1477" s="600"/>
      <c r="R1477" s="600"/>
      <c r="S1477" s="600"/>
      <c r="T1477" s="600"/>
      <c r="U1477" s="600"/>
      <c r="V1477" s="600"/>
      <c r="W1477" s="600"/>
    </row>
    <row r="1478" spans="15:23">
      <c r="O1478" s="601"/>
      <c r="P1478" s="600"/>
      <c r="Q1478" s="600"/>
      <c r="R1478" s="600"/>
      <c r="S1478" s="600"/>
      <c r="T1478" s="600"/>
      <c r="U1478" s="600"/>
      <c r="V1478" s="600"/>
      <c r="W1478" s="600"/>
    </row>
    <row r="1479" spans="15:23">
      <c r="O1479" s="601"/>
      <c r="P1479" s="600"/>
      <c r="Q1479" s="600"/>
      <c r="R1479" s="600"/>
      <c r="S1479" s="600"/>
      <c r="T1479" s="600"/>
      <c r="U1479" s="600"/>
      <c r="V1479" s="600"/>
      <c r="W1479" s="600"/>
    </row>
    <row r="1480" spans="15:23">
      <c r="O1480" s="601"/>
      <c r="P1480" s="600"/>
      <c r="Q1480" s="600"/>
      <c r="R1480" s="600"/>
      <c r="S1480" s="600"/>
      <c r="T1480" s="600"/>
      <c r="U1480" s="600"/>
      <c r="V1480" s="600"/>
      <c r="W1480" s="600"/>
    </row>
    <row r="1481" spans="15:23">
      <c r="O1481" s="601"/>
      <c r="P1481" s="600"/>
      <c r="Q1481" s="600"/>
      <c r="R1481" s="600"/>
      <c r="S1481" s="600"/>
      <c r="T1481" s="600"/>
      <c r="U1481" s="600"/>
      <c r="V1481" s="600"/>
      <c r="W1481" s="600"/>
    </row>
    <row r="1482" spans="15:23">
      <c r="O1482" s="601"/>
      <c r="P1482" s="600"/>
      <c r="Q1482" s="600"/>
      <c r="R1482" s="600"/>
      <c r="S1482" s="600"/>
      <c r="T1482" s="600"/>
      <c r="U1482" s="600"/>
      <c r="V1482" s="600"/>
      <c r="W1482" s="600"/>
    </row>
    <row r="1483" spans="15:23">
      <c r="O1483" s="601"/>
      <c r="P1483" s="600"/>
      <c r="Q1483" s="600"/>
      <c r="R1483" s="600"/>
      <c r="S1483" s="600"/>
      <c r="T1483" s="600"/>
      <c r="U1483" s="600"/>
      <c r="V1483" s="600"/>
      <c r="W1483" s="600"/>
    </row>
    <row r="1484" spans="15:23">
      <c r="O1484" s="601"/>
      <c r="P1484" s="600"/>
      <c r="Q1484" s="600"/>
      <c r="R1484" s="600"/>
      <c r="S1484" s="600"/>
      <c r="T1484" s="600"/>
      <c r="U1484" s="600"/>
      <c r="V1484" s="600"/>
      <c r="W1484" s="600"/>
    </row>
    <row r="1485" spans="15:23">
      <c r="O1485" s="601"/>
      <c r="P1485" s="600"/>
      <c r="Q1485" s="600"/>
      <c r="R1485" s="600"/>
      <c r="S1485" s="600"/>
      <c r="T1485" s="600"/>
      <c r="U1485" s="600"/>
      <c r="V1485" s="600"/>
      <c r="W1485" s="600"/>
    </row>
    <row r="1486" spans="15:23">
      <c r="O1486" s="601"/>
      <c r="P1486" s="600"/>
      <c r="Q1486" s="600"/>
      <c r="R1486" s="600"/>
      <c r="S1486" s="600"/>
      <c r="T1486" s="600"/>
      <c r="U1486" s="600"/>
      <c r="V1486" s="600"/>
      <c r="W1486" s="600"/>
    </row>
    <row r="1487" spans="15:23">
      <c r="O1487" s="601"/>
      <c r="P1487" s="600"/>
      <c r="Q1487" s="600"/>
      <c r="R1487" s="600"/>
      <c r="S1487" s="600"/>
      <c r="T1487" s="600"/>
      <c r="U1487" s="600"/>
      <c r="V1487" s="600"/>
      <c r="W1487" s="600"/>
    </row>
    <row r="1488" spans="15:23">
      <c r="O1488" s="601"/>
      <c r="P1488" s="600"/>
      <c r="Q1488" s="600"/>
      <c r="R1488" s="600"/>
      <c r="S1488" s="600"/>
      <c r="T1488" s="600"/>
      <c r="U1488" s="600"/>
      <c r="V1488" s="600"/>
      <c r="W1488" s="600"/>
    </row>
    <row r="1489" spans="15:23">
      <c r="O1489" s="601"/>
      <c r="P1489" s="600"/>
      <c r="Q1489" s="600"/>
      <c r="R1489" s="600"/>
      <c r="S1489" s="600"/>
      <c r="T1489" s="600"/>
      <c r="U1489" s="600"/>
      <c r="V1489" s="600"/>
      <c r="W1489" s="600"/>
    </row>
    <row r="1490" spans="15:23">
      <c r="O1490" s="601"/>
      <c r="P1490" s="600"/>
      <c r="Q1490" s="600"/>
      <c r="R1490" s="600"/>
      <c r="S1490" s="600"/>
      <c r="T1490" s="600"/>
      <c r="U1490" s="600"/>
      <c r="V1490" s="600"/>
      <c r="W1490" s="600"/>
    </row>
    <row r="1491" spans="15:23">
      <c r="O1491" s="601"/>
      <c r="P1491" s="600"/>
      <c r="Q1491" s="600"/>
      <c r="R1491" s="600"/>
      <c r="S1491" s="600"/>
      <c r="T1491" s="600"/>
      <c r="U1491" s="600"/>
      <c r="V1491" s="600"/>
      <c r="W1491" s="600"/>
    </row>
    <row r="1492" spans="15:23">
      <c r="O1492" s="601"/>
      <c r="P1492" s="600"/>
      <c r="Q1492" s="600"/>
      <c r="R1492" s="600"/>
      <c r="S1492" s="600"/>
      <c r="T1492" s="600"/>
      <c r="U1492" s="600"/>
      <c r="V1492" s="600"/>
      <c r="W1492" s="600"/>
    </row>
    <row r="1493" spans="15:23">
      <c r="O1493" s="601"/>
      <c r="P1493" s="600"/>
      <c r="Q1493" s="600"/>
      <c r="R1493" s="600"/>
      <c r="S1493" s="600"/>
      <c r="T1493" s="600"/>
      <c r="U1493" s="600"/>
      <c r="V1493" s="600"/>
      <c r="W1493" s="600"/>
    </row>
    <row r="1494" spans="15:23">
      <c r="O1494" s="601"/>
      <c r="P1494" s="600"/>
      <c r="Q1494" s="600"/>
      <c r="R1494" s="600"/>
      <c r="S1494" s="600"/>
      <c r="T1494" s="600"/>
      <c r="U1494" s="600"/>
      <c r="V1494" s="600"/>
      <c r="W1494" s="600"/>
    </row>
    <row r="1495" spans="15:23">
      <c r="O1495" s="601"/>
      <c r="P1495" s="600"/>
      <c r="Q1495" s="600"/>
      <c r="R1495" s="600"/>
      <c r="S1495" s="600"/>
      <c r="T1495" s="600"/>
      <c r="U1495" s="600"/>
      <c r="V1495" s="600"/>
      <c r="W1495" s="600"/>
    </row>
    <row r="1496" spans="15:23">
      <c r="O1496" s="601"/>
      <c r="P1496" s="600"/>
      <c r="Q1496" s="600"/>
      <c r="R1496" s="600"/>
      <c r="S1496" s="600"/>
      <c r="T1496" s="600"/>
      <c r="U1496" s="600"/>
      <c r="V1496" s="600"/>
      <c r="W1496" s="600"/>
    </row>
    <row r="1497" spans="15:23">
      <c r="O1497" s="601"/>
      <c r="P1497" s="600"/>
      <c r="Q1497" s="600"/>
      <c r="R1497" s="600"/>
      <c r="S1497" s="600"/>
      <c r="T1497" s="600"/>
      <c r="U1497" s="600"/>
      <c r="V1497" s="600"/>
      <c r="W1497" s="600"/>
    </row>
    <row r="1498" spans="15:23">
      <c r="O1498" s="601"/>
      <c r="P1498" s="600"/>
      <c r="Q1498" s="600"/>
      <c r="R1498" s="600"/>
      <c r="S1498" s="600"/>
      <c r="T1498" s="600"/>
      <c r="U1498" s="600"/>
      <c r="V1498" s="600"/>
      <c r="W1498" s="600"/>
    </row>
    <row r="1499" spans="15:23">
      <c r="O1499" s="601"/>
      <c r="P1499" s="600"/>
      <c r="Q1499" s="600"/>
      <c r="R1499" s="600"/>
      <c r="S1499" s="600"/>
      <c r="T1499" s="600"/>
      <c r="U1499" s="600"/>
      <c r="V1499" s="600"/>
      <c r="W1499" s="600"/>
    </row>
    <row r="1500" spans="15:23">
      <c r="O1500" s="601"/>
      <c r="P1500" s="600"/>
      <c r="Q1500" s="600"/>
      <c r="R1500" s="600"/>
      <c r="S1500" s="600"/>
      <c r="T1500" s="600"/>
      <c r="U1500" s="600"/>
      <c r="V1500" s="600"/>
      <c r="W1500" s="600"/>
    </row>
    <row r="1501" spans="15:23">
      <c r="O1501" s="601"/>
      <c r="P1501" s="600"/>
      <c r="Q1501" s="600"/>
      <c r="R1501" s="600"/>
      <c r="S1501" s="600"/>
      <c r="T1501" s="600"/>
      <c r="U1501" s="600"/>
      <c r="V1501" s="600"/>
      <c r="W1501" s="600"/>
    </row>
    <row r="1502" spans="15:23">
      <c r="O1502" s="601"/>
      <c r="P1502" s="600"/>
      <c r="Q1502" s="600"/>
      <c r="R1502" s="600"/>
      <c r="S1502" s="600"/>
      <c r="T1502" s="600"/>
      <c r="U1502" s="600"/>
      <c r="V1502" s="600"/>
      <c r="W1502" s="600"/>
    </row>
    <row r="1503" spans="15:23">
      <c r="O1503" s="601"/>
      <c r="P1503" s="600"/>
      <c r="Q1503" s="600"/>
      <c r="R1503" s="600"/>
      <c r="S1503" s="600"/>
      <c r="T1503" s="600"/>
      <c r="U1503" s="600"/>
      <c r="V1503" s="600"/>
      <c r="W1503" s="600"/>
    </row>
    <row r="1504" spans="15:23">
      <c r="O1504" s="601"/>
      <c r="P1504" s="600"/>
      <c r="Q1504" s="600"/>
      <c r="R1504" s="600"/>
      <c r="S1504" s="600"/>
      <c r="T1504" s="600"/>
      <c r="U1504" s="600"/>
      <c r="V1504" s="600"/>
      <c r="W1504" s="600"/>
    </row>
    <row r="1505" spans="15:23">
      <c r="O1505" s="601"/>
      <c r="P1505" s="600"/>
      <c r="Q1505" s="600"/>
      <c r="R1505" s="600"/>
      <c r="S1505" s="600"/>
      <c r="T1505" s="600"/>
      <c r="U1505" s="600"/>
      <c r="V1505" s="600"/>
      <c r="W1505" s="600"/>
    </row>
    <row r="1506" spans="15:23">
      <c r="O1506" s="601"/>
      <c r="P1506" s="600"/>
      <c r="Q1506" s="600"/>
      <c r="R1506" s="600"/>
      <c r="S1506" s="600"/>
      <c r="T1506" s="600"/>
      <c r="U1506" s="600"/>
      <c r="V1506" s="600"/>
      <c r="W1506" s="600"/>
    </row>
    <row r="1507" spans="15:23">
      <c r="O1507" s="601"/>
      <c r="P1507" s="600"/>
      <c r="Q1507" s="600"/>
      <c r="R1507" s="600"/>
      <c r="S1507" s="600"/>
      <c r="T1507" s="600"/>
      <c r="U1507" s="600"/>
      <c r="V1507" s="600"/>
      <c r="W1507" s="600"/>
    </row>
    <row r="1508" spans="15:23">
      <c r="O1508" s="601"/>
      <c r="P1508" s="600"/>
      <c r="Q1508" s="600"/>
      <c r="R1508" s="600"/>
      <c r="S1508" s="600"/>
      <c r="T1508" s="600"/>
      <c r="U1508" s="600"/>
      <c r="V1508" s="600"/>
      <c r="W1508" s="600"/>
    </row>
    <row r="1509" spans="15:23">
      <c r="O1509" s="601"/>
      <c r="P1509" s="600"/>
      <c r="Q1509" s="600"/>
      <c r="R1509" s="600"/>
      <c r="S1509" s="600"/>
      <c r="T1509" s="600"/>
      <c r="U1509" s="600"/>
      <c r="V1509" s="600"/>
      <c r="W1509" s="600"/>
    </row>
    <row r="1510" spans="15:23">
      <c r="O1510" s="601"/>
      <c r="P1510" s="600"/>
      <c r="Q1510" s="600"/>
      <c r="R1510" s="600"/>
      <c r="S1510" s="600"/>
      <c r="T1510" s="600"/>
      <c r="U1510" s="600"/>
      <c r="V1510" s="600"/>
      <c r="W1510" s="600"/>
    </row>
    <row r="1511" spans="15:23">
      <c r="O1511" s="601"/>
      <c r="P1511" s="600"/>
      <c r="Q1511" s="600"/>
      <c r="R1511" s="600"/>
      <c r="S1511" s="600"/>
      <c r="T1511" s="600"/>
      <c r="U1511" s="600"/>
      <c r="V1511" s="600"/>
      <c r="W1511" s="600"/>
    </row>
    <row r="1512" spans="15:23">
      <c r="O1512" s="601"/>
      <c r="P1512" s="600"/>
      <c r="Q1512" s="600"/>
      <c r="R1512" s="600"/>
      <c r="S1512" s="600"/>
      <c r="T1512" s="600"/>
      <c r="U1512" s="600"/>
      <c r="V1512" s="600"/>
      <c r="W1512" s="600"/>
    </row>
    <row r="1513" spans="15:23">
      <c r="O1513" s="601"/>
      <c r="P1513" s="600"/>
      <c r="Q1513" s="600"/>
      <c r="R1513" s="600"/>
      <c r="S1513" s="600"/>
      <c r="T1513" s="600"/>
      <c r="U1513" s="600"/>
      <c r="V1513" s="600"/>
      <c r="W1513" s="600"/>
    </row>
    <row r="1514" spans="15:23">
      <c r="O1514" s="601"/>
      <c r="P1514" s="600"/>
      <c r="Q1514" s="600"/>
      <c r="R1514" s="600"/>
      <c r="S1514" s="600"/>
      <c r="T1514" s="600"/>
      <c r="U1514" s="600"/>
      <c r="V1514" s="600"/>
      <c r="W1514" s="600"/>
    </row>
    <row r="1515" spans="15:23">
      <c r="O1515" s="601"/>
      <c r="P1515" s="600"/>
      <c r="Q1515" s="600"/>
      <c r="R1515" s="600"/>
      <c r="S1515" s="600"/>
      <c r="T1515" s="600"/>
      <c r="U1515" s="600"/>
      <c r="V1515" s="600"/>
      <c r="W1515" s="600"/>
    </row>
    <row r="1516" spans="15:23">
      <c r="O1516" s="601"/>
      <c r="P1516" s="600"/>
      <c r="Q1516" s="600"/>
      <c r="R1516" s="600"/>
      <c r="S1516" s="600"/>
      <c r="T1516" s="600"/>
      <c r="U1516" s="600"/>
      <c r="V1516" s="600"/>
      <c r="W1516" s="600"/>
    </row>
    <row r="1517" spans="15:23">
      <c r="O1517" s="601"/>
      <c r="P1517" s="600"/>
      <c r="Q1517" s="600"/>
      <c r="R1517" s="600"/>
      <c r="S1517" s="600"/>
      <c r="T1517" s="600"/>
      <c r="U1517" s="600"/>
      <c r="V1517" s="600"/>
      <c r="W1517" s="600"/>
    </row>
    <row r="1518" spans="15:23">
      <c r="O1518" s="601"/>
      <c r="P1518" s="600"/>
      <c r="Q1518" s="600"/>
      <c r="R1518" s="600"/>
      <c r="S1518" s="600"/>
      <c r="T1518" s="600"/>
      <c r="U1518" s="600"/>
      <c r="V1518" s="600"/>
      <c r="W1518" s="600"/>
    </row>
    <row r="1519" spans="15:23">
      <c r="O1519" s="601"/>
      <c r="P1519" s="600"/>
      <c r="Q1519" s="600"/>
      <c r="R1519" s="600"/>
      <c r="S1519" s="600"/>
      <c r="T1519" s="600"/>
      <c r="U1519" s="600"/>
      <c r="V1519" s="600"/>
      <c r="W1519" s="600"/>
    </row>
    <row r="1520" spans="15:23">
      <c r="O1520" s="601"/>
      <c r="P1520" s="600"/>
      <c r="Q1520" s="600"/>
      <c r="R1520" s="600"/>
      <c r="S1520" s="600"/>
      <c r="T1520" s="600"/>
      <c r="U1520" s="600"/>
      <c r="V1520" s="600"/>
      <c r="W1520" s="600"/>
    </row>
    <row r="1521" spans="15:23">
      <c r="O1521" s="601"/>
      <c r="P1521" s="600"/>
      <c r="Q1521" s="600"/>
      <c r="R1521" s="600"/>
      <c r="S1521" s="600"/>
      <c r="T1521" s="600"/>
      <c r="U1521" s="600"/>
      <c r="V1521" s="600"/>
      <c r="W1521" s="600"/>
    </row>
    <row r="1522" spans="15:23">
      <c r="O1522" s="601"/>
      <c r="P1522" s="600"/>
      <c r="Q1522" s="600"/>
      <c r="R1522" s="600"/>
      <c r="S1522" s="600"/>
      <c r="T1522" s="600"/>
      <c r="U1522" s="600"/>
      <c r="V1522" s="600"/>
      <c r="W1522" s="600"/>
    </row>
    <row r="1523" spans="15:23">
      <c r="O1523" s="601"/>
      <c r="P1523" s="600"/>
      <c r="Q1523" s="600"/>
      <c r="R1523" s="600"/>
      <c r="S1523" s="600"/>
      <c r="T1523" s="600"/>
      <c r="U1523" s="600"/>
      <c r="V1523" s="600"/>
      <c r="W1523" s="600"/>
    </row>
    <row r="1524" spans="15:23">
      <c r="O1524" s="601"/>
      <c r="P1524" s="600"/>
      <c r="Q1524" s="600"/>
      <c r="R1524" s="600"/>
      <c r="S1524" s="600"/>
      <c r="T1524" s="600"/>
      <c r="U1524" s="600"/>
      <c r="V1524" s="600"/>
      <c r="W1524" s="600"/>
    </row>
    <row r="1525" spans="15:23">
      <c r="O1525" s="601"/>
      <c r="P1525" s="600"/>
      <c r="Q1525" s="600"/>
      <c r="R1525" s="600"/>
      <c r="S1525" s="600"/>
      <c r="T1525" s="600"/>
      <c r="U1525" s="600"/>
      <c r="V1525" s="600"/>
      <c r="W1525" s="600"/>
    </row>
    <row r="1526" spans="15:23">
      <c r="O1526" s="601"/>
      <c r="P1526" s="600"/>
      <c r="Q1526" s="600"/>
      <c r="R1526" s="600"/>
      <c r="S1526" s="600"/>
      <c r="T1526" s="600"/>
      <c r="U1526" s="600"/>
      <c r="V1526" s="600"/>
      <c r="W1526" s="600"/>
    </row>
    <row r="1527" spans="15:23">
      <c r="O1527" s="601"/>
      <c r="P1527" s="600"/>
      <c r="Q1527" s="600"/>
      <c r="R1527" s="600"/>
      <c r="S1527" s="600"/>
      <c r="T1527" s="600"/>
      <c r="U1527" s="600"/>
      <c r="V1527" s="600"/>
      <c r="W1527" s="600"/>
    </row>
    <row r="1528" spans="15:23">
      <c r="O1528" s="601"/>
      <c r="P1528" s="600"/>
      <c r="Q1528" s="600"/>
      <c r="R1528" s="600"/>
      <c r="S1528" s="600"/>
      <c r="T1528" s="600"/>
      <c r="U1528" s="600"/>
      <c r="V1528" s="600"/>
      <c r="W1528" s="600"/>
    </row>
    <row r="1529" spans="15:23">
      <c r="O1529" s="601"/>
      <c r="P1529" s="600"/>
      <c r="Q1529" s="600"/>
      <c r="R1529" s="600"/>
      <c r="S1529" s="600"/>
      <c r="T1529" s="600"/>
      <c r="U1529" s="600"/>
      <c r="V1529" s="600"/>
      <c r="W1529" s="600"/>
    </row>
    <row r="1530" spans="15:23">
      <c r="O1530" s="601"/>
      <c r="P1530" s="600"/>
      <c r="Q1530" s="600"/>
      <c r="R1530" s="600"/>
      <c r="S1530" s="600"/>
      <c r="T1530" s="600"/>
      <c r="U1530" s="600"/>
      <c r="V1530" s="600"/>
      <c r="W1530" s="600"/>
    </row>
    <row r="1531" spans="15:23">
      <c r="O1531" s="601"/>
      <c r="P1531" s="600"/>
      <c r="Q1531" s="600"/>
      <c r="R1531" s="600"/>
      <c r="S1531" s="600"/>
      <c r="T1531" s="600"/>
      <c r="U1531" s="600"/>
      <c r="V1531" s="600"/>
      <c r="W1531" s="600"/>
    </row>
    <row r="1532" spans="15:23">
      <c r="O1532" s="601"/>
      <c r="P1532" s="600"/>
      <c r="Q1532" s="600"/>
      <c r="R1532" s="600"/>
      <c r="S1532" s="600"/>
      <c r="T1532" s="600"/>
      <c r="U1532" s="600"/>
      <c r="V1532" s="600"/>
      <c r="W1532" s="600"/>
    </row>
    <row r="1533" spans="15:23">
      <c r="O1533" s="601"/>
      <c r="P1533" s="600"/>
      <c r="Q1533" s="600"/>
      <c r="R1533" s="600"/>
      <c r="S1533" s="600"/>
      <c r="T1533" s="600"/>
      <c r="U1533" s="600"/>
      <c r="V1533" s="600"/>
      <c r="W1533" s="600"/>
    </row>
    <row r="1534" spans="15:23">
      <c r="O1534" s="601"/>
      <c r="P1534" s="600"/>
      <c r="Q1534" s="600"/>
      <c r="R1534" s="600"/>
      <c r="S1534" s="600"/>
      <c r="T1534" s="600"/>
      <c r="U1534" s="600"/>
      <c r="V1534" s="600"/>
      <c r="W1534" s="600"/>
    </row>
    <row r="1535" spans="15:23">
      <c r="O1535" s="601"/>
      <c r="P1535" s="600"/>
      <c r="Q1535" s="600"/>
      <c r="R1535" s="600"/>
      <c r="S1535" s="600"/>
      <c r="T1535" s="600"/>
      <c r="U1535" s="600"/>
      <c r="V1535" s="600"/>
      <c r="W1535" s="600"/>
    </row>
    <row r="1536" spans="15:23">
      <c r="O1536" s="601"/>
      <c r="P1536" s="600"/>
      <c r="Q1536" s="600"/>
      <c r="R1536" s="600"/>
      <c r="S1536" s="600"/>
      <c r="T1536" s="600"/>
      <c r="U1536" s="600"/>
      <c r="V1536" s="600"/>
      <c r="W1536" s="600"/>
    </row>
    <row r="1537" spans="15:23">
      <c r="O1537" s="601"/>
      <c r="P1537" s="600"/>
      <c r="Q1537" s="600"/>
      <c r="R1537" s="600"/>
      <c r="S1537" s="600"/>
      <c r="T1537" s="600"/>
      <c r="U1537" s="600"/>
      <c r="V1537" s="600"/>
      <c r="W1537" s="600"/>
    </row>
    <row r="1538" spans="15:23">
      <c r="O1538" s="601"/>
      <c r="P1538" s="600"/>
      <c r="Q1538" s="600"/>
      <c r="R1538" s="600"/>
      <c r="S1538" s="600"/>
      <c r="T1538" s="600"/>
      <c r="U1538" s="600"/>
      <c r="V1538" s="600"/>
      <c r="W1538" s="600"/>
    </row>
    <row r="1539" spans="15:23">
      <c r="O1539" s="601"/>
      <c r="P1539" s="600"/>
      <c r="Q1539" s="600"/>
      <c r="R1539" s="600"/>
      <c r="S1539" s="600"/>
      <c r="T1539" s="600"/>
      <c r="U1539" s="600"/>
      <c r="V1539" s="600"/>
      <c r="W1539" s="600"/>
    </row>
    <row r="1540" spans="15:23">
      <c r="O1540" s="601"/>
      <c r="P1540" s="600"/>
      <c r="Q1540" s="600"/>
      <c r="R1540" s="600"/>
      <c r="S1540" s="600"/>
      <c r="T1540" s="600"/>
      <c r="U1540" s="600"/>
      <c r="V1540" s="600"/>
      <c r="W1540" s="600"/>
    </row>
    <row r="1541" spans="15:23">
      <c r="O1541" s="601"/>
      <c r="P1541" s="600"/>
      <c r="Q1541" s="600"/>
      <c r="R1541" s="600"/>
      <c r="S1541" s="600"/>
      <c r="T1541" s="600"/>
      <c r="U1541" s="600"/>
      <c r="V1541" s="600"/>
      <c r="W1541" s="600"/>
    </row>
    <row r="1542" spans="15:23">
      <c r="O1542" s="601"/>
      <c r="P1542" s="600"/>
      <c r="Q1542" s="600"/>
      <c r="R1542" s="600"/>
      <c r="S1542" s="600"/>
      <c r="T1542" s="600"/>
      <c r="U1542" s="600"/>
      <c r="V1542" s="600"/>
      <c r="W1542" s="600"/>
    </row>
    <row r="1543" spans="15:23">
      <c r="O1543" s="601"/>
      <c r="P1543" s="600"/>
      <c r="Q1543" s="600"/>
      <c r="R1543" s="600"/>
      <c r="S1543" s="600"/>
      <c r="T1543" s="600"/>
      <c r="U1543" s="600"/>
      <c r="V1543" s="600"/>
      <c r="W1543" s="600"/>
    </row>
    <row r="1544" spans="15:23">
      <c r="O1544" s="601"/>
      <c r="P1544" s="600"/>
      <c r="Q1544" s="600"/>
      <c r="R1544" s="600"/>
      <c r="S1544" s="600"/>
      <c r="T1544" s="600"/>
      <c r="U1544" s="600"/>
      <c r="V1544" s="600"/>
      <c r="W1544" s="600"/>
    </row>
    <row r="1545" spans="15:23">
      <c r="O1545" s="601"/>
      <c r="P1545" s="600"/>
      <c r="Q1545" s="600"/>
      <c r="R1545" s="600"/>
      <c r="S1545" s="600"/>
      <c r="T1545" s="600"/>
      <c r="U1545" s="600"/>
      <c r="V1545" s="600"/>
      <c r="W1545" s="600"/>
    </row>
    <row r="1546" spans="15:23">
      <c r="O1546" s="601"/>
      <c r="P1546" s="600"/>
      <c r="Q1546" s="600"/>
      <c r="R1546" s="600"/>
      <c r="S1546" s="600"/>
      <c r="T1546" s="600"/>
      <c r="U1546" s="600"/>
      <c r="V1546" s="600"/>
      <c r="W1546" s="600"/>
    </row>
    <row r="1547" spans="15:23">
      <c r="O1547" s="601"/>
      <c r="P1547" s="600"/>
      <c r="Q1547" s="600"/>
      <c r="R1547" s="600"/>
      <c r="S1547" s="600"/>
      <c r="T1547" s="600"/>
      <c r="U1547" s="600"/>
      <c r="V1547" s="600"/>
      <c r="W1547" s="600"/>
    </row>
    <row r="1548" spans="15:23">
      <c r="O1548" s="601"/>
      <c r="P1548" s="600"/>
      <c r="Q1548" s="600"/>
      <c r="R1548" s="600"/>
      <c r="S1548" s="600"/>
      <c r="T1548" s="600"/>
      <c r="U1548" s="600"/>
      <c r="V1548" s="600"/>
      <c r="W1548" s="600"/>
    </row>
    <row r="1549" spans="15:23">
      <c r="O1549" s="601"/>
      <c r="P1549" s="600"/>
      <c r="Q1549" s="600"/>
      <c r="R1549" s="600"/>
      <c r="S1549" s="600"/>
      <c r="T1549" s="600"/>
      <c r="U1549" s="600"/>
      <c r="V1549" s="600"/>
      <c r="W1549" s="600"/>
    </row>
    <row r="1550" spans="15:23">
      <c r="O1550" s="601"/>
      <c r="P1550" s="600"/>
      <c r="Q1550" s="600"/>
      <c r="R1550" s="600"/>
      <c r="S1550" s="600"/>
      <c r="T1550" s="600"/>
      <c r="U1550" s="600"/>
      <c r="V1550" s="600"/>
      <c r="W1550" s="600"/>
    </row>
    <row r="1551" spans="15:23">
      <c r="O1551" s="601"/>
      <c r="P1551" s="600"/>
      <c r="Q1551" s="600"/>
      <c r="R1551" s="600"/>
      <c r="S1551" s="600"/>
      <c r="T1551" s="600"/>
      <c r="U1551" s="600"/>
      <c r="V1551" s="600"/>
      <c r="W1551" s="600"/>
    </row>
    <row r="1552" spans="15:23">
      <c r="O1552" s="601"/>
      <c r="P1552" s="600"/>
      <c r="Q1552" s="600"/>
      <c r="R1552" s="600"/>
      <c r="S1552" s="600"/>
      <c r="T1552" s="600"/>
      <c r="U1552" s="600"/>
      <c r="V1552" s="600"/>
      <c r="W1552" s="600"/>
    </row>
    <row r="1553" spans="15:23">
      <c r="O1553" s="601"/>
      <c r="P1553" s="600"/>
      <c r="Q1553" s="600"/>
      <c r="R1553" s="600"/>
      <c r="S1553" s="600"/>
      <c r="T1553" s="600"/>
      <c r="U1553" s="600"/>
      <c r="V1553" s="600"/>
      <c r="W1553" s="600"/>
    </row>
    <row r="1554" spans="15:23">
      <c r="O1554" s="601"/>
      <c r="P1554" s="600"/>
      <c r="Q1554" s="600"/>
      <c r="R1554" s="600"/>
      <c r="S1554" s="600"/>
      <c r="T1554" s="600"/>
      <c r="U1554" s="600"/>
      <c r="V1554" s="600"/>
      <c r="W1554" s="600"/>
    </row>
    <row r="1555" spans="15:23">
      <c r="O1555" s="601"/>
      <c r="P1555" s="600"/>
      <c r="Q1555" s="600"/>
      <c r="R1555" s="600"/>
      <c r="S1555" s="600"/>
      <c r="T1555" s="600"/>
      <c r="U1555" s="600"/>
      <c r="V1555" s="600"/>
      <c r="W1555" s="600"/>
    </row>
    <row r="1556" spans="15:23">
      <c r="O1556" s="601"/>
      <c r="P1556" s="600"/>
      <c r="Q1556" s="600"/>
      <c r="R1556" s="600"/>
      <c r="S1556" s="600"/>
      <c r="T1556" s="600"/>
      <c r="U1556" s="600"/>
      <c r="V1556" s="600"/>
      <c r="W1556" s="600"/>
    </row>
    <row r="1557" spans="15:23">
      <c r="O1557" s="601"/>
      <c r="P1557" s="600"/>
      <c r="Q1557" s="600"/>
      <c r="R1557" s="600"/>
      <c r="S1557" s="600"/>
      <c r="T1557" s="600"/>
      <c r="U1557" s="600"/>
      <c r="V1557" s="600"/>
      <c r="W1557" s="600"/>
    </row>
    <row r="1558" spans="15:23">
      <c r="O1558" s="601"/>
      <c r="P1558" s="600"/>
      <c r="Q1558" s="600"/>
      <c r="R1558" s="600"/>
      <c r="S1558" s="600"/>
      <c r="T1558" s="600"/>
      <c r="U1558" s="600"/>
      <c r="V1558" s="600"/>
      <c r="W1558" s="600"/>
    </row>
    <row r="1559" spans="15:23">
      <c r="O1559" s="601"/>
      <c r="P1559" s="600"/>
      <c r="Q1559" s="600"/>
      <c r="R1559" s="600"/>
      <c r="S1559" s="600"/>
      <c r="T1559" s="600"/>
      <c r="U1559" s="600"/>
      <c r="V1559" s="600"/>
      <c r="W1559" s="600"/>
    </row>
    <row r="1560" spans="15:23">
      <c r="O1560" s="601"/>
      <c r="P1560" s="600"/>
      <c r="Q1560" s="600"/>
      <c r="R1560" s="600"/>
      <c r="S1560" s="600"/>
      <c r="T1560" s="600"/>
      <c r="U1560" s="600"/>
      <c r="V1560" s="600"/>
      <c r="W1560" s="600"/>
    </row>
    <row r="1561" spans="15:23">
      <c r="O1561" s="601"/>
      <c r="P1561" s="600"/>
      <c r="Q1561" s="600"/>
      <c r="R1561" s="600"/>
      <c r="S1561" s="600"/>
      <c r="T1561" s="600"/>
      <c r="U1561" s="600"/>
      <c r="V1561" s="600"/>
      <c r="W1561" s="600"/>
    </row>
    <row r="1562" spans="15:23">
      <c r="O1562" s="601"/>
      <c r="P1562" s="600"/>
      <c r="Q1562" s="600"/>
      <c r="R1562" s="600"/>
      <c r="S1562" s="600"/>
      <c r="T1562" s="600"/>
      <c r="U1562" s="600"/>
      <c r="V1562" s="600"/>
      <c r="W1562" s="600"/>
    </row>
    <row r="1563" spans="15:23">
      <c r="O1563" s="601"/>
      <c r="P1563" s="600"/>
      <c r="Q1563" s="600"/>
      <c r="R1563" s="600"/>
      <c r="S1563" s="600"/>
      <c r="T1563" s="600"/>
      <c r="U1563" s="600"/>
      <c r="V1563" s="600"/>
      <c r="W1563" s="600"/>
    </row>
    <row r="1564" spans="15:23">
      <c r="O1564" s="601"/>
      <c r="P1564" s="600"/>
      <c r="Q1564" s="600"/>
      <c r="R1564" s="600"/>
      <c r="S1564" s="600"/>
      <c r="T1564" s="600"/>
      <c r="U1564" s="600"/>
      <c r="V1564" s="600"/>
      <c r="W1564" s="600"/>
    </row>
    <row r="1565" spans="15:23">
      <c r="O1565" s="601"/>
      <c r="P1565" s="600"/>
      <c r="Q1565" s="600"/>
      <c r="R1565" s="600"/>
      <c r="S1565" s="600"/>
      <c r="T1565" s="600"/>
      <c r="U1565" s="600"/>
      <c r="V1565" s="600"/>
      <c r="W1565" s="600"/>
    </row>
    <row r="1566" spans="15:23">
      <c r="O1566" s="601"/>
      <c r="P1566" s="600"/>
      <c r="Q1566" s="600"/>
      <c r="R1566" s="600"/>
      <c r="S1566" s="600"/>
      <c r="T1566" s="600"/>
      <c r="U1566" s="600"/>
      <c r="V1566" s="600"/>
      <c r="W1566" s="600"/>
    </row>
    <row r="1567" spans="15:23">
      <c r="O1567" s="601"/>
      <c r="P1567" s="600"/>
      <c r="Q1567" s="600"/>
      <c r="R1567" s="600"/>
      <c r="S1567" s="600"/>
      <c r="T1567" s="600"/>
      <c r="U1567" s="600"/>
      <c r="V1567" s="600"/>
      <c r="W1567" s="600"/>
    </row>
    <row r="1568" spans="15:23">
      <c r="O1568" s="601"/>
      <c r="P1568" s="600"/>
      <c r="Q1568" s="600"/>
      <c r="R1568" s="600"/>
      <c r="S1568" s="600"/>
      <c r="T1568" s="600"/>
      <c r="U1568" s="600"/>
      <c r="V1568" s="600"/>
      <c r="W1568" s="600"/>
    </row>
    <row r="1569" spans="15:23">
      <c r="O1569" s="601"/>
      <c r="P1569" s="600"/>
      <c r="Q1569" s="600"/>
      <c r="R1569" s="600"/>
      <c r="S1569" s="600"/>
      <c r="T1569" s="600"/>
      <c r="U1569" s="600"/>
      <c r="V1569" s="600"/>
      <c r="W1569" s="600"/>
    </row>
    <row r="1570" spans="15:23">
      <c r="O1570" s="601"/>
      <c r="P1570" s="600"/>
      <c r="Q1570" s="600"/>
      <c r="R1570" s="600"/>
      <c r="S1570" s="600"/>
      <c r="T1570" s="600"/>
      <c r="U1570" s="600"/>
      <c r="V1570" s="600"/>
      <c r="W1570" s="600"/>
    </row>
    <row r="1571" spans="15:23">
      <c r="O1571" s="601"/>
      <c r="P1571" s="600"/>
      <c r="Q1571" s="600"/>
      <c r="R1571" s="600"/>
      <c r="S1571" s="600"/>
      <c r="T1571" s="600"/>
      <c r="U1571" s="600"/>
      <c r="V1571" s="600"/>
      <c r="W1571" s="600"/>
    </row>
    <row r="1572" spans="15:23">
      <c r="O1572" s="601"/>
      <c r="P1572" s="600"/>
      <c r="Q1572" s="600"/>
      <c r="R1572" s="600"/>
      <c r="S1572" s="600"/>
      <c r="T1572" s="600"/>
      <c r="U1572" s="600"/>
      <c r="V1572" s="600"/>
      <c r="W1572" s="600"/>
    </row>
    <row r="1573" spans="15:23">
      <c r="O1573" s="601"/>
      <c r="P1573" s="600"/>
      <c r="Q1573" s="600"/>
      <c r="R1573" s="600"/>
      <c r="S1573" s="600"/>
      <c r="T1573" s="600"/>
      <c r="U1573" s="600"/>
      <c r="V1573" s="600"/>
      <c r="W1573" s="600"/>
    </row>
    <row r="1574" spans="15:23">
      <c r="O1574" s="601"/>
      <c r="P1574" s="600"/>
      <c r="Q1574" s="600"/>
      <c r="R1574" s="600"/>
      <c r="S1574" s="600"/>
      <c r="T1574" s="600"/>
      <c r="U1574" s="600"/>
      <c r="V1574" s="600"/>
      <c r="W1574" s="600"/>
    </row>
    <row r="1575" spans="15:23">
      <c r="O1575" s="601"/>
      <c r="P1575" s="600"/>
      <c r="Q1575" s="600"/>
      <c r="R1575" s="600"/>
      <c r="S1575" s="600"/>
      <c r="T1575" s="600"/>
      <c r="U1575" s="600"/>
      <c r="V1575" s="600"/>
      <c r="W1575" s="600"/>
    </row>
    <row r="1576" spans="15:23">
      <c r="O1576" s="601"/>
      <c r="P1576" s="600"/>
      <c r="Q1576" s="600"/>
      <c r="R1576" s="600"/>
      <c r="S1576" s="600"/>
      <c r="T1576" s="600"/>
      <c r="U1576" s="600"/>
      <c r="V1576" s="600"/>
      <c r="W1576" s="600"/>
    </row>
    <row r="1577" spans="15:23">
      <c r="O1577" s="601"/>
      <c r="P1577" s="600"/>
      <c r="Q1577" s="600"/>
      <c r="R1577" s="600"/>
      <c r="S1577" s="600"/>
      <c r="T1577" s="600"/>
      <c r="U1577" s="600"/>
      <c r="V1577" s="600"/>
      <c r="W1577" s="600"/>
    </row>
  </sheetData>
  <mergeCells count="23">
    <mergeCell ref="J4:K4"/>
    <mergeCell ref="G10:H10"/>
    <mergeCell ref="G13:H13"/>
    <mergeCell ref="J10:K10"/>
    <mergeCell ref="J11:K11"/>
    <mergeCell ref="J12:K12"/>
    <mergeCell ref="J13:K13"/>
    <mergeCell ref="O2:W2"/>
    <mergeCell ref="N21:O22"/>
    <mergeCell ref="N23:O24"/>
    <mergeCell ref="P17:Q17"/>
    <mergeCell ref="G25:H25"/>
    <mergeCell ref="J14:K14"/>
    <mergeCell ref="J16:K16"/>
    <mergeCell ref="J15:K15"/>
    <mergeCell ref="G5:H5"/>
    <mergeCell ref="G24:H24"/>
    <mergeCell ref="G22:H22"/>
    <mergeCell ref="J17:K17"/>
    <mergeCell ref="J18:K18"/>
    <mergeCell ref="J19:K19"/>
    <mergeCell ref="J22:K22"/>
    <mergeCell ref="G23:H2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1 D13 B7 D20" formula="1"/>
  </ignoredError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X201"/>
  <sheetViews>
    <sheetView zoomScale="85" zoomScaleNormal="85" workbookViewId="0">
      <selection activeCell="F17" sqref="F17"/>
    </sheetView>
  </sheetViews>
  <sheetFormatPr defaultRowHeight="15"/>
  <cols>
    <col min="1" max="1" width="3" style="202" customWidth="1"/>
    <col min="2" max="2" width="2.5703125" style="1" customWidth="1"/>
    <col min="3" max="3" width="9.140625" style="1"/>
    <col min="4" max="4" width="9.5703125" style="1" bestFit="1" customWidth="1"/>
    <col min="5" max="5" width="9.5703125" style="163" customWidth="1"/>
    <col min="6" max="6" width="10.5703125" style="163" bestFit="1" customWidth="1"/>
    <col min="7" max="7" width="2.5703125" style="1" customWidth="1"/>
    <col min="8" max="9" width="9.5703125" style="1" bestFit="1" customWidth="1"/>
    <col min="10" max="10" width="9.5703125" style="163" customWidth="1"/>
    <col min="11" max="11" width="10.5703125" style="163" bestFit="1" customWidth="1"/>
    <col min="12" max="12" width="2.5703125" style="1" customWidth="1"/>
    <col min="13" max="13" width="9.140625" style="1"/>
    <col min="14" max="14" width="9.5703125" style="1" bestFit="1" customWidth="1"/>
    <col min="15" max="16" width="12.28515625" style="163" bestFit="1" customWidth="1"/>
    <col min="17" max="17" width="2.5703125" style="1" customWidth="1"/>
    <col min="18" max="18" width="9.140625" style="1"/>
    <col min="19" max="19" width="9.5703125" style="1" bestFit="1" customWidth="1"/>
    <col min="20" max="20" width="8.7109375" style="163" bestFit="1" customWidth="1"/>
    <col min="21" max="21" width="12.28515625" style="163" bestFit="1" customWidth="1"/>
    <col min="22" max="24" width="2.5703125" style="1" customWidth="1"/>
    <col min="25" max="25" width="9.140625" style="1"/>
    <col min="26" max="26" width="9.5703125" style="1" bestFit="1" customWidth="1"/>
    <col min="27" max="27" width="10.5703125" style="163" bestFit="1" customWidth="1"/>
    <col min="28" max="28" width="10.7109375" style="163" bestFit="1" customWidth="1"/>
    <col min="29" max="29" width="2.5703125" style="1" customWidth="1"/>
    <col min="30" max="30" width="9.28515625" style="1" bestFit="1" customWidth="1"/>
    <col min="31" max="31" width="9.7109375" style="1" bestFit="1" customWidth="1"/>
    <col min="32" max="32" width="9.5703125" style="163" customWidth="1"/>
    <col min="33" max="33" width="10.7109375" style="163" bestFit="1" customWidth="1"/>
    <col min="34" max="34" width="2.5703125" style="1" customWidth="1"/>
    <col min="35" max="35" width="9.140625" style="1"/>
    <col min="36" max="36" width="9.5703125" style="1" bestFit="1" customWidth="1"/>
    <col min="37" max="37" width="10.7109375" style="163" bestFit="1" customWidth="1"/>
    <col min="38" max="38" width="10.5703125" style="163" bestFit="1" customWidth="1"/>
    <col min="39" max="39" width="2.5703125" style="1" customWidth="1"/>
    <col min="40" max="40" width="9.140625" style="1"/>
    <col min="41" max="41" width="9.5703125" style="1" bestFit="1" customWidth="1"/>
    <col min="42" max="42" width="10.7109375" style="163" bestFit="1" customWidth="1"/>
    <col min="43" max="43" width="12.28515625" style="163" bestFit="1" customWidth="1"/>
    <col min="44" max="44" width="2.5703125" style="1" customWidth="1"/>
    <col min="45" max="50" width="9.140625" style="202"/>
    <col min="51" max="16384" width="9.140625" style="1"/>
  </cols>
  <sheetData>
    <row r="1" spans="2:44" s="202" customFormat="1">
      <c r="E1" s="203"/>
      <c r="F1" s="203"/>
      <c r="J1" s="203"/>
      <c r="K1" s="203"/>
      <c r="O1" s="203"/>
      <c r="P1" s="203"/>
      <c r="T1" s="203"/>
      <c r="U1" s="203"/>
      <c r="AA1" s="203"/>
      <c r="AB1" s="203"/>
      <c r="AF1" s="203"/>
      <c r="AG1" s="203"/>
      <c r="AK1" s="203"/>
      <c r="AL1" s="203"/>
      <c r="AP1" s="203"/>
      <c r="AQ1" s="203"/>
    </row>
    <row r="2" spans="2:44" s="1" customFormat="1" ht="15.75">
      <c r="B2" s="260"/>
      <c r="C2" s="711" t="s">
        <v>135</v>
      </c>
      <c r="D2" s="711"/>
      <c r="E2" s="711"/>
      <c r="F2" s="711"/>
      <c r="G2" s="711"/>
      <c r="H2" s="711"/>
      <c r="I2" s="711"/>
      <c r="J2" s="711"/>
      <c r="K2" s="711"/>
      <c r="L2" s="711"/>
      <c r="M2" s="711"/>
      <c r="N2" s="711"/>
      <c r="O2" s="711"/>
      <c r="P2" s="711"/>
      <c r="Q2" s="711"/>
      <c r="R2" s="711"/>
      <c r="S2" s="711"/>
      <c r="T2" s="711"/>
      <c r="U2" s="711"/>
      <c r="V2" s="259"/>
      <c r="X2" s="258"/>
      <c r="Y2" s="712" t="s">
        <v>134</v>
      </c>
      <c r="Z2" s="713"/>
      <c r="AA2" s="713"/>
      <c r="AB2" s="713"/>
      <c r="AC2" s="714"/>
      <c r="AD2" s="713"/>
      <c r="AE2" s="713"/>
      <c r="AF2" s="713"/>
      <c r="AG2" s="713"/>
      <c r="AH2" s="714"/>
      <c r="AI2" s="713"/>
      <c r="AJ2" s="713"/>
      <c r="AK2" s="713"/>
      <c r="AL2" s="713"/>
      <c r="AM2" s="714"/>
      <c r="AN2" s="713"/>
      <c r="AO2" s="713"/>
      <c r="AP2" s="713"/>
      <c r="AQ2" s="715"/>
      <c r="AR2" s="257"/>
    </row>
    <row r="3" spans="2:44" s="1" customFormat="1">
      <c r="B3" s="253"/>
      <c r="C3" s="709" t="s">
        <v>172</v>
      </c>
      <c r="D3" s="709"/>
      <c r="E3" s="709"/>
      <c r="F3" s="709"/>
      <c r="G3" s="255"/>
      <c r="H3" s="709" t="s">
        <v>171</v>
      </c>
      <c r="I3" s="709"/>
      <c r="J3" s="709"/>
      <c r="K3" s="709"/>
      <c r="L3" s="255"/>
      <c r="M3" s="709" t="s">
        <v>170</v>
      </c>
      <c r="N3" s="709"/>
      <c r="O3" s="709"/>
      <c r="P3" s="709"/>
      <c r="Q3" s="255"/>
      <c r="R3" s="709" t="s">
        <v>169</v>
      </c>
      <c r="S3" s="709"/>
      <c r="T3" s="709"/>
      <c r="U3" s="709"/>
      <c r="V3" s="251"/>
      <c r="X3" s="256" t="s">
        <v>168</v>
      </c>
      <c r="Y3" s="709" t="s">
        <v>168</v>
      </c>
      <c r="Z3" s="709"/>
      <c r="AA3" s="709"/>
      <c r="AB3" s="709"/>
      <c r="AC3" s="254" t="str">
        <f>AD3</f>
        <v>SARE11</v>
      </c>
      <c r="AD3" s="709" t="s">
        <v>243</v>
      </c>
      <c r="AE3" s="709"/>
      <c r="AF3" s="710"/>
      <c r="AG3" s="709"/>
      <c r="AH3" s="254" t="str">
        <f>AI3</f>
        <v>GGRC11</v>
      </c>
      <c r="AI3" s="709" t="s">
        <v>244</v>
      </c>
      <c r="AJ3" s="709"/>
      <c r="AK3" s="710"/>
      <c r="AL3" s="709"/>
      <c r="AM3" s="254" t="str">
        <f>AN3</f>
        <v>CIELO</v>
      </c>
      <c r="AN3" s="709" t="s">
        <v>173</v>
      </c>
      <c r="AO3" s="709"/>
      <c r="AP3" s="710"/>
      <c r="AQ3" s="709"/>
      <c r="AR3" s="248"/>
    </row>
    <row r="4" spans="2:44" s="1" customFormat="1">
      <c r="B4" s="253"/>
      <c r="C4" s="177" t="s">
        <v>1</v>
      </c>
      <c r="D4" s="177" t="s">
        <v>161</v>
      </c>
      <c r="E4" s="220" t="s">
        <v>160</v>
      </c>
      <c r="F4" s="220" t="s">
        <v>159</v>
      </c>
      <c r="G4" s="255"/>
      <c r="H4" s="177" t="s">
        <v>1</v>
      </c>
      <c r="I4" s="177" t="s">
        <v>161</v>
      </c>
      <c r="J4" s="220" t="s">
        <v>160</v>
      </c>
      <c r="K4" s="220" t="s">
        <v>159</v>
      </c>
      <c r="L4" s="255"/>
      <c r="M4" s="177" t="s">
        <v>1</v>
      </c>
      <c r="N4" s="177" t="s">
        <v>161</v>
      </c>
      <c r="O4" s="220" t="s">
        <v>160</v>
      </c>
      <c r="P4" s="220" t="s">
        <v>159</v>
      </c>
      <c r="Q4" s="255"/>
      <c r="R4" s="177" t="s">
        <v>1</v>
      </c>
      <c r="S4" s="177" t="s">
        <v>161</v>
      </c>
      <c r="T4" s="220" t="s">
        <v>160</v>
      </c>
      <c r="U4" s="220" t="s">
        <v>159</v>
      </c>
      <c r="V4" s="251"/>
      <c r="X4" s="250"/>
      <c r="Y4" s="177" t="s">
        <v>1</v>
      </c>
      <c r="Z4" s="177" t="s">
        <v>161</v>
      </c>
      <c r="AA4" s="220" t="s">
        <v>160</v>
      </c>
      <c r="AB4" s="220" t="s">
        <v>159</v>
      </c>
      <c r="AC4" s="254"/>
      <c r="AD4" s="177" t="s">
        <v>1</v>
      </c>
      <c r="AE4" s="177" t="s">
        <v>161</v>
      </c>
      <c r="AF4" s="220" t="s">
        <v>160</v>
      </c>
      <c r="AG4" s="220" t="s">
        <v>159</v>
      </c>
      <c r="AH4" s="254"/>
      <c r="AI4" s="177" t="s">
        <v>1</v>
      </c>
      <c r="AJ4" s="177" t="s">
        <v>161</v>
      </c>
      <c r="AK4" s="220" t="s">
        <v>160</v>
      </c>
      <c r="AL4" s="220" t="s">
        <v>159</v>
      </c>
      <c r="AM4" s="254"/>
      <c r="AN4" s="177" t="s">
        <v>1</v>
      </c>
      <c r="AO4" s="177" t="s">
        <v>161</v>
      </c>
      <c r="AP4" s="220" t="s">
        <v>160</v>
      </c>
      <c r="AQ4" s="220" t="s">
        <v>159</v>
      </c>
      <c r="AR4" s="248"/>
    </row>
    <row r="5" spans="2:44" s="1" customFormat="1">
      <c r="B5" s="253"/>
      <c r="C5" s="225">
        <v>45110</v>
      </c>
      <c r="D5" s="179">
        <v>3</v>
      </c>
      <c r="E5" s="224">
        <v>10.36</v>
      </c>
      <c r="F5" s="220">
        <f t="shared" ref="F5:F16" si="0">E5*D5</f>
        <v>31.08</v>
      </c>
      <c r="G5" s="255"/>
      <c r="H5" s="225">
        <v>45082</v>
      </c>
      <c r="I5" s="179">
        <v>5</v>
      </c>
      <c r="J5" s="224">
        <f>39.95/5</f>
        <v>7.99</v>
      </c>
      <c r="K5" s="220">
        <f t="shared" ref="K5:K16" si="1">J5*I5</f>
        <v>39.950000000000003</v>
      </c>
      <c r="L5" s="255"/>
      <c r="M5" s="225">
        <v>44998</v>
      </c>
      <c r="N5" s="179">
        <v>3</v>
      </c>
      <c r="O5" s="224">
        <v>95.3</v>
      </c>
      <c r="P5" s="220">
        <f t="shared" ref="P5:P16" si="2">O5*N5</f>
        <v>285.89999999999998</v>
      </c>
      <c r="Q5" s="255"/>
      <c r="R5" s="225">
        <v>44951</v>
      </c>
      <c r="S5" s="179">
        <v>5</v>
      </c>
      <c r="T5" s="224">
        <v>9.17</v>
      </c>
      <c r="U5" s="220">
        <f t="shared" ref="U5:U16" si="3">T5*S5</f>
        <v>45.85</v>
      </c>
      <c r="V5" s="251"/>
      <c r="X5" s="250"/>
      <c r="Y5" s="225"/>
      <c r="Z5" s="179"/>
      <c r="AA5" s="224"/>
      <c r="AB5" s="220">
        <f t="shared" ref="AB5:AB16" si="4">AA5*Z5</f>
        <v>0</v>
      </c>
      <c r="AC5" s="254"/>
      <c r="AD5" s="225">
        <v>45022</v>
      </c>
      <c r="AE5" s="179">
        <v>4</v>
      </c>
      <c r="AF5" s="224">
        <v>56.14</v>
      </c>
      <c r="AG5" s="220">
        <f t="shared" ref="AG5:AG16" si="5">AF5*AE5</f>
        <v>224.56</v>
      </c>
      <c r="AH5" s="254"/>
      <c r="AI5" s="225">
        <v>45022</v>
      </c>
      <c r="AJ5" s="179">
        <v>1</v>
      </c>
      <c r="AK5" s="224">
        <v>100.49</v>
      </c>
      <c r="AL5" s="220">
        <f t="shared" ref="AL5:AL16" si="6">AK5*AJ5</f>
        <v>100.49</v>
      </c>
      <c r="AM5" s="254"/>
      <c r="AN5" s="225">
        <v>44927</v>
      </c>
      <c r="AO5" s="179">
        <v>9</v>
      </c>
      <c r="AP5" s="224">
        <v>5.74</v>
      </c>
      <c r="AQ5" s="220">
        <f t="shared" ref="AQ5:AQ16" si="7">AP5*AO5</f>
        <v>51.660000000000004</v>
      </c>
      <c r="AR5" s="248"/>
    </row>
    <row r="6" spans="2:44" s="1" customFormat="1">
      <c r="B6" s="253"/>
      <c r="C6" s="225"/>
      <c r="D6" s="179"/>
      <c r="E6" s="224"/>
      <c r="F6" s="220">
        <f t="shared" si="0"/>
        <v>0</v>
      </c>
      <c r="G6" s="255"/>
      <c r="H6" s="225">
        <v>45117</v>
      </c>
      <c r="I6" s="179">
        <v>-15</v>
      </c>
      <c r="J6" s="224">
        <v>8.67</v>
      </c>
      <c r="K6" s="220">
        <f t="shared" si="1"/>
        <v>-130.05000000000001</v>
      </c>
      <c r="L6" s="255"/>
      <c r="M6" s="225">
        <v>45082</v>
      </c>
      <c r="N6" s="179">
        <v>16</v>
      </c>
      <c r="O6" s="224">
        <f>1509.28/16</f>
        <v>94.33</v>
      </c>
      <c r="P6" s="220">
        <f t="shared" si="2"/>
        <v>1509.28</v>
      </c>
      <c r="Q6" s="255"/>
      <c r="R6" s="225">
        <v>45099</v>
      </c>
      <c r="S6" s="179">
        <v>1</v>
      </c>
      <c r="T6" s="224">
        <v>9.48</v>
      </c>
      <c r="U6" s="220">
        <f t="shared" si="3"/>
        <v>9.48</v>
      </c>
      <c r="V6" s="251"/>
      <c r="X6" s="250"/>
      <c r="Y6" s="225"/>
      <c r="Z6" s="179"/>
      <c r="AA6" s="224"/>
      <c r="AB6" s="220">
        <f t="shared" si="4"/>
        <v>0</v>
      </c>
      <c r="AC6" s="254"/>
      <c r="AD6" s="225">
        <v>45082</v>
      </c>
      <c r="AE6" s="179">
        <v>1</v>
      </c>
      <c r="AF6" s="224">
        <v>64.25</v>
      </c>
      <c r="AG6" s="220">
        <f t="shared" si="5"/>
        <v>64.25</v>
      </c>
      <c r="AH6" s="254"/>
      <c r="AI6" s="225">
        <v>45117</v>
      </c>
      <c r="AJ6" s="179">
        <v>-1</v>
      </c>
      <c r="AK6" s="224">
        <v>123.33</v>
      </c>
      <c r="AL6" s="220">
        <f t="shared" si="6"/>
        <v>-123.33</v>
      </c>
      <c r="AM6" s="254"/>
      <c r="AN6" s="225"/>
      <c r="AO6" s="179"/>
      <c r="AP6" s="224"/>
      <c r="AQ6" s="220">
        <f t="shared" si="7"/>
        <v>0</v>
      </c>
      <c r="AR6" s="248"/>
    </row>
    <row r="7" spans="2:44" s="1" customFormat="1">
      <c r="B7" s="253"/>
      <c r="C7" s="225"/>
      <c r="D7" s="179"/>
      <c r="E7" s="224"/>
      <c r="F7" s="220">
        <f t="shared" si="0"/>
        <v>0</v>
      </c>
      <c r="G7" s="255"/>
      <c r="H7" s="225"/>
      <c r="I7" s="179"/>
      <c r="J7" s="224"/>
      <c r="K7" s="220">
        <f t="shared" si="1"/>
        <v>0</v>
      </c>
      <c r="L7" s="255"/>
      <c r="M7" s="225">
        <v>45099</v>
      </c>
      <c r="N7" s="179">
        <v>1</v>
      </c>
      <c r="O7" s="224">
        <v>93.34</v>
      </c>
      <c r="P7" s="220">
        <f t="shared" si="2"/>
        <v>93.34</v>
      </c>
      <c r="Q7" s="255"/>
      <c r="R7" s="225"/>
      <c r="S7" s="179"/>
      <c r="T7" s="224"/>
      <c r="U7" s="220">
        <f t="shared" si="3"/>
        <v>0</v>
      </c>
      <c r="V7" s="251"/>
      <c r="X7" s="250"/>
      <c r="Y7" s="225"/>
      <c r="Z7" s="179"/>
      <c r="AA7" s="224"/>
      <c r="AB7" s="220">
        <f t="shared" si="4"/>
        <v>0</v>
      </c>
      <c r="AC7" s="254"/>
      <c r="AD7" s="225">
        <v>45119</v>
      </c>
      <c r="AE7" s="179">
        <v>-5</v>
      </c>
      <c r="AF7" s="224">
        <v>62.97</v>
      </c>
      <c r="AG7" s="220">
        <f t="shared" si="5"/>
        <v>-314.85000000000002</v>
      </c>
      <c r="AH7" s="254"/>
      <c r="AI7" s="225"/>
      <c r="AJ7" s="179"/>
      <c r="AK7" s="224"/>
      <c r="AL7" s="220">
        <f t="shared" si="6"/>
        <v>0</v>
      </c>
      <c r="AM7" s="254"/>
      <c r="AN7" s="225"/>
      <c r="AO7" s="179"/>
      <c r="AP7" s="224"/>
      <c r="AQ7" s="220">
        <f t="shared" si="7"/>
        <v>0</v>
      </c>
      <c r="AR7" s="248"/>
    </row>
    <row r="8" spans="2:44" s="1" customFormat="1">
      <c r="B8" s="253"/>
      <c r="C8" s="225"/>
      <c r="D8" s="179"/>
      <c r="E8" s="224"/>
      <c r="F8" s="220">
        <f t="shared" si="0"/>
        <v>0</v>
      </c>
      <c r="G8" s="255"/>
      <c r="H8" s="225"/>
      <c r="I8" s="179"/>
      <c r="J8" s="224"/>
      <c r="K8" s="220">
        <f t="shared" si="1"/>
        <v>0</v>
      </c>
      <c r="L8" s="255"/>
      <c r="M8" s="225">
        <v>45117</v>
      </c>
      <c r="N8" s="179">
        <v>2</v>
      </c>
      <c r="O8" s="224">
        <v>93.74</v>
      </c>
      <c r="P8" s="220">
        <f t="shared" si="2"/>
        <v>187.48</v>
      </c>
      <c r="Q8" s="255"/>
      <c r="R8" s="225"/>
      <c r="S8" s="179"/>
      <c r="T8" s="224"/>
      <c r="U8" s="220">
        <f t="shared" si="3"/>
        <v>0</v>
      </c>
      <c r="V8" s="251"/>
      <c r="X8" s="250"/>
      <c r="Y8" s="225">
        <v>45022</v>
      </c>
      <c r="Z8" s="179">
        <v>-1</v>
      </c>
      <c r="AA8" s="224">
        <v>-93.08</v>
      </c>
      <c r="AB8" s="220">
        <f t="shared" si="4"/>
        <v>93.08</v>
      </c>
      <c r="AC8" s="254"/>
      <c r="AD8" s="225"/>
      <c r="AE8" s="179"/>
      <c r="AF8" s="224"/>
      <c r="AG8" s="220">
        <f t="shared" si="5"/>
        <v>0</v>
      </c>
      <c r="AH8" s="254"/>
      <c r="AI8" s="225"/>
      <c r="AJ8" s="179"/>
      <c r="AK8" s="224"/>
      <c r="AL8" s="220">
        <f t="shared" si="6"/>
        <v>0</v>
      </c>
      <c r="AM8" s="254"/>
      <c r="AN8" s="225"/>
      <c r="AO8" s="179"/>
      <c r="AP8" s="224"/>
      <c r="AQ8" s="220">
        <f t="shared" si="7"/>
        <v>0</v>
      </c>
      <c r="AR8" s="248"/>
    </row>
    <row r="9" spans="2:44" s="1" customFormat="1">
      <c r="B9" s="253"/>
      <c r="C9" s="225"/>
      <c r="D9" s="179"/>
      <c r="E9" s="224"/>
      <c r="F9" s="220">
        <f t="shared" si="0"/>
        <v>0</v>
      </c>
      <c r="G9" s="255"/>
      <c r="H9" s="225"/>
      <c r="I9" s="179"/>
      <c r="J9" s="224"/>
      <c r="K9" s="220">
        <f t="shared" si="1"/>
        <v>0</v>
      </c>
      <c r="L9" s="255"/>
      <c r="M9" s="225">
        <v>45119</v>
      </c>
      <c r="N9" s="179">
        <v>3</v>
      </c>
      <c r="O9" s="224">
        <v>94.72</v>
      </c>
      <c r="P9" s="220">
        <f t="shared" si="2"/>
        <v>284.15999999999997</v>
      </c>
      <c r="Q9" s="255"/>
      <c r="R9" s="225"/>
      <c r="S9" s="179"/>
      <c r="T9" s="224"/>
      <c r="U9" s="220">
        <f t="shared" si="3"/>
        <v>0</v>
      </c>
      <c r="V9" s="251"/>
      <c r="X9" s="250"/>
      <c r="Y9" s="225"/>
      <c r="Z9" s="179"/>
      <c r="AA9" s="224"/>
      <c r="AB9" s="220">
        <f t="shared" si="4"/>
        <v>0</v>
      </c>
      <c r="AC9" s="254"/>
      <c r="AD9" s="225"/>
      <c r="AE9" s="179"/>
      <c r="AF9" s="224"/>
      <c r="AG9" s="220">
        <f t="shared" si="5"/>
        <v>0</v>
      </c>
      <c r="AH9" s="254"/>
      <c r="AI9" s="225"/>
      <c r="AJ9" s="179"/>
      <c r="AK9" s="224"/>
      <c r="AL9" s="220">
        <f t="shared" si="6"/>
        <v>0</v>
      </c>
      <c r="AM9" s="254"/>
      <c r="AN9" s="225"/>
      <c r="AO9" s="179"/>
      <c r="AP9" s="224"/>
      <c r="AQ9" s="220">
        <f t="shared" si="7"/>
        <v>0</v>
      </c>
      <c r="AR9" s="248"/>
    </row>
    <row r="10" spans="2:44" s="1" customFormat="1">
      <c r="B10" s="253"/>
      <c r="C10" s="225"/>
      <c r="D10" s="179"/>
      <c r="E10" s="224"/>
      <c r="F10" s="220">
        <f t="shared" si="0"/>
        <v>0</v>
      </c>
      <c r="G10" s="255"/>
      <c r="H10" s="225"/>
      <c r="I10" s="179"/>
      <c r="J10" s="224"/>
      <c r="K10" s="220">
        <f t="shared" si="1"/>
        <v>0</v>
      </c>
      <c r="L10" s="255"/>
      <c r="M10" s="225">
        <v>45128</v>
      </c>
      <c r="N10" s="179">
        <v>2</v>
      </c>
      <c r="O10" s="224">
        <v>88.79</v>
      </c>
      <c r="P10" s="220">
        <f t="shared" si="2"/>
        <v>177.58</v>
      </c>
      <c r="Q10" s="255"/>
      <c r="R10" s="225"/>
      <c r="S10" s="179"/>
      <c r="T10" s="224"/>
      <c r="U10" s="220">
        <f t="shared" si="3"/>
        <v>0</v>
      </c>
      <c r="V10" s="251"/>
      <c r="X10" s="250"/>
      <c r="Y10" s="225"/>
      <c r="Z10" s="179"/>
      <c r="AA10" s="224"/>
      <c r="AB10" s="220">
        <f t="shared" si="4"/>
        <v>0</v>
      </c>
      <c r="AC10" s="254"/>
      <c r="AD10" s="225"/>
      <c r="AE10" s="179"/>
      <c r="AF10" s="224"/>
      <c r="AG10" s="220">
        <f t="shared" si="5"/>
        <v>0</v>
      </c>
      <c r="AH10" s="254"/>
      <c r="AI10" s="225"/>
      <c r="AJ10" s="179"/>
      <c r="AK10" s="224"/>
      <c r="AL10" s="220">
        <f t="shared" si="6"/>
        <v>0</v>
      </c>
      <c r="AM10" s="254"/>
      <c r="AN10" s="225"/>
      <c r="AO10" s="179"/>
      <c r="AP10" s="224"/>
      <c r="AQ10" s="220">
        <f t="shared" si="7"/>
        <v>0</v>
      </c>
      <c r="AR10" s="248"/>
    </row>
    <row r="11" spans="2:44" s="1" customFormat="1">
      <c r="B11" s="253"/>
      <c r="C11" s="225"/>
      <c r="D11" s="179"/>
      <c r="E11" s="224"/>
      <c r="F11" s="220">
        <f t="shared" si="0"/>
        <v>0</v>
      </c>
      <c r="G11" s="255"/>
      <c r="H11" s="225"/>
      <c r="I11" s="179"/>
      <c r="J11" s="224"/>
      <c r="K11" s="220">
        <f t="shared" si="1"/>
        <v>0</v>
      </c>
      <c r="L11" s="255"/>
      <c r="M11" s="225"/>
      <c r="N11" s="179"/>
      <c r="O11" s="224"/>
      <c r="P11" s="220">
        <f t="shared" si="2"/>
        <v>0</v>
      </c>
      <c r="Q11" s="255"/>
      <c r="R11" s="225"/>
      <c r="S11" s="179"/>
      <c r="T11" s="224"/>
      <c r="U11" s="220">
        <f t="shared" si="3"/>
        <v>0</v>
      </c>
      <c r="V11" s="251"/>
      <c r="X11" s="250"/>
      <c r="Y11" s="225"/>
      <c r="Z11" s="179"/>
      <c r="AA11" s="224"/>
      <c r="AB11" s="220">
        <f t="shared" si="4"/>
        <v>0</v>
      </c>
      <c r="AC11" s="254"/>
      <c r="AD11" s="225"/>
      <c r="AE11" s="179"/>
      <c r="AF11" s="224"/>
      <c r="AG11" s="220">
        <f t="shared" si="5"/>
        <v>0</v>
      </c>
      <c r="AH11" s="254"/>
      <c r="AI11" s="225"/>
      <c r="AJ11" s="179"/>
      <c r="AK11" s="224"/>
      <c r="AL11" s="220">
        <f t="shared" si="6"/>
        <v>0</v>
      </c>
      <c r="AM11" s="254"/>
      <c r="AN11" s="225"/>
      <c r="AO11" s="179"/>
      <c r="AP11" s="224"/>
      <c r="AQ11" s="220">
        <f t="shared" si="7"/>
        <v>0</v>
      </c>
      <c r="AR11" s="248"/>
    </row>
    <row r="12" spans="2:44" s="1" customFormat="1">
      <c r="B12" s="253"/>
      <c r="C12" s="225"/>
      <c r="D12" s="179"/>
      <c r="E12" s="224"/>
      <c r="F12" s="220">
        <f t="shared" si="0"/>
        <v>0</v>
      </c>
      <c r="G12" s="255"/>
      <c r="H12" s="225"/>
      <c r="I12" s="179"/>
      <c r="J12" s="224"/>
      <c r="K12" s="220">
        <f t="shared" si="1"/>
        <v>0</v>
      </c>
      <c r="L12" s="255"/>
      <c r="M12" s="225"/>
      <c r="N12" s="179"/>
      <c r="O12" s="224"/>
      <c r="P12" s="220">
        <f t="shared" si="2"/>
        <v>0</v>
      </c>
      <c r="Q12" s="255"/>
      <c r="R12" s="225"/>
      <c r="S12" s="179"/>
      <c r="T12" s="224"/>
      <c r="U12" s="220">
        <f t="shared" si="3"/>
        <v>0</v>
      </c>
      <c r="V12" s="251"/>
      <c r="X12" s="250"/>
      <c r="Y12" s="225"/>
      <c r="Z12" s="179"/>
      <c r="AA12" s="224"/>
      <c r="AB12" s="220">
        <f t="shared" si="4"/>
        <v>0</v>
      </c>
      <c r="AC12" s="254"/>
      <c r="AD12" s="225"/>
      <c r="AE12" s="179"/>
      <c r="AF12" s="224"/>
      <c r="AG12" s="220">
        <f t="shared" si="5"/>
        <v>0</v>
      </c>
      <c r="AH12" s="254"/>
      <c r="AI12" s="225"/>
      <c r="AJ12" s="179"/>
      <c r="AK12" s="224"/>
      <c r="AL12" s="220">
        <f t="shared" si="6"/>
        <v>0</v>
      </c>
      <c r="AM12" s="254"/>
      <c r="AN12" s="225"/>
      <c r="AO12" s="179"/>
      <c r="AP12" s="224"/>
      <c r="AQ12" s="220">
        <f t="shared" si="7"/>
        <v>0</v>
      </c>
      <c r="AR12" s="248"/>
    </row>
    <row r="13" spans="2:44" s="1" customFormat="1">
      <c r="B13" s="253"/>
      <c r="C13" s="225"/>
      <c r="D13" s="179"/>
      <c r="E13" s="224"/>
      <c r="F13" s="220">
        <f t="shared" si="0"/>
        <v>0</v>
      </c>
      <c r="G13" s="255"/>
      <c r="H13" s="225"/>
      <c r="I13" s="179"/>
      <c r="J13" s="224"/>
      <c r="K13" s="220">
        <f t="shared" si="1"/>
        <v>0</v>
      </c>
      <c r="L13" s="255"/>
      <c r="M13" s="225"/>
      <c r="N13" s="179"/>
      <c r="O13" s="224"/>
      <c r="P13" s="220">
        <f t="shared" si="2"/>
        <v>0</v>
      </c>
      <c r="Q13" s="255"/>
      <c r="R13" s="225"/>
      <c r="S13" s="179"/>
      <c r="T13" s="224"/>
      <c r="U13" s="220">
        <f t="shared" si="3"/>
        <v>0</v>
      </c>
      <c r="V13" s="251"/>
      <c r="X13" s="250"/>
      <c r="Y13" s="225"/>
      <c r="Z13" s="179"/>
      <c r="AA13" s="224"/>
      <c r="AB13" s="220">
        <f t="shared" si="4"/>
        <v>0</v>
      </c>
      <c r="AC13" s="254"/>
      <c r="AD13" s="225"/>
      <c r="AE13" s="179"/>
      <c r="AF13" s="224"/>
      <c r="AG13" s="220">
        <f t="shared" si="5"/>
        <v>0</v>
      </c>
      <c r="AH13" s="254"/>
      <c r="AI13" s="225"/>
      <c r="AJ13" s="179"/>
      <c r="AK13" s="224"/>
      <c r="AL13" s="220">
        <f t="shared" si="6"/>
        <v>0</v>
      </c>
      <c r="AM13" s="254"/>
      <c r="AN13" s="225"/>
      <c r="AO13" s="179"/>
      <c r="AP13" s="224"/>
      <c r="AQ13" s="220">
        <f t="shared" si="7"/>
        <v>0</v>
      </c>
      <c r="AR13" s="248"/>
    </row>
    <row r="14" spans="2:44" s="1" customFormat="1">
      <c r="B14" s="253"/>
      <c r="C14" s="225"/>
      <c r="D14" s="179"/>
      <c r="E14" s="224"/>
      <c r="F14" s="220">
        <f t="shared" si="0"/>
        <v>0</v>
      </c>
      <c r="G14" s="255"/>
      <c r="H14" s="225"/>
      <c r="I14" s="179"/>
      <c r="J14" s="224"/>
      <c r="K14" s="220">
        <f t="shared" si="1"/>
        <v>0</v>
      </c>
      <c r="L14" s="255"/>
      <c r="M14" s="225"/>
      <c r="N14" s="179"/>
      <c r="O14" s="224"/>
      <c r="P14" s="220">
        <f t="shared" si="2"/>
        <v>0</v>
      </c>
      <c r="Q14" s="255"/>
      <c r="R14" s="225"/>
      <c r="S14" s="179"/>
      <c r="T14" s="224"/>
      <c r="U14" s="220">
        <f t="shared" si="3"/>
        <v>0</v>
      </c>
      <c r="V14" s="251"/>
      <c r="X14" s="250"/>
      <c r="Y14" s="225"/>
      <c r="Z14" s="179"/>
      <c r="AA14" s="224"/>
      <c r="AB14" s="220">
        <f t="shared" si="4"/>
        <v>0</v>
      </c>
      <c r="AC14" s="254"/>
      <c r="AD14" s="225"/>
      <c r="AE14" s="179"/>
      <c r="AF14" s="224"/>
      <c r="AG14" s="220">
        <f t="shared" si="5"/>
        <v>0</v>
      </c>
      <c r="AH14" s="254"/>
      <c r="AI14" s="225"/>
      <c r="AJ14" s="179"/>
      <c r="AK14" s="224"/>
      <c r="AL14" s="220">
        <f t="shared" si="6"/>
        <v>0</v>
      </c>
      <c r="AM14" s="254"/>
      <c r="AN14" s="225"/>
      <c r="AO14" s="179"/>
      <c r="AP14" s="224"/>
      <c r="AQ14" s="220">
        <f t="shared" si="7"/>
        <v>0</v>
      </c>
      <c r="AR14" s="248"/>
    </row>
    <row r="15" spans="2:44" s="1" customFormat="1">
      <c r="B15" s="253"/>
      <c r="C15" s="225"/>
      <c r="D15" s="179"/>
      <c r="E15" s="224"/>
      <c r="F15" s="220">
        <f t="shared" si="0"/>
        <v>0</v>
      </c>
      <c r="G15" s="255"/>
      <c r="H15" s="225"/>
      <c r="I15" s="179"/>
      <c r="J15" s="224"/>
      <c r="K15" s="220">
        <f t="shared" si="1"/>
        <v>0</v>
      </c>
      <c r="L15" s="255"/>
      <c r="M15" s="225"/>
      <c r="N15" s="179"/>
      <c r="O15" s="224"/>
      <c r="P15" s="220">
        <f t="shared" si="2"/>
        <v>0</v>
      </c>
      <c r="Q15" s="255"/>
      <c r="R15" s="225"/>
      <c r="S15" s="179"/>
      <c r="T15" s="224"/>
      <c r="U15" s="220">
        <f t="shared" si="3"/>
        <v>0</v>
      </c>
      <c r="V15" s="251"/>
      <c r="X15" s="250"/>
      <c r="Y15" s="225"/>
      <c r="Z15" s="179"/>
      <c r="AA15" s="224"/>
      <c r="AB15" s="220">
        <f t="shared" si="4"/>
        <v>0</v>
      </c>
      <c r="AC15" s="254"/>
      <c r="AD15" s="225"/>
      <c r="AE15" s="179"/>
      <c r="AF15" s="224"/>
      <c r="AG15" s="220">
        <f t="shared" si="5"/>
        <v>0</v>
      </c>
      <c r="AH15" s="254"/>
      <c r="AI15" s="225"/>
      <c r="AJ15" s="179"/>
      <c r="AK15" s="224"/>
      <c r="AL15" s="220">
        <f t="shared" si="6"/>
        <v>0</v>
      </c>
      <c r="AM15" s="254"/>
      <c r="AN15" s="225"/>
      <c r="AO15" s="179"/>
      <c r="AP15" s="224"/>
      <c r="AQ15" s="220">
        <f t="shared" si="7"/>
        <v>0</v>
      </c>
      <c r="AR15" s="248"/>
    </row>
    <row r="16" spans="2:44" s="1" customFormat="1">
      <c r="B16" s="253"/>
      <c r="C16" s="225"/>
      <c r="D16" s="179"/>
      <c r="E16" s="224"/>
      <c r="F16" s="220">
        <f t="shared" si="0"/>
        <v>0</v>
      </c>
      <c r="G16" s="255"/>
      <c r="H16" s="225"/>
      <c r="I16" s="179"/>
      <c r="J16" s="224"/>
      <c r="K16" s="220">
        <f t="shared" si="1"/>
        <v>0</v>
      </c>
      <c r="L16" s="255"/>
      <c r="M16" s="225"/>
      <c r="N16" s="179"/>
      <c r="O16" s="224"/>
      <c r="P16" s="220">
        <f t="shared" si="2"/>
        <v>0</v>
      </c>
      <c r="Q16" s="255"/>
      <c r="R16" s="225"/>
      <c r="S16" s="179"/>
      <c r="T16" s="224"/>
      <c r="U16" s="220">
        <f t="shared" si="3"/>
        <v>0</v>
      </c>
      <c r="V16" s="251"/>
      <c r="X16" s="250"/>
      <c r="Y16" s="225"/>
      <c r="Z16" s="179">
        <v>23</v>
      </c>
      <c r="AA16" s="224">
        <v>9.5</v>
      </c>
      <c r="AB16" s="220">
        <f t="shared" si="4"/>
        <v>218.5</v>
      </c>
      <c r="AC16" s="254"/>
      <c r="AD16" s="225"/>
      <c r="AE16" s="179"/>
      <c r="AF16" s="224"/>
      <c r="AG16" s="220">
        <f t="shared" si="5"/>
        <v>0</v>
      </c>
      <c r="AH16" s="254"/>
      <c r="AI16" s="225"/>
      <c r="AJ16" s="179"/>
      <c r="AK16" s="224"/>
      <c r="AL16" s="220">
        <f t="shared" si="6"/>
        <v>0</v>
      </c>
      <c r="AM16" s="254"/>
      <c r="AN16" s="225"/>
      <c r="AO16" s="179"/>
      <c r="AP16" s="224"/>
      <c r="AQ16" s="220">
        <f t="shared" si="7"/>
        <v>0</v>
      </c>
      <c r="AR16" s="248"/>
    </row>
    <row r="17" spans="2:44" s="1" customFormat="1">
      <c r="B17" s="253"/>
      <c r="C17" s="177" t="s">
        <v>158</v>
      </c>
      <c r="D17" s="177">
        <f>SUM(D5:D16)+D18</f>
        <v>18</v>
      </c>
      <c r="E17" s="220"/>
      <c r="F17" s="220">
        <f>SUM(F5:F16)</f>
        <v>31.08</v>
      </c>
      <c r="G17" s="252"/>
      <c r="H17" s="177" t="s">
        <v>158</v>
      </c>
      <c r="I17" s="177">
        <f>SUM(I5:I16)+I18</f>
        <v>0</v>
      </c>
      <c r="J17" s="220"/>
      <c r="K17" s="220">
        <f>SUM(K5:K16)</f>
        <v>-90.100000000000009</v>
      </c>
      <c r="L17" s="252"/>
      <c r="M17" s="177" t="s">
        <v>158</v>
      </c>
      <c r="N17" s="177">
        <f>SUM(N5:N16)+N18</f>
        <v>28</v>
      </c>
      <c r="O17" s="220"/>
      <c r="P17" s="220">
        <f>SUM(P5:P16)</f>
        <v>2537.7399999999993</v>
      </c>
      <c r="Q17" s="252"/>
      <c r="R17" s="177" t="s">
        <v>158</v>
      </c>
      <c r="S17" s="177">
        <f>SUM(S5:S16)+S18</f>
        <v>18</v>
      </c>
      <c r="T17" s="220"/>
      <c r="U17" s="220">
        <f>SUM(U5:U16)</f>
        <v>55.33</v>
      </c>
      <c r="V17" s="251"/>
      <c r="X17" s="250"/>
      <c r="Y17" s="177" t="s">
        <v>158</v>
      </c>
      <c r="Z17" s="177">
        <f>SUM(Z5:Z16)+Z18</f>
        <v>23</v>
      </c>
      <c r="AA17" s="220"/>
      <c r="AB17" s="220">
        <v>-93.08</v>
      </c>
      <c r="AC17" s="249"/>
      <c r="AD17" s="177" t="s">
        <v>158</v>
      </c>
      <c r="AE17" s="177">
        <f>SUM(AE5:AE16)+AE18</f>
        <v>0</v>
      </c>
      <c r="AF17" s="220"/>
      <c r="AG17" s="220">
        <f>SUM(AG5:AG16)</f>
        <v>-26.04000000000002</v>
      </c>
      <c r="AH17" s="249"/>
      <c r="AI17" s="177" t="s">
        <v>158</v>
      </c>
      <c r="AJ17" s="177">
        <f>SUM(AJ5:AJ16)+AJ18</f>
        <v>0</v>
      </c>
      <c r="AK17" s="220"/>
      <c r="AL17" s="220">
        <f>SUM(AL5:AL16)</f>
        <v>-22.840000000000003</v>
      </c>
      <c r="AM17" s="249"/>
      <c r="AN17" s="177" t="s">
        <v>158</v>
      </c>
      <c r="AO17" s="177">
        <f>SUM(AO5:AO16)+AO18</f>
        <v>9</v>
      </c>
      <c r="AP17" s="220"/>
      <c r="AQ17" s="220">
        <f>SUM(AQ5:AQ16)</f>
        <v>51.660000000000004</v>
      </c>
      <c r="AR17" s="248"/>
    </row>
    <row r="18" spans="2:44" s="1" customFormat="1">
      <c r="B18" s="247"/>
      <c r="C18" s="246"/>
      <c r="D18" s="243">
        <v>15</v>
      </c>
      <c r="E18" s="245"/>
      <c r="F18" s="245"/>
      <c r="G18" s="244"/>
      <c r="H18" s="243"/>
      <c r="I18" s="243">
        <v>10</v>
      </c>
      <c r="J18" s="245"/>
      <c r="K18" s="245"/>
      <c r="L18" s="244"/>
      <c r="M18" s="243"/>
      <c r="N18" s="243">
        <v>1</v>
      </c>
      <c r="O18" s="245"/>
      <c r="P18" s="245"/>
      <c r="Q18" s="244"/>
      <c r="R18" s="243"/>
      <c r="S18" s="243">
        <v>12</v>
      </c>
      <c r="T18" s="242"/>
      <c r="U18" s="242"/>
      <c r="V18" s="241"/>
      <c r="X18" s="240"/>
      <c r="Y18" s="237"/>
      <c r="Z18" s="237">
        <v>1</v>
      </c>
      <c r="AA18" s="239"/>
      <c r="AB18" s="239"/>
      <c r="AC18" s="238"/>
      <c r="AD18" s="237"/>
      <c r="AE18" s="237">
        <v>0</v>
      </c>
      <c r="AF18" s="239"/>
      <c r="AG18" s="239"/>
      <c r="AH18" s="238"/>
      <c r="AI18" s="237"/>
      <c r="AJ18" s="237">
        <v>0</v>
      </c>
      <c r="AK18" s="239"/>
      <c r="AL18" s="239"/>
      <c r="AM18" s="238"/>
      <c r="AN18" s="237"/>
      <c r="AO18" s="237">
        <v>0</v>
      </c>
      <c r="AP18" s="236"/>
      <c r="AQ18" s="236"/>
      <c r="AR18" s="235"/>
    </row>
    <row r="19" spans="2:44" s="202" customFormat="1">
      <c r="C19" s="234"/>
      <c r="D19" s="234"/>
      <c r="E19" s="233"/>
      <c r="F19" s="233"/>
      <c r="H19" s="234"/>
      <c r="I19" s="234"/>
      <c r="J19" s="233"/>
      <c r="K19" s="233"/>
      <c r="M19" s="234"/>
      <c r="N19" s="234"/>
      <c r="O19" s="233"/>
      <c r="P19" s="233"/>
      <c r="R19" s="234"/>
      <c r="S19" s="234"/>
      <c r="T19" s="233"/>
      <c r="U19" s="233"/>
      <c r="Y19" s="234"/>
      <c r="Z19" s="234"/>
      <c r="AA19" s="233"/>
      <c r="AB19" s="233"/>
      <c r="AD19" s="234"/>
      <c r="AE19" s="234"/>
      <c r="AF19" s="233"/>
      <c r="AG19" s="233"/>
      <c r="AI19" s="234"/>
      <c r="AJ19" s="234"/>
      <c r="AK19" s="233"/>
      <c r="AL19" s="233"/>
      <c r="AN19" s="234"/>
      <c r="AO19" s="234"/>
      <c r="AP19" s="233"/>
      <c r="AQ19" s="233"/>
    </row>
    <row r="20" spans="2:44" s="1" customFormat="1" ht="15.75">
      <c r="B20" s="232"/>
      <c r="C20" s="720" t="s">
        <v>134</v>
      </c>
      <c r="D20" s="721"/>
      <c r="E20" s="721"/>
      <c r="F20" s="721"/>
      <c r="G20" s="722"/>
      <c r="H20" s="721"/>
      <c r="I20" s="721"/>
      <c r="J20" s="721"/>
      <c r="K20" s="721"/>
      <c r="L20" s="722"/>
      <c r="M20" s="721"/>
      <c r="N20" s="721"/>
      <c r="O20" s="721"/>
      <c r="P20" s="721"/>
      <c r="Q20" s="722"/>
      <c r="R20" s="721"/>
      <c r="S20" s="721"/>
      <c r="T20" s="721"/>
      <c r="U20" s="723"/>
      <c r="V20" s="231"/>
      <c r="X20" s="230"/>
      <c r="Y20" s="716" t="s">
        <v>135</v>
      </c>
      <c r="Z20" s="717"/>
      <c r="AA20" s="717"/>
      <c r="AB20" s="717"/>
      <c r="AC20" s="718"/>
      <c r="AD20" s="717"/>
      <c r="AE20" s="717"/>
      <c r="AF20" s="717"/>
      <c r="AG20" s="717"/>
      <c r="AH20" s="718"/>
      <c r="AI20" s="717"/>
      <c r="AJ20" s="717"/>
      <c r="AK20" s="717"/>
      <c r="AL20" s="717"/>
      <c r="AM20" s="718"/>
      <c r="AN20" s="717"/>
      <c r="AO20" s="717"/>
      <c r="AP20" s="717"/>
      <c r="AQ20" s="719"/>
      <c r="AR20" s="229"/>
    </row>
    <row r="21" spans="2:44" s="1" customFormat="1">
      <c r="B21" s="223"/>
      <c r="C21" s="709" t="s">
        <v>227</v>
      </c>
      <c r="D21" s="709"/>
      <c r="E21" s="709"/>
      <c r="F21" s="709"/>
      <c r="G21" s="227"/>
      <c r="H21" s="709" t="s">
        <v>167</v>
      </c>
      <c r="I21" s="709"/>
      <c r="J21" s="709"/>
      <c r="K21" s="709"/>
      <c r="L21" s="228" t="str">
        <f>M21</f>
        <v>TGAR11</v>
      </c>
      <c r="M21" s="709" t="s">
        <v>186</v>
      </c>
      <c r="N21" s="709"/>
      <c r="O21" s="709"/>
      <c r="P21" s="709"/>
      <c r="Q21" s="228" t="str">
        <f>R21</f>
        <v>XPCA11</v>
      </c>
      <c r="R21" s="709" t="s">
        <v>230</v>
      </c>
      <c r="S21" s="709"/>
      <c r="T21" s="709"/>
      <c r="U21" s="709"/>
      <c r="V21" s="222"/>
      <c r="X21" s="221"/>
      <c r="Y21" s="709" t="s">
        <v>166</v>
      </c>
      <c r="Z21" s="709"/>
      <c r="AA21" s="709"/>
      <c r="AB21" s="709"/>
      <c r="AC21" s="226"/>
      <c r="AD21" s="709" t="s">
        <v>165</v>
      </c>
      <c r="AE21" s="709"/>
      <c r="AF21" s="710"/>
      <c r="AG21" s="709"/>
      <c r="AH21" s="226"/>
      <c r="AI21" s="709" t="s">
        <v>164</v>
      </c>
      <c r="AJ21" s="709"/>
      <c r="AK21" s="710"/>
      <c r="AL21" s="709"/>
      <c r="AM21" s="226"/>
      <c r="AN21" s="709" t="s">
        <v>163</v>
      </c>
      <c r="AO21" s="709"/>
      <c r="AP21" s="710"/>
      <c r="AQ21" s="709"/>
      <c r="AR21" s="219"/>
    </row>
    <row r="22" spans="2:44" s="1" customFormat="1">
      <c r="B22" s="223"/>
      <c r="C22" s="177" t="s">
        <v>1</v>
      </c>
      <c r="D22" s="177" t="s">
        <v>161</v>
      </c>
      <c r="E22" s="220" t="s">
        <v>160</v>
      </c>
      <c r="F22" s="220" t="s">
        <v>159</v>
      </c>
      <c r="G22" s="227"/>
      <c r="H22" s="177" t="s">
        <v>1</v>
      </c>
      <c r="I22" s="177" t="s">
        <v>161</v>
      </c>
      <c r="J22" s="220" t="s">
        <v>160</v>
      </c>
      <c r="K22" s="220" t="s">
        <v>159</v>
      </c>
      <c r="L22" s="227"/>
      <c r="M22" s="177" t="s">
        <v>1</v>
      </c>
      <c r="N22" s="177" t="s">
        <v>161</v>
      </c>
      <c r="O22" s="220" t="s">
        <v>160</v>
      </c>
      <c r="P22" s="220" t="s">
        <v>162</v>
      </c>
      <c r="Q22" s="227"/>
      <c r="R22" s="177" t="s">
        <v>1</v>
      </c>
      <c r="S22" s="177" t="s">
        <v>161</v>
      </c>
      <c r="T22" s="220" t="s">
        <v>160</v>
      </c>
      <c r="U22" s="220" t="s">
        <v>159</v>
      </c>
      <c r="V22" s="222"/>
      <c r="X22" s="221"/>
      <c r="Y22" s="177" t="s">
        <v>1</v>
      </c>
      <c r="Z22" s="177" t="s">
        <v>161</v>
      </c>
      <c r="AA22" s="220" t="s">
        <v>160</v>
      </c>
      <c r="AB22" s="220" t="s">
        <v>159</v>
      </c>
      <c r="AC22" s="226"/>
      <c r="AD22" s="177" t="s">
        <v>1</v>
      </c>
      <c r="AE22" s="177" t="s">
        <v>161</v>
      </c>
      <c r="AF22" s="220" t="s">
        <v>160</v>
      </c>
      <c r="AG22" s="220" t="s">
        <v>159</v>
      </c>
      <c r="AH22" s="226"/>
      <c r="AI22" s="177" t="s">
        <v>1</v>
      </c>
      <c r="AJ22" s="177" t="s">
        <v>161</v>
      </c>
      <c r="AK22" s="220" t="s">
        <v>160</v>
      </c>
      <c r="AL22" s="220" t="s">
        <v>159</v>
      </c>
      <c r="AM22" s="226"/>
      <c r="AN22" s="177" t="s">
        <v>1</v>
      </c>
      <c r="AO22" s="177" t="s">
        <v>161</v>
      </c>
      <c r="AP22" s="220" t="s">
        <v>160</v>
      </c>
      <c r="AQ22" s="220" t="s">
        <v>159</v>
      </c>
      <c r="AR22" s="219"/>
    </row>
    <row r="23" spans="2:44" s="1" customFormat="1">
      <c r="B23" s="223"/>
      <c r="C23" s="225">
        <v>45013</v>
      </c>
      <c r="D23" s="179">
        <v>2</v>
      </c>
      <c r="E23" s="224">
        <v>60.67</v>
      </c>
      <c r="F23" s="220">
        <f t="shared" ref="F23:F34" si="8">E23*D23</f>
        <v>121.34</v>
      </c>
      <c r="G23" s="227"/>
      <c r="H23" s="225">
        <v>44951</v>
      </c>
      <c r="I23" s="179">
        <v>1</v>
      </c>
      <c r="J23" s="224">
        <v>86.3</v>
      </c>
      <c r="K23" s="220">
        <f t="shared" ref="K23:K34" si="9">J23*I23</f>
        <v>86.3</v>
      </c>
      <c r="L23" s="227"/>
      <c r="M23" s="225">
        <v>45013</v>
      </c>
      <c r="N23" s="179">
        <v>1</v>
      </c>
      <c r="O23" s="224">
        <v>115.99</v>
      </c>
      <c r="P23" s="220">
        <f t="shared" ref="P23:P34" si="10">O23*N23</f>
        <v>115.99</v>
      </c>
      <c r="Q23" s="227"/>
      <c r="R23" s="225">
        <v>45022</v>
      </c>
      <c r="S23" s="179">
        <v>30</v>
      </c>
      <c r="T23" s="224">
        <v>9.74</v>
      </c>
      <c r="U23" s="220">
        <f t="shared" ref="U23:U34" si="11">T23*S23</f>
        <v>292.2</v>
      </c>
      <c r="V23" s="222"/>
      <c r="X23" s="221"/>
      <c r="Y23" s="225"/>
      <c r="Z23" s="179"/>
      <c r="AA23" s="224"/>
      <c r="AB23" s="220">
        <f t="shared" ref="AB23:AB34" si="12">AA23*Z23</f>
        <v>0</v>
      </c>
      <c r="AC23" s="226"/>
      <c r="AD23" s="225">
        <v>44998</v>
      </c>
      <c r="AE23" s="179">
        <v>9</v>
      </c>
      <c r="AF23" s="224">
        <f>7</f>
        <v>7</v>
      </c>
      <c r="AG23" s="220">
        <f t="shared" ref="AG23:AG34" si="13">AF23*AE23</f>
        <v>63</v>
      </c>
      <c r="AH23" s="226"/>
      <c r="AI23" s="225">
        <v>44998</v>
      </c>
      <c r="AJ23" s="179">
        <v>4</v>
      </c>
      <c r="AK23" s="224">
        <v>76.44</v>
      </c>
      <c r="AL23" s="220">
        <f t="shared" ref="AL23:AL34" si="14">AK23*AJ23</f>
        <v>305.76</v>
      </c>
      <c r="AM23" s="226"/>
      <c r="AN23" s="225">
        <v>44998</v>
      </c>
      <c r="AO23" s="179">
        <v>4</v>
      </c>
      <c r="AP23" s="224">
        <v>93.4</v>
      </c>
      <c r="AQ23" s="220">
        <f t="shared" ref="AQ23:AQ34" si="15">AP23*AO23</f>
        <v>373.6</v>
      </c>
      <c r="AR23" s="219"/>
    </row>
    <row r="24" spans="2:44" s="1" customFormat="1">
      <c r="B24" s="223"/>
      <c r="C24" s="225">
        <v>45057</v>
      </c>
      <c r="D24" s="179">
        <v>5</v>
      </c>
      <c r="E24" s="224">
        <v>59.82</v>
      </c>
      <c r="F24" s="220">
        <f t="shared" si="8"/>
        <v>299.10000000000002</v>
      </c>
      <c r="G24" s="227"/>
      <c r="H24" s="225">
        <v>45117</v>
      </c>
      <c r="I24" s="179">
        <v>-2</v>
      </c>
      <c r="J24" s="224">
        <v>97.44</v>
      </c>
      <c r="K24" s="220">
        <f t="shared" si="9"/>
        <v>-194.88</v>
      </c>
      <c r="L24" s="227"/>
      <c r="M24" s="225">
        <v>45082</v>
      </c>
      <c r="N24" s="179">
        <v>5</v>
      </c>
      <c r="O24" s="224">
        <v>119.25</v>
      </c>
      <c r="P24" s="220">
        <f t="shared" si="10"/>
        <v>596.25</v>
      </c>
      <c r="Q24" s="227"/>
      <c r="R24" s="225">
        <v>45082</v>
      </c>
      <c r="S24" s="179">
        <v>103</v>
      </c>
      <c r="T24" s="224">
        <v>9.74</v>
      </c>
      <c r="U24" s="220">
        <f t="shared" si="11"/>
        <v>1003.22</v>
      </c>
      <c r="V24" s="222"/>
      <c r="X24" s="221"/>
      <c r="Y24" s="225"/>
      <c r="Z24" s="179"/>
      <c r="AA24" s="224"/>
      <c r="AB24" s="220">
        <f t="shared" si="12"/>
        <v>0</v>
      </c>
      <c r="AC24" s="226"/>
      <c r="AD24" s="225">
        <v>45013</v>
      </c>
      <c r="AE24" s="179">
        <v>16</v>
      </c>
      <c r="AF24" s="224">
        <v>6.78</v>
      </c>
      <c r="AG24" s="220">
        <f t="shared" si="13"/>
        <v>108.48</v>
      </c>
      <c r="AH24" s="226"/>
      <c r="AI24" s="225"/>
      <c r="AJ24" s="179"/>
      <c r="AK24" s="224"/>
      <c r="AL24" s="220">
        <f t="shared" si="14"/>
        <v>0</v>
      </c>
      <c r="AM24" s="226"/>
      <c r="AN24" s="225">
        <v>45057</v>
      </c>
      <c r="AO24" s="179">
        <v>3</v>
      </c>
      <c r="AP24" s="224">
        <v>89.9</v>
      </c>
      <c r="AQ24" s="220">
        <f t="shared" si="15"/>
        <v>269.70000000000005</v>
      </c>
      <c r="AR24" s="219"/>
    </row>
    <row r="25" spans="2:44" s="1" customFormat="1">
      <c r="B25" s="223"/>
      <c r="C25" s="225">
        <v>45082</v>
      </c>
      <c r="D25" s="179">
        <v>6</v>
      </c>
      <c r="E25" s="224">
        <f>387.06/6</f>
        <v>64.510000000000005</v>
      </c>
      <c r="F25" s="220">
        <f t="shared" si="8"/>
        <v>387.06000000000006</v>
      </c>
      <c r="G25" s="227"/>
      <c r="H25" s="225"/>
      <c r="I25" s="179"/>
      <c r="J25" s="224"/>
      <c r="K25" s="220">
        <f t="shared" si="9"/>
        <v>0</v>
      </c>
      <c r="L25" s="227"/>
      <c r="M25" s="225">
        <v>45119</v>
      </c>
      <c r="N25" s="179">
        <v>1</v>
      </c>
      <c r="O25" s="224">
        <v>122.23</v>
      </c>
      <c r="P25" s="220">
        <f t="shared" si="10"/>
        <v>122.23</v>
      </c>
      <c r="Q25" s="227"/>
      <c r="R25" s="225">
        <v>45099</v>
      </c>
      <c r="S25" s="179">
        <v>2</v>
      </c>
      <c r="T25" s="224">
        <v>9.57</v>
      </c>
      <c r="U25" s="220">
        <f t="shared" si="11"/>
        <v>19.14</v>
      </c>
      <c r="V25" s="222"/>
      <c r="X25" s="221"/>
      <c r="Y25" s="225"/>
      <c r="Z25" s="179"/>
      <c r="AA25" s="224"/>
      <c r="AB25" s="220">
        <f t="shared" si="12"/>
        <v>0</v>
      </c>
      <c r="AC25" s="226"/>
      <c r="AD25" s="225">
        <v>45057</v>
      </c>
      <c r="AE25" s="179">
        <f>4+3</f>
        <v>7</v>
      </c>
      <c r="AF25" s="224">
        <f>6.98+6.99</f>
        <v>13.97</v>
      </c>
      <c r="AG25" s="220">
        <f t="shared" si="13"/>
        <v>97.79</v>
      </c>
      <c r="AH25" s="226"/>
      <c r="AI25" s="225"/>
      <c r="AJ25" s="179"/>
      <c r="AK25" s="224"/>
      <c r="AL25" s="220">
        <f t="shared" si="14"/>
        <v>0</v>
      </c>
      <c r="AM25" s="226"/>
      <c r="AN25" s="225">
        <v>45082</v>
      </c>
      <c r="AO25" s="179">
        <v>11</v>
      </c>
      <c r="AP25" s="224">
        <f>1053.03/11</f>
        <v>95.73</v>
      </c>
      <c r="AQ25" s="220">
        <f t="shared" si="15"/>
        <v>1053.03</v>
      </c>
      <c r="AR25" s="219"/>
    </row>
    <row r="26" spans="2:44" s="1" customFormat="1">
      <c r="B26" s="223"/>
      <c r="C26" s="225">
        <v>45099</v>
      </c>
      <c r="D26" s="179">
        <v>2</v>
      </c>
      <c r="E26" s="224">
        <v>68.22</v>
      </c>
      <c r="F26" s="220">
        <f t="shared" si="8"/>
        <v>136.44</v>
      </c>
      <c r="G26" s="227"/>
      <c r="H26" s="225"/>
      <c r="I26" s="179"/>
      <c r="J26" s="224"/>
      <c r="K26" s="220">
        <f t="shared" si="9"/>
        <v>0</v>
      </c>
      <c r="L26" s="227"/>
      <c r="M26" s="225"/>
      <c r="N26" s="179"/>
      <c r="O26" s="224"/>
      <c r="P26" s="220">
        <f t="shared" si="10"/>
        <v>0</v>
      </c>
      <c r="Q26" s="227"/>
      <c r="R26" s="225">
        <v>45128</v>
      </c>
      <c r="S26" s="179">
        <v>8</v>
      </c>
      <c r="T26" s="224">
        <v>9.33</v>
      </c>
      <c r="U26" s="220">
        <f t="shared" si="11"/>
        <v>74.64</v>
      </c>
      <c r="V26" s="222"/>
      <c r="X26" s="221"/>
      <c r="Y26" s="225"/>
      <c r="Z26" s="179"/>
      <c r="AA26" s="224"/>
      <c r="AB26" s="220">
        <f t="shared" si="12"/>
        <v>0</v>
      </c>
      <c r="AC26" s="226"/>
      <c r="AD26" s="225">
        <v>45082</v>
      </c>
      <c r="AE26" s="179">
        <v>54</v>
      </c>
      <c r="AF26" s="224">
        <f>399.06/54</f>
        <v>7.39</v>
      </c>
      <c r="AG26" s="220">
        <f t="shared" si="13"/>
        <v>399.06</v>
      </c>
      <c r="AH26" s="226"/>
      <c r="AI26" s="225"/>
      <c r="AJ26" s="179"/>
      <c r="AK26" s="224"/>
      <c r="AL26" s="220">
        <f t="shared" si="14"/>
        <v>0</v>
      </c>
      <c r="AM26" s="226"/>
      <c r="AN26" s="225">
        <v>45119</v>
      </c>
      <c r="AO26" s="179">
        <v>1</v>
      </c>
      <c r="AP26" s="224">
        <v>97.72</v>
      </c>
      <c r="AQ26" s="220">
        <f t="shared" si="15"/>
        <v>97.72</v>
      </c>
      <c r="AR26" s="219"/>
    </row>
    <row r="27" spans="2:44" s="1" customFormat="1">
      <c r="B27" s="223"/>
      <c r="C27" s="225"/>
      <c r="D27" s="179"/>
      <c r="E27" s="224"/>
      <c r="F27" s="220">
        <f t="shared" si="8"/>
        <v>0</v>
      </c>
      <c r="G27" s="227"/>
      <c r="H27" s="225"/>
      <c r="I27" s="179"/>
      <c r="J27" s="224"/>
      <c r="K27" s="220">
        <f t="shared" si="9"/>
        <v>0</v>
      </c>
      <c r="L27" s="227"/>
      <c r="M27" s="225"/>
      <c r="N27" s="179"/>
      <c r="O27" s="224"/>
      <c r="P27" s="220">
        <f t="shared" si="10"/>
        <v>0</v>
      </c>
      <c r="Q27" s="227"/>
      <c r="R27" s="225"/>
      <c r="S27" s="179"/>
      <c r="T27" s="224"/>
      <c r="U27" s="220">
        <f t="shared" si="11"/>
        <v>0</v>
      </c>
      <c r="V27" s="222"/>
      <c r="X27" s="221"/>
      <c r="Y27" s="225"/>
      <c r="Z27" s="179"/>
      <c r="AA27" s="224"/>
      <c r="AB27" s="220">
        <f t="shared" si="12"/>
        <v>0</v>
      </c>
      <c r="AC27" s="226"/>
      <c r="AD27" s="225">
        <v>45099</v>
      </c>
      <c r="AE27" s="179">
        <v>15</v>
      </c>
      <c r="AF27" s="224">
        <v>7.43</v>
      </c>
      <c r="AG27" s="220">
        <f t="shared" si="13"/>
        <v>111.44999999999999</v>
      </c>
      <c r="AH27" s="226"/>
      <c r="AI27" s="225"/>
      <c r="AJ27" s="179"/>
      <c r="AK27" s="224"/>
      <c r="AL27" s="220">
        <f t="shared" si="14"/>
        <v>0</v>
      </c>
      <c r="AM27" s="226"/>
      <c r="AN27" s="225"/>
      <c r="AO27" s="179"/>
      <c r="AP27" s="224"/>
      <c r="AQ27" s="220">
        <f t="shared" si="15"/>
        <v>0</v>
      </c>
      <c r="AR27" s="219"/>
    </row>
    <row r="28" spans="2:44" s="1" customFormat="1">
      <c r="B28" s="223"/>
      <c r="C28" s="225"/>
      <c r="D28" s="179"/>
      <c r="E28" s="224"/>
      <c r="F28" s="220">
        <f t="shared" si="8"/>
        <v>0</v>
      </c>
      <c r="G28" s="227"/>
      <c r="H28" s="225"/>
      <c r="I28" s="179"/>
      <c r="J28" s="224"/>
      <c r="K28" s="220">
        <f t="shared" si="9"/>
        <v>0</v>
      </c>
      <c r="L28" s="227"/>
      <c r="M28" s="225"/>
      <c r="N28" s="179"/>
      <c r="O28" s="224"/>
      <c r="P28" s="220">
        <f t="shared" si="10"/>
        <v>0</v>
      </c>
      <c r="Q28" s="227"/>
      <c r="R28" s="225"/>
      <c r="S28" s="179"/>
      <c r="T28" s="224"/>
      <c r="U28" s="220">
        <f t="shared" si="11"/>
        <v>0</v>
      </c>
      <c r="V28" s="222"/>
      <c r="X28" s="221"/>
      <c r="Y28" s="225"/>
      <c r="Z28" s="179"/>
      <c r="AA28" s="224"/>
      <c r="AB28" s="220">
        <f t="shared" si="12"/>
        <v>0</v>
      </c>
      <c r="AC28" s="226"/>
      <c r="AD28" s="225"/>
      <c r="AE28" s="179"/>
      <c r="AF28" s="224"/>
      <c r="AG28" s="220">
        <f t="shared" si="13"/>
        <v>0</v>
      </c>
      <c r="AH28" s="226"/>
      <c r="AI28" s="225"/>
      <c r="AJ28" s="179"/>
      <c r="AK28" s="224"/>
      <c r="AL28" s="220">
        <f t="shared" si="14"/>
        <v>0</v>
      </c>
      <c r="AM28" s="226"/>
      <c r="AN28" s="225"/>
      <c r="AO28" s="179"/>
      <c r="AP28" s="224"/>
      <c r="AQ28" s="220">
        <f t="shared" si="15"/>
        <v>0</v>
      </c>
      <c r="AR28" s="219"/>
    </row>
    <row r="29" spans="2:44" s="1" customFormat="1">
      <c r="B29" s="223"/>
      <c r="C29" s="225"/>
      <c r="D29" s="179"/>
      <c r="E29" s="224"/>
      <c r="F29" s="220">
        <f t="shared" si="8"/>
        <v>0</v>
      </c>
      <c r="G29" s="227"/>
      <c r="H29" s="225"/>
      <c r="I29" s="179"/>
      <c r="J29" s="224"/>
      <c r="K29" s="220">
        <f t="shared" si="9"/>
        <v>0</v>
      </c>
      <c r="L29" s="227"/>
      <c r="M29" s="225"/>
      <c r="N29" s="179"/>
      <c r="O29" s="224"/>
      <c r="P29" s="220">
        <f t="shared" si="10"/>
        <v>0</v>
      </c>
      <c r="Q29" s="227"/>
      <c r="R29" s="225"/>
      <c r="S29" s="179"/>
      <c r="T29" s="224"/>
      <c r="U29" s="220">
        <f t="shared" si="11"/>
        <v>0</v>
      </c>
      <c r="V29" s="222"/>
      <c r="X29" s="221"/>
      <c r="Y29" s="225"/>
      <c r="Z29" s="179"/>
      <c r="AA29" s="224"/>
      <c r="AB29" s="220">
        <f t="shared" si="12"/>
        <v>0</v>
      </c>
      <c r="AC29" s="226"/>
      <c r="AD29" s="225"/>
      <c r="AE29" s="179"/>
      <c r="AF29" s="224"/>
      <c r="AG29" s="220">
        <f t="shared" si="13"/>
        <v>0</v>
      </c>
      <c r="AH29" s="226"/>
      <c r="AI29" s="225"/>
      <c r="AJ29" s="179"/>
      <c r="AK29" s="224"/>
      <c r="AL29" s="220">
        <f t="shared" si="14"/>
        <v>0</v>
      </c>
      <c r="AM29" s="226"/>
      <c r="AN29" s="225"/>
      <c r="AO29" s="179"/>
      <c r="AP29" s="224"/>
      <c r="AQ29" s="220">
        <f t="shared" si="15"/>
        <v>0</v>
      </c>
      <c r="AR29" s="219"/>
    </row>
    <row r="30" spans="2:44" s="1" customFormat="1">
      <c r="B30" s="223"/>
      <c r="C30" s="225"/>
      <c r="D30" s="179"/>
      <c r="E30" s="224"/>
      <c r="F30" s="220">
        <f t="shared" si="8"/>
        <v>0</v>
      </c>
      <c r="G30" s="227"/>
      <c r="H30" s="225"/>
      <c r="I30" s="179"/>
      <c r="J30" s="224"/>
      <c r="K30" s="220">
        <f t="shared" si="9"/>
        <v>0</v>
      </c>
      <c r="L30" s="227"/>
      <c r="M30" s="225"/>
      <c r="N30" s="179"/>
      <c r="O30" s="224"/>
      <c r="P30" s="220">
        <f t="shared" si="10"/>
        <v>0</v>
      </c>
      <c r="Q30" s="227"/>
      <c r="R30" s="225"/>
      <c r="S30" s="179"/>
      <c r="T30" s="224"/>
      <c r="U30" s="220">
        <f t="shared" si="11"/>
        <v>0</v>
      </c>
      <c r="V30" s="222"/>
      <c r="X30" s="221"/>
      <c r="Y30" s="225"/>
      <c r="Z30" s="179"/>
      <c r="AA30" s="224"/>
      <c r="AB30" s="220">
        <f t="shared" si="12"/>
        <v>0</v>
      </c>
      <c r="AC30" s="226"/>
      <c r="AD30" s="225"/>
      <c r="AE30" s="179"/>
      <c r="AF30" s="224"/>
      <c r="AG30" s="220">
        <f t="shared" si="13"/>
        <v>0</v>
      </c>
      <c r="AH30" s="226"/>
      <c r="AI30" s="225"/>
      <c r="AJ30" s="179"/>
      <c r="AK30" s="224"/>
      <c r="AL30" s="220">
        <f t="shared" si="14"/>
        <v>0</v>
      </c>
      <c r="AM30" s="226"/>
      <c r="AN30" s="225"/>
      <c r="AO30" s="179"/>
      <c r="AP30" s="224"/>
      <c r="AQ30" s="220">
        <f t="shared" si="15"/>
        <v>0</v>
      </c>
      <c r="AR30" s="219"/>
    </row>
    <row r="31" spans="2:44" s="1" customFormat="1">
      <c r="B31" s="223"/>
      <c r="C31" s="225"/>
      <c r="D31" s="179"/>
      <c r="E31" s="224"/>
      <c r="F31" s="220">
        <f t="shared" si="8"/>
        <v>0</v>
      </c>
      <c r="G31" s="227"/>
      <c r="H31" s="225"/>
      <c r="I31" s="179"/>
      <c r="J31" s="224"/>
      <c r="K31" s="220">
        <f t="shared" si="9"/>
        <v>0</v>
      </c>
      <c r="L31" s="227"/>
      <c r="M31" s="225"/>
      <c r="N31" s="179"/>
      <c r="O31" s="224"/>
      <c r="P31" s="220">
        <f t="shared" si="10"/>
        <v>0</v>
      </c>
      <c r="Q31" s="227"/>
      <c r="R31" s="225"/>
      <c r="S31" s="179"/>
      <c r="T31" s="224"/>
      <c r="U31" s="220">
        <f t="shared" si="11"/>
        <v>0</v>
      </c>
      <c r="V31" s="222"/>
      <c r="X31" s="221"/>
      <c r="Y31" s="225"/>
      <c r="Z31" s="179"/>
      <c r="AA31" s="224"/>
      <c r="AB31" s="220">
        <f t="shared" si="12"/>
        <v>0</v>
      </c>
      <c r="AC31" s="226"/>
      <c r="AD31" s="225"/>
      <c r="AE31" s="179"/>
      <c r="AF31" s="224"/>
      <c r="AG31" s="220">
        <f t="shared" si="13"/>
        <v>0</v>
      </c>
      <c r="AH31" s="226"/>
      <c r="AI31" s="225"/>
      <c r="AJ31" s="179"/>
      <c r="AK31" s="224"/>
      <c r="AL31" s="220">
        <f t="shared" si="14"/>
        <v>0</v>
      </c>
      <c r="AM31" s="226"/>
      <c r="AN31" s="225"/>
      <c r="AO31" s="179"/>
      <c r="AP31" s="224"/>
      <c r="AQ31" s="220">
        <f t="shared" si="15"/>
        <v>0</v>
      </c>
      <c r="AR31" s="219"/>
    </row>
    <row r="32" spans="2:44" s="1" customFormat="1">
      <c r="B32" s="223"/>
      <c r="C32" s="225"/>
      <c r="D32" s="179"/>
      <c r="E32" s="224"/>
      <c r="F32" s="220">
        <f t="shared" si="8"/>
        <v>0</v>
      </c>
      <c r="G32" s="227"/>
      <c r="H32" s="225"/>
      <c r="I32" s="179"/>
      <c r="J32" s="224"/>
      <c r="K32" s="220">
        <f t="shared" si="9"/>
        <v>0</v>
      </c>
      <c r="L32" s="227"/>
      <c r="M32" s="225"/>
      <c r="N32" s="179"/>
      <c r="O32" s="224"/>
      <c r="P32" s="220">
        <f t="shared" si="10"/>
        <v>0</v>
      </c>
      <c r="Q32" s="227"/>
      <c r="R32" s="225"/>
      <c r="S32" s="179"/>
      <c r="T32" s="224"/>
      <c r="U32" s="220">
        <f t="shared" si="11"/>
        <v>0</v>
      </c>
      <c r="V32" s="222"/>
      <c r="X32" s="221"/>
      <c r="Y32" s="225"/>
      <c r="Z32" s="179"/>
      <c r="AA32" s="224"/>
      <c r="AB32" s="220">
        <f t="shared" si="12"/>
        <v>0</v>
      </c>
      <c r="AC32" s="226"/>
      <c r="AD32" s="225"/>
      <c r="AE32" s="179"/>
      <c r="AF32" s="224"/>
      <c r="AG32" s="220">
        <f t="shared" si="13"/>
        <v>0</v>
      </c>
      <c r="AH32" s="226"/>
      <c r="AI32" s="225"/>
      <c r="AJ32" s="179"/>
      <c r="AK32" s="224"/>
      <c r="AL32" s="220">
        <f t="shared" si="14"/>
        <v>0</v>
      </c>
      <c r="AM32" s="226"/>
      <c r="AN32" s="225"/>
      <c r="AO32" s="179"/>
      <c r="AP32" s="224"/>
      <c r="AQ32" s="220">
        <f t="shared" si="15"/>
        <v>0</v>
      </c>
      <c r="AR32" s="219"/>
    </row>
    <row r="33" spans="2:44" s="1" customFormat="1">
      <c r="B33" s="223"/>
      <c r="C33" s="225"/>
      <c r="D33" s="179"/>
      <c r="E33" s="224"/>
      <c r="F33" s="220">
        <f t="shared" si="8"/>
        <v>0</v>
      </c>
      <c r="G33" s="227"/>
      <c r="H33" s="225"/>
      <c r="I33" s="179"/>
      <c r="J33" s="224"/>
      <c r="K33" s="220">
        <f t="shared" si="9"/>
        <v>0</v>
      </c>
      <c r="L33" s="227"/>
      <c r="M33" s="225"/>
      <c r="N33" s="179"/>
      <c r="O33" s="224"/>
      <c r="P33" s="220">
        <f t="shared" si="10"/>
        <v>0</v>
      </c>
      <c r="Q33" s="227"/>
      <c r="R33" s="225"/>
      <c r="S33" s="179"/>
      <c r="T33" s="224"/>
      <c r="U33" s="220">
        <f t="shared" si="11"/>
        <v>0</v>
      </c>
      <c r="V33" s="222"/>
      <c r="X33" s="221"/>
      <c r="Y33" s="225"/>
      <c r="Z33" s="179"/>
      <c r="AA33" s="224"/>
      <c r="AB33" s="220">
        <f t="shared" si="12"/>
        <v>0</v>
      </c>
      <c r="AC33" s="226"/>
      <c r="AD33" s="225"/>
      <c r="AE33" s="179"/>
      <c r="AF33" s="224"/>
      <c r="AG33" s="220">
        <f t="shared" si="13"/>
        <v>0</v>
      </c>
      <c r="AH33" s="226"/>
      <c r="AI33" s="225"/>
      <c r="AJ33" s="179"/>
      <c r="AK33" s="224"/>
      <c r="AL33" s="220">
        <f t="shared" si="14"/>
        <v>0</v>
      </c>
      <c r="AM33" s="226"/>
      <c r="AN33" s="225"/>
      <c r="AO33" s="179"/>
      <c r="AP33" s="224"/>
      <c r="AQ33" s="220">
        <f t="shared" si="15"/>
        <v>0</v>
      </c>
      <c r="AR33" s="219"/>
    </row>
    <row r="34" spans="2:44" s="1" customFormat="1">
      <c r="B34" s="223"/>
      <c r="C34" s="225"/>
      <c r="D34" s="179"/>
      <c r="E34" s="224"/>
      <c r="F34" s="220">
        <f t="shared" si="8"/>
        <v>0</v>
      </c>
      <c r="G34" s="227"/>
      <c r="H34" s="225"/>
      <c r="I34" s="179"/>
      <c r="J34" s="224"/>
      <c r="K34" s="220">
        <f t="shared" si="9"/>
        <v>0</v>
      </c>
      <c r="L34" s="227"/>
      <c r="M34" s="225"/>
      <c r="N34" s="179"/>
      <c r="O34" s="224"/>
      <c r="P34" s="220">
        <f t="shared" si="10"/>
        <v>0</v>
      </c>
      <c r="Q34" s="227"/>
      <c r="R34" s="225"/>
      <c r="S34" s="179"/>
      <c r="T34" s="224"/>
      <c r="U34" s="220">
        <f t="shared" si="11"/>
        <v>0</v>
      </c>
      <c r="V34" s="222"/>
      <c r="X34" s="221"/>
      <c r="Y34" s="225"/>
      <c r="Z34" s="179"/>
      <c r="AA34" s="224"/>
      <c r="AB34" s="220">
        <f t="shared" si="12"/>
        <v>0</v>
      </c>
      <c r="AC34" s="226"/>
      <c r="AD34" s="225"/>
      <c r="AE34" s="179"/>
      <c r="AF34" s="224"/>
      <c r="AG34" s="220">
        <f t="shared" si="13"/>
        <v>0</v>
      </c>
      <c r="AH34" s="226"/>
      <c r="AI34" s="225"/>
      <c r="AJ34" s="179"/>
      <c r="AK34" s="224"/>
      <c r="AL34" s="220">
        <f t="shared" si="14"/>
        <v>0</v>
      </c>
      <c r="AM34" s="226"/>
      <c r="AN34" s="225"/>
      <c r="AO34" s="179"/>
      <c r="AP34" s="224"/>
      <c r="AQ34" s="220">
        <f t="shared" si="15"/>
        <v>0</v>
      </c>
      <c r="AR34" s="219"/>
    </row>
    <row r="35" spans="2:44" s="1" customFormat="1">
      <c r="B35" s="223"/>
      <c r="C35" s="177" t="s">
        <v>158</v>
      </c>
      <c r="D35" s="177">
        <f>SUM(D23:D34)+D36</f>
        <v>15</v>
      </c>
      <c r="E35" s="220"/>
      <c r="F35" s="220">
        <f>SUM(F23:F34)</f>
        <v>943.94</v>
      </c>
      <c r="G35" s="217"/>
      <c r="H35" s="177" t="s">
        <v>158</v>
      </c>
      <c r="I35" s="177">
        <f>SUM(I23:I34)+I36</f>
        <v>0</v>
      </c>
      <c r="J35" s="220"/>
      <c r="K35" s="220">
        <f>SUM(K23:K34)</f>
        <v>-108.58</v>
      </c>
      <c r="L35" s="217"/>
      <c r="M35" s="177" t="s">
        <v>158</v>
      </c>
      <c r="N35" s="177">
        <f>SUM(N23:N34)+N36</f>
        <v>7</v>
      </c>
      <c r="O35" s="220"/>
      <c r="P35" s="220">
        <f>SUM(P23:P34)</f>
        <v>834.47</v>
      </c>
      <c r="Q35" s="217"/>
      <c r="R35" s="177" t="s">
        <v>158</v>
      </c>
      <c r="S35" s="177">
        <f>SUM(S23:S34)+S36</f>
        <v>143</v>
      </c>
      <c r="T35" s="220"/>
      <c r="U35" s="220">
        <f>SUM(U23:U34)</f>
        <v>1389.2000000000003</v>
      </c>
      <c r="V35" s="222"/>
      <c r="X35" s="221"/>
      <c r="Y35" s="177" t="s">
        <v>158</v>
      </c>
      <c r="Z35" s="177">
        <f>SUM(Z23:Z34)+Z36</f>
        <v>1</v>
      </c>
      <c r="AA35" s="220"/>
      <c r="AB35" s="220">
        <f>SUM(AB23:AB34)</f>
        <v>0</v>
      </c>
      <c r="AC35" s="211"/>
      <c r="AD35" s="177" t="s">
        <v>158</v>
      </c>
      <c r="AE35" s="177">
        <f>SUM(AE23:AE34)+AE36</f>
        <v>111</v>
      </c>
      <c r="AF35" s="220"/>
      <c r="AG35" s="220">
        <f>SUM(AG23:AG34)</f>
        <v>779.78</v>
      </c>
      <c r="AH35" s="211"/>
      <c r="AI35" s="177" t="s">
        <v>158</v>
      </c>
      <c r="AJ35" s="177">
        <f>SUM(AJ23:AJ34)+AJ36</f>
        <v>5</v>
      </c>
      <c r="AK35" s="220"/>
      <c r="AL35" s="220">
        <f>SUM(AL23:AL34)</f>
        <v>305.76</v>
      </c>
      <c r="AM35" s="211"/>
      <c r="AN35" s="177" t="s">
        <v>158</v>
      </c>
      <c r="AO35" s="177">
        <f>SUM(AO23:AO34)+AO36</f>
        <v>20</v>
      </c>
      <c r="AP35" s="220"/>
      <c r="AQ35" s="220">
        <f>SUM(AQ23:AQ34)</f>
        <v>1794.05</v>
      </c>
      <c r="AR35" s="219"/>
    </row>
    <row r="36" spans="2:44" s="1" customFormat="1">
      <c r="B36" s="218"/>
      <c r="C36" s="217"/>
      <c r="D36" s="215"/>
      <c r="E36" s="216"/>
      <c r="F36" s="216"/>
      <c r="G36" s="215"/>
      <c r="H36" s="215"/>
      <c r="I36" s="215">
        <v>1</v>
      </c>
      <c r="J36" s="216"/>
      <c r="K36" s="216"/>
      <c r="L36" s="215"/>
      <c r="M36" s="215"/>
      <c r="N36" s="215">
        <v>0</v>
      </c>
      <c r="O36" s="216"/>
      <c r="P36" s="216"/>
      <c r="Q36" s="215"/>
      <c r="R36" s="215"/>
      <c r="S36" s="215">
        <v>0</v>
      </c>
      <c r="T36" s="214"/>
      <c r="U36" s="214"/>
      <c r="V36" s="213"/>
      <c r="X36" s="212"/>
      <c r="Y36" s="211"/>
      <c r="Z36" s="209">
        <v>1</v>
      </c>
      <c r="AA36" s="210"/>
      <c r="AB36" s="210"/>
      <c r="AC36" s="209"/>
      <c r="AD36" s="209"/>
      <c r="AE36" s="209">
        <v>10</v>
      </c>
      <c r="AF36" s="210"/>
      <c r="AG36" s="210"/>
      <c r="AH36" s="209"/>
      <c r="AI36" s="209"/>
      <c r="AJ36" s="209">
        <v>1</v>
      </c>
      <c r="AK36" s="210"/>
      <c r="AL36" s="210"/>
      <c r="AM36" s="209"/>
      <c r="AN36" s="209"/>
      <c r="AO36" s="209">
        <v>1</v>
      </c>
      <c r="AP36" s="208"/>
      <c r="AQ36" s="208"/>
      <c r="AR36" s="207"/>
    </row>
    <row r="37" spans="2:44" s="202" customFormat="1" ht="6" customHeight="1">
      <c r="E37" s="203"/>
      <c r="F37" s="203"/>
      <c r="J37" s="203"/>
      <c r="K37" s="203"/>
      <c r="O37" s="203"/>
      <c r="P37" s="203"/>
      <c r="T37" s="203"/>
      <c r="U37" s="203"/>
      <c r="AA37" s="203"/>
      <c r="AB37" s="203"/>
      <c r="AF37" s="203"/>
      <c r="AG37" s="203"/>
      <c r="AK37" s="203"/>
      <c r="AL37" s="203"/>
      <c r="AP37" s="203"/>
      <c r="AQ37" s="203"/>
    </row>
    <row r="38" spans="2:44" s="202" customFormat="1" ht="15" customHeight="1">
      <c r="C38" s="725">
        <v>2022</v>
      </c>
      <c r="D38" s="725"/>
      <c r="E38" s="730">
        <v>1081.6300000000001</v>
      </c>
      <c r="F38" s="730"/>
      <c r="G38" s="363"/>
      <c r="J38" s="203"/>
      <c r="K38" s="203"/>
      <c r="O38" s="203"/>
      <c r="P38" s="203"/>
      <c r="T38" s="203"/>
      <c r="U38" s="203"/>
      <c r="AA38" s="203"/>
      <c r="AB38" s="203"/>
      <c r="AF38" s="203"/>
      <c r="AG38" s="203"/>
      <c r="AK38" s="203"/>
      <c r="AL38" s="203"/>
      <c r="AP38" s="203"/>
      <c r="AQ38" s="203"/>
    </row>
    <row r="39" spans="2:44" s="202" customFormat="1" ht="15" customHeight="1">
      <c r="C39" s="725"/>
      <c r="D39" s="725"/>
      <c r="E39" s="730"/>
      <c r="F39" s="730"/>
      <c r="G39" s="363"/>
      <c r="J39" s="203"/>
      <c r="K39" s="203"/>
      <c r="O39" s="203"/>
      <c r="P39" s="203"/>
      <c r="T39" s="203"/>
      <c r="U39" s="203"/>
      <c r="AA39" s="203"/>
      <c r="AB39" s="203"/>
      <c r="AF39" s="203"/>
      <c r="AG39" s="203"/>
      <c r="AK39" s="203"/>
      <c r="AL39" s="203"/>
      <c r="AP39" s="203"/>
      <c r="AQ39" s="203"/>
    </row>
    <row r="40" spans="2:44" s="202" customFormat="1" ht="15" customHeight="1">
      <c r="C40" s="726">
        <v>2023</v>
      </c>
      <c r="D40" s="726"/>
      <c r="E40" s="729">
        <f>F35+K35+P35+U35+U17+P17+K17+F17+AB17+AG17+AG35+AB35+AL17+AL35+AQ35+AQ17</f>
        <v>8382.369999999999</v>
      </c>
      <c r="F40" s="729"/>
      <c r="G40" s="363"/>
      <c r="H40" s="206"/>
      <c r="J40" s="203"/>
      <c r="K40" s="203"/>
      <c r="O40" s="203"/>
      <c r="P40" s="203"/>
      <c r="T40" s="203"/>
      <c r="U40" s="203"/>
      <c r="AA40" s="203"/>
      <c r="AB40" s="203"/>
      <c r="AF40" s="203"/>
      <c r="AG40" s="203"/>
      <c r="AK40" s="203"/>
      <c r="AL40" s="203"/>
      <c r="AP40" s="203"/>
      <c r="AQ40" s="203"/>
    </row>
    <row r="41" spans="2:44" s="202" customFormat="1" ht="15" customHeight="1">
      <c r="C41" s="726"/>
      <c r="D41" s="726"/>
      <c r="E41" s="729"/>
      <c r="F41" s="729"/>
      <c r="G41" s="363"/>
      <c r="J41" s="203"/>
      <c r="K41" s="203"/>
      <c r="O41" s="203"/>
      <c r="P41" s="203"/>
      <c r="T41" s="203"/>
      <c r="U41" s="203"/>
      <c r="AA41" s="203"/>
      <c r="AB41" s="203"/>
      <c r="AF41" s="203"/>
      <c r="AG41" s="203"/>
      <c r="AK41" s="203"/>
      <c r="AL41" s="203"/>
      <c r="AP41" s="203"/>
      <c r="AQ41" s="203"/>
    </row>
    <row r="42" spans="2:44" s="202" customFormat="1" ht="15" customHeight="1">
      <c r="C42" s="727" t="s">
        <v>43</v>
      </c>
      <c r="D42" s="727"/>
      <c r="E42" s="728">
        <f>SUM(E38:F41)</f>
        <v>9464</v>
      </c>
      <c r="F42" s="728"/>
      <c r="G42" s="363"/>
      <c r="J42" s="203"/>
      <c r="K42" s="203"/>
      <c r="O42" s="203"/>
      <c r="P42" s="203"/>
      <c r="T42" s="203"/>
      <c r="U42" s="203"/>
      <c r="AA42" s="203"/>
      <c r="AB42" s="203"/>
      <c r="AF42" s="203"/>
      <c r="AG42" s="203"/>
      <c r="AK42" s="203"/>
      <c r="AL42" s="203"/>
      <c r="AP42" s="203"/>
      <c r="AQ42" s="203"/>
    </row>
    <row r="43" spans="2:44" s="202" customFormat="1" ht="15" customHeight="1">
      <c r="C43" s="727"/>
      <c r="D43" s="727"/>
      <c r="E43" s="728"/>
      <c r="F43" s="728"/>
      <c r="G43" s="363"/>
      <c r="J43" s="203"/>
      <c r="K43" s="203"/>
      <c r="O43" s="203"/>
      <c r="P43" s="203"/>
      <c r="T43" s="203"/>
      <c r="U43" s="203"/>
      <c r="AA43" s="203"/>
      <c r="AB43" s="203"/>
      <c r="AF43" s="203"/>
      <c r="AG43" s="203"/>
      <c r="AK43" s="203"/>
      <c r="AL43" s="203"/>
      <c r="AP43" s="203"/>
      <c r="AQ43" s="203"/>
    </row>
    <row r="44" spans="2:44" s="202" customFormat="1">
      <c r="E44" s="204"/>
      <c r="F44" s="203"/>
      <c r="J44" s="203"/>
      <c r="K44" s="203"/>
      <c r="O44" s="203"/>
      <c r="P44" s="203"/>
      <c r="T44" s="203"/>
      <c r="U44" s="203"/>
      <c r="AA44" s="203"/>
      <c r="AB44" s="203"/>
      <c r="AF44" s="203"/>
      <c r="AG44" s="203"/>
      <c r="AK44" s="203"/>
      <c r="AL44" s="203"/>
      <c r="AP44" s="203"/>
      <c r="AQ44" s="203"/>
    </row>
    <row r="45" spans="2:44" s="202" customFormat="1">
      <c r="E45" s="204"/>
      <c r="F45" s="203"/>
      <c r="J45" s="203"/>
      <c r="K45" s="203"/>
      <c r="O45" s="203"/>
      <c r="P45" s="203"/>
      <c r="T45" s="203"/>
      <c r="U45" s="203"/>
      <c r="AA45" s="203"/>
      <c r="AB45" s="203"/>
      <c r="AF45" s="203"/>
      <c r="AG45" s="203"/>
      <c r="AK45" s="203"/>
      <c r="AL45" s="203"/>
      <c r="AP45" s="203"/>
      <c r="AQ45" s="203"/>
    </row>
    <row r="46" spans="2:44" s="202" customFormat="1">
      <c r="D46" s="205"/>
      <c r="E46" s="204"/>
      <c r="F46" s="203"/>
      <c r="J46" s="203"/>
      <c r="K46" s="203"/>
      <c r="O46" s="203"/>
      <c r="P46" s="203"/>
      <c r="T46" s="203"/>
      <c r="U46" s="203"/>
      <c r="Y46" s="724" t="s">
        <v>287</v>
      </c>
      <c r="Z46" s="724"/>
      <c r="AA46" s="724"/>
      <c r="AB46" s="724"/>
      <c r="AD46" s="724" t="s">
        <v>288</v>
      </c>
      <c r="AE46" s="724"/>
      <c r="AF46" s="724"/>
      <c r="AG46" s="724"/>
      <c r="AJ46" s="202" t="s">
        <v>291</v>
      </c>
      <c r="AK46" s="203"/>
      <c r="AL46" s="203"/>
      <c r="AP46" s="203"/>
      <c r="AQ46" s="203"/>
    </row>
    <row r="47" spans="2:44" s="202" customFormat="1">
      <c r="D47" s="205"/>
      <c r="E47" s="204"/>
      <c r="F47" s="203"/>
      <c r="J47" s="203"/>
      <c r="K47" s="203"/>
      <c r="O47" s="203"/>
      <c r="P47" s="203"/>
      <c r="T47" s="203"/>
      <c r="U47" s="203"/>
      <c r="Y47" s="205">
        <v>45119</v>
      </c>
      <c r="Z47" s="202">
        <v>23</v>
      </c>
      <c r="AA47" s="203">
        <v>9.5</v>
      </c>
      <c r="AB47" s="203">
        <f>AA47*Z47</f>
        <v>218.5</v>
      </c>
      <c r="AD47" s="205">
        <v>45119</v>
      </c>
      <c r="AE47" s="202">
        <v>1</v>
      </c>
      <c r="AF47" s="203">
        <v>83.15</v>
      </c>
      <c r="AG47" s="203">
        <f>AF47*AE47</f>
        <v>83.15</v>
      </c>
      <c r="AI47" s="205">
        <v>45128</v>
      </c>
      <c r="AJ47" s="202">
        <v>0</v>
      </c>
      <c r="AK47" s="203">
        <v>0</v>
      </c>
      <c r="AL47" s="203">
        <f>AK47*AJ47</f>
        <v>0</v>
      </c>
      <c r="AP47" s="203"/>
      <c r="AQ47" s="203"/>
    </row>
    <row r="48" spans="2:44" s="202" customFormat="1">
      <c r="E48" s="204"/>
      <c r="F48" s="203"/>
      <c r="J48" s="203"/>
      <c r="K48" s="203"/>
      <c r="O48" s="203"/>
      <c r="P48" s="203"/>
      <c r="T48" s="203"/>
      <c r="U48" s="203"/>
      <c r="Y48" s="205">
        <v>45128</v>
      </c>
      <c r="Z48" s="202">
        <v>57</v>
      </c>
      <c r="AA48" s="203">
        <v>9.42</v>
      </c>
      <c r="AB48" s="203">
        <f>AA48*Z48</f>
        <v>536.93999999999994</v>
      </c>
      <c r="AF48" s="203"/>
      <c r="AG48" s="203"/>
      <c r="AK48" s="203"/>
      <c r="AL48" s="203"/>
      <c r="AP48" s="203"/>
      <c r="AQ48" s="203"/>
    </row>
    <row r="49" spans="5:43" s="202" customFormat="1">
      <c r="E49" s="204"/>
      <c r="F49" s="203"/>
      <c r="J49" s="203"/>
      <c r="K49" s="203"/>
      <c r="O49" s="203"/>
      <c r="P49" s="203"/>
      <c r="T49" s="203"/>
      <c r="U49" s="203"/>
      <c r="AA49" s="203"/>
      <c r="AB49" s="203"/>
      <c r="AF49" s="203"/>
      <c r="AG49" s="203"/>
      <c r="AK49" s="203"/>
      <c r="AL49" s="203"/>
      <c r="AP49" s="203"/>
      <c r="AQ49" s="203"/>
    </row>
    <row r="50" spans="5:43" s="202" customFormat="1">
      <c r="E50" s="204"/>
      <c r="F50" s="203"/>
      <c r="J50" s="203"/>
      <c r="K50" s="203"/>
      <c r="O50" s="203"/>
      <c r="P50" s="203"/>
      <c r="T50" s="203"/>
      <c r="U50" s="203"/>
      <c r="AA50" s="203"/>
      <c r="AB50" s="203"/>
      <c r="AF50" s="203"/>
      <c r="AG50" s="203"/>
      <c r="AK50" s="203"/>
      <c r="AL50" s="203"/>
      <c r="AP50" s="203"/>
      <c r="AQ50" s="203"/>
    </row>
    <row r="51" spans="5:43" s="202" customFormat="1">
      <c r="E51" s="204"/>
      <c r="F51" s="203"/>
      <c r="J51" s="203"/>
      <c r="K51" s="203"/>
      <c r="O51" s="203"/>
      <c r="P51" s="203"/>
      <c r="T51" s="203"/>
      <c r="U51" s="203"/>
      <c r="AA51" s="203"/>
      <c r="AB51" s="203"/>
      <c r="AF51" s="203"/>
      <c r="AG51" s="203"/>
      <c r="AK51" s="203"/>
      <c r="AL51" s="203"/>
      <c r="AP51" s="203"/>
      <c r="AQ51" s="203"/>
    </row>
    <row r="52" spans="5:43" s="202" customFormat="1">
      <c r="E52" s="204"/>
      <c r="F52" s="203"/>
      <c r="J52" s="203"/>
      <c r="K52" s="203"/>
      <c r="O52" s="203"/>
      <c r="P52" s="203"/>
      <c r="T52" s="203"/>
      <c r="U52" s="203"/>
      <c r="AA52" s="203"/>
      <c r="AB52" s="203"/>
      <c r="AF52" s="203"/>
      <c r="AG52" s="203"/>
      <c r="AK52" s="203"/>
      <c r="AL52" s="203"/>
      <c r="AP52" s="203"/>
      <c r="AQ52" s="203"/>
    </row>
    <row r="53" spans="5:43" s="202" customFormat="1">
      <c r="E53" s="204"/>
      <c r="F53" s="203"/>
      <c r="J53" s="203"/>
      <c r="K53" s="203"/>
      <c r="O53" s="203"/>
      <c r="P53" s="203"/>
      <c r="T53" s="203"/>
      <c r="U53" s="203"/>
      <c r="AA53" s="203"/>
      <c r="AB53" s="203"/>
      <c r="AF53" s="203"/>
      <c r="AG53" s="203"/>
      <c r="AK53" s="203"/>
      <c r="AL53" s="203"/>
      <c r="AP53" s="203"/>
      <c r="AQ53" s="203"/>
    </row>
    <row r="54" spans="5:43" s="202" customFormat="1">
      <c r="E54" s="204"/>
      <c r="F54" s="203"/>
      <c r="J54" s="203"/>
      <c r="K54" s="203"/>
      <c r="O54" s="203"/>
      <c r="P54" s="203"/>
      <c r="T54" s="203"/>
      <c r="U54" s="203"/>
      <c r="AA54" s="203"/>
      <c r="AB54" s="203"/>
      <c r="AF54" s="203"/>
      <c r="AG54" s="203"/>
      <c r="AK54" s="203"/>
      <c r="AL54" s="203"/>
      <c r="AP54" s="203"/>
      <c r="AQ54" s="203"/>
    </row>
    <row r="55" spans="5:43" s="202" customFormat="1">
      <c r="E55" s="204"/>
      <c r="F55" s="203"/>
      <c r="J55" s="203"/>
      <c r="K55" s="203"/>
      <c r="O55" s="203"/>
      <c r="P55" s="203"/>
      <c r="T55" s="203"/>
      <c r="U55" s="203"/>
      <c r="AA55" s="203"/>
      <c r="AB55" s="203"/>
      <c r="AF55" s="203"/>
      <c r="AG55" s="203"/>
      <c r="AK55" s="203"/>
      <c r="AL55" s="203"/>
      <c r="AP55" s="203"/>
      <c r="AQ55" s="203"/>
    </row>
    <row r="56" spans="5:43" s="202" customFormat="1">
      <c r="E56" s="204"/>
      <c r="F56" s="203"/>
      <c r="J56" s="203"/>
      <c r="K56" s="203"/>
      <c r="O56" s="203"/>
      <c r="P56" s="203"/>
      <c r="T56" s="203"/>
      <c r="U56" s="203"/>
      <c r="AA56" s="203"/>
      <c r="AB56" s="203"/>
      <c r="AF56" s="203"/>
      <c r="AG56" s="203"/>
      <c r="AK56" s="203"/>
      <c r="AL56" s="203"/>
      <c r="AP56" s="203"/>
      <c r="AQ56" s="203"/>
    </row>
    <row r="57" spans="5:43" s="202" customFormat="1">
      <c r="E57" s="204"/>
      <c r="F57" s="203"/>
      <c r="J57" s="203"/>
      <c r="K57" s="203"/>
      <c r="O57" s="203"/>
      <c r="P57" s="203"/>
      <c r="T57" s="203"/>
      <c r="U57" s="203"/>
      <c r="AA57" s="203"/>
      <c r="AB57" s="203"/>
      <c r="AF57" s="203"/>
      <c r="AG57" s="203"/>
      <c r="AK57" s="203"/>
      <c r="AL57" s="203"/>
      <c r="AP57" s="203"/>
      <c r="AQ57" s="203"/>
    </row>
    <row r="58" spans="5:43" s="202" customFormat="1">
      <c r="E58" s="204"/>
      <c r="F58" s="203"/>
      <c r="J58" s="203"/>
      <c r="K58" s="203"/>
      <c r="O58" s="203"/>
      <c r="P58" s="203"/>
      <c r="T58" s="203"/>
      <c r="U58" s="203"/>
      <c r="AA58" s="203"/>
      <c r="AB58" s="203"/>
      <c r="AF58" s="203"/>
      <c r="AG58" s="203"/>
      <c r="AK58" s="203"/>
      <c r="AL58" s="203"/>
      <c r="AP58" s="203"/>
      <c r="AQ58" s="203"/>
    </row>
    <row r="59" spans="5:43" s="202" customFormat="1">
      <c r="E59" s="204"/>
      <c r="F59" s="203"/>
      <c r="J59" s="203"/>
      <c r="K59" s="203"/>
      <c r="O59" s="203"/>
      <c r="P59" s="203"/>
      <c r="T59" s="203"/>
      <c r="U59" s="203"/>
      <c r="AA59" s="203"/>
      <c r="AB59" s="203"/>
      <c r="AF59" s="203"/>
      <c r="AG59" s="203"/>
      <c r="AK59" s="203"/>
      <c r="AL59" s="203"/>
      <c r="AP59" s="203"/>
      <c r="AQ59" s="203"/>
    </row>
    <row r="60" spans="5:43" s="202" customFormat="1">
      <c r="E60" s="204"/>
      <c r="F60" s="203"/>
      <c r="J60" s="203"/>
      <c r="K60" s="203"/>
      <c r="O60" s="203"/>
      <c r="P60" s="203"/>
      <c r="T60" s="203"/>
      <c r="U60" s="203"/>
      <c r="AA60" s="203"/>
      <c r="AB60" s="203"/>
      <c r="AF60" s="203"/>
      <c r="AG60" s="203"/>
      <c r="AK60" s="203"/>
      <c r="AL60" s="203"/>
      <c r="AP60" s="203"/>
      <c r="AQ60" s="203"/>
    </row>
    <row r="61" spans="5:43" s="202" customFormat="1">
      <c r="E61" s="204"/>
      <c r="F61" s="203"/>
      <c r="J61" s="203"/>
      <c r="K61" s="203"/>
      <c r="O61" s="203"/>
      <c r="P61" s="203"/>
      <c r="T61" s="203"/>
      <c r="U61" s="203"/>
      <c r="AA61" s="203"/>
      <c r="AB61" s="203"/>
      <c r="AF61" s="203"/>
      <c r="AG61" s="203"/>
      <c r="AK61" s="203"/>
      <c r="AL61" s="203"/>
      <c r="AP61" s="203"/>
      <c r="AQ61" s="203"/>
    </row>
    <row r="62" spans="5:43" s="202" customFormat="1">
      <c r="E62" s="204"/>
      <c r="F62" s="203"/>
      <c r="J62" s="203"/>
      <c r="K62" s="203"/>
      <c r="O62" s="203"/>
      <c r="P62" s="203"/>
      <c r="T62" s="203"/>
      <c r="U62" s="203"/>
      <c r="AA62" s="203"/>
      <c r="AB62" s="203"/>
      <c r="AF62" s="203"/>
      <c r="AG62" s="203"/>
      <c r="AK62" s="203"/>
      <c r="AL62" s="203"/>
      <c r="AP62" s="203"/>
      <c r="AQ62" s="203"/>
    </row>
    <row r="63" spans="5:43" s="202" customFormat="1">
      <c r="E63" s="204"/>
      <c r="F63" s="203"/>
      <c r="J63" s="203"/>
      <c r="K63" s="203"/>
      <c r="O63" s="203"/>
      <c r="P63" s="203"/>
      <c r="T63" s="203"/>
      <c r="U63" s="203"/>
      <c r="AA63" s="203"/>
      <c r="AB63" s="203"/>
      <c r="AF63" s="203"/>
      <c r="AG63" s="203"/>
      <c r="AK63" s="203"/>
      <c r="AL63" s="203"/>
      <c r="AP63" s="203"/>
      <c r="AQ63" s="203"/>
    </row>
    <row r="64" spans="5:43" s="202" customFormat="1">
      <c r="E64" s="204"/>
      <c r="F64" s="203"/>
      <c r="J64" s="203"/>
      <c r="K64" s="203"/>
      <c r="O64" s="203"/>
      <c r="P64" s="203"/>
      <c r="T64" s="203"/>
      <c r="U64" s="203"/>
      <c r="AA64" s="203"/>
      <c r="AB64" s="203"/>
      <c r="AF64" s="203"/>
      <c r="AG64" s="203"/>
      <c r="AK64" s="203"/>
      <c r="AL64" s="203"/>
      <c r="AP64" s="203"/>
      <c r="AQ64" s="203"/>
    </row>
    <row r="65" spans="5:43" s="202" customFormat="1">
      <c r="E65" s="204"/>
      <c r="F65" s="203"/>
      <c r="J65" s="203"/>
      <c r="K65" s="203"/>
      <c r="O65" s="203"/>
      <c r="P65" s="203"/>
      <c r="T65" s="203"/>
      <c r="U65" s="203"/>
      <c r="AA65" s="203"/>
      <c r="AB65" s="203"/>
      <c r="AF65" s="203"/>
      <c r="AG65" s="203"/>
      <c r="AK65" s="203"/>
      <c r="AL65" s="203"/>
      <c r="AP65" s="203"/>
      <c r="AQ65" s="203"/>
    </row>
    <row r="66" spans="5:43" s="202" customFormat="1">
      <c r="E66" s="204"/>
      <c r="F66" s="203"/>
      <c r="J66" s="203"/>
      <c r="K66" s="203"/>
      <c r="O66" s="203"/>
      <c r="P66" s="203"/>
      <c r="T66" s="203"/>
      <c r="U66" s="203"/>
      <c r="AA66" s="203"/>
      <c r="AB66" s="203"/>
      <c r="AF66" s="203"/>
      <c r="AG66" s="203"/>
      <c r="AK66" s="203"/>
      <c r="AL66" s="203"/>
      <c r="AP66" s="203"/>
      <c r="AQ66" s="203"/>
    </row>
    <row r="67" spans="5:43" s="202" customFormat="1">
      <c r="E67" s="204"/>
      <c r="F67" s="203"/>
      <c r="J67" s="203"/>
      <c r="K67" s="203"/>
      <c r="O67" s="203"/>
      <c r="P67" s="203"/>
      <c r="T67" s="203"/>
      <c r="U67" s="203"/>
      <c r="AA67" s="203"/>
      <c r="AB67" s="203"/>
      <c r="AF67" s="203"/>
      <c r="AG67" s="203"/>
      <c r="AK67" s="203"/>
      <c r="AL67" s="203"/>
      <c r="AP67" s="203"/>
      <c r="AQ67" s="203"/>
    </row>
    <row r="68" spans="5:43" s="202" customFormat="1">
      <c r="E68" s="204"/>
      <c r="F68" s="203"/>
      <c r="J68" s="203"/>
      <c r="K68" s="203"/>
      <c r="O68" s="203"/>
      <c r="P68" s="203"/>
      <c r="T68" s="203"/>
      <c r="U68" s="203"/>
      <c r="AA68" s="203"/>
      <c r="AB68" s="203"/>
      <c r="AF68" s="203"/>
      <c r="AG68" s="203"/>
      <c r="AK68" s="203"/>
      <c r="AL68" s="203"/>
      <c r="AP68" s="203"/>
      <c r="AQ68" s="203"/>
    </row>
    <row r="69" spans="5:43" s="202" customFormat="1">
      <c r="E69" s="204"/>
      <c r="F69" s="203"/>
      <c r="J69" s="203"/>
      <c r="K69" s="203"/>
      <c r="O69" s="203"/>
      <c r="P69" s="203"/>
      <c r="T69" s="203"/>
      <c r="U69" s="203"/>
      <c r="AA69" s="203"/>
      <c r="AB69" s="203"/>
      <c r="AF69" s="203"/>
      <c r="AG69" s="203"/>
      <c r="AK69" s="203"/>
      <c r="AL69" s="203"/>
      <c r="AP69" s="203"/>
      <c r="AQ69" s="203"/>
    </row>
    <row r="70" spans="5:43" s="202" customFormat="1">
      <c r="E70" s="204"/>
      <c r="F70" s="203"/>
      <c r="J70" s="203"/>
      <c r="K70" s="203"/>
      <c r="O70" s="203"/>
      <c r="P70" s="203"/>
      <c r="T70" s="203"/>
      <c r="U70" s="203"/>
      <c r="AA70" s="203"/>
      <c r="AB70" s="203"/>
      <c r="AF70" s="203"/>
      <c r="AG70" s="203"/>
      <c r="AK70" s="203"/>
      <c r="AL70" s="203"/>
      <c r="AP70" s="203"/>
      <c r="AQ70" s="203"/>
    </row>
    <row r="71" spans="5:43" s="202" customFormat="1">
      <c r="E71" s="204"/>
      <c r="F71" s="203"/>
      <c r="J71" s="203"/>
      <c r="K71" s="203"/>
      <c r="O71" s="203"/>
      <c r="P71" s="203"/>
      <c r="T71" s="203"/>
      <c r="U71" s="203"/>
      <c r="AA71" s="203"/>
      <c r="AB71" s="203"/>
      <c r="AF71" s="203"/>
      <c r="AG71" s="203"/>
      <c r="AK71" s="203"/>
      <c r="AL71" s="203"/>
      <c r="AP71" s="203"/>
      <c r="AQ71" s="203"/>
    </row>
    <row r="72" spans="5:43" s="202" customFormat="1">
      <c r="E72" s="204"/>
      <c r="F72" s="203"/>
      <c r="J72" s="203"/>
      <c r="K72" s="203"/>
      <c r="O72" s="203"/>
      <c r="P72" s="203"/>
      <c r="T72" s="203"/>
      <c r="U72" s="203"/>
      <c r="AA72" s="203"/>
      <c r="AB72" s="203"/>
      <c r="AF72" s="203"/>
      <c r="AG72" s="203"/>
      <c r="AK72" s="203"/>
      <c r="AL72" s="203"/>
      <c r="AP72" s="203"/>
      <c r="AQ72" s="203"/>
    </row>
    <row r="73" spans="5:43" s="202" customFormat="1">
      <c r="E73" s="204"/>
      <c r="F73" s="203"/>
      <c r="J73" s="203"/>
      <c r="K73" s="203"/>
      <c r="O73" s="203"/>
      <c r="P73" s="203"/>
      <c r="T73" s="203"/>
      <c r="U73" s="203"/>
      <c r="AA73" s="203"/>
      <c r="AB73" s="203"/>
      <c r="AF73" s="203"/>
      <c r="AG73" s="203"/>
      <c r="AK73" s="203"/>
      <c r="AL73" s="203"/>
      <c r="AP73" s="203"/>
      <c r="AQ73" s="203"/>
    </row>
    <row r="74" spans="5:43" s="202" customFormat="1">
      <c r="E74" s="204"/>
      <c r="F74" s="203"/>
      <c r="J74" s="203"/>
      <c r="K74" s="203"/>
      <c r="O74" s="203"/>
      <c r="P74" s="203"/>
      <c r="T74" s="203"/>
      <c r="U74" s="203"/>
      <c r="AA74" s="203"/>
      <c r="AB74" s="203"/>
      <c r="AF74" s="203"/>
      <c r="AG74" s="203"/>
      <c r="AK74" s="203"/>
      <c r="AL74" s="203"/>
      <c r="AP74" s="203"/>
      <c r="AQ74" s="203"/>
    </row>
    <row r="75" spans="5:43" s="202" customFormat="1">
      <c r="E75" s="204"/>
      <c r="F75" s="203"/>
      <c r="J75" s="203"/>
      <c r="K75" s="203"/>
      <c r="O75" s="203"/>
      <c r="P75" s="203"/>
      <c r="T75" s="203"/>
      <c r="U75" s="203"/>
      <c r="AA75" s="203"/>
      <c r="AB75" s="203"/>
      <c r="AF75" s="203"/>
      <c r="AG75" s="203"/>
      <c r="AK75" s="203"/>
      <c r="AL75" s="203"/>
      <c r="AP75" s="203"/>
      <c r="AQ75" s="203"/>
    </row>
    <row r="76" spans="5:43" s="202" customFormat="1">
      <c r="E76" s="204"/>
      <c r="F76" s="203"/>
      <c r="J76" s="203"/>
      <c r="K76" s="203"/>
      <c r="O76" s="203"/>
      <c r="P76" s="203"/>
      <c r="T76" s="203"/>
      <c r="U76" s="203"/>
      <c r="AA76" s="203"/>
      <c r="AB76" s="203"/>
      <c r="AF76" s="203"/>
      <c r="AG76" s="203"/>
      <c r="AK76" s="203"/>
      <c r="AL76" s="203"/>
      <c r="AP76" s="203"/>
      <c r="AQ76" s="203"/>
    </row>
    <row r="77" spans="5:43" s="202" customFormat="1">
      <c r="E77" s="203"/>
      <c r="F77" s="203"/>
      <c r="J77" s="203"/>
      <c r="K77" s="203"/>
      <c r="O77" s="203"/>
      <c r="P77" s="203"/>
      <c r="T77" s="203"/>
      <c r="U77" s="203"/>
      <c r="AA77" s="203"/>
      <c r="AB77" s="203"/>
      <c r="AF77" s="203"/>
      <c r="AG77" s="203"/>
      <c r="AK77" s="203"/>
      <c r="AL77" s="203"/>
      <c r="AP77" s="203"/>
      <c r="AQ77" s="203"/>
    </row>
    <row r="78" spans="5:43" s="202" customFormat="1">
      <c r="E78" s="203"/>
      <c r="F78" s="203"/>
      <c r="J78" s="203"/>
      <c r="K78" s="203"/>
      <c r="O78" s="203"/>
      <c r="P78" s="203"/>
      <c r="T78" s="203"/>
      <c r="U78" s="203"/>
      <c r="AA78" s="203"/>
      <c r="AB78" s="203"/>
      <c r="AF78" s="203"/>
      <c r="AG78" s="203"/>
      <c r="AK78" s="203"/>
      <c r="AL78" s="203"/>
      <c r="AP78" s="203"/>
      <c r="AQ78" s="203"/>
    </row>
    <row r="79" spans="5:43" s="202" customFormat="1">
      <c r="E79" s="203"/>
      <c r="F79" s="203"/>
      <c r="J79" s="203"/>
      <c r="K79" s="203"/>
      <c r="O79" s="203"/>
      <c r="P79" s="203"/>
      <c r="T79" s="203"/>
      <c r="U79" s="203"/>
      <c r="AA79" s="203"/>
      <c r="AB79" s="203"/>
      <c r="AF79" s="203"/>
      <c r="AG79" s="203"/>
      <c r="AK79" s="203"/>
      <c r="AL79" s="203"/>
      <c r="AP79" s="203"/>
      <c r="AQ79" s="203"/>
    </row>
    <row r="80" spans="5:43" s="202" customFormat="1">
      <c r="E80" s="203"/>
      <c r="F80" s="203"/>
      <c r="J80" s="203"/>
      <c r="K80" s="203"/>
      <c r="O80" s="203"/>
      <c r="P80" s="203"/>
      <c r="T80" s="203"/>
      <c r="U80" s="203"/>
      <c r="AA80" s="203"/>
      <c r="AB80" s="203"/>
      <c r="AF80" s="203"/>
      <c r="AG80" s="203"/>
      <c r="AK80" s="203"/>
      <c r="AL80" s="203"/>
      <c r="AP80" s="203"/>
      <c r="AQ80" s="203"/>
    </row>
    <row r="81" spans="5:43" s="202" customFormat="1">
      <c r="E81" s="203"/>
      <c r="F81" s="203"/>
      <c r="J81" s="203"/>
      <c r="K81" s="203"/>
      <c r="O81" s="203"/>
      <c r="P81" s="203"/>
      <c r="T81" s="203"/>
      <c r="U81" s="203"/>
      <c r="AA81" s="203"/>
      <c r="AB81" s="203"/>
      <c r="AF81" s="203"/>
      <c r="AG81" s="203"/>
      <c r="AK81" s="203"/>
      <c r="AL81" s="203"/>
      <c r="AP81" s="203"/>
      <c r="AQ81" s="203"/>
    </row>
    <row r="82" spans="5:43" s="202" customFormat="1">
      <c r="E82" s="203"/>
      <c r="F82" s="203"/>
      <c r="J82" s="203"/>
      <c r="K82" s="203"/>
      <c r="O82" s="203"/>
      <c r="P82" s="203"/>
      <c r="T82" s="203"/>
      <c r="U82" s="203"/>
      <c r="AA82" s="203"/>
      <c r="AB82" s="203"/>
      <c r="AF82" s="203"/>
      <c r="AG82" s="203"/>
      <c r="AK82" s="203"/>
      <c r="AL82" s="203"/>
      <c r="AP82" s="203"/>
      <c r="AQ82" s="203"/>
    </row>
    <row r="83" spans="5:43" s="202" customFormat="1">
      <c r="E83" s="203"/>
      <c r="F83" s="203"/>
      <c r="J83" s="203"/>
      <c r="K83" s="203"/>
      <c r="O83" s="203"/>
      <c r="P83" s="203"/>
      <c r="T83" s="203"/>
      <c r="U83" s="203"/>
      <c r="AA83" s="203"/>
      <c r="AB83" s="203"/>
      <c r="AF83" s="203"/>
      <c r="AG83" s="203"/>
      <c r="AK83" s="203"/>
      <c r="AL83" s="203"/>
      <c r="AP83" s="203"/>
      <c r="AQ83" s="203"/>
    </row>
    <row r="84" spans="5:43" s="202" customFormat="1">
      <c r="E84" s="203"/>
      <c r="F84" s="203"/>
      <c r="J84" s="203"/>
      <c r="K84" s="203"/>
      <c r="O84" s="203"/>
      <c r="P84" s="203"/>
      <c r="T84" s="203"/>
      <c r="U84" s="203"/>
      <c r="AA84" s="203"/>
      <c r="AB84" s="203"/>
      <c r="AF84" s="203"/>
      <c r="AG84" s="203"/>
      <c r="AK84" s="203"/>
      <c r="AL84" s="203"/>
      <c r="AP84" s="203"/>
      <c r="AQ84" s="203"/>
    </row>
    <row r="85" spans="5:43" s="202" customFormat="1">
      <c r="E85" s="203"/>
      <c r="F85" s="203"/>
      <c r="J85" s="203"/>
      <c r="K85" s="203"/>
      <c r="O85" s="203"/>
      <c r="P85" s="203"/>
      <c r="T85" s="203"/>
      <c r="U85" s="203"/>
      <c r="AA85" s="203"/>
      <c r="AB85" s="203"/>
      <c r="AF85" s="203"/>
      <c r="AG85" s="203"/>
      <c r="AK85" s="203"/>
      <c r="AL85" s="203"/>
      <c r="AP85" s="203"/>
      <c r="AQ85" s="203"/>
    </row>
    <row r="86" spans="5:43" s="202" customFormat="1">
      <c r="E86" s="203"/>
      <c r="F86" s="203"/>
      <c r="J86" s="203"/>
      <c r="K86" s="203"/>
      <c r="O86" s="203"/>
      <c r="P86" s="203"/>
      <c r="T86" s="203"/>
      <c r="U86" s="203"/>
      <c r="AA86" s="203"/>
      <c r="AB86" s="203"/>
      <c r="AF86" s="203"/>
      <c r="AG86" s="203"/>
      <c r="AK86" s="203"/>
      <c r="AL86" s="203"/>
      <c r="AP86" s="203"/>
      <c r="AQ86" s="203"/>
    </row>
    <row r="87" spans="5:43" s="202" customFormat="1">
      <c r="E87" s="203"/>
      <c r="F87" s="203"/>
      <c r="J87" s="203"/>
      <c r="K87" s="203"/>
      <c r="O87" s="203"/>
      <c r="P87" s="203"/>
      <c r="T87" s="203"/>
      <c r="U87" s="203"/>
      <c r="AA87" s="203"/>
      <c r="AB87" s="203"/>
      <c r="AF87" s="203"/>
      <c r="AG87" s="203"/>
      <c r="AK87" s="203"/>
      <c r="AL87" s="203"/>
      <c r="AP87" s="203"/>
      <c r="AQ87" s="203"/>
    </row>
    <row r="88" spans="5:43" s="202" customFormat="1">
      <c r="E88" s="203"/>
      <c r="F88" s="203"/>
      <c r="J88" s="203"/>
      <c r="K88" s="203"/>
      <c r="O88" s="203"/>
      <c r="P88" s="203"/>
      <c r="T88" s="203"/>
      <c r="U88" s="203"/>
      <c r="AA88" s="203"/>
      <c r="AB88" s="203"/>
      <c r="AF88" s="203"/>
      <c r="AG88" s="203"/>
      <c r="AK88" s="203"/>
      <c r="AL88" s="203"/>
      <c r="AP88" s="203"/>
      <c r="AQ88" s="203"/>
    </row>
    <row r="89" spans="5:43" s="202" customFormat="1">
      <c r="E89" s="203"/>
      <c r="F89" s="203"/>
      <c r="J89" s="203"/>
      <c r="K89" s="203"/>
      <c r="O89" s="203"/>
      <c r="P89" s="203"/>
      <c r="T89" s="203"/>
      <c r="U89" s="203"/>
      <c r="AA89" s="203"/>
      <c r="AB89" s="203"/>
      <c r="AF89" s="203"/>
      <c r="AG89" s="203"/>
      <c r="AK89" s="203"/>
      <c r="AL89" s="203"/>
      <c r="AP89" s="203"/>
      <c r="AQ89" s="203"/>
    </row>
    <row r="90" spans="5:43" s="202" customFormat="1">
      <c r="E90" s="203"/>
      <c r="F90" s="203"/>
      <c r="J90" s="203"/>
      <c r="K90" s="203"/>
      <c r="O90" s="203"/>
      <c r="P90" s="203"/>
      <c r="T90" s="203"/>
      <c r="U90" s="203"/>
      <c r="AA90" s="203"/>
      <c r="AB90" s="203"/>
      <c r="AF90" s="203"/>
      <c r="AG90" s="203"/>
      <c r="AK90" s="203"/>
      <c r="AL90" s="203"/>
      <c r="AP90" s="203"/>
      <c r="AQ90" s="203"/>
    </row>
    <row r="91" spans="5:43" s="202" customFormat="1">
      <c r="E91" s="203"/>
      <c r="F91" s="203"/>
      <c r="J91" s="203"/>
      <c r="K91" s="203"/>
      <c r="O91" s="203"/>
      <c r="P91" s="203"/>
      <c r="T91" s="203"/>
      <c r="U91" s="203"/>
      <c r="AA91" s="203"/>
      <c r="AB91" s="203"/>
      <c r="AF91" s="203"/>
      <c r="AG91" s="203"/>
      <c r="AK91" s="203"/>
      <c r="AL91" s="203"/>
      <c r="AP91" s="203"/>
      <c r="AQ91" s="203"/>
    </row>
    <row r="92" spans="5:43" s="202" customFormat="1">
      <c r="E92" s="203"/>
      <c r="F92" s="203"/>
      <c r="J92" s="203"/>
      <c r="K92" s="203"/>
      <c r="O92" s="203"/>
      <c r="P92" s="203"/>
      <c r="T92" s="203"/>
      <c r="U92" s="203"/>
      <c r="AA92" s="203"/>
      <c r="AB92" s="203"/>
      <c r="AF92" s="203"/>
      <c r="AG92" s="203"/>
      <c r="AK92" s="203"/>
      <c r="AL92" s="203"/>
      <c r="AP92" s="203"/>
      <c r="AQ92" s="203"/>
    </row>
    <row r="93" spans="5:43" s="202" customFormat="1">
      <c r="E93" s="203"/>
      <c r="F93" s="203"/>
      <c r="J93" s="203"/>
      <c r="K93" s="203"/>
      <c r="O93" s="203"/>
      <c r="P93" s="203"/>
      <c r="T93" s="203"/>
      <c r="U93" s="203"/>
      <c r="AA93" s="203"/>
      <c r="AB93" s="203"/>
      <c r="AF93" s="203"/>
      <c r="AG93" s="203"/>
      <c r="AK93" s="203"/>
      <c r="AL93" s="203"/>
      <c r="AP93" s="203"/>
      <c r="AQ93" s="203"/>
    </row>
    <row r="94" spans="5:43" s="202" customFormat="1">
      <c r="E94" s="203"/>
      <c r="F94" s="203"/>
      <c r="J94" s="203"/>
      <c r="K94" s="203"/>
      <c r="O94" s="203"/>
      <c r="P94" s="203"/>
      <c r="T94" s="203"/>
      <c r="U94" s="203"/>
      <c r="AA94" s="203"/>
      <c r="AB94" s="203"/>
      <c r="AF94" s="203"/>
      <c r="AG94" s="203"/>
      <c r="AK94" s="203"/>
      <c r="AL94" s="203"/>
      <c r="AP94" s="203"/>
      <c r="AQ94" s="203"/>
    </row>
    <row r="95" spans="5:43" s="202" customFormat="1">
      <c r="E95" s="203"/>
      <c r="F95" s="203"/>
      <c r="J95" s="203"/>
      <c r="K95" s="203"/>
      <c r="O95" s="203"/>
      <c r="P95" s="203"/>
      <c r="T95" s="203"/>
      <c r="U95" s="203"/>
      <c r="AA95" s="203"/>
      <c r="AB95" s="203"/>
      <c r="AF95" s="203"/>
      <c r="AG95" s="203"/>
      <c r="AK95" s="203"/>
      <c r="AL95" s="203"/>
      <c r="AP95" s="203"/>
      <c r="AQ95" s="203"/>
    </row>
    <row r="96" spans="5:43" s="202" customFormat="1">
      <c r="E96" s="203"/>
      <c r="F96" s="203"/>
      <c r="J96" s="203"/>
      <c r="K96" s="203"/>
      <c r="O96" s="203"/>
      <c r="P96" s="203"/>
      <c r="T96" s="203"/>
      <c r="U96" s="203"/>
      <c r="AA96" s="203"/>
      <c r="AB96" s="203"/>
      <c r="AF96" s="203"/>
      <c r="AG96" s="203"/>
      <c r="AK96" s="203"/>
      <c r="AL96" s="203"/>
      <c r="AP96" s="203"/>
      <c r="AQ96" s="203"/>
    </row>
    <row r="97" spans="5:43" s="202" customFormat="1">
      <c r="E97" s="203"/>
      <c r="F97" s="203"/>
      <c r="J97" s="203"/>
      <c r="K97" s="203"/>
      <c r="O97" s="203"/>
      <c r="P97" s="203"/>
      <c r="T97" s="203"/>
      <c r="U97" s="203"/>
      <c r="AA97" s="203"/>
      <c r="AB97" s="203"/>
      <c r="AF97" s="203"/>
      <c r="AG97" s="203"/>
      <c r="AK97" s="203"/>
      <c r="AL97" s="203"/>
      <c r="AP97" s="203"/>
      <c r="AQ97" s="203"/>
    </row>
    <row r="98" spans="5:43" s="202" customFormat="1">
      <c r="E98" s="203"/>
      <c r="F98" s="203"/>
      <c r="J98" s="203"/>
      <c r="K98" s="203"/>
      <c r="O98" s="203"/>
      <c r="P98" s="203"/>
      <c r="T98" s="203"/>
      <c r="U98" s="203"/>
      <c r="AA98" s="203"/>
      <c r="AB98" s="203"/>
      <c r="AF98" s="203"/>
      <c r="AG98" s="203"/>
      <c r="AK98" s="203"/>
      <c r="AL98" s="203"/>
      <c r="AP98" s="203"/>
      <c r="AQ98" s="203"/>
    </row>
    <row r="99" spans="5:43" s="202" customFormat="1">
      <c r="E99" s="203"/>
      <c r="F99" s="203"/>
      <c r="J99" s="203"/>
      <c r="K99" s="203"/>
      <c r="O99" s="203"/>
      <c r="P99" s="203"/>
      <c r="T99" s="203"/>
      <c r="U99" s="203"/>
      <c r="AA99" s="203"/>
      <c r="AB99" s="203"/>
      <c r="AF99" s="203"/>
      <c r="AG99" s="203"/>
      <c r="AK99" s="203"/>
      <c r="AL99" s="203"/>
      <c r="AP99" s="203"/>
      <c r="AQ99" s="203"/>
    </row>
    <row r="100" spans="5:43" s="202" customFormat="1">
      <c r="E100" s="203"/>
      <c r="F100" s="203"/>
      <c r="J100" s="203"/>
      <c r="K100" s="203"/>
      <c r="O100" s="203"/>
      <c r="P100" s="203"/>
      <c r="T100" s="203"/>
      <c r="U100" s="203"/>
      <c r="AA100" s="203"/>
      <c r="AB100" s="203"/>
      <c r="AF100" s="203"/>
      <c r="AG100" s="203"/>
      <c r="AK100" s="203"/>
      <c r="AL100" s="203"/>
      <c r="AP100" s="203"/>
      <c r="AQ100" s="203"/>
    </row>
    <row r="101" spans="5:43" s="202" customFormat="1">
      <c r="E101" s="203"/>
      <c r="F101" s="203"/>
      <c r="J101" s="203"/>
      <c r="K101" s="203"/>
      <c r="O101" s="203"/>
      <c r="P101" s="203"/>
      <c r="T101" s="203"/>
      <c r="U101" s="203"/>
      <c r="AA101" s="203"/>
      <c r="AB101" s="203"/>
      <c r="AF101" s="203"/>
      <c r="AG101" s="203"/>
      <c r="AK101" s="203"/>
      <c r="AL101" s="203"/>
      <c r="AP101" s="203"/>
      <c r="AQ101" s="203"/>
    </row>
    <row r="102" spans="5:43" s="202" customFormat="1">
      <c r="E102" s="203"/>
      <c r="F102" s="203"/>
      <c r="J102" s="203"/>
      <c r="K102" s="203"/>
      <c r="O102" s="203"/>
      <c r="P102" s="203"/>
      <c r="T102" s="203"/>
      <c r="U102" s="203"/>
      <c r="AA102" s="203"/>
      <c r="AB102" s="203"/>
      <c r="AF102" s="203"/>
      <c r="AG102" s="203"/>
      <c r="AK102" s="203"/>
      <c r="AL102" s="203"/>
      <c r="AP102" s="203"/>
      <c r="AQ102" s="203"/>
    </row>
    <row r="103" spans="5:43" s="202" customFormat="1">
      <c r="E103" s="203"/>
      <c r="F103" s="203"/>
      <c r="J103" s="203"/>
      <c r="K103" s="203"/>
      <c r="O103" s="203"/>
      <c r="P103" s="203"/>
      <c r="T103" s="203"/>
      <c r="U103" s="203"/>
      <c r="AA103" s="203"/>
      <c r="AB103" s="203"/>
      <c r="AF103" s="203"/>
      <c r="AG103" s="203"/>
      <c r="AK103" s="203"/>
      <c r="AL103" s="203"/>
      <c r="AP103" s="203"/>
      <c r="AQ103" s="203"/>
    </row>
    <row r="104" spans="5:43" s="202" customFormat="1">
      <c r="E104" s="203"/>
      <c r="F104" s="203"/>
      <c r="J104" s="203"/>
      <c r="K104" s="203"/>
      <c r="O104" s="203"/>
      <c r="P104" s="203"/>
      <c r="T104" s="203"/>
      <c r="U104" s="203"/>
      <c r="AA104" s="203"/>
      <c r="AB104" s="203"/>
      <c r="AF104" s="203"/>
      <c r="AG104" s="203"/>
      <c r="AK104" s="203"/>
      <c r="AL104" s="203"/>
      <c r="AP104" s="203"/>
      <c r="AQ104" s="203"/>
    </row>
    <row r="105" spans="5:43" s="202" customFormat="1">
      <c r="E105" s="203"/>
      <c r="F105" s="203"/>
      <c r="J105" s="203"/>
      <c r="K105" s="203"/>
      <c r="O105" s="203"/>
      <c r="P105" s="203"/>
      <c r="T105" s="203"/>
      <c r="U105" s="203"/>
      <c r="AA105" s="203"/>
      <c r="AB105" s="203"/>
      <c r="AF105" s="203"/>
      <c r="AG105" s="203"/>
      <c r="AK105" s="203"/>
      <c r="AL105" s="203"/>
      <c r="AP105" s="203"/>
      <c r="AQ105" s="203"/>
    </row>
    <row r="106" spans="5:43" s="202" customFormat="1">
      <c r="E106" s="203"/>
      <c r="F106" s="203"/>
      <c r="J106" s="203"/>
      <c r="K106" s="203"/>
      <c r="O106" s="203"/>
      <c r="P106" s="203"/>
      <c r="T106" s="203"/>
      <c r="U106" s="203"/>
      <c r="AA106" s="203"/>
      <c r="AB106" s="203"/>
      <c r="AF106" s="203"/>
      <c r="AG106" s="203"/>
      <c r="AK106" s="203"/>
      <c r="AL106" s="203"/>
      <c r="AP106" s="203"/>
      <c r="AQ106" s="203"/>
    </row>
    <row r="107" spans="5:43" s="202" customFormat="1">
      <c r="E107" s="203"/>
      <c r="F107" s="203"/>
      <c r="J107" s="203"/>
      <c r="K107" s="203"/>
      <c r="O107" s="203"/>
      <c r="P107" s="203"/>
      <c r="T107" s="203"/>
      <c r="U107" s="203"/>
      <c r="AA107" s="203"/>
      <c r="AB107" s="203"/>
      <c r="AF107" s="203"/>
      <c r="AG107" s="203"/>
      <c r="AK107" s="203"/>
      <c r="AL107" s="203"/>
      <c r="AP107" s="203"/>
      <c r="AQ107" s="203"/>
    </row>
    <row r="108" spans="5:43" s="202" customFormat="1">
      <c r="E108" s="203"/>
      <c r="F108" s="203"/>
      <c r="J108" s="203"/>
      <c r="K108" s="203"/>
      <c r="O108" s="203"/>
      <c r="P108" s="203"/>
      <c r="T108" s="203"/>
      <c r="U108" s="203"/>
      <c r="AA108" s="203"/>
      <c r="AB108" s="203"/>
      <c r="AF108" s="203"/>
      <c r="AG108" s="203"/>
      <c r="AK108" s="203"/>
      <c r="AL108" s="203"/>
      <c r="AP108" s="203"/>
      <c r="AQ108" s="203"/>
    </row>
    <row r="109" spans="5:43" s="202" customFormat="1">
      <c r="E109" s="203"/>
      <c r="F109" s="203"/>
      <c r="J109" s="203"/>
      <c r="K109" s="203"/>
      <c r="O109" s="203"/>
      <c r="P109" s="203"/>
      <c r="T109" s="203"/>
      <c r="U109" s="203"/>
      <c r="AA109" s="203"/>
      <c r="AB109" s="203"/>
      <c r="AF109" s="203"/>
      <c r="AG109" s="203"/>
      <c r="AK109" s="203"/>
      <c r="AL109" s="203"/>
      <c r="AP109" s="203"/>
      <c r="AQ109" s="203"/>
    </row>
    <row r="110" spans="5:43" s="202" customFormat="1">
      <c r="E110" s="203"/>
      <c r="F110" s="203"/>
      <c r="J110" s="203"/>
      <c r="K110" s="203"/>
      <c r="O110" s="203"/>
      <c r="P110" s="203"/>
      <c r="T110" s="203"/>
      <c r="U110" s="203"/>
      <c r="AA110" s="203"/>
      <c r="AB110" s="203"/>
      <c r="AF110" s="203"/>
      <c r="AG110" s="203"/>
      <c r="AK110" s="203"/>
      <c r="AL110" s="203"/>
      <c r="AP110" s="203"/>
      <c r="AQ110" s="203"/>
    </row>
    <row r="111" spans="5:43" s="202" customFormat="1">
      <c r="E111" s="203"/>
      <c r="F111" s="203"/>
      <c r="J111" s="203"/>
      <c r="K111" s="203"/>
      <c r="O111" s="203"/>
      <c r="P111" s="203"/>
      <c r="T111" s="203"/>
      <c r="U111" s="203"/>
      <c r="AA111" s="203"/>
      <c r="AB111" s="203"/>
      <c r="AF111" s="203"/>
      <c r="AG111" s="203"/>
      <c r="AK111" s="203"/>
      <c r="AL111" s="203"/>
      <c r="AP111" s="203"/>
      <c r="AQ111" s="203"/>
    </row>
    <row r="112" spans="5:43" s="202" customFormat="1">
      <c r="E112" s="203"/>
      <c r="F112" s="203"/>
      <c r="J112" s="203"/>
      <c r="K112" s="203"/>
      <c r="O112" s="203"/>
      <c r="P112" s="203"/>
      <c r="T112" s="203"/>
      <c r="U112" s="203"/>
      <c r="AA112" s="203"/>
      <c r="AB112" s="203"/>
      <c r="AF112" s="203"/>
      <c r="AG112" s="203"/>
      <c r="AK112" s="203"/>
      <c r="AL112" s="203"/>
      <c r="AP112" s="203"/>
      <c r="AQ112" s="203"/>
    </row>
    <row r="113" spans="5:43" s="202" customFormat="1">
      <c r="E113" s="203"/>
      <c r="F113" s="203"/>
      <c r="J113" s="203"/>
      <c r="K113" s="203"/>
      <c r="O113" s="203"/>
      <c r="P113" s="203"/>
      <c r="T113" s="203"/>
      <c r="U113" s="203"/>
      <c r="AA113" s="203"/>
      <c r="AB113" s="203"/>
      <c r="AF113" s="203"/>
      <c r="AG113" s="203"/>
      <c r="AK113" s="203"/>
      <c r="AL113" s="203"/>
      <c r="AP113" s="203"/>
      <c r="AQ113" s="203"/>
    </row>
    <row r="114" spans="5:43" s="202" customFormat="1">
      <c r="E114" s="203"/>
      <c r="F114" s="203"/>
      <c r="J114" s="203"/>
      <c r="K114" s="203"/>
      <c r="O114" s="203"/>
      <c r="P114" s="203"/>
      <c r="T114" s="203"/>
      <c r="U114" s="203"/>
      <c r="AA114" s="203"/>
      <c r="AB114" s="203"/>
      <c r="AF114" s="203"/>
      <c r="AG114" s="203"/>
      <c r="AK114" s="203"/>
      <c r="AL114" s="203"/>
      <c r="AP114" s="203"/>
      <c r="AQ114" s="203"/>
    </row>
    <row r="115" spans="5:43" s="202" customFormat="1">
      <c r="E115" s="203"/>
      <c r="F115" s="203"/>
      <c r="J115" s="203"/>
      <c r="K115" s="203"/>
      <c r="O115" s="203"/>
      <c r="P115" s="203"/>
      <c r="T115" s="203"/>
      <c r="U115" s="203"/>
      <c r="AA115" s="203"/>
      <c r="AB115" s="203"/>
      <c r="AF115" s="203"/>
      <c r="AG115" s="203"/>
      <c r="AK115" s="203"/>
      <c r="AL115" s="203"/>
      <c r="AP115" s="203"/>
      <c r="AQ115" s="203"/>
    </row>
    <row r="116" spans="5:43" s="202" customFormat="1">
      <c r="E116" s="203"/>
      <c r="F116" s="203"/>
      <c r="J116" s="203"/>
      <c r="K116" s="203"/>
      <c r="O116" s="203"/>
      <c r="P116" s="203"/>
      <c r="T116" s="203"/>
      <c r="U116" s="203"/>
      <c r="AA116" s="203"/>
      <c r="AB116" s="203"/>
      <c r="AF116" s="203"/>
      <c r="AG116" s="203"/>
      <c r="AK116" s="203"/>
      <c r="AL116" s="203"/>
      <c r="AP116" s="203"/>
      <c r="AQ116" s="203"/>
    </row>
    <row r="117" spans="5:43" s="202" customFormat="1">
      <c r="E117" s="203"/>
      <c r="F117" s="203"/>
      <c r="J117" s="203"/>
      <c r="K117" s="203"/>
      <c r="O117" s="203"/>
      <c r="P117" s="203"/>
      <c r="T117" s="203"/>
      <c r="U117" s="203"/>
      <c r="AA117" s="203"/>
      <c r="AB117" s="203"/>
      <c r="AF117" s="203"/>
      <c r="AG117" s="203"/>
      <c r="AK117" s="203"/>
      <c r="AL117" s="203"/>
      <c r="AP117" s="203"/>
      <c r="AQ117" s="203"/>
    </row>
    <row r="118" spans="5:43" s="202" customFormat="1">
      <c r="E118" s="203"/>
      <c r="F118" s="203"/>
      <c r="J118" s="203"/>
      <c r="K118" s="203"/>
      <c r="O118" s="203"/>
      <c r="P118" s="203"/>
      <c r="T118" s="203"/>
      <c r="U118" s="203"/>
      <c r="AA118" s="203"/>
      <c r="AB118" s="203"/>
      <c r="AF118" s="203"/>
      <c r="AG118" s="203"/>
      <c r="AK118" s="203"/>
      <c r="AL118" s="203"/>
      <c r="AP118" s="203"/>
      <c r="AQ118" s="203"/>
    </row>
    <row r="119" spans="5:43" s="202" customFormat="1">
      <c r="E119" s="203"/>
      <c r="F119" s="203"/>
      <c r="J119" s="203"/>
      <c r="K119" s="203"/>
      <c r="O119" s="203"/>
      <c r="P119" s="203"/>
      <c r="T119" s="203"/>
      <c r="U119" s="203"/>
      <c r="AA119" s="203"/>
      <c r="AB119" s="203"/>
      <c r="AF119" s="203"/>
      <c r="AG119" s="203"/>
      <c r="AK119" s="203"/>
      <c r="AL119" s="203"/>
      <c r="AP119" s="203"/>
      <c r="AQ119" s="203"/>
    </row>
    <row r="120" spans="5:43" s="202" customFormat="1">
      <c r="E120" s="203"/>
      <c r="F120" s="203"/>
      <c r="J120" s="203"/>
      <c r="K120" s="203"/>
      <c r="O120" s="203"/>
      <c r="P120" s="203"/>
      <c r="T120" s="203"/>
      <c r="U120" s="203"/>
      <c r="AA120" s="203"/>
      <c r="AB120" s="203"/>
      <c r="AF120" s="203"/>
      <c r="AG120" s="203"/>
      <c r="AK120" s="203"/>
      <c r="AL120" s="203"/>
      <c r="AP120" s="203"/>
      <c r="AQ120" s="203"/>
    </row>
    <row r="121" spans="5:43" s="202" customFormat="1">
      <c r="E121" s="203"/>
      <c r="F121" s="203"/>
      <c r="J121" s="203"/>
      <c r="K121" s="203"/>
      <c r="O121" s="203"/>
      <c r="P121" s="203"/>
      <c r="T121" s="203"/>
      <c r="U121" s="203"/>
      <c r="AA121" s="203"/>
      <c r="AB121" s="203"/>
      <c r="AF121" s="203"/>
      <c r="AG121" s="203"/>
      <c r="AK121" s="203"/>
      <c r="AL121" s="203"/>
      <c r="AP121" s="203"/>
      <c r="AQ121" s="203"/>
    </row>
    <row r="122" spans="5:43" s="202" customFormat="1">
      <c r="E122" s="203"/>
      <c r="F122" s="203"/>
      <c r="J122" s="203"/>
      <c r="K122" s="203"/>
      <c r="O122" s="203"/>
      <c r="P122" s="203"/>
      <c r="T122" s="203"/>
      <c r="U122" s="203"/>
      <c r="AA122" s="203"/>
      <c r="AB122" s="203"/>
      <c r="AF122" s="203"/>
      <c r="AG122" s="203"/>
      <c r="AK122" s="203"/>
      <c r="AL122" s="203"/>
      <c r="AP122" s="203"/>
      <c r="AQ122" s="203"/>
    </row>
    <row r="123" spans="5:43" s="202" customFormat="1">
      <c r="E123" s="203"/>
      <c r="F123" s="203"/>
      <c r="J123" s="203"/>
      <c r="K123" s="203"/>
      <c r="O123" s="203"/>
      <c r="P123" s="203"/>
      <c r="T123" s="203"/>
      <c r="U123" s="203"/>
      <c r="AA123" s="203"/>
      <c r="AB123" s="203"/>
      <c r="AF123" s="203"/>
      <c r="AG123" s="203"/>
      <c r="AK123" s="203"/>
      <c r="AL123" s="203"/>
      <c r="AP123" s="203"/>
      <c r="AQ123" s="203"/>
    </row>
    <row r="124" spans="5:43" s="202" customFormat="1">
      <c r="E124" s="203"/>
      <c r="F124" s="203"/>
      <c r="J124" s="203"/>
      <c r="K124" s="203"/>
      <c r="O124" s="203"/>
      <c r="P124" s="203"/>
      <c r="T124" s="203"/>
      <c r="U124" s="203"/>
      <c r="AA124" s="203"/>
      <c r="AB124" s="203"/>
      <c r="AF124" s="203"/>
      <c r="AG124" s="203"/>
      <c r="AK124" s="203"/>
      <c r="AL124" s="203"/>
      <c r="AP124" s="203"/>
      <c r="AQ124" s="203"/>
    </row>
    <row r="125" spans="5:43" s="202" customFormat="1">
      <c r="E125" s="203"/>
      <c r="F125" s="203"/>
      <c r="J125" s="203"/>
      <c r="K125" s="203"/>
      <c r="O125" s="203"/>
      <c r="P125" s="203"/>
      <c r="T125" s="203"/>
      <c r="U125" s="203"/>
      <c r="AA125" s="203"/>
      <c r="AB125" s="203"/>
      <c r="AF125" s="203"/>
      <c r="AG125" s="203"/>
      <c r="AK125" s="203"/>
      <c r="AL125" s="203"/>
      <c r="AP125" s="203"/>
      <c r="AQ125" s="203"/>
    </row>
    <row r="126" spans="5:43" s="202" customFormat="1">
      <c r="E126" s="203"/>
      <c r="F126" s="203"/>
      <c r="J126" s="203"/>
      <c r="K126" s="203"/>
      <c r="O126" s="203"/>
      <c r="P126" s="203"/>
      <c r="T126" s="203"/>
      <c r="U126" s="203"/>
      <c r="AA126" s="203"/>
      <c r="AB126" s="203"/>
      <c r="AF126" s="203"/>
      <c r="AG126" s="203"/>
      <c r="AK126" s="203"/>
      <c r="AL126" s="203"/>
      <c r="AP126" s="203"/>
      <c r="AQ126" s="203"/>
    </row>
    <row r="127" spans="5:43" s="202" customFormat="1">
      <c r="E127" s="203"/>
      <c r="F127" s="203"/>
      <c r="J127" s="203"/>
      <c r="K127" s="203"/>
      <c r="O127" s="203"/>
      <c r="P127" s="203"/>
      <c r="T127" s="203"/>
      <c r="U127" s="203"/>
      <c r="AA127" s="203"/>
      <c r="AB127" s="203"/>
      <c r="AF127" s="203"/>
      <c r="AG127" s="203"/>
      <c r="AK127" s="203"/>
      <c r="AL127" s="203"/>
      <c r="AP127" s="203"/>
      <c r="AQ127" s="203"/>
    </row>
    <row r="128" spans="5:43" s="202" customFormat="1">
      <c r="E128" s="203"/>
      <c r="F128" s="203"/>
      <c r="J128" s="203"/>
      <c r="K128" s="203"/>
      <c r="O128" s="203"/>
      <c r="P128" s="203"/>
      <c r="T128" s="203"/>
      <c r="U128" s="203"/>
      <c r="AA128" s="203"/>
      <c r="AB128" s="203"/>
      <c r="AF128" s="203"/>
      <c r="AG128" s="203"/>
      <c r="AK128" s="203"/>
      <c r="AL128" s="203"/>
      <c r="AP128" s="203"/>
      <c r="AQ128" s="203"/>
    </row>
    <row r="129" spans="5:43" s="202" customFormat="1">
      <c r="E129" s="203"/>
      <c r="F129" s="203"/>
      <c r="J129" s="203"/>
      <c r="K129" s="203"/>
      <c r="O129" s="203"/>
      <c r="P129" s="203"/>
      <c r="T129" s="203"/>
      <c r="U129" s="203"/>
      <c r="AA129" s="203"/>
      <c r="AB129" s="203"/>
      <c r="AF129" s="203"/>
      <c r="AG129" s="203"/>
      <c r="AK129" s="203"/>
      <c r="AL129" s="203"/>
      <c r="AP129" s="203"/>
      <c r="AQ129" s="203"/>
    </row>
    <row r="130" spans="5:43" s="202" customFormat="1">
      <c r="E130" s="203"/>
      <c r="F130" s="203"/>
      <c r="J130" s="203"/>
      <c r="K130" s="203"/>
      <c r="O130" s="203"/>
      <c r="P130" s="203"/>
      <c r="T130" s="203"/>
      <c r="U130" s="203"/>
      <c r="AA130" s="203"/>
      <c r="AB130" s="203"/>
      <c r="AF130" s="203"/>
      <c r="AG130" s="203"/>
      <c r="AK130" s="203"/>
      <c r="AL130" s="203"/>
      <c r="AP130" s="203"/>
      <c r="AQ130" s="203"/>
    </row>
    <row r="131" spans="5:43" s="202" customFormat="1">
      <c r="E131" s="203"/>
      <c r="F131" s="203"/>
      <c r="J131" s="203"/>
      <c r="K131" s="203"/>
      <c r="O131" s="203"/>
      <c r="P131" s="203"/>
      <c r="T131" s="203"/>
      <c r="U131" s="203"/>
      <c r="AA131" s="203"/>
      <c r="AB131" s="203"/>
      <c r="AF131" s="203"/>
      <c r="AG131" s="203"/>
      <c r="AK131" s="203"/>
      <c r="AL131" s="203"/>
      <c r="AP131" s="203"/>
      <c r="AQ131" s="203"/>
    </row>
    <row r="132" spans="5:43" s="202" customFormat="1">
      <c r="E132" s="203"/>
      <c r="F132" s="203"/>
      <c r="J132" s="203"/>
      <c r="K132" s="203"/>
      <c r="O132" s="203"/>
      <c r="P132" s="203"/>
      <c r="T132" s="203"/>
      <c r="U132" s="203"/>
      <c r="AA132" s="203"/>
      <c r="AB132" s="203"/>
      <c r="AF132" s="203"/>
      <c r="AG132" s="203"/>
      <c r="AK132" s="203"/>
      <c r="AL132" s="203"/>
      <c r="AP132" s="203"/>
      <c r="AQ132" s="203"/>
    </row>
    <row r="133" spans="5:43" s="202" customFormat="1">
      <c r="E133" s="203"/>
      <c r="F133" s="203"/>
      <c r="J133" s="203"/>
      <c r="K133" s="203"/>
      <c r="O133" s="203"/>
      <c r="P133" s="203"/>
      <c r="T133" s="203"/>
      <c r="U133" s="203"/>
      <c r="AA133" s="203"/>
      <c r="AB133" s="203"/>
      <c r="AF133" s="203"/>
      <c r="AG133" s="203"/>
      <c r="AK133" s="203"/>
      <c r="AL133" s="203"/>
      <c r="AP133" s="203"/>
      <c r="AQ133" s="203"/>
    </row>
    <row r="134" spans="5:43" s="202" customFormat="1">
      <c r="E134" s="203"/>
      <c r="F134" s="203"/>
      <c r="J134" s="203"/>
      <c r="K134" s="203"/>
      <c r="O134" s="203"/>
      <c r="P134" s="203"/>
      <c r="T134" s="203"/>
      <c r="U134" s="203"/>
      <c r="AA134" s="203"/>
      <c r="AB134" s="203"/>
      <c r="AF134" s="203"/>
      <c r="AG134" s="203"/>
      <c r="AK134" s="203"/>
      <c r="AL134" s="203"/>
      <c r="AP134" s="203"/>
      <c r="AQ134" s="203"/>
    </row>
    <row r="135" spans="5:43" s="202" customFormat="1">
      <c r="E135" s="203"/>
      <c r="F135" s="203"/>
      <c r="J135" s="203"/>
      <c r="K135" s="203"/>
      <c r="O135" s="203"/>
      <c r="P135" s="203"/>
      <c r="T135" s="203"/>
      <c r="U135" s="203"/>
      <c r="AA135" s="203"/>
      <c r="AB135" s="203"/>
      <c r="AF135" s="203"/>
      <c r="AG135" s="203"/>
      <c r="AK135" s="203"/>
      <c r="AL135" s="203"/>
      <c r="AP135" s="203"/>
      <c r="AQ135" s="203"/>
    </row>
    <row r="136" spans="5:43" s="202" customFormat="1">
      <c r="E136" s="203"/>
      <c r="F136" s="203"/>
      <c r="J136" s="203"/>
      <c r="K136" s="203"/>
      <c r="O136" s="203"/>
      <c r="P136" s="203"/>
      <c r="T136" s="203"/>
      <c r="U136" s="203"/>
      <c r="AA136" s="203"/>
      <c r="AB136" s="203"/>
      <c r="AF136" s="203"/>
      <c r="AG136" s="203"/>
      <c r="AK136" s="203"/>
      <c r="AL136" s="203"/>
      <c r="AP136" s="203"/>
      <c r="AQ136" s="203"/>
    </row>
    <row r="137" spans="5:43" s="202" customFormat="1">
      <c r="E137" s="203"/>
      <c r="F137" s="203"/>
      <c r="J137" s="203"/>
      <c r="K137" s="203"/>
      <c r="O137" s="203"/>
      <c r="P137" s="203"/>
      <c r="T137" s="203"/>
      <c r="U137" s="203"/>
      <c r="AA137" s="203"/>
      <c r="AB137" s="203"/>
      <c r="AF137" s="203"/>
      <c r="AG137" s="203"/>
      <c r="AK137" s="203"/>
      <c r="AL137" s="203"/>
      <c r="AP137" s="203"/>
      <c r="AQ137" s="203"/>
    </row>
    <row r="138" spans="5:43" s="202" customFormat="1">
      <c r="E138" s="203"/>
      <c r="F138" s="203"/>
      <c r="J138" s="203"/>
      <c r="K138" s="203"/>
      <c r="O138" s="203"/>
      <c r="P138" s="203"/>
      <c r="T138" s="203"/>
      <c r="U138" s="203"/>
      <c r="AA138" s="203"/>
      <c r="AB138" s="203"/>
      <c r="AF138" s="203"/>
      <c r="AG138" s="203"/>
      <c r="AK138" s="203"/>
      <c r="AL138" s="203"/>
      <c r="AP138" s="203"/>
      <c r="AQ138" s="203"/>
    </row>
    <row r="139" spans="5:43" s="202" customFormat="1">
      <c r="E139" s="203"/>
      <c r="F139" s="203"/>
      <c r="J139" s="203"/>
      <c r="K139" s="203"/>
      <c r="O139" s="203"/>
      <c r="P139" s="203"/>
      <c r="T139" s="203"/>
      <c r="U139" s="203"/>
      <c r="AA139" s="203"/>
      <c r="AB139" s="203"/>
      <c r="AF139" s="203"/>
      <c r="AG139" s="203"/>
      <c r="AK139" s="203"/>
      <c r="AL139" s="203"/>
      <c r="AP139" s="203"/>
      <c r="AQ139" s="203"/>
    </row>
    <row r="140" spans="5:43" s="202" customFormat="1">
      <c r="E140" s="203"/>
      <c r="F140" s="203"/>
      <c r="J140" s="203"/>
      <c r="K140" s="203"/>
      <c r="O140" s="203"/>
      <c r="P140" s="203"/>
      <c r="T140" s="203"/>
      <c r="U140" s="203"/>
      <c r="AA140" s="203"/>
      <c r="AB140" s="203"/>
      <c r="AF140" s="203"/>
      <c r="AG140" s="203"/>
      <c r="AK140" s="203"/>
      <c r="AL140" s="203"/>
      <c r="AP140" s="203"/>
      <c r="AQ140" s="203"/>
    </row>
    <row r="141" spans="5:43" s="202" customFormat="1">
      <c r="E141" s="203"/>
      <c r="F141" s="203"/>
      <c r="J141" s="203"/>
      <c r="K141" s="203"/>
      <c r="O141" s="203"/>
      <c r="P141" s="203"/>
      <c r="T141" s="203"/>
      <c r="U141" s="203"/>
      <c r="AA141" s="203"/>
      <c r="AB141" s="203"/>
      <c r="AF141" s="203"/>
      <c r="AG141" s="203"/>
      <c r="AK141" s="203"/>
      <c r="AL141" s="203"/>
      <c r="AP141" s="203"/>
      <c r="AQ141" s="203"/>
    </row>
    <row r="142" spans="5:43" s="202" customFormat="1">
      <c r="E142" s="203"/>
      <c r="F142" s="203"/>
      <c r="J142" s="203"/>
      <c r="K142" s="203"/>
      <c r="O142" s="203"/>
      <c r="P142" s="203"/>
      <c r="T142" s="203"/>
      <c r="U142" s="203"/>
      <c r="AA142" s="203"/>
      <c r="AB142" s="203"/>
      <c r="AF142" s="203"/>
      <c r="AG142" s="203"/>
      <c r="AK142" s="203"/>
      <c r="AL142" s="203"/>
      <c r="AP142" s="203"/>
      <c r="AQ142" s="203"/>
    </row>
    <row r="143" spans="5:43" s="202" customFormat="1">
      <c r="E143" s="203"/>
      <c r="F143" s="203"/>
      <c r="J143" s="203"/>
      <c r="K143" s="203"/>
      <c r="O143" s="203"/>
      <c r="P143" s="203"/>
      <c r="T143" s="203"/>
      <c r="U143" s="203"/>
      <c r="AA143" s="203"/>
      <c r="AB143" s="203"/>
      <c r="AF143" s="203"/>
      <c r="AG143" s="203"/>
      <c r="AK143" s="203"/>
      <c r="AL143" s="203"/>
      <c r="AP143" s="203"/>
      <c r="AQ143" s="203"/>
    </row>
    <row r="144" spans="5:43" s="202" customFormat="1">
      <c r="E144" s="203"/>
      <c r="F144" s="203"/>
      <c r="J144" s="203"/>
      <c r="K144" s="203"/>
      <c r="O144" s="203"/>
      <c r="P144" s="203"/>
      <c r="T144" s="203"/>
      <c r="U144" s="203"/>
      <c r="AA144" s="203"/>
      <c r="AB144" s="203"/>
      <c r="AF144" s="203"/>
      <c r="AG144" s="203"/>
      <c r="AK144" s="203"/>
      <c r="AL144" s="203"/>
      <c r="AP144" s="203"/>
      <c r="AQ144" s="203"/>
    </row>
    <row r="145" spans="5:43" s="202" customFormat="1">
      <c r="E145" s="203"/>
      <c r="F145" s="203"/>
      <c r="J145" s="203"/>
      <c r="K145" s="203"/>
      <c r="O145" s="203"/>
      <c r="P145" s="203"/>
      <c r="T145" s="203"/>
      <c r="U145" s="203"/>
      <c r="AA145" s="203"/>
      <c r="AB145" s="203"/>
      <c r="AF145" s="203"/>
      <c r="AG145" s="203"/>
      <c r="AK145" s="203"/>
      <c r="AL145" s="203"/>
      <c r="AP145" s="203"/>
      <c r="AQ145" s="203"/>
    </row>
    <row r="146" spans="5:43" s="202" customFormat="1">
      <c r="E146" s="203"/>
      <c r="F146" s="203"/>
      <c r="J146" s="203"/>
      <c r="K146" s="203"/>
      <c r="O146" s="203"/>
      <c r="P146" s="203"/>
      <c r="T146" s="203"/>
      <c r="U146" s="203"/>
      <c r="AA146" s="203"/>
      <c r="AB146" s="203"/>
      <c r="AF146" s="203"/>
      <c r="AG146" s="203"/>
      <c r="AK146" s="203"/>
      <c r="AL146" s="203"/>
      <c r="AP146" s="203"/>
      <c r="AQ146" s="203"/>
    </row>
    <row r="147" spans="5:43" s="202" customFormat="1">
      <c r="E147" s="203"/>
      <c r="F147" s="203"/>
      <c r="J147" s="203"/>
      <c r="K147" s="203"/>
      <c r="O147" s="203"/>
      <c r="P147" s="203"/>
      <c r="T147" s="203"/>
      <c r="U147" s="203"/>
      <c r="AA147" s="203"/>
      <c r="AB147" s="203"/>
      <c r="AF147" s="203"/>
      <c r="AG147" s="203"/>
      <c r="AK147" s="203"/>
      <c r="AL147" s="203"/>
      <c r="AP147" s="203"/>
      <c r="AQ147" s="203"/>
    </row>
    <row r="148" spans="5:43" s="202" customFormat="1">
      <c r="E148" s="203"/>
      <c r="F148" s="203"/>
      <c r="J148" s="203"/>
      <c r="K148" s="203"/>
      <c r="O148" s="203"/>
      <c r="P148" s="203"/>
      <c r="T148" s="203"/>
      <c r="U148" s="203"/>
      <c r="AA148" s="203"/>
      <c r="AB148" s="203"/>
      <c r="AF148" s="203"/>
      <c r="AG148" s="203"/>
      <c r="AK148" s="203"/>
      <c r="AL148" s="203"/>
      <c r="AP148" s="203"/>
      <c r="AQ148" s="203"/>
    </row>
    <row r="149" spans="5:43" s="202" customFormat="1">
      <c r="E149" s="203"/>
      <c r="F149" s="203"/>
      <c r="J149" s="203"/>
      <c r="K149" s="203"/>
      <c r="O149" s="203"/>
      <c r="P149" s="203"/>
      <c r="T149" s="203"/>
      <c r="U149" s="203"/>
      <c r="AA149" s="203"/>
      <c r="AB149" s="203"/>
      <c r="AF149" s="203"/>
      <c r="AG149" s="203"/>
      <c r="AK149" s="203"/>
      <c r="AL149" s="203"/>
      <c r="AP149" s="203"/>
      <c r="AQ149" s="203"/>
    </row>
    <row r="150" spans="5:43" s="202" customFormat="1">
      <c r="E150" s="203"/>
      <c r="F150" s="203"/>
      <c r="J150" s="203"/>
      <c r="K150" s="203"/>
      <c r="O150" s="203"/>
      <c r="P150" s="203"/>
      <c r="T150" s="203"/>
      <c r="U150" s="203"/>
      <c r="AA150" s="203"/>
      <c r="AB150" s="203"/>
      <c r="AF150" s="203"/>
      <c r="AG150" s="203"/>
      <c r="AK150" s="203"/>
      <c r="AL150" s="203"/>
      <c r="AP150" s="203"/>
      <c r="AQ150" s="203"/>
    </row>
    <row r="151" spans="5:43" s="202" customFormat="1">
      <c r="E151" s="203"/>
      <c r="F151" s="203"/>
      <c r="J151" s="203"/>
      <c r="K151" s="203"/>
      <c r="O151" s="203"/>
      <c r="P151" s="203"/>
      <c r="T151" s="203"/>
      <c r="U151" s="203"/>
      <c r="AA151" s="203"/>
      <c r="AB151" s="203"/>
      <c r="AF151" s="203"/>
      <c r="AG151" s="203"/>
      <c r="AK151" s="203"/>
      <c r="AL151" s="203"/>
      <c r="AP151" s="203"/>
      <c r="AQ151" s="203"/>
    </row>
    <row r="152" spans="5:43" s="202" customFormat="1">
      <c r="E152" s="203"/>
      <c r="F152" s="203"/>
      <c r="J152" s="203"/>
      <c r="K152" s="203"/>
      <c r="O152" s="203"/>
      <c r="P152" s="203"/>
      <c r="T152" s="203"/>
      <c r="U152" s="203"/>
      <c r="AA152" s="203"/>
      <c r="AB152" s="203"/>
      <c r="AF152" s="203"/>
      <c r="AG152" s="203"/>
      <c r="AK152" s="203"/>
      <c r="AL152" s="203"/>
      <c r="AP152" s="203"/>
      <c r="AQ152" s="203"/>
    </row>
    <row r="153" spans="5:43" s="202" customFormat="1">
      <c r="E153" s="203"/>
      <c r="F153" s="203"/>
      <c r="J153" s="203"/>
      <c r="K153" s="203"/>
      <c r="O153" s="203"/>
      <c r="P153" s="203"/>
      <c r="T153" s="203"/>
      <c r="U153" s="203"/>
      <c r="AA153" s="203"/>
      <c r="AB153" s="203"/>
      <c r="AF153" s="203"/>
      <c r="AG153" s="203"/>
      <c r="AK153" s="203"/>
      <c r="AL153" s="203"/>
      <c r="AP153" s="203"/>
      <c r="AQ153" s="203"/>
    </row>
    <row r="154" spans="5:43" s="202" customFormat="1">
      <c r="E154" s="203"/>
      <c r="F154" s="203"/>
      <c r="J154" s="203"/>
      <c r="K154" s="203"/>
      <c r="O154" s="203"/>
      <c r="P154" s="203"/>
      <c r="T154" s="203"/>
      <c r="U154" s="203"/>
      <c r="AA154" s="203"/>
      <c r="AB154" s="203"/>
      <c r="AF154" s="203"/>
      <c r="AG154" s="203"/>
      <c r="AK154" s="203"/>
      <c r="AL154" s="203"/>
      <c r="AP154" s="203"/>
      <c r="AQ154" s="203"/>
    </row>
    <row r="155" spans="5:43" s="202" customFormat="1">
      <c r="E155" s="203"/>
      <c r="F155" s="203"/>
      <c r="J155" s="203"/>
      <c r="K155" s="203"/>
      <c r="O155" s="203"/>
      <c r="P155" s="203"/>
      <c r="T155" s="203"/>
      <c r="U155" s="203"/>
      <c r="AA155" s="203"/>
      <c r="AB155" s="203"/>
      <c r="AF155" s="203"/>
      <c r="AG155" s="203"/>
      <c r="AK155" s="203"/>
      <c r="AL155" s="203"/>
      <c r="AP155" s="203"/>
      <c r="AQ155" s="203"/>
    </row>
    <row r="156" spans="5:43" s="202" customFormat="1">
      <c r="E156" s="203"/>
      <c r="F156" s="203"/>
      <c r="J156" s="203"/>
      <c r="K156" s="203"/>
      <c r="O156" s="203"/>
      <c r="P156" s="203"/>
      <c r="T156" s="203"/>
      <c r="U156" s="203"/>
      <c r="AA156" s="203"/>
      <c r="AB156" s="203"/>
      <c r="AF156" s="203"/>
      <c r="AG156" s="203"/>
      <c r="AK156" s="203"/>
      <c r="AL156" s="203"/>
      <c r="AP156" s="203"/>
      <c r="AQ156" s="203"/>
    </row>
    <row r="157" spans="5:43" s="202" customFormat="1">
      <c r="E157" s="203"/>
      <c r="F157" s="203"/>
      <c r="J157" s="203"/>
      <c r="K157" s="203"/>
      <c r="O157" s="203"/>
      <c r="P157" s="203"/>
      <c r="T157" s="203"/>
      <c r="U157" s="203"/>
      <c r="AA157" s="203"/>
      <c r="AB157" s="203"/>
      <c r="AF157" s="203"/>
      <c r="AG157" s="203"/>
      <c r="AK157" s="203"/>
      <c r="AL157" s="203"/>
      <c r="AP157" s="203"/>
      <c r="AQ157" s="203"/>
    </row>
    <row r="158" spans="5:43" s="202" customFormat="1">
      <c r="E158" s="203"/>
      <c r="F158" s="203"/>
      <c r="J158" s="203"/>
      <c r="K158" s="203"/>
      <c r="O158" s="203"/>
      <c r="P158" s="203"/>
      <c r="T158" s="203"/>
      <c r="U158" s="203"/>
      <c r="AA158" s="203"/>
      <c r="AB158" s="203"/>
      <c r="AF158" s="203"/>
      <c r="AG158" s="203"/>
      <c r="AK158" s="203"/>
      <c r="AL158" s="203"/>
      <c r="AP158" s="203"/>
      <c r="AQ158" s="203"/>
    </row>
    <row r="159" spans="5:43" s="202" customFormat="1">
      <c r="E159" s="203"/>
      <c r="F159" s="203"/>
      <c r="J159" s="203"/>
      <c r="K159" s="203"/>
      <c r="O159" s="203"/>
      <c r="P159" s="203"/>
      <c r="T159" s="203"/>
      <c r="U159" s="203"/>
      <c r="AA159" s="203"/>
      <c r="AB159" s="203"/>
      <c r="AF159" s="203"/>
      <c r="AG159" s="203"/>
      <c r="AK159" s="203"/>
      <c r="AL159" s="203"/>
      <c r="AP159" s="203"/>
      <c r="AQ159" s="203"/>
    </row>
    <row r="160" spans="5:43" s="202" customFormat="1">
      <c r="E160" s="203"/>
      <c r="F160" s="203"/>
      <c r="J160" s="203"/>
      <c r="K160" s="203"/>
      <c r="O160" s="203"/>
      <c r="P160" s="203"/>
      <c r="T160" s="203"/>
      <c r="U160" s="203"/>
      <c r="AA160" s="203"/>
      <c r="AB160" s="203"/>
      <c r="AF160" s="203"/>
      <c r="AG160" s="203"/>
      <c r="AK160" s="203"/>
      <c r="AL160" s="203"/>
      <c r="AP160" s="203"/>
      <c r="AQ160" s="203"/>
    </row>
    <row r="161" spans="5:43" s="202" customFormat="1">
      <c r="E161" s="203"/>
      <c r="F161" s="203"/>
      <c r="J161" s="203"/>
      <c r="K161" s="203"/>
      <c r="O161" s="203"/>
      <c r="P161" s="203"/>
      <c r="T161" s="203"/>
      <c r="U161" s="203"/>
      <c r="AA161" s="203"/>
      <c r="AB161" s="203"/>
      <c r="AF161" s="203"/>
      <c r="AG161" s="203"/>
      <c r="AK161" s="203"/>
      <c r="AL161" s="203"/>
      <c r="AP161" s="203"/>
      <c r="AQ161" s="203"/>
    </row>
    <row r="162" spans="5:43" s="202" customFormat="1">
      <c r="E162" s="203"/>
      <c r="F162" s="203"/>
      <c r="J162" s="203"/>
      <c r="K162" s="203"/>
      <c r="O162" s="203"/>
      <c r="P162" s="203"/>
      <c r="T162" s="203"/>
      <c r="U162" s="203"/>
      <c r="AA162" s="203"/>
      <c r="AB162" s="203"/>
      <c r="AF162" s="203"/>
      <c r="AG162" s="203"/>
      <c r="AK162" s="203"/>
      <c r="AL162" s="203"/>
      <c r="AP162" s="203"/>
      <c r="AQ162" s="203"/>
    </row>
    <row r="163" spans="5:43" s="202" customFormat="1">
      <c r="E163" s="203"/>
      <c r="F163" s="203"/>
      <c r="J163" s="203"/>
      <c r="K163" s="203"/>
      <c r="O163" s="203"/>
      <c r="P163" s="203"/>
      <c r="T163" s="203"/>
      <c r="U163" s="203"/>
      <c r="AA163" s="203"/>
      <c r="AB163" s="203"/>
      <c r="AF163" s="203"/>
      <c r="AG163" s="203"/>
      <c r="AK163" s="203"/>
      <c r="AL163" s="203"/>
      <c r="AP163" s="203"/>
      <c r="AQ163" s="203"/>
    </row>
    <row r="164" spans="5:43" s="202" customFormat="1">
      <c r="E164" s="203"/>
      <c r="F164" s="203"/>
      <c r="J164" s="203"/>
      <c r="K164" s="203"/>
      <c r="O164" s="203"/>
      <c r="P164" s="203"/>
      <c r="T164" s="203"/>
      <c r="U164" s="203"/>
      <c r="AA164" s="203"/>
      <c r="AB164" s="203"/>
      <c r="AF164" s="203"/>
      <c r="AG164" s="203"/>
      <c r="AK164" s="203"/>
      <c r="AL164" s="203"/>
      <c r="AP164" s="203"/>
      <c r="AQ164" s="203"/>
    </row>
    <row r="165" spans="5:43" s="202" customFormat="1">
      <c r="E165" s="203"/>
      <c r="F165" s="203"/>
      <c r="J165" s="203"/>
      <c r="K165" s="203"/>
      <c r="O165" s="203"/>
      <c r="P165" s="203"/>
      <c r="T165" s="203"/>
      <c r="U165" s="203"/>
      <c r="AA165" s="203"/>
      <c r="AB165" s="203"/>
      <c r="AF165" s="203"/>
      <c r="AG165" s="203"/>
      <c r="AK165" s="203"/>
      <c r="AL165" s="203"/>
      <c r="AP165" s="203"/>
      <c r="AQ165" s="203"/>
    </row>
    <row r="166" spans="5:43" s="202" customFormat="1">
      <c r="E166" s="203"/>
      <c r="F166" s="203"/>
      <c r="J166" s="203"/>
      <c r="K166" s="203"/>
      <c r="O166" s="203"/>
      <c r="P166" s="203"/>
      <c r="T166" s="203"/>
      <c r="U166" s="203"/>
      <c r="AA166" s="203"/>
      <c r="AB166" s="203"/>
      <c r="AF166" s="203"/>
      <c r="AG166" s="203"/>
      <c r="AK166" s="203"/>
      <c r="AL166" s="203"/>
      <c r="AP166" s="203"/>
      <c r="AQ166" s="203"/>
    </row>
    <row r="167" spans="5:43" s="202" customFormat="1">
      <c r="E167" s="203"/>
      <c r="F167" s="203"/>
      <c r="J167" s="203"/>
      <c r="K167" s="203"/>
      <c r="O167" s="203"/>
      <c r="P167" s="203"/>
      <c r="T167" s="203"/>
      <c r="U167" s="203"/>
      <c r="AA167" s="203"/>
      <c r="AB167" s="203"/>
      <c r="AF167" s="203"/>
      <c r="AG167" s="203"/>
      <c r="AK167" s="203"/>
      <c r="AL167" s="203"/>
      <c r="AP167" s="203"/>
      <c r="AQ167" s="203"/>
    </row>
    <row r="168" spans="5:43" s="202" customFormat="1">
      <c r="E168" s="203"/>
      <c r="F168" s="203"/>
      <c r="J168" s="203"/>
      <c r="K168" s="203"/>
      <c r="O168" s="203"/>
      <c r="P168" s="203"/>
      <c r="T168" s="203"/>
      <c r="U168" s="203"/>
      <c r="AA168" s="203"/>
      <c r="AB168" s="203"/>
      <c r="AF168" s="203"/>
      <c r="AG168" s="203"/>
      <c r="AK168" s="203"/>
      <c r="AL168" s="203"/>
      <c r="AP168" s="203"/>
      <c r="AQ168" s="203"/>
    </row>
    <row r="169" spans="5:43" s="202" customFormat="1">
      <c r="E169" s="203"/>
      <c r="F169" s="203"/>
      <c r="J169" s="203"/>
      <c r="K169" s="203"/>
      <c r="O169" s="203"/>
      <c r="P169" s="203"/>
      <c r="T169" s="203"/>
      <c r="U169" s="203"/>
      <c r="AA169" s="203"/>
      <c r="AB169" s="203"/>
      <c r="AF169" s="203"/>
      <c r="AG169" s="203"/>
      <c r="AK169" s="203"/>
      <c r="AL169" s="203"/>
      <c r="AP169" s="203"/>
      <c r="AQ169" s="203"/>
    </row>
    <row r="170" spans="5:43" s="202" customFormat="1">
      <c r="E170" s="203"/>
      <c r="F170" s="203"/>
      <c r="J170" s="203"/>
      <c r="K170" s="203"/>
      <c r="O170" s="203"/>
      <c r="P170" s="203"/>
      <c r="T170" s="203"/>
      <c r="U170" s="203"/>
      <c r="AA170" s="203"/>
      <c r="AB170" s="203"/>
      <c r="AF170" s="203"/>
      <c r="AG170" s="203"/>
      <c r="AK170" s="203"/>
      <c r="AL170" s="203"/>
      <c r="AP170" s="203"/>
      <c r="AQ170" s="203"/>
    </row>
    <row r="171" spans="5:43" s="202" customFormat="1">
      <c r="E171" s="203"/>
      <c r="F171" s="203"/>
      <c r="J171" s="203"/>
      <c r="K171" s="203"/>
      <c r="O171" s="203"/>
      <c r="P171" s="203"/>
      <c r="T171" s="203"/>
      <c r="U171" s="203"/>
      <c r="AA171" s="203"/>
      <c r="AB171" s="203"/>
      <c r="AF171" s="203"/>
      <c r="AG171" s="203"/>
      <c r="AK171" s="203"/>
      <c r="AL171" s="203"/>
      <c r="AP171" s="203"/>
      <c r="AQ171" s="203"/>
    </row>
    <row r="172" spans="5:43" s="202" customFormat="1">
      <c r="E172" s="203"/>
      <c r="F172" s="203"/>
      <c r="J172" s="203"/>
      <c r="K172" s="203"/>
      <c r="O172" s="203"/>
      <c r="P172" s="203"/>
      <c r="T172" s="203"/>
      <c r="U172" s="203"/>
      <c r="AA172" s="203"/>
      <c r="AB172" s="203"/>
      <c r="AF172" s="203"/>
      <c r="AG172" s="203"/>
      <c r="AK172" s="203"/>
      <c r="AL172" s="203"/>
      <c r="AP172" s="203"/>
      <c r="AQ172" s="203"/>
    </row>
    <row r="173" spans="5:43" s="202" customFormat="1">
      <c r="E173" s="203"/>
      <c r="F173" s="203"/>
      <c r="J173" s="203"/>
      <c r="K173" s="203"/>
      <c r="O173" s="203"/>
      <c r="P173" s="203"/>
      <c r="T173" s="203"/>
      <c r="U173" s="203"/>
      <c r="AA173" s="203"/>
      <c r="AB173" s="203"/>
      <c r="AF173" s="203"/>
      <c r="AG173" s="203"/>
      <c r="AK173" s="203"/>
      <c r="AL173" s="203"/>
      <c r="AP173" s="203"/>
      <c r="AQ173" s="203"/>
    </row>
    <row r="174" spans="5:43" s="202" customFormat="1">
      <c r="E174" s="203"/>
      <c r="F174" s="203"/>
      <c r="J174" s="203"/>
      <c r="K174" s="203"/>
      <c r="O174" s="203"/>
      <c r="P174" s="203"/>
      <c r="T174" s="203"/>
      <c r="U174" s="203"/>
      <c r="AA174" s="203"/>
      <c r="AB174" s="203"/>
      <c r="AF174" s="203"/>
      <c r="AG174" s="203"/>
      <c r="AK174" s="203"/>
      <c r="AL174" s="203"/>
      <c r="AP174" s="203"/>
      <c r="AQ174" s="203"/>
    </row>
    <row r="175" spans="5:43" s="202" customFormat="1">
      <c r="E175" s="203"/>
      <c r="F175" s="203"/>
      <c r="J175" s="203"/>
      <c r="K175" s="203"/>
      <c r="O175" s="203"/>
      <c r="P175" s="203"/>
      <c r="T175" s="203"/>
      <c r="U175" s="203"/>
      <c r="AA175" s="203"/>
      <c r="AB175" s="203"/>
      <c r="AF175" s="203"/>
      <c r="AG175" s="203"/>
      <c r="AK175" s="203"/>
      <c r="AL175" s="203"/>
      <c r="AP175" s="203"/>
      <c r="AQ175" s="203"/>
    </row>
    <row r="176" spans="5:43" s="202" customFormat="1">
      <c r="E176" s="203"/>
      <c r="F176" s="203"/>
      <c r="J176" s="203"/>
      <c r="K176" s="203"/>
      <c r="O176" s="203"/>
      <c r="P176" s="203"/>
      <c r="T176" s="203"/>
      <c r="U176" s="203"/>
      <c r="AA176" s="203"/>
      <c r="AB176" s="203"/>
      <c r="AF176" s="203"/>
      <c r="AG176" s="203"/>
      <c r="AK176" s="203"/>
      <c r="AL176" s="203"/>
      <c r="AP176" s="203"/>
      <c r="AQ176" s="203"/>
    </row>
    <row r="177" spans="5:43" s="202" customFormat="1">
      <c r="E177" s="203"/>
      <c r="F177" s="203"/>
      <c r="J177" s="203"/>
      <c r="K177" s="203"/>
      <c r="O177" s="203"/>
      <c r="P177" s="203"/>
      <c r="T177" s="203"/>
      <c r="U177" s="203"/>
      <c r="AA177" s="203"/>
      <c r="AB177" s="203"/>
      <c r="AF177" s="203"/>
      <c r="AG177" s="203"/>
      <c r="AK177" s="203"/>
      <c r="AL177" s="203"/>
      <c r="AP177" s="203"/>
      <c r="AQ177" s="203"/>
    </row>
    <row r="178" spans="5:43" s="202" customFormat="1">
      <c r="E178" s="203"/>
      <c r="F178" s="203"/>
      <c r="J178" s="203"/>
      <c r="K178" s="203"/>
      <c r="O178" s="203"/>
      <c r="P178" s="203"/>
      <c r="T178" s="203"/>
      <c r="U178" s="203"/>
      <c r="AA178" s="203"/>
      <c r="AB178" s="203"/>
      <c r="AF178" s="203"/>
      <c r="AG178" s="203"/>
      <c r="AK178" s="203"/>
      <c r="AL178" s="203"/>
      <c r="AP178" s="203"/>
      <c r="AQ178" s="203"/>
    </row>
    <row r="179" spans="5:43" s="202" customFormat="1">
      <c r="E179" s="203"/>
      <c r="F179" s="203"/>
      <c r="J179" s="203"/>
      <c r="K179" s="203"/>
      <c r="O179" s="203"/>
      <c r="P179" s="203"/>
      <c r="T179" s="203"/>
      <c r="U179" s="203"/>
      <c r="AA179" s="203"/>
      <c r="AB179" s="203"/>
      <c r="AF179" s="203"/>
      <c r="AG179" s="203"/>
      <c r="AK179" s="203"/>
      <c r="AL179" s="203"/>
      <c r="AP179" s="203"/>
      <c r="AQ179" s="203"/>
    </row>
    <row r="180" spans="5:43" s="202" customFormat="1">
      <c r="E180" s="203"/>
      <c r="F180" s="203"/>
      <c r="J180" s="203"/>
      <c r="K180" s="203"/>
      <c r="O180" s="203"/>
      <c r="P180" s="203"/>
      <c r="T180" s="203"/>
      <c r="U180" s="203"/>
      <c r="AA180" s="203"/>
      <c r="AB180" s="203"/>
      <c r="AF180" s="203"/>
      <c r="AG180" s="203"/>
      <c r="AK180" s="203"/>
      <c r="AL180" s="203"/>
      <c r="AP180" s="203"/>
      <c r="AQ180" s="203"/>
    </row>
    <row r="181" spans="5:43" s="202" customFormat="1">
      <c r="E181" s="203"/>
      <c r="F181" s="203"/>
      <c r="J181" s="203"/>
      <c r="K181" s="203"/>
      <c r="O181" s="203"/>
      <c r="P181" s="203"/>
      <c r="T181" s="203"/>
      <c r="U181" s="203"/>
      <c r="AA181" s="203"/>
      <c r="AB181" s="203"/>
      <c r="AF181" s="203"/>
      <c r="AG181" s="203"/>
      <c r="AK181" s="203"/>
      <c r="AL181" s="203"/>
      <c r="AP181" s="203"/>
      <c r="AQ181" s="203"/>
    </row>
    <row r="182" spans="5:43" s="202" customFormat="1">
      <c r="E182" s="203"/>
      <c r="F182" s="203"/>
      <c r="J182" s="203"/>
      <c r="K182" s="203"/>
      <c r="O182" s="203"/>
      <c r="P182" s="203"/>
      <c r="T182" s="203"/>
      <c r="U182" s="203"/>
      <c r="AA182" s="203"/>
      <c r="AB182" s="203"/>
      <c r="AF182" s="203"/>
      <c r="AG182" s="203"/>
      <c r="AK182" s="203"/>
      <c r="AL182" s="203"/>
      <c r="AP182" s="203"/>
      <c r="AQ182" s="203"/>
    </row>
    <row r="183" spans="5:43" s="202" customFormat="1">
      <c r="E183" s="203"/>
      <c r="F183" s="203"/>
      <c r="J183" s="203"/>
      <c r="K183" s="203"/>
      <c r="O183" s="203"/>
      <c r="P183" s="203"/>
      <c r="T183" s="203"/>
      <c r="U183" s="203"/>
      <c r="AA183" s="203"/>
      <c r="AB183" s="203"/>
      <c r="AF183" s="203"/>
      <c r="AG183" s="203"/>
      <c r="AK183" s="203"/>
      <c r="AL183" s="203"/>
      <c r="AP183" s="203"/>
      <c r="AQ183" s="203"/>
    </row>
    <row r="184" spans="5:43" s="202" customFormat="1">
      <c r="E184" s="203"/>
      <c r="F184" s="203"/>
      <c r="J184" s="203"/>
      <c r="K184" s="203"/>
      <c r="O184" s="203"/>
      <c r="P184" s="203"/>
      <c r="T184" s="203"/>
      <c r="U184" s="203"/>
      <c r="AA184" s="203"/>
      <c r="AB184" s="203"/>
      <c r="AF184" s="203"/>
      <c r="AG184" s="203"/>
      <c r="AK184" s="203"/>
      <c r="AL184" s="203"/>
      <c r="AP184" s="203"/>
      <c r="AQ184" s="203"/>
    </row>
    <row r="185" spans="5:43" s="202" customFormat="1">
      <c r="E185" s="203"/>
      <c r="F185" s="203"/>
      <c r="J185" s="203"/>
      <c r="K185" s="203"/>
      <c r="O185" s="203"/>
      <c r="P185" s="203"/>
      <c r="T185" s="203"/>
      <c r="U185" s="203"/>
      <c r="AA185" s="203"/>
      <c r="AB185" s="203"/>
      <c r="AF185" s="203"/>
      <c r="AG185" s="203"/>
      <c r="AK185" s="203"/>
      <c r="AL185" s="203"/>
      <c r="AP185" s="203"/>
      <c r="AQ185" s="203"/>
    </row>
    <row r="186" spans="5:43" s="202" customFormat="1">
      <c r="E186" s="203"/>
      <c r="F186" s="203"/>
      <c r="J186" s="203"/>
      <c r="K186" s="203"/>
      <c r="O186" s="203"/>
      <c r="P186" s="203"/>
      <c r="T186" s="203"/>
      <c r="U186" s="203"/>
      <c r="AA186" s="203"/>
      <c r="AB186" s="203"/>
      <c r="AF186" s="203"/>
      <c r="AG186" s="203"/>
      <c r="AK186" s="203"/>
      <c r="AL186" s="203"/>
      <c r="AP186" s="203"/>
      <c r="AQ186" s="203"/>
    </row>
    <row r="187" spans="5:43" s="202" customFormat="1">
      <c r="E187" s="203"/>
      <c r="F187" s="203"/>
      <c r="J187" s="203"/>
      <c r="K187" s="203"/>
      <c r="O187" s="203"/>
      <c r="P187" s="203"/>
      <c r="T187" s="203"/>
      <c r="U187" s="203"/>
      <c r="AA187" s="203"/>
      <c r="AB187" s="203"/>
      <c r="AF187" s="203"/>
      <c r="AG187" s="203"/>
      <c r="AK187" s="203"/>
      <c r="AL187" s="203"/>
      <c r="AP187" s="203"/>
      <c r="AQ187" s="203"/>
    </row>
    <row r="188" spans="5:43" s="202" customFormat="1">
      <c r="E188" s="203"/>
      <c r="F188" s="203"/>
      <c r="J188" s="203"/>
      <c r="K188" s="203"/>
      <c r="O188" s="203"/>
      <c r="P188" s="203"/>
      <c r="T188" s="203"/>
      <c r="U188" s="203"/>
      <c r="AA188" s="203"/>
      <c r="AB188" s="203"/>
      <c r="AF188" s="203"/>
      <c r="AG188" s="203"/>
      <c r="AK188" s="203"/>
      <c r="AL188" s="203"/>
      <c r="AP188" s="203"/>
      <c r="AQ188" s="203"/>
    </row>
    <row r="189" spans="5:43" s="202" customFormat="1">
      <c r="E189" s="203"/>
      <c r="F189" s="203"/>
      <c r="J189" s="203"/>
      <c r="K189" s="203"/>
      <c r="O189" s="203"/>
      <c r="P189" s="203"/>
      <c r="T189" s="203"/>
      <c r="U189" s="203"/>
      <c r="AA189" s="203"/>
      <c r="AB189" s="203"/>
      <c r="AF189" s="203"/>
      <c r="AG189" s="203"/>
      <c r="AK189" s="203"/>
      <c r="AL189" s="203"/>
      <c r="AP189" s="203"/>
      <c r="AQ189" s="203"/>
    </row>
    <row r="190" spans="5:43" s="202" customFormat="1">
      <c r="E190" s="203"/>
      <c r="F190" s="203"/>
      <c r="J190" s="203"/>
      <c r="K190" s="203"/>
      <c r="O190" s="203"/>
      <c r="P190" s="203"/>
      <c r="T190" s="203"/>
      <c r="U190" s="203"/>
      <c r="AA190" s="203"/>
      <c r="AB190" s="203"/>
      <c r="AF190" s="203"/>
      <c r="AG190" s="203"/>
      <c r="AK190" s="203"/>
      <c r="AL190" s="203"/>
      <c r="AP190" s="203"/>
      <c r="AQ190" s="203"/>
    </row>
    <row r="191" spans="5:43" s="202" customFormat="1">
      <c r="E191" s="203"/>
      <c r="F191" s="203"/>
      <c r="J191" s="203"/>
      <c r="K191" s="203"/>
      <c r="O191" s="203"/>
      <c r="P191" s="203"/>
      <c r="T191" s="203"/>
      <c r="U191" s="203"/>
      <c r="AA191" s="203"/>
      <c r="AB191" s="203"/>
      <c r="AF191" s="203"/>
      <c r="AG191" s="203"/>
      <c r="AK191" s="203"/>
      <c r="AL191" s="203"/>
      <c r="AP191" s="203"/>
      <c r="AQ191" s="203"/>
    </row>
    <row r="192" spans="5:43" s="202" customFormat="1">
      <c r="E192" s="203"/>
      <c r="F192" s="203"/>
      <c r="J192" s="203"/>
      <c r="K192" s="203"/>
      <c r="O192" s="203"/>
      <c r="P192" s="203"/>
      <c r="T192" s="203"/>
      <c r="U192" s="203"/>
      <c r="AA192" s="203"/>
      <c r="AB192" s="203"/>
      <c r="AF192" s="203"/>
      <c r="AG192" s="203"/>
      <c r="AK192" s="203"/>
      <c r="AL192" s="203"/>
      <c r="AP192" s="203"/>
      <c r="AQ192" s="203"/>
    </row>
    <row r="193" spans="5:43" s="202" customFormat="1">
      <c r="E193" s="203"/>
      <c r="F193" s="203"/>
      <c r="J193" s="203"/>
      <c r="K193" s="203"/>
      <c r="O193" s="203"/>
      <c r="P193" s="203"/>
      <c r="T193" s="203"/>
      <c r="U193" s="203"/>
      <c r="AA193" s="203"/>
      <c r="AB193" s="203"/>
      <c r="AF193" s="203"/>
      <c r="AG193" s="203"/>
      <c r="AK193" s="203"/>
      <c r="AL193" s="203"/>
      <c r="AP193" s="203"/>
      <c r="AQ193" s="203"/>
    </row>
    <row r="194" spans="5:43" s="202" customFormat="1">
      <c r="E194" s="203"/>
      <c r="F194" s="203"/>
      <c r="J194" s="203"/>
      <c r="K194" s="203"/>
      <c r="O194" s="203"/>
      <c r="P194" s="203"/>
      <c r="T194" s="203"/>
      <c r="U194" s="203"/>
      <c r="AA194" s="203"/>
      <c r="AB194" s="203"/>
      <c r="AF194" s="203"/>
      <c r="AG194" s="203"/>
      <c r="AK194" s="203"/>
      <c r="AL194" s="203"/>
      <c r="AP194" s="203"/>
      <c r="AQ194" s="203"/>
    </row>
    <row r="195" spans="5:43" s="202" customFormat="1">
      <c r="E195" s="203"/>
      <c r="F195" s="203"/>
      <c r="J195" s="203"/>
      <c r="K195" s="203"/>
      <c r="O195" s="203"/>
      <c r="P195" s="203"/>
      <c r="T195" s="203"/>
      <c r="U195" s="203"/>
      <c r="AA195" s="203"/>
      <c r="AB195" s="203"/>
      <c r="AF195" s="203"/>
      <c r="AG195" s="203"/>
      <c r="AK195" s="203"/>
      <c r="AL195" s="203"/>
      <c r="AP195" s="203"/>
      <c r="AQ195" s="203"/>
    </row>
    <row r="196" spans="5:43" s="202" customFormat="1">
      <c r="E196" s="203"/>
      <c r="F196" s="203"/>
      <c r="J196" s="203"/>
      <c r="K196" s="203"/>
      <c r="O196" s="203"/>
      <c r="P196" s="203"/>
      <c r="T196" s="203"/>
      <c r="U196" s="203"/>
      <c r="AA196" s="203"/>
      <c r="AB196" s="203"/>
      <c r="AF196" s="203"/>
      <c r="AG196" s="203"/>
      <c r="AK196" s="203"/>
      <c r="AL196" s="203"/>
      <c r="AP196" s="203"/>
      <c r="AQ196" s="203"/>
    </row>
    <row r="197" spans="5:43" s="202" customFormat="1">
      <c r="E197" s="203"/>
      <c r="F197" s="203"/>
      <c r="J197" s="203"/>
      <c r="K197" s="203"/>
      <c r="O197" s="203"/>
      <c r="P197" s="203"/>
      <c r="T197" s="203"/>
      <c r="U197" s="203"/>
      <c r="AA197" s="203"/>
      <c r="AB197" s="203"/>
      <c r="AF197" s="203"/>
      <c r="AG197" s="203"/>
      <c r="AK197" s="203"/>
      <c r="AL197" s="203"/>
      <c r="AP197" s="203"/>
      <c r="AQ197" s="203"/>
    </row>
    <row r="198" spans="5:43" s="202" customFormat="1">
      <c r="E198" s="203"/>
      <c r="F198" s="203"/>
      <c r="J198" s="203"/>
      <c r="K198" s="203"/>
      <c r="O198" s="203"/>
      <c r="P198" s="203"/>
      <c r="T198" s="203"/>
      <c r="U198" s="203"/>
      <c r="AA198" s="203"/>
      <c r="AB198" s="203"/>
      <c r="AF198" s="203"/>
      <c r="AG198" s="203"/>
      <c r="AK198" s="203"/>
      <c r="AL198" s="203"/>
      <c r="AP198" s="203"/>
      <c r="AQ198" s="203"/>
    </row>
    <row r="199" spans="5:43" s="202" customFormat="1">
      <c r="E199" s="203"/>
      <c r="F199" s="203"/>
      <c r="J199" s="203"/>
      <c r="K199" s="203"/>
      <c r="O199" s="203"/>
      <c r="P199" s="203"/>
      <c r="T199" s="203"/>
      <c r="U199" s="203"/>
      <c r="AA199" s="203"/>
      <c r="AB199" s="203"/>
      <c r="AF199" s="203"/>
      <c r="AG199" s="203"/>
      <c r="AK199" s="203"/>
      <c r="AL199" s="203"/>
      <c r="AP199" s="203"/>
      <c r="AQ199" s="203"/>
    </row>
    <row r="200" spans="5:43" s="202" customFormat="1">
      <c r="E200" s="203"/>
      <c r="F200" s="203"/>
      <c r="J200" s="203"/>
      <c r="K200" s="203"/>
      <c r="O200" s="203"/>
      <c r="P200" s="203"/>
      <c r="T200" s="203"/>
      <c r="U200" s="203"/>
      <c r="AA200" s="203"/>
      <c r="AB200" s="203"/>
      <c r="AF200" s="203"/>
      <c r="AG200" s="203"/>
      <c r="AK200" s="203"/>
      <c r="AL200" s="203"/>
      <c r="AP200" s="203"/>
      <c r="AQ200" s="203"/>
    </row>
    <row r="201" spans="5:43" s="202" customFormat="1">
      <c r="E201" s="203"/>
      <c r="F201" s="203"/>
      <c r="J201" s="203"/>
      <c r="K201" s="203"/>
      <c r="O201" s="203"/>
      <c r="P201" s="203"/>
      <c r="T201" s="203"/>
      <c r="U201" s="203"/>
      <c r="AA201" s="203"/>
      <c r="AB201" s="203"/>
      <c r="AF201" s="203"/>
      <c r="AG201" s="203"/>
      <c r="AK201" s="203"/>
      <c r="AL201" s="203"/>
      <c r="AP201" s="203"/>
      <c r="AQ201" s="203"/>
    </row>
  </sheetData>
  <mergeCells count="28">
    <mergeCell ref="Y46:AB46"/>
    <mergeCell ref="AD46:AG46"/>
    <mergeCell ref="C21:F21"/>
    <mergeCell ref="H21:K21"/>
    <mergeCell ref="M21:P21"/>
    <mergeCell ref="R21:U21"/>
    <mergeCell ref="Y21:AB21"/>
    <mergeCell ref="AD21:AG21"/>
    <mergeCell ref="C38:D39"/>
    <mergeCell ref="C40:D41"/>
    <mergeCell ref="C42:D43"/>
    <mergeCell ref="E42:F43"/>
    <mergeCell ref="E40:F41"/>
    <mergeCell ref="E38:F39"/>
    <mergeCell ref="C2:U2"/>
    <mergeCell ref="Y2:AQ2"/>
    <mergeCell ref="Y20:AQ20"/>
    <mergeCell ref="C20:U20"/>
    <mergeCell ref="AN3:AQ3"/>
    <mergeCell ref="C3:F3"/>
    <mergeCell ref="H3:K3"/>
    <mergeCell ref="M3:P3"/>
    <mergeCell ref="AI21:AL21"/>
    <mergeCell ref="AN21:AQ21"/>
    <mergeCell ref="R3:U3"/>
    <mergeCell ref="Y3:AB3"/>
    <mergeCell ref="AD3:AG3"/>
    <mergeCell ref="AI3:AL3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P262"/>
  <sheetViews>
    <sheetView zoomScale="80" zoomScaleNormal="80" workbookViewId="0">
      <pane xSplit="8" ySplit="3" topLeftCell="I27" activePane="bottomRight" state="frozenSplit"/>
      <selection pane="topRight" activeCell="C1" sqref="C1"/>
      <selection pane="bottomLeft" activeCell="A27" sqref="A27"/>
      <selection pane="bottomRight" activeCell="K51" sqref="K51"/>
    </sheetView>
  </sheetViews>
  <sheetFormatPr defaultRowHeight="15"/>
  <cols>
    <col min="1" max="1" width="9.140625" style="476"/>
    <col min="2" max="2" width="18.5703125" style="202" bestFit="1" customWidth="1"/>
    <col min="3" max="3" width="14.28515625" style="202" bestFit="1" customWidth="1"/>
    <col min="4" max="4" width="5.7109375" style="202" bestFit="1" customWidth="1"/>
    <col min="5" max="5" width="15.140625" style="202" bestFit="1" customWidth="1"/>
    <col min="6" max="6" width="8.42578125" style="202" bestFit="1" customWidth="1"/>
    <col min="7" max="7" width="4.140625" style="202" bestFit="1" customWidth="1"/>
    <col min="8" max="8" width="10" style="202" customWidth="1"/>
    <col min="9" max="9" width="11.42578125" style="202" bestFit="1" customWidth="1"/>
    <col min="10" max="10" width="9.42578125" style="202" customWidth="1"/>
    <col min="11" max="11" width="11.42578125" style="1" bestFit="1" customWidth="1"/>
    <col min="12" max="12" width="9.7109375" style="1" bestFit="1" customWidth="1"/>
    <col min="13" max="13" width="10.7109375" style="1" bestFit="1" customWidth="1"/>
    <col min="14" max="14" width="9.7109375" style="163" bestFit="1" customWidth="1"/>
    <col min="15" max="15" width="13" style="163" bestFit="1" customWidth="1"/>
    <col min="16" max="16" width="3.140625" style="1" customWidth="1"/>
    <col min="17" max="17" width="9.28515625" style="1" customWidth="1"/>
    <col min="18" max="18" width="10.85546875" style="1" bestFit="1" customWidth="1"/>
    <col min="19" max="19" width="11" style="163" bestFit="1" customWidth="1"/>
    <col min="20" max="20" width="12.42578125" style="163" bestFit="1" customWidth="1"/>
    <col min="21" max="21" width="7.85546875" style="1" bestFit="1" customWidth="1"/>
    <col min="22" max="22" width="10.85546875" style="1" bestFit="1" customWidth="1"/>
    <col min="23" max="23" width="9.7109375" style="1" bestFit="1" customWidth="1"/>
    <col min="24" max="25" width="12.42578125" style="163" bestFit="1" customWidth="1"/>
    <col min="26" max="26" width="2.5703125" style="1" customWidth="1"/>
    <col min="27" max="27" width="9.5703125" style="1" bestFit="1" customWidth="1"/>
    <col min="28" max="28" width="12.42578125" style="1" bestFit="1" customWidth="1"/>
    <col min="29" max="29" width="12.42578125" style="163" bestFit="1" customWidth="1"/>
    <col min="30" max="30" width="13.5703125" style="163" bestFit="1" customWidth="1"/>
    <col min="31" max="31" width="2.5703125" style="1" customWidth="1"/>
    <col min="32" max="32" width="9.85546875" style="1" bestFit="1" customWidth="1"/>
    <col min="33" max="33" width="10.7109375" style="1" bestFit="1" customWidth="1"/>
    <col min="34" max="35" width="13.5703125" style="163" bestFit="1" customWidth="1"/>
    <col min="36" max="36" width="3.42578125" style="202" customWidth="1"/>
    <col min="37" max="38" width="9.28515625" style="202" bestFit="1" customWidth="1"/>
    <col min="39" max="39" width="9.85546875" style="202" bestFit="1" customWidth="1"/>
    <col min="40" max="40" width="10.85546875" style="202" bestFit="1" customWidth="1"/>
    <col min="41" max="41" width="9.140625" style="202"/>
    <col min="42" max="44" width="9.28515625" style="202" bestFit="1" customWidth="1"/>
    <col min="45" max="45" width="9.140625" style="202"/>
    <col min="46" max="48" width="9.28515625" style="202" bestFit="1" customWidth="1"/>
    <col min="49" max="49" width="9.140625" style="202"/>
    <col min="50" max="50" width="9.28515625" style="202" bestFit="1" customWidth="1"/>
    <col min="51" max="51" width="13" style="202" bestFit="1" customWidth="1"/>
    <col min="52" max="52" width="10.28515625" style="202" bestFit="1" customWidth="1"/>
    <col min="53" max="53" width="13" style="202" bestFit="1" customWidth="1"/>
    <col min="54" max="54" width="10.28515625" style="202" bestFit="1" customWidth="1"/>
    <col min="55" max="55" width="11.28515625" style="202" bestFit="1" customWidth="1"/>
    <col min="56" max="56" width="9.5703125" style="202" bestFit="1" customWidth="1"/>
    <col min="57" max="57" width="13" style="202" bestFit="1" customWidth="1"/>
    <col min="58" max="58" width="9.140625" style="202"/>
    <col min="59" max="59" width="11.42578125" style="202" bestFit="1" customWidth="1"/>
    <col min="60" max="62" width="9.140625" style="202"/>
    <col min="63" max="63" width="13" style="202" bestFit="1" customWidth="1"/>
    <col min="64" max="64" width="9.140625" style="202"/>
    <col min="65" max="65" width="11.42578125" style="202" bestFit="1" customWidth="1"/>
    <col min="66" max="80" width="9.140625" style="202"/>
    <col min="81" max="81" width="12.28515625" style="476" bestFit="1" customWidth="1"/>
    <col min="82" max="122" width="9.140625" style="476"/>
    <col min="123" max="16384" width="9.140625" style="1"/>
  </cols>
  <sheetData>
    <row r="1" spans="1:122" s="476" customFormat="1" ht="15.75" thickBot="1">
      <c r="N1" s="478"/>
      <c r="O1" s="478"/>
      <c r="S1" s="478"/>
      <c r="T1" s="478"/>
      <c r="X1" s="478"/>
      <c r="Y1" s="478"/>
      <c r="AC1" s="478"/>
      <c r="AD1" s="478"/>
      <c r="AH1" s="478"/>
      <c r="AI1" s="478"/>
    </row>
    <row r="2" spans="1:122" s="408" customFormat="1" ht="15.75">
      <c r="A2" s="477"/>
      <c r="B2" s="757" t="s">
        <v>156</v>
      </c>
      <c r="C2" s="758"/>
      <c r="D2" s="758"/>
      <c r="E2" s="758"/>
      <c r="F2" s="758"/>
      <c r="G2" s="758"/>
      <c r="H2" s="759"/>
      <c r="I2" s="734" t="s">
        <v>155</v>
      </c>
      <c r="J2" s="735"/>
      <c r="K2" s="735"/>
      <c r="L2" s="735"/>
      <c r="M2" s="735"/>
      <c r="N2" s="736"/>
      <c r="O2" s="734" t="s">
        <v>154</v>
      </c>
      <c r="P2" s="735"/>
      <c r="Q2" s="735"/>
      <c r="R2" s="735"/>
      <c r="S2" s="735"/>
      <c r="T2" s="736"/>
      <c r="U2" s="734" t="s">
        <v>153</v>
      </c>
      <c r="V2" s="735"/>
      <c r="W2" s="735"/>
      <c r="X2" s="735"/>
      <c r="Y2" s="735"/>
      <c r="Z2" s="736"/>
      <c r="AA2" s="734" t="s">
        <v>152</v>
      </c>
      <c r="AB2" s="735"/>
      <c r="AC2" s="735"/>
      <c r="AD2" s="735"/>
      <c r="AE2" s="735"/>
      <c r="AF2" s="736"/>
      <c r="AG2" s="734" t="s">
        <v>151</v>
      </c>
      <c r="AH2" s="735"/>
      <c r="AI2" s="735"/>
      <c r="AJ2" s="735"/>
      <c r="AK2" s="735"/>
      <c r="AL2" s="736"/>
      <c r="AM2" s="734" t="s">
        <v>150</v>
      </c>
      <c r="AN2" s="735"/>
      <c r="AO2" s="735"/>
      <c r="AP2" s="735"/>
      <c r="AQ2" s="735"/>
      <c r="AR2" s="736"/>
      <c r="AS2" s="734" t="s">
        <v>149</v>
      </c>
      <c r="AT2" s="735"/>
      <c r="AU2" s="735"/>
      <c r="AV2" s="735"/>
      <c r="AW2" s="735"/>
      <c r="AX2" s="736"/>
      <c r="AY2" s="734" t="s">
        <v>148</v>
      </c>
      <c r="AZ2" s="735"/>
      <c r="BA2" s="735"/>
      <c r="BB2" s="735"/>
      <c r="BC2" s="735"/>
      <c r="BD2" s="736"/>
      <c r="BE2" s="734" t="s">
        <v>147</v>
      </c>
      <c r="BF2" s="735"/>
      <c r="BG2" s="735"/>
      <c r="BH2" s="735"/>
      <c r="BI2" s="735"/>
      <c r="BJ2" s="736"/>
      <c r="BK2" s="734" t="s">
        <v>146</v>
      </c>
      <c r="BL2" s="735"/>
      <c r="BM2" s="735"/>
      <c r="BN2" s="735"/>
      <c r="BO2" s="735"/>
      <c r="BP2" s="736"/>
      <c r="BQ2" s="734" t="s">
        <v>145</v>
      </c>
      <c r="BR2" s="735"/>
      <c r="BS2" s="735"/>
      <c r="BT2" s="735"/>
      <c r="BU2" s="735"/>
      <c r="BV2" s="736"/>
      <c r="BW2" s="734" t="s">
        <v>144</v>
      </c>
      <c r="BX2" s="735"/>
      <c r="BY2" s="735"/>
      <c r="BZ2" s="735"/>
      <c r="CA2" s="735"/>
      <c r="CB2" s="736"/>
      <c r="CC2" s="477"/>
      <c r="CD2" s="477"/>
      <c r="CE2" s="477"/>
      <c r="CF2" s="477"/>
      <c r="CG2" s="477"/>
      <c r="CH2" s="477"/>
      <c r="CI2" s="477"/>
      <c r="CJ2" s="477"/>
      <c r="CK2" s="477"/>
      <c r="CL2" s="477"/>
      <c r="CM2" s="477"/>
      <c r="CN2" s="477"/>
      <c r="CO2" s="477"/>
      <c r="CP2" s="477"/>
      <c r="CQ2" s="477"/>
      <c r="CR2" s="477"/>
      <c r="CS2" s="477"/>
      <c r="CT2" s="477"/>
      <c r="CU2" s="477"/>
      <c r="CV2" s="477"/>
      <c r="CW2" s="477"/>
      <c r="CX2" s="477"/>
      <c r="CY2" s="477"/>
      <c r="CZ2" s="477"/>
      <c r="DA2" s="477"/>
      <c r="DB2" s="477"/>
      <c r="DC2" s="477"/>
      <c r="DD2" s="477"/>
      <c r="DE2" s="477"/>
      <c r="DF2" s="477"/>
      <c r="DG2" s="477"/>
      <c r="DH2" s="477"/>
      <c r="DI2" s="477"/>
      <c r="DJ2" s="477"/>
      <c r="DK2" s="477"/>
      <c r="DL2" s="477"/>
      <c r="DM2" s="477"/>
      <c r="DN2" s="477"/>
      <c r="DO2" s="477"/>
      <c r="DP2" s="477"/>
      <c r="DQ2" s="477"/>
      <c r="DR2" s="477"/>
    </row>
    <row r="3" spans="1:122" s="408" customFormat="1" ht="15.75">
      <c r="A3" s="477"/>
      <c r="B3" s="435" t="s">
        <v>143</v>
      </c>
      <c r="C3" s="737" t="s">
        <v>142</v>
      </c>
      <c r="D3" s="738"/>
      <c r="E3" s="737" t="s">
        <v>141</v>
      </c>
      <c r="F3" s="738"/>
      <c r="G3" s="436" t="s">
        <v>140</v>
      </c>
      <c r="H3" s="547" t="s">
        <v>139</v>
      </c>
      <c r="I3" s="443" t="s">
        <v>1</v>
      </c>
      <c r="J3" s="444" t="s">
        <v>138</v>
      </c>
      <c r="K3" s="433" t="s">
        <v>136</v>
      </c>
      <c r="L3" s="445" t="s">
        <v>137</v>
      </c>
      <c r="M3" s="433" t="s">
        <v>320</v>
      </c>
      <c r="N3" s="434" t="s">
        <v>319</v>
      </c>
      <c r="O3" s="443" t="s">
        <v>1</v>
      </c>
      <c r="P3" s="444" t="s">
        <v>138</v>
      </c>
      <c r="Q3" s="433" t="s">
        <v>136</v>
      </c>
      <c r="R3" s="445" t="s">
        <v>137</v>
      </c>
      <c r="S3" s="433" t="s">
        <v>320</v>
      </c>
      <c r="T3" s="434" t="s">
        <v>319</v>
      </c>
      <c r="U3" s="443" t="s">
        <v>1</v>
      </c>
      <c r="V3" s="444" t="s">
        <v>138</v>
      </c>
      <c r="W3" s="433" t="s">
        <v>136</v>
      </c>
      <c r="X3" s="445" t="s">
        <v>137</v>
      </c>
      <c r="Y3" s="433" t="s">
        <v>320</v>
      </c>
      <c r="Z3" s="434" t="s">
        <v>319</v>
      </c>
      <c r="AA3" s="443" t="s">
        <v>1</v>
      </c>
      <c r="AB3" s="444" t="s">
        <v>138</v>
      </c>
      <c r="AC3" s="433" t="s">
        <v>136</v>
      </c>
      <c r="AD3" s="445" t="s">
        <v>137</v>
      </c>
      <c r="AE3" s="433" t="s">
        <v>320</v>
      </c>
      <c r="AF3" s="434" t="s">
        <v>319</v>
      </c>
      <c r="AG3" s="443" t="s">
        <v>1</v>
      </c>
      <c r="AH3" s="444" t="s">
        <v>138</v>
      </c>
      <c r="AI3" s="433" t="s">
        <v>136</v>
      </c>
      <c r="AJ3" s="445" t="s">
        <v>137</v>
      </c>
      <c r="AK3" s="433" t="s">
        <v>320</v>
      </c>
      <c r="AL3" s="434" t="s">
        <v>319</v>
      </c>
      <c r="AM3" s="443" t="s">
        <v>1</v>
      </c>
      <c r="AN3" s="444" t="s">
        <v>138</v>
      </c>
      <c r="AO3" s="433" t="s">
        <v>136</v>
      </c>
      <c r="AP3" s="445" t="s">
        <v>137</v>
      </c>
      <c r="AQ3" s="433" t="s">
        <v>320</v>
      </c>
      <c r="AR3" s="434" t="s">
        <v>319</v>
      </c>
      <c r="AS3" s="443" t="s">
        <v>1</v>
      </c>
      <c r="AT3" s="444" t="s">
        <v>138</v>
      </c>
      <c r="AU3" s="433" t="s">
        <v>136</v>
      </c>
      <c r="AV3" s="445" t="s">
        <v>137</v>
      </c>
      <c r="AW3" s="433" t="s">
        <v>320</v>
      </c>
      <c r="AX3" s="434" t="s">
        <v>319</v>
      </c>
      <c r="AY3" s="443" t="s">
        <v>1</v>
      </c>
      <c r="AZ3" s="444" t="s">
        <v>138</v>
      </c>
      <c r="BA3" s="433" t="s">
        <v>136</v>
      </c>
      <c r="BB3" s="445" t="s">
        <v>137</v>
      </c>
      <c r="BC3" s="433" t="s">
        <v>320</v>
      </c>
      <c r="BD3" s="434" t="s">
        <v>319</v>
      </c>
      <c r="BE3" s="443" t="s">
        <v>1</v>
      </c>
      <c r="BF3" s="444" t="s">
        <v>138</v>
      </c>
      <c r="BG3" s="433" t="s">
        <v>136</v>
      </c>
      <c r="BH3" s="445" t="s">
        <v>137</v>
      </c>
      <c r="BI3" s="433" t="s">
        <v>320</v>
      </c>
      <c r="BJ3" s="434" t="s">
        <v>319</v>
      </c>
      <c r="BK3" s="443" t="s">
        <v>1</v>
      </c>
      <c r="BL3" s="444" t="s">
        <v>138</v>
      </c>
      <c r="BM3" s="433" t="s">
        <v>136</v>
      </c>
      <c r="BN3" s="445" t="s">
        <v>137</v>
      </c>
      <c r="BO3" s="433" t="s">
        <v>320</v>
      </c>
      <c r="BP3" s="434" t="s">
        <v>319</v>
      </c>
      <c r="BQ3" s="443" t="s">
        <v>1</v>
      </c>
      <c r="BR3" s="444" t="s">
        <v>138</v>
      </c>
      <c r="BS3" s="433" t="s">
        <v>136</v>
      </c>
      <c r="BT3" s="445" t="s">
        <v>137</v>
      </c>
      <c r="BU3" s="433" t="s">
        <v>320</v>
      </c>
      <c r="BV3" s="434" t="s">
        <v>319</v>
      </c>
      <c r="BW3" s="443" t="s">
        <v>1</v>
      </c>
      <c r="BX3" s="444" t="s">
        <v>138</v>
      </c>
      <c r="BY3" s="433" t="s">
        <v>136</v>
      </c>
      <c r="BZ3" s="445" t="s">
        <v>137</v>
      </c>
      <c r="CA3" s="433" t="s">
        <v>320</v>
      </c>
      <c r="CB3" s="434" t="s">
        <v>319</v>
      </c>
      <c r="CC3" s="477"/>
      <c r="CD3" s="477"/>
      <c r="CE3" s="477"/>
      <c r="CF3" s="477"/>
      <c r="CG3" s="477"/>
      <c r="CH3" s="477"/>
      <c r="CI3" s="477"/>
      <c r="CJ3" s="477"/>
      <c r="CK3" s="477"/>
      <c r="CL3" s="477"/>
      <c r="CM3" s="477"/>
      <c r="CN3" s="477"/>
      <c r="CO3" s="477"/>
      <c r="CP3" s="477"/>
      <c r="CQ3" s="477"/>
      <c r="CR3" s="477"/>
      <c r="CS3" s="477"/>
      <c r="CT3" s="477"/>
      <c r="CU3" s="477"/>
      <c r="CV3" s="477"/>
      <c r="CW3" s="477"/>
      <c r="CX3" s="477"/>
      <c r="CY3" s="477"/>
      <c r="CZ3" s="477"/>
      <c r="DA3" s="477"/>
      <c r="DB3" s="477"/>
      <c r="DC3" s="477"/>
      <c r="DD3" s="477"/>
      <c r="DE3" s="477"/>
      <c r="DF3" s="477"/>
      <c r="DG3" s="477"/>
      <c r="DH3" s="477"/>
      <c r="DI3" s="477"/>
      <c r="DJ3" s="477"/>
      <c r="DK3" s="477"/>
      <c r="DL3" s="477"/>
      <c r="DM3" s="477"/>
      <c r="DN3" s="477"/>
      <c r="DO3" s="477"/>
      <c r="DP3" s="477"/>
      <c r="DQ3" s="477"/>
      <c r="DR3" s="477"/>
    </row>
    <row r="4" spans="1:122" s="408" customFormat="1" ht="15.75">
      <c r="A4" s="477"/>
      <c r="B4" s="743" t="str">
        <f>L71</f>
        <v>FUNDO DE TIJOLO</v>
      </c>
      <c r="C4" s="746">
        <f>SUM(G4:G8)</f>
        <v>103</v>
      </c>
      <c r="D4" s="749">
        <f>C4/C24</f>
        <v>8.2997582594681707E-2</v>
      </c>
      <c r="E4" s="752">
        <f>G4*C31+G5*C32+G6*C33</f>
        <v>7285.5</v>
      </c>
      <c r="F4" s="749">
        <f>E4/E24</f>
        <v>0.26726629011057862</v>
      </c>
      <c r="G4" s="436">
        <f>M86</f>
        <v>57</v>
      </c>
      <c r="H4" s="547" t="str">
        <f>L72</f>
        <v>AIEC</v>
      </c>
      <c r="I4" s="455">
        <v>9</v>
      </c>
      <c r="J4" s="456">
        <v>57</v>
      </c>
      <c r="K4" s="457">
        <v>75.81</v>
      </c>
      <c r="L4" s="446">
        <f>K4/J4</f>
        <v>1.33</v>
      </c>
      <c r="M4" s="447">
        <f>K4/$E31</f>
        <v>2.3285171943533231E-2</v>
      </c>
      <c r="N4" s="448">
        <f>M32</f>
        <v>2.3304713509724899E-2</v>
      </c>
      <c r="O4" s="455"/>
      <c r="P4" s="456"/>
      <c r="Q4" s="457"/>
      <c r="R4" s="446" t="e">
        <f>Q4/P4</f>
        <v>#DIV/0!</v>
      </c>
      <c r="S4" s="447">
        <f>Q4/$E31</f>
        <v>0</v>
      </c>
      <c r="T4" s="448" t="e">
        <f>S32</f>
        <v>#DIV/0!</v>
      </c>
      <c r="U4" s="455"/>
      <c r="V4" s="456"/>
      <c r="W4" s="457"/>
      <c r="X4" s="446" t="e">
        <f>W4/V4</f>
        <v>#DIV/0!</v>
      </c>
      <c r="Y4" s="447">
        <f>W4/$E31</f>
        <v>0</v>
      </c>
      <c r="Z4" s="448" t="e">
        <f>Y32</f>
        <v>#DIV/0!</v>
      </c>
      <c r="AA4" s="455"/>
      <c r="AB4" s="456"/>
      <c r="AC4" s="457"/>
      <c r="AD4" s="446" t="e">
        <f>AC4/AB4</f>
        <v>#DIV/0!</v>
      </c>
      <c r="AE4" s="447">
        <f>AC4/$E31</f>
        <v>0</v>
      </c>
      <c r="AF4" s="448" t="e">
        <f>AE32</f>
        <v>#DIV/0!</v>
      </c>
      <c r="AG4" s="455"/>
      <c r="AH4" s="456"/>
      <c r="AI4" s="457"/>
      <c r="AJ4" s="446" t="e">
        <f>AI4/AH4</f>
        <v>#DIV/0!</v>
      </c>
      <c r="AK4" s="447">
        <f>AI4/$E31</f>
        <v>0</v>
      </c>
      <c r="AL4" s="448" t="e">
        <f>AK32</f>
        <v>#DIV/0!</v>
      </c>
      <c r="AM4" s="455"/>
      <c r="AN4" s="456"/>
      <c r="AO4" s="457"/>
      <c r="AP4" s="446" t="e">
        <f>AO4/AN4</f>
        <v>#DIV/0!</v>
      </c>
      <c r="AQ4" s="447">
        <f>AO4/$E31</f>
        <v>0</v>
      </c>
      <c r="AR4" s="448" t="e">
        <f>AQ32</f>
        <v>#DIV/0!</v>
      </c>
      <c r="AS4" s="455"/>
      <c r="AT4" s="456"/>
      <c r="AU4" s="457"/>
      <c r="AV4" s="446" t="e">
        <f>AU4/AT4</f>
        <v>#DIV/0!</v>
      </c>
      <c r="AW4" s="447">
        <f>AU4/$E31</f>
        <v>0</v>
      </c>
      <c r="AX4" s="448" t="e">
        <f>AW32</f>
        <v>#DIV/0!</v>
      </c>
      <c r="AY4" s="455"/>
      <c r="AZ4" s="456"/>
      <c r="BA4" s="457"/>
      <c r="BB4" s="446" t="e">
        <f>BA4/AZ4</f>
        <v>#DIV/0!</v>
      </c>
      <c r="BC4" s="447">
        <f>BA4/$E31</f>
        <v>0</v>
      </c>
      <c r="BD4" s="448" t="e">
        <f>BC32</f>
        <v>#DIV/0!</v>
      </c>
      <c r="BE4" s="455"/>
      <c r="BF4" s="456"/>
      <c r="BG4" s="457"/>
      <c r="BH4" s="446" t="e">
        <f>BG4/BF4</f>
        <v>#DIV/0!</v>
      </c>
      <c r="BI4" s="447">
        <f>BG4/$E31</f>
        <v>0</v>
      </c>
      <c r="BJ4" s="448" t="e">
        <f>BI32</f>
        <v>#DIV/0!</v>
      </c>
      <c r="BK4" s="455"/>
      <c r="BL4" s="456"/>
      <c r="BM4" s="457"/>
      <c r="BN4" s="446" t="e">
        <f>BM4/BL4</f>
        <v>#DIV/0!</v>
      </c>
      <c r="BO4" s="447">
        <f>BM4/$E31</f>
        <v>0</v>
      </c>
      <c r="BP4" s="448" t="e">
        <f>BO32</f>
        <v>#DIV/0!</v>
      </c>
      <c r="BQ4" s="455"/>
      <c r="BR4" s="456"/>
      <c r="BS4" s="457"/>
      <c r="BT4" s="446" t="e">
        <f>BS4/BR4</f>
        <v>#DIV/0!</v>
      </c>
      <c r="BU4" s="447">
        <f>BS4/$E31</f>
        <v>0</v>
      </c>
      <c r="BV4" s="448" t="e">
        <f>BU32</f>
        <v>#DIV/0!</v>
      </c>
      <c r="BW4" s="455"/>
      <c r="BX4" s="456"/>
      <c r="BY4" s="457"/>
      <c r="BZ4" s="446" t="e">
        <f>BY4/BX4</f>
        <v>#DIV/0!</v>
      </c>
      <c r="CA4" s="447">
        <f>BY4/$E31</f>
        <v>0</v>
      </c>
      <c r="CB4" s="448" t="e">
        <f>CA32</f>
        <v>#DIV/0!</v>
      </c>
      <c r="CC4" s="477"/>
      <c r="CD4" s="477"/>
      <c r="CE4" s="477"/>
      <c r="CF4" s="477"/>
      <c r="CG4" s="477"/>
      <c r="CH4" s="477"/>
      <c r="CI4" s="477"/>
      <c r="CJ4" s="477"/>
      <c r="CK4" s="477"/>
      <c r="CL4" s="477"/>
      <c r="CM4" s="477"/>
      <c r="CN4" s="477"/>
      <c r="CO4" s="477"/>
      <c r="CP4" s="477"/>
      <c r="CQ4" s="477"/>
      <c r="CR4" s="477"/>
      <c r="CS4" s="477"/>
      <c r="CT4" s="477"/>
      <c r="CU4" s="477"/>
      <c r="CV4" s="477"/>
      <c r="CW4" s="477"/>
      <c r="CX4" s="477"/>
      <c r="CY4" s="477"/>
      <c r="CZ4" s="477"/>
      <c r="DA4" s="477"/>
      <c r="DB4" s="477"/>
      <c r="DC4" s="477"/>
      <c r="DD4" s="477"/>
      <c r="DE4" s="477"/>
      <c r="DF4" s="477"/>
      <c r="DG4" s="477"/>
      <c r="DH4" s="477"/>
      <c r="DI4" s="477"/>
      <c r="DJ4" s="477"/>
      <c r="DK4" s="477"/>
      <c r="DL4" s="477"/>
      <c r="DM4" s="477"/>
      <c r="DN4" s="477"/>
      <c r="DO4" s="477"/>
      <c r="DP4" s="477"/>
      <c r="DQ4" s="477"/>
      <c r="DR4" s="477"/>
    </row>
    <row r="5" spans="1:122" s="408" customFormat="1" ht="15.75">
      <c r="A5" s="477"/>
      <c r="B5" s="744"/>
      <c r="C5" s="747"/>
      <c r="D5" s="750"/>
      <c r="E5" s="753"/>
      <c r="F5" s="750"/>
      <c r="G5" s="436">
        <f>R86</f>
        <v>18</v>
      </c>
      <c r="H5" s="547" t="str">
        <f>Q72</f>
        <v>TGAR</v>
      </c>
      <c r="I5" s="455">
        <v>15</v>
      </c>
      <c r="J5" s="456">
        <v>18</v>
      </c>
      <c r="K5" s="457">
        <v>23.76</v>
      </c>
      <c r="L5" s="446">
        <f t="shared" ref="L5:L15" si="0">K5/J5</f>
        <v>1.32</v>
      </c>
      <c r="M5" s="447">
        <f t="shared" ref="M5:M8" si="1">K5/$E32</f>
        <v>1.1136264570649193E-2</v>
      </c>
      <c r="N5" s="448">
        <f t="shared" ref="N5:N7" si="2">M33</f>
        <v>1.0819672131147541E-2</v>
      </c>
      <c r="O5" s="455"/>
      <c r="P5" s="456"/>
      <c r="Q5" s="457"/>
      <c r="R5" s="446" t="e">
        <f t="shared" ref="R5:R8" si="3">Q5/P5</f>
        <v>#DIV/0!</v>
      </c>
      <c r="S5" s="447">
        <f t="shared" ref="S5:S8" si="4">Q5/$E32</f>
        <v>0</v>
      </c>
      <c r="T5" s="448" t="e">
        <f t="shared" ref="T5:T7" si="5">S33</f>
        <v>#DIV/0!</v>
      </c>
      <c r="U5" s="455"/>
      <c r="V5" s="456"/>
      <c r="W5" s="457"/>
      <c r="X5" s="446" t="e">
        <f t="shared" ref="X5:X8" si="6">W5/V5</f>
        <v>#DIV/0!</v>
      </c>
      <c r="Y5" s="447">
        <f t="shared" ref="Y5:Y8" si="7">W5/$E32</f>
        <v>0</v>
      </c>
      <c r="Z5" s="448" t="e">
        <f t="shared" ref="Z5:Z7" si="8">Y33</f>
        <v>#DIV/0!</v>
      </c>
      <c r="AA5" s="455"/>
      <c r="AB5" s="456"/>
      <c r="AC5" s="457"/>
      <c r="AD5" s="446" t="e">
        <f t="shared" ref="AD5:AD8" si="9">AC5/AB5</f>
        <v>#DIV/0!</v>
      </c>
      <c r="AE5" s="447">
        <f t="shared" ref="AE5:AE8" si="10">AC5/$E32</f>
        <v>0</v>
      </c>
      <c r="AF5" s="448" t="e">
        <f t="shared" ref="AF5:AF7" si="11">AE33</f>
        <v>#DIV/0!</v>
      </c>
      <c r="AG5" s="455"/>
      <c r="AH5" s="456"/>
      <c r="AI5" s="457"/>
      <c r="AJ5" s="446" t="e">
        <f t="shared" ref="AJ5:AJ8" si="12">AI5/AH5</f>
        <v>#DIV/0!</v>
      </c>
      <c r="AK5" s="447">
        <f t="shared" ref="AK5:AK8" si="13">AI5/$E32</f>
        <v>0</v>
      </c>
      <c r="AL5" s="448" t="e">
        <f t="shared" ref="AL5:AL7" si="14">AK33</f>
        <v>#DIV/0!</v>
      </c>
      <c r="AM5" s="455"/>
      <c r="AN5" s="456"/>
      <c r="AO5" s="457"/>
      <c r="AP5" s="446" t="e">
        <f t="shared" ref="AP5:AP8" si="15">AO5/AN5</f>
        <v>#DIV/0!</v>
      </c>
      <c r="AQ5" s="447">
        <f t="shared" ref="AQ5:AQ8" si="16">AO5/$E32</f>
        <v>0</v>
      </c>
      <c r="AR5" s="448" t="e">
        <f t="shared" ref="AR5:AR7" si="17">AQ33</f>
        <v>#DIV/0!</v>
      </c>
      <c r="AS5" s="455"/>
      <c r="AT5" s="456"/>
      <c r="AU5" s="457"/>
      <c r="AV5" s="446" t="e">
        <f t="shared" ref="AV5:AV8" si="18">AU5/AT5</f>
        <v>#DIV/0!</v>
      </c>
      <c r="AW5" s="447">
        <f t="shared" ref="AW5:AW8" si="19">AU5/$E32</f>
        <v>0</v>
      </c>
      <c r="AX5" s="448" t="e">
        <f t="shared" ref="AX5:AX7" si="20">AW33</f>
        <v>#DIV/0!</v>
      </c>
      <c r="AY5" s="455"/>
      <c r="AZ5" s="456"/>
      <c r="BA5" s="457"/>
      <c r="BB5" s="446" t="e">
        <f t="shared" ref="BB5:BB8" si="21">BA5/AZ5</f>
        <v>#DIV/0!</v>
      </c>
      <c r="BC5" s="447">
        <f t="shared" ref="BC5:BC8" si="22">BA5/$E32</f>
        <v>0</v>
      </c>
      <c r="BD5" s="448" t="e">
        <f t="shared" ref="BD5:BD7" si="23">BC33</f>
        <v>#DIV/0!</v>
      </c>
      <c r="BE5" s="455"/>
      <c r="BF5" s="456"/>
      <c r="BG5" s="457"/>
      <c r="BH5" s="446" t="e">
        <f t="shared" ref="BH5:BH8" si="24">BG5/BF5</f>
        <v>#DIV/0!</v>
      </c>
      <c r="BI5" s="447">
        <f t="shared" ref="BI5:BI8" si="25">BG5/$E32</f>
        <v>0</v>
      </c>
      <c r="BJ5" s="448" t="e">
        <f t="shared" ref="BJ5:BJ7" si="26">BI33</f>
        <v>#DIV/0!</v>
      </c>
      <c r="BK5" s="455"/>
      <c r="BL5" s="456"/>
      <c r="BM5" s="457"/>
      <c r="BN5" s="446" t="e">
        <f t="shared" ref="BN5:BN8" si="27">BM5/BL5</f>
        <v>#DIV/0!</v>
      </c>
      <c r="BO5" s="447">
        <f t="shared" ref="BO5:BO8" si="28">BM5/$E32</f>
        <v>0</v>
      </c>
      <c r="BP5" s="448" t="e">
        <f t="shared" ref="BP5:BP7" si="29">BO33</f>
        <v>#DIV/0!</v>
      </c>
      <c r="BQ5" s="455"/>
      <c r="BR5" s="456"/>
      <c r="BS5" s="457"/>
      <c r="BT5" s="446" t="e">
        <f t="shared" ref="BT5:BT8" si="30">BS5/BR5</f>
        <v>#DIV/0!</v>
      </c>
      <c r="BU5" s="447">
        <f t="shared" ref="BU5:BU8" si="31">BS5/$E32</f>
        <v>0</v>
      </c>
      <c r="BV5" s="448" t="e">
        <f t="shared" ref="BV5:BV7" si="32">BU33</f>
        <v>#DIV/0!</v>
      </c>
      <c r="BW5" s="455"/>
      <c r="BX5" s="456"/>
      <c r="BY5" s="457"/>
      <c r="BZ5" s="446" t="e">
        <f t="shared" ref="BZ5:BZ8" si="33">BY5/BX5</f>
        <v>#DIV/0!</v>
      </c>
      <c r="CA5" s="447">
        <f t="shared" ref="CA5:CA8" si="34">BY5/$E32</f>
        <v>0</v>
      </c>
      <c r="CB5" s="448" t="e">
        <f t="shared" ref="CB5:CB7" si="35">CA33</f>
        <v>#DIV/0!</v>
      </c>
      <c r="CC5" s="477"/>
      <c r="CD5" s="477"/>
      <c r="CE5" s="477"/>
      <c r="CF5" s="477"/>
      <c r="CG5" s="477"/>
      <c r="CH5" s="477"/>
      <c r="CI5" s="477"/>
      <c r="CJ5" s="477"/>
      <c r="CK5" s="477"/>
      <c r="CL5" s="477"/>
      <c r="CM5" s="477"/>
      <c r="CN5" s="477"/>
      <c r="CO5" s="477"/>
      <c r="CP5" s="477"/>
      <c r="CQ5" s="477"/>
      <c r="CR5" s="477"/>
      <c r="CS5" s="477"/>
      <c r="CT5" s="477"/>
      <c r="CU5" s="477"/>
      <c r="CV5" s="477"/>
      <c r="CW5" s="477"/>
      <c r="CX5" s="477"/>
      <c r="CY5" s="477"/>
      <c r="CZ5" s="477"/>
      <c r="DA5" s="477"/>
      <c r="DB5" s="477"/>
      <c r="DC5" s="477"/>
      <c r="DD5" s="477"/>
      <c r="DE5" s="477"/>
      <c r="DF5" s="477"/>
      <c r="DG5" s="477"/>
      <c r="DH5" s="477"/>
      <c r="DI5" s="477"/>
      <c r="DJ5" s="477"/>
      <c r="DK5" s="477"/>
      <c r="DL5" s="477"/>
      <c r="DM5" s="477"/>
      <c r="DN5" s="477"/>
      <c r="DO5" s="477"/>
      <c r="DP5" s="477"/>
      <c r="DQ5" s="477"/>
      <c r="DR5" s="477"/>
    </row>
    <row r="6" spans="1:122" s="408" customFormat="1" ht="15.75">
      <c r="A6" s="477"/>
      <c r="B6" s="744"/>
      <c r="C6" s="747"/>
      <c r="D6" s="750"/>
      <c r="E6" s="753"/>
      <c r="F6" s="750"/>
      <c r="G6" s="436">
        <f>W86</f>
        <v>26</v>
      </c>
      <c r="H6" s="547" t="str">
        <f>V72</f>
        <v>OURE</v>
      </c>
      <c r="I6" s="455"/>
      <c r="J6" s="456"/>
      <c r="K6" s="457"/>
      <c r="L6" s="446" t="e">
        <f t="shared" si="0"/>
        <v>#DIV/0!</v>
      </c>
      <c r="M6" s="447">
        <f t="shared" si="1"/>
        <v>0</v>
      </c>
      <c r="N6" s="448" t="e">
        <f t="shared" si="2"/>
        <v>#DIV/0!</v>
      </c>
      <c r="O6" s="455"/>
      <c r="P6" s="456"/>
      <c r="Q6" s="457"/>
      <c r="R6" s="446" t="e">
        <f t="shared" si="3"/>
        <v>#DIV/0!</v>
      </c>
      <c r="S6" s="447">
        <f t="shared" si="4"/>
        <v>0</v>
      </c>
      <c r="T6" s="448" t="e">
        <f t="shared" si="5"/>
        <v>#DIV/0!</v>
      </c>
      <c r="U6" s="455"/>
      <c r="V6" s="456"/>
      <c r="W6" s="457"/>
      <c r="X6" s="446" t="e">
        <f t="shared" si="6"/>
        <v>#DIV/0!</v>
      </c>
      <c r="Y6" s="447">
        <f t="shared" si="7"/>
        <v>0</v>
      </c>
      <c r="Z6" s="448" t="e">
        <f t="shared" si="8"/>
        <v>#DIV/0!</v>
      </c>
      <c r="AA6" s="455"/>
      <c r="AB6" s="456"/>
      <c r="AC6" s="457"/>
      <c r="AD6" s="446" t="e">
        <f t="shared" si="9"/>
        <v>#DIV/0!</v>
      </c>
      <c r="AE6" s="447">
        <f t="shared" si="10"/>
        <v>0</v>
      </c>
      <c r="AF6" s="448" t="e">
        <f t="shared" si="11"/>
        <v>#DIV/0!</v>
      </c>
      <c r="AG6" s="455"/>
      <c r="AH6" s="456"/>
      <c r="AI6" s="457"/>
      <c r="AJ6" s="446" t="e">
        <f t="shared" si="12"/>
        <v>#DIV/0!</v>
      </c>
      <c r="AK6" s="447">
        <f t="shared" si="13"/>
        <v>0</v>
      </c>
      <c r="AL6" s="448" t="e">
        <f t="shared" si="14"/>
        <v>#DIV/0!</v>
      </c>
      <c r="AM6" s="455"/>
      <c r="AN6" s="456"/>
      <c r="AO6" s="457"/>
      <c r="AP6" s="446" t="e">
        <f t="shared" si="15"/>
        <v>#DIV/0!</v>
      </c>
      <c r="AQ6" s="447">
        <f t="shared" si="16"/>
        <v>0</v>
      </c>
      <c r="AR6" s="448" t="e">
        <f t="shared" si="17"/>
        <v>#DIV/0!</v>
      </c>
      <c r="AS6" s="455"/>
      <c r="AT6" s="456"/>
      <c r="AU6" s="457"/>
      <c r="AV6" s="446" t="e">
        <f t="shared" si="18"/>
        <v>#DIV/0!</v>
      </c>
      <c r="AW6" s="447">
        <f t="shared" si="19"/>
        <v>0</v>
      </c>
      <c r="AX6" s="448" t="e">
        <f t="shared" si="20"/>
        <v>#DIV/0!</v>
      </c>
      <c r="AY6" s="455"/>
      <c r="AZ6" s="456"/>
      <c r="BA6" s="457"/>
      <c r="BB6" s="446" t="e">
        <f t="shared" si="21"/>
        <v>#DIV/0!</v>
      </c>
      <c r="BC6" s="447">
        <f t="shared" si="22"/>
        <v>0</v>
      </c>
      <c r="BD6" s="448" t="e">
        <f t="shared" si="23"/>
        <v>#DIV/0!</v>
      </c>
      <c r="BE6" s="455"/>
      <c r="BF6" s="456"/>
      <c r="BG6" s="457"/>
      <c r="BH6" s="446" t="e">
        <f t="shared" si="24"/>
        <v>#DIV/0!</v>
      </c>
      <c r="BI6" s="447">
        <f t="shared" si="25"/>
        <v>0</v>
      </c>
      <c r="BJ6" s="448" t="e">
        <f t="shared" si="26"/>
        <v>#DIV/0!</v>
      </c>
      <c r="BK6" s="455"/>
      <c r="BL6" s="456"/>
      <c r="BM6" s="457"/>
      <c r="BN6" s="446" t="e">
        <f t="shared" si="27"/>
        <v>#DIV/0!</v>
      </c>
      <c r="BO6" s="447">
        <f t="shared" si="28"/>
        <v>0</v>
      </c>
      <c r="BP6" s="448" t="e">
        <f t="shared" si="29"/>
        <v>#DIV/0!</v>
      </c>
      <c r="BQ6" s="455"/>
      <c r="BR6" s="456"/>
      <c r="BS6" s="457"/>
      <c r="BT6" s="446" t="e">
        <f t="shared" si="30"/>
        <v>#DIV/0!</v>
      </c>
      <c r="BU6" s="447">
        <f t="shared" si="31"/>
        <v>0</v>
      </c>
      <c r="BV6" s="448" t="e">
        <f t="shared" si="32"/>
        <v>#DIV/0!</v>
      </c>
      <c r="BW6" s="455"/>
      <c r="BX6" s="456"/>
      <c r="BY6" s="457"/>
      <c r="BZ6" s="446" t="e">
        <f t="shared" si="33"/>
        <v>#DIV/0!</v>
      </c>
      <c r="CA6" s="447">
        <f t="shared" si="34"/>
        <v>0</v>
      </c>
      <c r="CB6" s="448" t="e">
        <f t="shared" si="35"/>
        <v>#DIV/0!</v>
      </c>
      <c r="CC6" s="477"/>
      <c r="CD6" s="477"/>
      <c r="CE6" s="477"/>
      <c r="CF6" s="477"/>
      <c r="CG6" s="477"/>
      <c r="CH6" s="477"/>
      <c r="CI6" s="477"/>
      <c r="CJ6" s="477"/>
      <c r="CK6" s="477"/>
      <c r="CL6" s="477"/>
      <c r="CM6" s="477"/>
      <c r="CN6" s="477"/>
      <c r="CO6" s="477"/>
      <c r="CP6" s="477"/>
      <c r="CQ6" s="477"/>
      <c r="CR6" s="477"/>
      <c r="CS6" s="477"/>
      <c r="CT6" s="477"/>
      <c r="CU6" s="477"/>
      <c r="CV6" s="477"/>
      <c r="CW6" s="477"/>
      <c r="CX6" s="477"/>
      <c r="CY6" s="477"/>
      <c r="CZ6" s="477"/>
      <c r="DA6" s="477"/>
      <c r="DB6" s="477"/>
      <c r="DC6" s="477"/>
      <c r="DD6" s="477"/>
      <c r="DE6" s="477"/>
      <c r="DF6" s="477"/>
      <c r="DG6" s="477"/>
      <c r="DH6" s="477"/>
      <c r="DI6" s="477"/>
      <c r="DJ6" s="477"/>
      <c r="DK6" s="477"/>
      <c r="DL6" s="477"/>
      <c r="DM6" s="477"/>
      <c r="DN6" s="477"/>
      <c r="DO6" s="477"/>
      <c r="DP6" s="477"/>
      <c r="DQ6" s="477"/>
      <c r="DR6" s="477"/>
    </row>
    <row r="7" spans="1:122" s="408" customFormat="1" ht="15.75">
      <c r="A7" s="477"/>
      <c r="B7" s="744"/>
      <c r="C7" s="747"/>
      <c r="D7" s="750"/>
      <c r="E7" s="753"/>
      <c r="F7" s="750"/>
      <c r="G7" s="436">
        <f>AB86</f>
        <v>1</v>
      </c>
      <c r="H7" s="547">
        <f>AA72</f>
        <v>4</v>
      </c>
      <c r="I7" s="455"/>
      <c r="J7" s="456"/>
      <c r="K7" s="457"/>
      <c r="L7" s="446" t="e">
        <f t="shared" si="0"/>
        <v>#DIV/0!</v>
      </c>
      <c r="M7" s="447" t="e">
        <f t="shared" si="1"/>
        <v>#DIV/0!</v>
      </c>
      <c r="N7" s="448" t="e">
        <f t="shared" si="2"/>
        <v>#DIV/0!</v>
      </c>
      <c r="O7" s="455"/>
      <c r="P7" s="456"/>
      <c r="Q7" s="457"/>
      <c r="R7" s="446" t="e">
        <f t="shared" si="3"/>
        <v>#DIV/0!</v>
      </c>
      <c r="S7" s="447" t="e">
        <f t="shared" si="4"/>
        <v>#DIV/0!</v>
      </c>
      <c r="T7" s="448" t="e">
        <f t="shared" si="5"/>
        <v>#DIV/0!</v>
      </c>
      <c r="U7" s="455"/>
      <c r="V7" s="456"/>
      <c r="W7" s="457"/>
      <c r="X7" s="446" t="e">
        <f t="shared" si="6"/>
        <v>#DIV/0!</v>
      </c>
      <c r="Y7" s="447" t="e">
        <f t="shared" si="7"/>
        <v>#DIV/0!</v>
      </c>
      <c r="Z7" s="448" t="e">
        <f t="shared" si="8"/>
        <v>#DIV/0!</v>
      </c>
      <c r="AA7" s="455"/>
      <c r="AB7" s="456"/>
      <c r="AC7" s="457"/>
      <c r="AD7" s="446" t="e">
        <f t="shared" si="9"/>
        <v>#DIV/0!</v>
      </c>
      <c r="AE7" s="447" t="e">
        <f t="shared" si="10"/>
        <v>#DIV/0!</v>
      </c>
      <c r="AF7" s="448" t="e">
        <f t="shared" si="11"/>
        <v>#DIV/0!</v>
      </c>
      <c r="AG7" s="455"/>
      <c r="AH7" s="456"/>
      <c r="AI7" s="457"/>
      <c r="AJ7" s="446" t="e">
        <f t="shared" si="12"/>
        <v>#DIV/0!</v>
      </c>
      <c r="AK7" s="447" t="e">
        <f t="shared" si="13"/>
        <v>#DIV/0!</v>
      </c>
      <c r="AL7" s="448" t="e">
        <f t="shared" si="14"/>
        <v>#DIV/0!</v>
      </c>
      <c r="AM7" s="455"/>
      <c r="AN7" s="456"/>
      <c r="AO7" s="457"/>
      <c r="AP7" s="446" t="e">
        <f t="shared" si="15"/>
        <v>#DIV/0!</v>
      </c>
      <c r="AQ7" s="447" t="e">
        <f t="shared" si="16"/>
        <v>#DIV/0!</v>
      </c>
      <c r="AR7" s="448" t="e">
        <f t="shared" si="17"/>
        <v>#DIV/0!</v>
      </c>
      <c r="AS7" s="455"/>
      <c r="AT7" s="456"/>
      <c r="AU7" s="457"/>
      <c r="AV7" s="446" t="e">
        <f t="shared" si="18"/>
        <v>#DIV/0!</v>
      </c>
      <c r="AW7" s="447" t="e">
        <f t="shared" si="19"/>
        <v>#DIV/0!</v>
      </c>
      <c r="AX7" s="448" t="e">
        <f t="shared" si="20"/>
        <v>#DIV/0!</v>
      </c>
      <c r="AY7" s="455"/>
      <c r="AZ7" s="456"/>
      <c r="BA7" s="457"/>
      <c r="BB7" s="446" t="e">
        <f t="shared" si="21"/>
        <v>#DIV/0!</v>
      </c>
      <c r="BC7" s="447" t="e">
        <f t="shared" si="22"/>
        <v>#DIV/0!</v>
      </c>
      <c r="BD7" s="448" t="e">
        <f t="shared" si="23"/>
        <v>#DIV/0!</v>
      </c>
      <c r="BE7" s="455"/>
      <c r="BF7" s="456"/>
      <c r="BG7" s="457"/>
      <c r="BH7" s="446" t="e">
        <f t="shared" si="24"/>
        <v>#DIV/0!</v>
      </c>
      <c r="BI7" s="447" t="e">
        <f t="shared" si="25"/>
        <v>#DIV/0!</v>
      </c>
      <c r="BJ7" s="448" t="e">
        <f t="shared" si="26"/>
        <v>#DIV/0!</v>
      </c>
      <c r="BK7" s="455"/>
      <c r="BL7" s="456"/>
      <c r="BM7" s="457"/>
      <c r="BN7" s="446" t="e">
        <f t="shared" si="27"/>
        <v>#DIV/0!</v>
      </c>
      <c r="BO7" s="447" t="e">
        <f t="shared" si="28"/>
        <v>#DIV/0!</v>
      </c>
      <c r="BP7" s="448" t="e">
        <f t="shared" si="29"/>
        <v>#DIV/0!</v>
      </c>
      <c r="BQ7" s="455"/>
      <c r="BR7" s="456"/>
      <c r="BS7" s="457"/>
      <c r="BT7" s="446" t="e">
        <f t="shared" si="30"/>
        <v>#DIV/0!</v>
      </c>
      <c r="BU7" s="447" t="e">
        <f t="shared" si="31"/>
        <v>#DIV/0!</v>
      </c>
      <c r="BV7" s="448" t="e">
        <f t="shared" si="32"/>
        <v>#DIV/0!</v>
      </c>
      <c r="BW7" s="455"/>
      <c r="BX7" s="456"/>
      <c r="BY7" s="457"/>
      <c r="BZ7" s="446" t="e">
        <f t="shared" si="33"/>
        <v>#DIV/0!</v>
      </c>
      <c r="CA7" s="447" t="e">
        <f t="shared" si="34"/>
        <v>#DIV/0!</v>
      </c>
      <c r="CB7" s="448" t="e">
        <f t="shared" si="35"/>
        <v>#DIV/0!</v>
      </c>
      <c r="CC7" s="477"/>
      <c r="CD7" s="477"/>
      <c r="CE7" s="477"/>
      <c r="CF7" s="477"/>
      <c r="CG7" s="477"/>
      <c r="CH7" s="477"/>
      <c r="CI7" s="477"/>
      <c r="CJ7" s="477"/>
      <c r="CK7" s="477"/>
      <c r="CL7" s="477"/>
      <c r="CM7" s="477"/>
      <c r="CN7" s="477"/>
      <c r="CO7" s="477"/>
      <c r="CP7" s="477"/>
      <c r="CQ7" s="477"/>
      <c r="CR7" s="477"/>
      <c r="CS7" s="477"/>
      <c r="CT7" s="477"/>
      <c r="CU7" s="477"/>
      <c r="CV7" s="477"/>
      <c r="CW7" s="477"/>
      <c r="CX7" s="477"/>
      <c r="CY7" s="477"/>
      <c r="CZ7" s="477"/>
      <c r="DA7" s="477"/>
      <c r="DB7" s="477"/>
      <c r="DC7" s="477"/>
      <c r="DD7" s="477"/>
      <c r="DE7" s="477"/>
      <c r="DF7" s="477"/>
      <c r="DG7" s="477"/>
      <c r="DH7" s="477"/>
      <c r="DI7" s="477"/>
      <c r="DJ7" s="477"/>
      <c r="DK7" s="477"/>
      <c r="DL7" s="477"/>
      <c r="DM7" s="477"/>
      <c r="DN7" s="477"/>
      <c r="DO7" s="477"/>
      <c r="DP7" s="477"/>
      <c r="DQ7" s="477"/>
      <c r="DR7" s="477"/>
    </row>
    <row r="8" spans="1:122" s="408" customFormat="1" ht="15.75">
      <c r="A8" s="477"/>
      <c r="B8" s="744"/>
      <c r="C8" s="747"/>
      <c r="D8" s="750"/>
      <c r="E8" s="753"/>
      <c r="F8" s="750"/>
      <c r="G8" s="436">
        <f>AG86</f>
        <v>1</v>
      </c>
      <c r="H8" s="547">
        <f>AF72</f>
        <v>5</v>
      </c>
      <c r="I8" s="455"/>
      <c r="J8" s="456"/>
      <c r="K8" s="457"/>
      <c r="L8" s="446" t="e">
        <f t="shared" si="0"/>
        <v>#DIV/0!</v>
      </c>
      <c r="M8" s="447" t="e">
        <f t="shared" si="1"/>
        <v>#DIV/0!</v>
      </c>
      <c r="N8" s="448" t="e">
        <f>M36</f>
        <v>#DIV/0!</v>
      </c>
      <c r="O8" s="455"/>
      <c r="P8" s="456"/>
      <c r="Q8" s="457"/>
      <c r="R8" s="446" t="e">
        <f t="shared" si="3"/>
        <v>#DIV/0!</v>
      </c>
      <c r="S8" s="447" t="e">
        <f t="shared" si="4"/>
        <v>#DIV/0!</v>
      </c>
      <c r="T8" s="448" t="e">
        <f>S36</f>
        <v>#DIV/0!</v>
      </c>
      <c r="U8" s="455"/>
      <c r="V8" s="456"/>
      <c r="W8" s="457"/>
      <c r="X8" s="446" t="e">
        <f t="shared" si="6"/>
        <v>#DIV/0!</v>
      </c>
      <c r="Y8" s="447" t="e">
        <f t="shared" si="7"/>
        <v>#DIV/0!</v>
      </c>
      <c r="Z8" s="448" t="e">
        <f>Y36</f>
        <v>#DIV/0!</v>
      </c>
      <c r="AA8" s="455"/>
      <c r="AB8" s="456"/>
      <c r="AC8" s="457"/>
      <c r="AD8" s="446" t="e">
        <f t="shared" si="9"/>
        <v>#DIV/0!</v>
      </c>
      <c r="AE8" s="447" t="e">
        <f t="shared" si="10"/>
        <v>#DIV/0!</v>
      </c>
      <c r="AF8" s="448" t="e">
        <f>AE36</f>
        <v>#DIV/0!</v>
      </c>
      <c r="AG8" s="455"/>
      <c r="AH8" s="456"/>
      <c r="AI8" s="457"/>
      <c r="AJ8" s="446" t="e">
        <f t="shared" si="12"/>
        <v>#DIV/0!</v>
      </c>
      <c r="AK8" s="447" t="e">
        <f t="shared" si="13"/>
        <v>#DIV/0!</v>
      </c>
      <c r="AL8" s="448" t="e">
        <f>AK36</f>
        <v>#DIV/0!</v>
      </c>
      <c r="AM8" s="455"/>
      <c r="AN8" s="456"/>
      <c r="AO8" s="457"/>
      <c r="AP8" s="446" t="e">
        <f t="shared" si="15"/>
        <v>#DIV/0!</v>
      </c>
      <c r="AQ8" s="447" t="e">
        <f t="shared" si="16"/>
        <v>#DIV/0!</v>
      </c>
      <c r="AR8" s="448" t="e">
        <f>AQ36</f>
        <v>#DIV/0!</v>
      </c>
      <c r="AS8" s="455"/>
      <c r="AT8" s="456"/>
      <c r="AU8" s="457"/>
      <c r="AV8" s="446" t="e">
        <f t="shared" si="18"/>
        <v>#DIV/0!</v>
      </c>
      <c r="AW8" s="447" t="e">
        <f t="shared" si="19"/>
        <v>#DIV/0!</v>
      </c>
      <c r="AX8" s="448" t="e">
        <f>AW36</f>
        <v>#DIV/0!</v>
      </c>
      <c r="AY8" s="455"/>
      <c r="AZ8" s="456"/>
      <c r="BA8" s="457"/>
      <c r="BB8" s="446" t="e">
        <f t="shared" si="21"/>
        <v>#DIV/0!</v>
      </c>
      <c r="BC8" s="447" t="e">
        <f t="shared" si="22"/>
        <v>#DIV/0!</v>
      </c>
      <c r="BD8" s="448" t="e">
        <f>BC36</f>
        <v>#DIV/0!</v>
      </c>
      <c r="BE8" s="455"/>
      <c r="BF8" s="456"/>
      <c r="BG8" s="457"/>
      <c r="BH8" s="446" t="e">
        <f t="shared" si="24"/>
        <v>#DIV/0!</v>
      </c>
      <c r="BI8" s="447" t="e">
        <f t="shared" si="25"/>
        <v>#DIV/0!</v>
      </c>
      <c r="BJ8" s="448" t="e">
        <f>BI36</f>
        <v>#DIV/0!</v>
      </c>
      <c r="BK8" s="455"/>
      <c r="BL8" s="456"/>
      <c r="BM8" s="457"/>
      <c r="BN8" s="446" t="e">
        <f t="shared" si="27"/>
        <v>#DIV/0!</v>
      </c>
      <c r="BO8" s="447" t="e">
        <f t="shared" si="28"/>
        <v>#DIV/0!</v>
      </c>
      <c r="BP8" s="448" t="e">
        <f>BO36</f>
        <v>#DIV/0!</v>
      </c>
      <c r="BQ8" s="455"/>
      <c r="BR8" s="456"/>
      <c r="BS8" s="457"/>
      <c r="BT8" s="446" t="e">
        <f t="shared" si="30"/>
        <v>#DIV/0!</v>
      </c>
      <c r="BU8" s="447" t="e">
        <f t="shared" si="31"/>
        <v>#DIV/0!</v>
      </c>
      <c r="BV8" s="448" t="e">
        <f>BU36</f>
        <v>#DIV/0!</v>
      </c>
      <c r="BW8" s="455"/>
      <c r="BX8" s="456"/>
      <c r="BY8" s="457"/>
      <c r="BZ8" s="446" t="e">
        <f t="shared" si="33"/>
        <v>#DIV/0!</v>
      </c>
      <c r="CA8" s="447" t="e">
        <f t="shared" si="34"/>
        <v>#DIV/0!</v>
      </c>
      <c r="CB8" s="448" t="e">
        <f>CA36</f>
        <v>#DIV/0!</v>
      </c>
      <c r="CC8" s="477"/>
      <c r="CD8" s="477"/>
      <c r="CE8" s="477"/>
      <c r="CF8" s="477"/>
      <c r="CG8" s="477"/>
      <c r="CH8" s="477"/>
      <c r="CI8" s="477"/>
      <c r="CJ8" s="477"/>
      <c r="CK8" s="477"/>
      <c r="CL8" s="477"/>
      <c r="CM8" s="477"/>
      <c r="CN8" s="477"/>
      <c r="CO8" s="477"/>
      <c r="CP8" s="477"/>
      <c r="CQ8" s="477"/>
      <c r="CR8" s="477"/>
      <c r="CS8" s="477"/>
      <c r="CT8" s="477"/>
      <c r="CU8" s="477"/>
      <c r="CV8" s="477"/>
      <c r="CW8" s="477"/>
      <c r="CX8" s="477"/>
      <c r="CY8" s="477"/>
      <c r="CZ8" s="477"/>
      <c r="DA8" s="477"/>
      <c r="DB8" s="477"/>
      <c r="DC8" s="477"/>
      <c r="DD8" s="477"/>
      <c r="DE8" s="477"/>
      <c r="DF8" s="477"/>
      <c r="DG8" s="477"/>
      <c r="DH8" s="477"/>
      <c r="DI8" s="477"/>
      <c r="DJ8" s="477"/>
      <c r="DK8" s="477"/>
      <c r="DL8" s="477"/>
      <c r="DM8" s="477"/>
      <c r="DN8" s="477"/>
      <c r="DO8" s="477"/>
      <c r="DP8" s="477"/>
      <c r="DQ8" s="477"/>
      <c r="DR8" s="477"/>
    </row>
    <row r="9" spans="1:122" s="408" customFormat="1" ht="16.5" thickBot="1">
      <c r="A9" s="477"/>
      <c r="B9" s="745"/>
      <c r="C9" s="748"/>
      <c r="D9" s="751"/>
      <c r="E9" s="754"/>
      <c r="F9" s="751"/>
      <c r="G9" s="755" t="s">
        <v>326</v>
      </c>
      <c r="H9" s="756"/>
      <c r="I9" s="741">
        <f>SUM(J4:J8)</f>
        <v>75</v>
      </c>
      <c r="J9" s="742"/>
      <c r="K9" s="449">
        <f>SUM(K4:K8)</f>
        <v>99.570000000000007</v>
      </c>
      <c r="L9" s="449" t="e">
        <f>SUM(L4:L8)</f>
        <v>#DIV/0!</v>
      </c>
      <c r="M9" s="739"/>
      <c r="N9" s="740"/>
      <c r="O9" s="741">
        <f>SUM(P4:P8)</f>
        <v>0</v>
      </c>
      <c r="P9" s="742"/>
      <c r="Q9" s="449">
        <f>SUM(Q4:Q8)</f>
        <v>0</v>
      </c>
      <c r="R9" s="449" t="e">
        <f>SUM(R4:R8)</f>
        <v>#DIV/0!</v>
      </c>
      <c r="S9" s="739"/>
      <c r="T9" s="740"/>
      <c r="U9" s="741">
        <f>SUM(V4:V8)</f>
        <v>0</v>
      </c>
      <c r="V9" s="742"/>
      <c r="W9" s="449">
        <f>SUM(W4:W8)</f>
        <v>0</v>
      </c>
      <c r="X9" s="449" t="e">
        <f>SUM(X4:X8)</f>
        <v>#DIV/0!</v>
      </c>
      <c r="Y9" s="739"/>
      <c r="Z9" s="740"/>
      <c r="AA9" s="741">
        <f>SUM(AB4:AB8)</f>
        <v>0</v>
      </c>
      <c r="AB9" s="742"/>
      <c r="AC9" s="449">
        <f>SUM(AC4:AC8)</f>
        <v>0</v>
      </c>
      <c r="AD9" s="449" t="e">
        <f>SUM(AD4:AD8)</f>
        <v>#DIV/0!</v>
      </c>
      <c r="AE9" s="739"/>
      <c r="AF9" s="740"/>
      <c r="AG9" s="741">
        <f>SUM(AH4:AH8)</f>
        <v>0</v>
      </c>
      <c r="AH9" s="742"/>
      <c r="AI9" s="449">
        <f>SUM(AI4:AI8)</f>
        <v>0</v>
      </c>
      <c r="AJ9" s="449" t="e">
        <f>SUM(AJ4:AJ8)</f>
        <v>#DIV/0!</v>
      </c>
      <c r="AK9" s="739"/>
      <c r="AL9" s="740"/>
      <c r="AM9" s="741">
        <f>SUM(AN4:AN8)</f>
        <v>0</v>
      </c>
      <c r="AN9" s="742"/>
      <c r="AO9" s="449">
        <f>SUM(AO4:AO8)</f>
        <v>0</v>
      </c>
      <c r="AP9" s="449" t="e">
        <f>SUM(AP4:AP8)</f>
        <v>#DIV/0!</v>
      </c>
      <c r="AQ9" s="739"/>
      <c r="AR9" s="740"/>
      <c r="AS9" s="741">
        <f>SUM(AT4:AT8)</f>
        <v>0</v>
      </c>
      <c r="AT9" s="742"/>
      <c r="AU9" s="449">
        <f>SUM(AU4:AU8)</f>
        <v>0</v>
      </c>
      <c r="AV9" s="449" t="e">
        <f>SUM(AV4:AV8)</f>
        <v>#DIV/0!</v>
      </c>
      <c r="AW9" s="739"/>
      <c r="AX9" s="740"/>
      <c r="AY9" s="741">
        <f>SUM(AZ4:AZ8)</f>
        <v>0</v>
      </c>
      <c r="AZ9" s="742"/>
      <c r="BA9" s="449">
        <f>SUM(BA4:BA8)</f>
        <v>0</v>
      </c>
      <c r="BB9" s="449" t="e">
        <f>SUM(BB4:BB8)</f>
        <v>#DIV/0!</v>
      </c>
      <c r="BC9" s="739"/>
      <c r="BD9" s="740"/>
      <c r="BE9" s="741">
        <f>SUM(BF4:BF8)</f>
        <v>0</v>
      </c>
      <c r="BF9" s="742"/>
      <c r="BG9" s="449">
        <f>SUM(BG4:BG8)</f>
        <v>0</v>
      </c>
      <c r="BH9" s="449" t="e">
        <f>SUM(BH4:BH8)</f>
        <v>#DIV/0!</v>
      </c>
      <c r="BI9" s="739"/>
      <c r="BJ9" s="740"/>
      <c r="BK9" s="741">
        <f>SUM(BL4:BL8)</f>
        <v>0</v>
      </c>
      <c r="BL9" s="742"/>
      <c r="BM9" s="449">
        <f>SUM(BM4:BM8)</f>
        <v>0</v>
      </c>
      <c r="BN9" s="449" t="e">
        <f>SUM(BN4:BN8)</f>
        <v>#DIV/0!</v>
      </c>
      <c r="BO9" s="739"/>
      <c r="BP9" s="740"/>
      <c r="BQ9" s="741">
        <f>SUM(BR4:BR8)</f>
        <v>0</v>
      </c>
      <c r="BR9" s="742"/>
      <c r="BS9" s="449">
        <f>SUM(BS4:BS8)</f>
        <v>0</v>
      </c>
      <c r="BT9" s="449" t="e">
        <f>SUM(BT4:BT8)</f>
        <v>#DIV/0!</v>
      </c>
      <c r="BU9" s="739"/>
      <c r="BV9" s="740"/>
      <c r="BW9" s="741">
        <f>SUM(BX4:BX8)</f>
        <v>0</v>
      </c>
      <c r="BX9" s="742"/>
      <c r="BY9" s="449">
        <f>SUM(BY4:BY8)</f>
        <v>0</v>
      </c>
      <c r="BZ9" s="449" t="e">
        <f>SUM(BZ4:BZ8)</f>
        <v>#DIV/0!</v>
      </c>
      <c r="CA9" s="739"/>
      <c r="CB9" s="740"/>
      <c r="CC9" s="477"/>
      <c r="CD9" s="477"/>
      <c r="CE9" s="477"/>
      <c r="CF9" s="477"/>
      <c r="CG9" s="477"/>
      <c r="CH9" s="477"/>
      <c r="CI9" s="477"/>
      <c r="CJ9" s="477"/>
      <c r="CK9" s="477"/>
      <c r="CL9" s="477"/>
      <c r="CM9" s="477"/>
      <c r="CN9" s="477"/>
      <c r="CO9" s="477"/>
      <c r="CP9" s="477"/>
      <c r="CQ9" s="477"/>
      <c r="CR9" s="477"/>
      <c r="CS9" s="477"/>
      <c r="CT9" s="477"/>
      <c r="CU9" s="477"/>
      <c r="CV9" s="477"/>
      <c r="CW9" s="477"/>
      <c r="CX9" s="477"/>
      <c r="CY9" s="477"/>
      <c r="CZ9" s="477"/>
      <c r="DA9" s="477"/>
      <c r="DB9" s="477"/>
      <c r="DC9" s="477"/>
      <c r="DD9" s="477"/>
      <c r="DE9" s="477"/>
      <c r="DF9" s="477"/>
      <c r="DG9" s="477"/>
      <c r="DH9" s="477"/>
      <c r="DI9" s="477"/>
      <c r="DJ9" s="477"/>
      <c r="DK9" s="477"/>
      <c r="DL9" s="477"/>
      <c r="DM9" s="477"/>
      <c r="DN9" s="477"/>
      <c r="DO9" s="477"/>
      <c r="DP9" s="477"/>
      <c r="DQ9" s="477"/>
      <c r="DR9" s="477"/>
    </row>
    <row r="10" spans="1:122" s="408" customFormat="1" ht="15.75" customHeight="1">
      <c r="A10" s="477"/>
      <c r="B10" s="760" t="str">
        <f>L90</f>
        <v>FUNDO DE PAPEL</v>
      </c>
      <c r="C10" s="763">
        <f>SUM(G10:G15)</f>
        <v>1138</v>
      </c>
      <c r="D10" s="766">
        <f>C10/C24</f>
        <v>0.91700241740531829</v>
      </c>
      <c r="E10" s="769">
        <f>G10*C36+G11*C37+G12*C38+G13*C39+G14*C40</f>
        <v>19973.830000000002</v>
      </c>
      <c r="F10" s="766">
        <f>E10/E24</f>
        <v>0.73273370988942133</v>
      </c>
      <c r="G10" s="437">
        <f>M105</f>
        <v>81</v>
      </c>
      <c r="H10" s="438" t="str">
        <f>L91</f>
        <v>RZAK</v>
      </c>
      <c r="I10" s="458"/>
      <c r="J10" s="458"/>
      <c r="K10" s="459"/>
      <c r="L10" s="450" t="e">
        <f t="shared" si="0"/>
        <v>#DIV/0!</v>
      </c>
      <c r="M10" s="447">
        <f t="shared" ref="M10:M14" si="36">K10/$E36</f>
        <v>0</v>
      </c>
      <c r="N10" s="451" t="e">
        <f>M37</f>
        <v>#DIV/0!</v>
      </c>
      <c r="O10" s="458"/>
      <c r="P10" s="458"/>
      <c r="Q10" s="459"/>
      <c r="R10" s="450" t="e">
        <f t="shared" ref="R10:R15" si="37">Q10/P10</f>
        <v>#DIV/0!</v>
      </c>
      <c r="S10" s="447">
        <f t="shared" ref="S10:S14" si="38">Q10/$E36</f>
        <v>0</v>
      </c>
      <c r="T10" s="451" t="e">
        <f>S37</f>
        <v>#DIV/0!</v>
      </c>
      <c r="U10" s="458"/>
      <c r="V10" s="458"/>
      <c r="W10" s="459"/>
      <c r="X10" s="450" t="e">
        <f t="shared" ref="X10:X15" si="39">W10/V10</f>
        <v>#DIV/0!</v>
      </c>
      <c r="Y10" s="447">
        <f t="shared" ref="Y10:Y14" si="40">W10/$E36</f>
        <v>0</v>
      </c>
      <c r="Z10" s="451" t="e">
        <f>Y37</f>
        <v>#DIV/0!</v>
      </c>
      <c r="AA10" s="458"/>
      <c r="AB10" s="458"/>
      <c r="AC10" s="459"/>
      <c r="AD10" s="450" t="e">
        <f t="shared" ref="AD10:AD15" si="41">AC10/AB10</f>
        <v>#DIV/0!</v>
      </c>
      <c r="AE10" s="447">
        <f t="shared" ref="AE10:AE14" si="42">AC10/$E36</f>
        <v>0</v>
      </c>
      <c r="AF10" s="451" t="e">
        <f>AE37</f>
        <v>#DIV/0!</v>
      </c>
      <c r="AG10" s="458"/>
      <c r="AH10" s="458"/>
      <c r="AI10" s="459"/>
      <c r="AJ10" s="450" t="e">
        <f t="shared" ref="AJ10:AJ15" si="43">AI10/AH10</f>
        <v>#DIV/0!</v>
      </c>
      <c r="AK10" s="447">
        <f t="shared" ref="AK10:AK14" si="44">AI10/$E36</f>
        <v>0</v>
      </c>
      <c r="AL10" s="451" t="e">
        <f>AK37</f>
        <v>#DIV/0!</v>
      </c>
      <c r="AM10" s="458"/>
      <c r="AN10" s="458"/>
      <c r="AO10" s="459"/>
      <c r="AP10" s="450" t="e">
        <f t="shared" ref="AP10:AP15" si="45">AO10/AN10</f>
        <v>#DIV/0!</v>
      </c>
      <c r="AQ10" s="447">
        <f t="shared" ref="AQ10:AQ14" si="46">AO10/$E36</f>
        <v>0</v>
      </c>
      <c r="AR10" s="451" t="e">
        <f>AQ37</f>
        <v>#DIV/0!</v>
      </c>
      <c r="AS10" s="458"/>
      <c r="AT10" s="458"/>
      <c r="AU10" s="459"/>
      <c r="AV10" s="450" t="e">
        <f t="shared" ref="AV10:AV15" si="47">AU10/AT10</f>
        <v>#DIV/0!</v>
      </c>
      <c r="AW10" s="447">
        <f t="shared" ref="AW10:AW14" si="48">AU10/$E36</f>
        <v>0</v>
      </c>
      <c r="AX10" s="451" t="e">
        <f>AW37</f>
        <v>#DIV/0!</v>
      </c>
      <c r="AY10" s="458"/>
      <c r="AZ10" s="458"/>
      <c r="BA10" s="459"/>
      <c r="BB10" s="450" t="e">
        <f t="shared" ref="BB10:BB15" si="49">BA10/AZ10</f>
        <v>#DIV/0!</v>
      </c>
      <c r="BC10" s="447">
        <f t="shared" ref="BC10:BC14" si="50">BA10/$E36</f>
        <v>0</v>
      </c>
      <c r="BD10" s="451" t="e">
        <f>BC37</f>
        <v>#DIV/0!</v>
      </c>
      <c r="BE10" s="458"/>
      <c r="BF10" s="458"/>
      <c r="BG10" s="459"/>
      <c r="BH10" s="450" t="e">
        <f t="shared" ref="BH10:BH15" si="51">BG10/BF10</f>
        <v>#DIV/0!</v>
      </c>
      <c r="BI10" s="447">
        <f t="shared" ref="BI10:BI14" si="52">BG10/$E36</f>
        <v>0</v>
      </c>
      <c r="BJ10" s="451" t="e">
        <f>BI37</f>
        <v>#DIV/0!</v>
      </c>
      <c r="BK10" s="458"/>
      <c r="BL10" s="458"/>
      <c r="BM10" s="459"/>
      <c r="BN10" s="450" t="e">
        <f t="shared" ref="BN10:BN15" si="53">BM10/BL10</f>
        <v>#DIV/0!</v>
      </c>
      <c r="BO10" s="447">
        <f t="shared" ref="BO10:BO14" si="54">BM10/$E36</f>
        <v>0</v>
      </c>
      <c r="BP10" s="451" t="e">
        <f>BO37</f>
        <v>#DIV/0!</v>
      </c>
      <c r="BQ10" s="458"/>
      <c r="BR10" s="458"/>
      <c r="BS10" s="459"/>
      <c r="BT10" s="450" t="e">
        <f t="shared" ref="BT10:BT15" si="55">BS10/BR10</f>
        <v>#DIV/0!</v>
      </c>
      <c r="BU10" s="447">
        <f t="shared" ref="BU10:BU14" si="56">BS10/$E36</f>
        <v>0</v>
      </c>
      <c r="BV10" s="451" t="e">
        <f>BU37</f>
        <v>#DIV/0!</v>
      </c>
      <c r="BW10" s="458"/>
      <c r="BX10" s="458"/>
      <c r="BY10" s="459"/>
      <c r="BZ10" s="450" t="e">
        <f t="shared" ref="BZ10:BZ15" si="57">BY10/BX10</f>
        <v>#DIV/0!</v>
      </c>
      <c r="CA10" s="447">
        <f t="shared" ref="CA10:CA14" si="58">BY10/$E36</f>
        <v>0</v>
      </c>
      <c r="CB10" s="451" t="e">
        <f>CA37</f>
        <v>#DIV/0!</v>
      </c>
      <c r="CC10" s="477"/>
      <c r="CD10" s="477"/>
      <c r="CE10" s="477"/>
      <c r="CF10" s="477"/>
      <c r="CG10" s="477"/>
      <c r="CH10" s="477"/>
      <c r="CI10" s="477"/>
      <c r="CJ10" s="477"/>
      <c r="CK10" s="477"/>
      <c r="CL10" s="477"/>
      <c r="CM10" s="477"/>
      <c r="CN10" s="477"/>
      <c r="CO10" s="477"/>
      <c r="CP10" s="477"/>
      <c r="CQ10" s="477"/>
      <c r="CR10" s="477"/>
      <c r="CS10" s="477"/>
      <c r="CT10" s="477"/>
      <c r="CU10" s="477"/>
      <c r="CV10" s="477"/>
      <c r="CW10" s="477"/>
      <c r="CX10" s="477"/>
      <c r="CY10" s="477"/>
      <c r="CZ10" s="477"/>
      <c r="DA10" s="477"/>
      <c r="DB10" s="477"/>
      <c r="DC10" s="477"/>
      <c r="DD10" s="477"/>
      <c r="DE10" s="477"/>
      <c r="DF10" s="477"/>
      <c r="DG10" s="477"/>
      <c r="DH10" s="477"/>
      <c r="DI10" s="477"/>
      <c r="DJ10" s="477"/>
      <c r="DK10" s="477"/>
      <c r="DL10" s="477"/>
      <c r="DM10" s="477"/>
      <c r="DN10" s="477"/>
      <c r="DO10" s="477"/>
      <c r="DP10" s="477"/>
      <c r="DQ10" s="477"/>
      <c r="DR10" s="477"/>
    </row>
    <row r="11" spans="1:122" s="408" customFormat="1" ht="15.75">
      <c r="A11" s="477"/>
      <c r="B11" s="761"/>
      <c r="C11" s="764"/>
      <c r="D11" s="767"/>
      <c r="E11" s="770"/>
      <c r="F11" s="767"/>
      <c r="G11" s="548">
        <f>R105</f>
        <v>674</v>
      </c>
      <c r="H11" s="439" t="str">
        <f>Q91</f>
        <v>VGIA</v>
      </c>
      <c r="I11" s="456"/>
      <c r="J11" s="456"/>
      <c r="K11" s="457"/>
      <c r="L11" s="446" t="e">
        <f t="shared" si="0"/>
        <v>#DIV/0!</v>
      </c>
      <c r="M11" s="447">
        <f t="shared" si="36"/>
        <v>0</v>
      </c>
      <c r="N11" s="448" t="e">
        <f>M38</f>
        <v>#DIV/0!</v>
      </c>
      <c r="O11" s="456"/>
      <c r="P11" s="456"/>
      <c r="Q11" s="457"/>
      <c r="R11" s="446" t="e">
        <f t="shared" si="37"/>
        <v>#DIV/0!</v>
      </c>
      <c r="S11" s="447">
        <f t="shared" si="38"/>
        <v>0</v>
      </c>
      <c r="T11" s="448" t="e">
        <f>S38</f>
        <v>#DIV/0!</v>
      </c>
      <c r="U11" s="456"/>
      <c r="V11" s="456"/>
      <c r="W11" s="457"/>
      <c r="X11" s="446" t="e">
        <f t="shared" si="39"/>
        <v>#DIV/0!</v>
      </c>
      <c r="Y11" s="447">
        <f t="shared" si="40"/>
        <v>0</v>
      </c>
      <c r="Z11" s="448" t="e">
        <f>Y38</f>
        <v>#DIV/0!</v>
      </c>
      <c r="AA11" s="456"/>
      <c r="AB11" s="456"/>
      <c r="AC11" s="457"/>
      <c r="AD11" s="446" t="e">
        <f t="shared" si="41"/>
        <v>#DIV/0!</v>
      </c>
      <c r="AE11" s="447">
        <f t="shared" si="42"/>
        <v>0</v>
      </c>
      <c r="AF11" s="448" t="e">
        <f>AE38</f>
        <v>#DIV/0!</v>
      </c>
      <c r="AG11" s="456"/>
      <c r="AH11" s="456"/>
      <c r="AI11" s="457"/>
      <c r="AJ11" s="446" t="e">
        <f t="shared" si="43"/>
        <v>#DIV/0!</v>
      </c>
      <c r="AK11" s="447">
        <f t="shared" si="44"/>
        <v>0</v>
      </c>
      <c r="AL11" s="448" t="e">
        <f>AK38</f>
        <v>#DIV/0!</v>
      </c>
      <c r="AM11" s="456"/>
      <c r="AN11" s="456"/>
      <c r="AO11" s="457"/>
      <c r="AP11" s="446" t="e">
        <f t="shared" si="45"/>
        <v>#DIV/0!</v>
      </c>
      <c r="AQ11" s="447">
        <f t="shared" si="46"/>
        <v>0</v>
      </c>
      <c r="AR11" s="448" t="e">
        <f>AQ38</f>
        <v>#DIV/0!</v>
      </c>
      <c r="AS11" s="456"/>
      <c r="AT11" s="456"/>
      <c r="AU11" s="457"/>
      <c r="AV11" s="446" t="e">
        <f t="shared" si="47"/>
        <v>#DIV/0!</v>
      </c>
      <c r="AW11" s="447">
        <f t="shared" si="48"/>
        <v>0</v>
      </c>
      <c r="AX11" s="448" t="e">
        <f>AW38</f>
        <v>#DIV/0!</v>
      </c>
      <c r="AY11" s="456"/>
      <c r="AZ11" s="456"/>
      <c r="BA11" s="457"/>
      <c r="BB11" s="446" t="e">
        <f t="shared" si="49"/>
        <v>#DIV/0!</v>
      </c>
      <c r="BC11" s="447">
        <f t="shared" si="50"/>
        <v>0</v>
      </c>
      <c r="BD11" s="448" t="e">
        <f>BC38</f>
        <v>#DIV/0!</v>
      </c>
      <c r="BE11" s="456"/>
      <c r="BF11" s="456"/>
      <c r="BG11" s="457"/>
      <c r="BH11" s="446" t="e">
        <f t="shared" si="51"/>
        <v>#DIV/0!</v>
      </c>
      <c r="BI11" s="447">
        <f t="shared" si="52"/>
        <v>0</v>
      </c>
      <c r="BJ11" s="448" t="e">
        <f>BI38</f>
        <v>#DIV/0!</v>
      </c>
      <c r="BK11" s="456"/>
      <c r="BL11" s="456"/>
      <c r="BM11" s="457"/>
      <c r="BN11" s="446" t="e">
        <f t="shared" si="53"/>
        <v>#DIV/0!</v>
      </c>
      <c r="BO11" s="447">
        <f t="shared" si="54"/>
        <v>0</v>
      </c>
      <c r="BP11" s="448" t="e">
        <f>BO38</f>
        <v>#DIV/0!</v>
      </c>
      <c r="BQ11" s="456"/>
      <c r="BR11" s="456"/>
      <c r="BS11" s="457"/>
      <c r="BT11" s="446" t="e">
        <f t="shared" si="55"/>
        <v>#DIV/0!</v>
      </c>
      <c r="BU11" s="447">
        <f t="shared" si="56"/>
        <v>0</v>
      </c>
      <c r="BV11" s="448" t="e">
        <f>BU38</f>
        <v>#DIV/0!</v>
      </c>
      <c r="BW11" s="456"/>
      <c r="BX11" s="456"/>
      <c r="BY11" s="457"/>
      <c r="BZ11" s="446" t="e">
        <f t="shared" si="57"/>
        <v>#DIV/0!</v>
      </c>
      <c r="CA11" s="447">
        <f t="shared" si="58"/>
        <v>0</v>
      </c>
      <c r="CB11" s="448" t="e">
        <f>CA38</f>
        <v>#DIV/0!</v>
      </c>
      <c r="CC11" s="477"/>
      <c r="CD11" s="477"/>
      <c r="CE11" s="477"/>
      <c r="CF11" s="477"/>
      <c r="CG11" s="477"/>
      <c r="CH11" s="477"/>
      <c r="CI11" s="477"/>
      <c r="CJ11" s="477"/>
      <c r="CK11" s="477"/>
      <c r="CL11" s="477"/>
      <c r="CM11" s="477"/>
      <c r="CN11" s="477"/>
      <c r="CO11" s="477"/>
      <c r="CP11" s="477"/>
      <c r="CQ11" s="477"/>
      <c r="CR11" s="477"/>
      <c r="CS11" s="477"/>
      <c r="CT11" s="477"/>
      <c r="CU11" s="477"/>
      <c r="CV11" s="477"/>
      <c r="CW11" s="477"/>
      <c r="CX11" s="477"/>
      <c r="CY11" s="477"/>
      <c r="CZ11" s="477"/>
      <c r="DA11" s="477"/>
      <c r="DB11" s="477"/>
      <c r="DC11" s="477"/>
      <c r="DD11" s="477"/>
      <c r="DE11" s="477"/>
      <c r="DF11" s="477"/>
      <c r="DG11" s="477"/>
      <c r="DH11" s="477"/>
      <c r="DI11" s="477"/>
      <c r="DJ11" s="477"/>
      <c r="DK11" s="477"/>
      <c r="DL11" s="477"/>
      <c r="DM11" s="477"/>
      <c r="DN11" s="477"/>
      <c r="DO11" s="477"/>
      <c r="DP11" s="477"/>
      <c r="DQ11" s="477"/>
      <c r="DR11" s="477"/>
    </row>
    <row r="12" spans="1:122" s="408" customFormat="1" ht="15.75">
      <c r="A12" s="477"/>
      <c r="B12" s="761"/>
      <c r="C12" s="764"/>
      <c r="D12" s="767"/>
      <c r="E12" s="770"/>
      <c r="F12" s="767"/>
      <c r="G12" s="548">
        <f>W105</f>
        <v>43</v>
      </c>
      <c r="H12" s="439" t="str">
        <f>V91</f>
        <v>URPR</v>
      </c>
      <c r="I12" s="456">
        <v>15</v>
      </c>
      <c r="J12" s="456">
        <v>43</v>
      </c>
      <c r="K12" s="457">
        <v>47.73</v>
      </c>
      <c r="L12" s="446">
        <f t="shared" si="0"/>
        <v>1.1099999999999999</v>
      </c>
      <c r="M12" s="447">
        <f t="shared" si="36"/>
        <v>1.2406264214698809E-2</v>
      </c>
      <c r="N12" s="448">
        <f t="shared" ref="N12:N14" si="59">M39</f>
        <v>1.267123287671233E-2</v>
      </c>
      <c r="O12" s="456"/>
      <c r="P12" s="456"/>
      <c r="Q12" s="457"/>
      <c r="R12" s="446" t="e">
        <f t="shared" si="37"/>
        <v>#DIV/0!</v>
      </c>
      <c r="S12" s="447">
        <f t="shared" si="38"/>
        <v>0</v>
      </c>
      <c r="T12" s="448" t="e">
        <f t="shared" ref="T12:T14" si="60">S39</f>
        <v>#DIV/0!</v>
      </c>
      <c r="U12" s="456"/>
      <c r="V12" s="456"/>
      <c r="W12" s="457"/>
      <c r="X12" s="446" t="e">
        <f t="shared" si="39"/>
        <v>#DIV/0!</v>
      </c>
      <c r="Y12" s="447">
        <f t="shared" si="40"/>
        <v>0</v>
      </c>
      <c r="Z12" s="448" t="e">
        <f t="shared" ref="Z12:Z14" si="61">Y39</f>
        <v>#DIV/0!</v>
      </c>
      <c r="AA12" s="456"/>
      <c r="AB12" s="456"/>
      <c r="AC12" s="457"/>
      <c r="AD12" s="446" t="e">
        <f t="shared" si="41"/>
        <v>#DIV/0!</v>
      </c>
      <c r="AE12" s="447">
        <f t="shared" si="42"/>
        <v>0</v>
      </c>
      <c r="AF12" s="448" t="e">
        <f t="shared" ref="AF12:AF14" si="62">AE39</f>
        <v>#DIV/0!</v>
      </c>
      <c r="AG12" s="456"/>
      <c r="AH12" s="456"/>
      <c r="AI12" s="457"/>
      <c r="AJ12" s="446" t="e">
        <f t="shared" si="43"/>
        <v>#DIV/0!</v>
      </c>
      <c r="AK12" s="447">
        <f t="shared" si="44"/>
        <v>0</v>
      </c>
      <c r="AL12" s="448" t="e">
        <f t="shared" ref="AL12:AL14" si="63">AK39</f>
        <v>#DIV/0!</v>
      </c>
      <c r="AM12" s="456"/>
      <c r="AN12" s="456"/>
      <c r="AO12" s="457"/>
      <c r="AP12" s="446" t="e">
        <f t="shared" si="45"/>
        <v>#DIV/0!</v>
      </c>
      <c r="AQ12" s="447">
        <f t="shared" si="46"/>
        <v>0</v>
      </c>
      <c r="AR12" s="448" t="e">
        <f t="shared" ref="AR12:AR14" si="64">AQ39</f>
        <v>#DIV/0!</v>
      </c>
      <c r="AS12" s="456"/>
      <c r="AT12" s="456"/>
      <c r="AU12" s="457"/>
      <c r="AV12" s="446" t="e">
        <f t="shared" si="47"/>
        <v>#DIV/0!</v>
      </c>
      <c r="AW12" s="447">
        <f t="shared" si="48"/>
        <v>0</v>
      </c>
      <c r="AX12" s="448" t="e">
        <f t="shared" ref="AX12:AX14" si="65">AW39</f>
        <v>#DIV/0!</v>
      </c>
      <c r="AY12" s="456"/>
      <c r="AZ12" s="456"/>
      <c r="BA12" s="457"/>
      <c r="BB12" s="446" t="e">
        <f t="shared" si="49"/>
        <v>#DIV/0!</v>
      </c>
      <c r="BC12" s="447">
        <f t="shared" si="50"/>
        <v>0</v>
      </c>
      <c r="BD12" s="448" t="e">
        <f t="shared" ref="BD12:BD14" si="66">BC39</f>
        <v>#DIV/0!</v>
      </c>
      <c r="BE12" s="456"/>
      <c r="BF12" s="456"/>
      <c r="BG12" s="457"/>
      <c r="BH12" s="446" t="e">
        <f t="shared" si="51"/>
        <v>#DIV/0!</v>
      </c>
      <c r="BI12" s="447">
        <f t="shared" si="52"/>
        <v>0</v>
      </c>
      <c r="BJ12" s="448" t="e">
        <f t="shared" ref="BJ12:BJ14" si="67">BI39</f>
        <v>#DIV/0!</v>
      </c>
      <c r="BK12" s="456"/>
      <c r="BL12" s="456"/>
      <c r="BM12" s="457"/>
      <c r="BN12" s="446" t="e">
        <f t="shared" si="53"/>
        <v>#DIV/0!</v>
      </c>
      <c r="BO12" s="447">
        <f t="shared" si="54"/>
        <v>0</v>
      </c>
      <c r="BP12" s="448" t="e">
        <f t="shared" ref="BP12:BP14" si="68">BO39</f>
        <v>#DIV/0!</v>
      </c>
      <c r="BQ12" s="456"/>
      <c r="BR12" s="456"/>
      <c r="BS12" s="457"/>
      <c r="BT12" s="446" t="e">
        <f t="shared" si="55"/>
        <v>#DIV/0!</v>
      </c>
      <c r="BU12" s="447">
        <f t="shared" si="56"/>
        <v>0</v>
      </c>
      <c r="BV12" s="448" t="e">
        <f t="shared" ref="BV12:BV14" si="69">BU39</f>
        <v>#DIV/0!</v>
      </c>
      <c r="BW12" s="456"/>
      <c r="BX12" s="456"/>
      <c r="BY12" s="457"/>
      <c r="BZ12" s="446" t="e">
        <f t="shared" si="57"/>
        <v>#DIV/0!</v>
      </c>
      <c r="CA12" s="447">
        <f t="shared" si="58"/>
        <v>0</v>
      </c>
      <c r="CB12" s="448" t="e">
        <f t="shared" ref="CB12:CB14" si="70">CA39</f>
        <v>#DIV/0!</v>
      </c>
      <c r="CC12" s="477"/>
      <c r="CD12" s="477"/>
      <c r="CE12" s="477"/>
      <c r="CF12" s="477"/>
      <c r="CG12" s="477"/>
      <c r="CH12" s="477"/>
      <c r="CI12" s="477"/>
      <c r="CJ12" s="477"/>
      <c r="CK12" s="477"/>
      <c r="CL12" s="477"/>
      <c r="CM12" s="477"/>
      <c r="CN12" s="477"/>
      <c r="CO12" s="477"/>
      <c r="CP12" s="477"/>
      <c r="CQ12" s="477"/>
      <c r="CR12" s="477"/>
      <c r="CS12" s="477"/>
      <c r="CT12" s="477"/>
      <c r="CU12" s="477"/>
      <c r="CV12" s="477"/>
      <c r="CW12" s="477"/>
      <c r="CX12" s="477"/>
      <c r="CY12" s="477"/>
      <c r="CZ12" s="477"/>
      <c r="DA12" s="477"/>
      <c r="DB12" s="477"/>
      <c r="DC12" s="477"/>
      <c r="DD12" s="477"/>
      <c r="DE12" s="477"/>
      <c r="DF12" s="477"/>
      <c r="DG12" s="477"/>
      <c r="DH12" s="477"/>
      <c r="DI12" s="477"/>
      <c r="DJ12" s="477"/>
      <c r="DK12" s="477"/>
      <c r="DL12" s="477"/>
      <c r="DM12" s="477"/>
      <c r="DN12" s="477"/>
      <c r="DO12" s="477"/>
      <c r="DP12" s="477"/>
      <c r="DQ12" s="477"/>
      <c r="DR12" s="477"/>
    </row>
    <row r="13" spans="1:122" s="408" customFormat="1" ht="15.75">
      <c r="A13" s="477"/>
      <c r="B13" s="761"/>
      <c r="C13" s="764"/>
      <c r="D13" s="767"/>
      <c r="E13" s="770"/>
      <c r="F13" s="767"/>
      <c r="G13" s="548">
        <f>AB105</f>
        <v>227</v>
      </c>
      <c r="H13" s="439" t="str">
        <f>AA91</f>
        <v>XPCA</v>
      </c>
      <c r="I13" s="456">
        <v>15</v>
      </c>
      <c r="J13" s="456">
        <v>227</v>
      </c>
      <c r="K13" s="457">
        <v>27.24</v>
      </c>
      <c r="L13" s="446">
        <f t="shared" si="0"/>
        <v>0.12</v>
      </c>
      <c r="M13" s="447">
        <f t="shared" si="36"/>
        <v>1.2767513147163867E-2</v>
      </c>
      <c r="N13" s="448">
        <f t="shared" si="59"/>
        <v>1.2917115177610334E-2</v>
      </c>
      <c r="O13" s="456"/>
      <c r="P13" s="456"/>
      <c r="Q13" s="457"/>
      <c r="R13" s="446" t="e">
        <f t="shared" si="37"/>
        <v>#DIV/0!</v>
      </c>
      <c r="S13" s="447">
        <f t="shared" si="38"/>
        <v>0</v>
      </c>
      <c r="T13" s="448" t="e">
        <f t="shared" si="60"/>
        <v>#DIV/0!</v>
      </c>
      <c r="U13" s="456"/>
      <c r="V13" s="456"/>
      <c r="W13" s="457"/>
      <c r="X13" s="446" t="e">
        <f t="shared" si="39"/>
        <v>#DIV/0!</v>
      </c>
      <c r="Y13" s="447">
        <f t="shared" si="40"/>
        <v>0</v>
      </c>
      <c r="Z13" s="448" t="e">
        <f t="shared" si="61"/>
        <v>#DIV/0!</v>
      </c>
      <c r="AA13" s="456"/>
      <c r="AB13" s="456"/>
      <c r="AC13" s="457"/>
      <c r="AD13" s="446" t="e">
        <f t="shared" si="41"/>
        <v>#DIV/0!</v>
      </c>
      <c r="AE13" s="447">
        <f t="shared" si="42"/>
        <v>0</v>
      </c>
      <c r="AF13" s="448" t="e">
        <f t="shared" si="62"/>
        <v>#DIV/0!</v>
      </c>
      <c r="AG13" s="456"/>
      <c r="AH13" s="456"/>
      <c r="AI13" s="457"/>
      <c r="AJ13" s="446" t="e">
        <f t="shared" si="43"/>
        <v>#DIV/0!</v>
      </c>
      <c r="AK13" s="447">
        <f t="shared" si="44"/>
        <v>0</v>
      </c>
      <c r="AL13" s="448" t="e">
        <f t="shared" si="63"/>
        <v>#DIV/0!</v>
      </c>
      <c r="AM13" s="456"/>
      <c r="AN13" s="456"/>
      <c r="AO13" s="457"/>
      <c r="AP13" s="446" t="e">
        <f t="shared" si="45"/>
        <v>#DIV/0!</v>
      </c>
      <c r="AQ13" s="447">
        <f t="shared" si="46"/>
        <v>0</v>
      </c>
      <c r="AR13" s="448" t="e">
        <f t="shared" si="64"/>
        <v>#DIV/0!</v>
      </c>
      <c r="AS13" s="456"/>
      <c r="AT13" s="456"/>
      <c r="AU13" s="457"/>
      <c r="AV13" s="446" t="e">
        <f t="shared" si="47"/>
        <v>#DIV/0!</v>
      </c>
      <c r="AW13" s="447">
        <f t="shared" si="48"/>
        <v>0</v>
      </c>
      <c r="AX13" s="448" t="e">
        <f t="shared" si="65"/>
        <v>#DIV/0!</v>
      </c>
      <c r="AY13" s="456"/>
      <c r="AZ13" s="456"/>
      <c r="BA13" s="457"/>
      <c r="BB13" s="446" t="e">
        <f t="shared" si="49"/>
        <v>#DIV/0!</v>
      </c>
      <c r="BC13" s="447">
        <f t="shared" si="50"/>
        <v>0</v>
      </c>
      <c r="BD13" s="448" t="e">
        <f t="shared" si="66"/>
        <v>#DIV/0!</v>
      </c>
      <c r="BE13" s="456"/>
      <c r="BF13" s="456"/>
      <c r="BG13" s="457"/>
      <c r="BH13" s="446" t="e">
        <f t="shared" si="51"/>
        <v>#DIV/0!</v>
      </c>
      <c r="BI13" s="447">
        <f t="shared" si="52"/>
        <v>0</v>
      </c>
      <c r="BJ13" s="448" t="e">
        <f t="shared" si="67"/>
        <v>#DIV/0!</v>
      </c>
      <c r="BK13" s="456"/>
      <c r="BL13" s="456"/>
      <c r="BM13" s="457"/>
      <c r="BN13" s="446" t="e">
        <f t="shared" si="53"/>
        <v>#DIV/0!</v>
      </c>
      <c r="BO13" s="447">
        <f t="shared" si="54"/>
        <v>0</v>
      </c>
      <c r="BP13" s="448" t="e">
        <f t="shared" si="68"/>
        <v>#DIV/0!</v>
      </c>
      <c r="BQ13" s="456"/>
      <c r="BR13" s="456"/>
      <c r="BS13" s="457"/>
      <c r="BT13" s="446" t="e">
        <f t="shared" si="55"/>
        <v>#DIV/0!</v>
      </c>
      <c r="BU13" s="447">
        <f t="shared" si="56"/>
        <v>0</v>
      </c>
      <c r="BV13" s="448" t="e">
        <f t="shared" si="69"/>
        <v>#DIV/0!</v>
      </c>
      <c r="BW13" s="456"/>
      <c r="BX13" s="456"/>
      <c r="BY13" s="457"/>
      <c r="BZ13" s="446" t="e">
        <f t="shared" si="57"/>
        <v>#DIV/0!</v>
      </c>
      <c r="CA13" s="447">
        <f t="shared" si="58"/>
        <v>0</v>
      </c>
      <c r="CB13" s="448" t="e">
        <f t="shared" si="70"/>
        <v>#DIV/0!</v>
      </c>
      <c r="CC13" s="477"/>
      <c r="CD13" s="477"/>
      <c r="CE13" s="477"/>
      <c r="CF13" s="477"/>
      <c r="CG13" s="477"/>
      <c r="CH13" s="477"/>
      <c r="CI13" s="477"/>
      <c r="CJ13" s="477"/>
      <c r="CK13" s="477"/>
      <c r="CL13" s="477"/>
      <c r="CM13" s="477"/>
      <c r="CN13" s="477"/>
      <c r="CO13" s="477"/>
      <c r="CP13" s="477"/>
      <c r="CQ13" s="477"/>
      <c r="CR13" s="477"/>
      <c r="CS13" s="477"/>
      <c r="CT13" s="477"/>
      <c r="CU13" s="477"/>
      <c r="CV13" s="477"/>
      <c r="CW13" s="477"/>
      <c r="CX13" s="477"/>
      <c r="CY13" s="477"/>
      <c r="CZ13" s="477"/>
      <c r="DA13" s="477"/>
      <c r="DB13" s="477"/>
      <c r="DC13" s="477"/>
      <c r="DD13" s="477"/>
      <c r="DE13" s="477"/>
      <c r="DF13" s="477"/>
      <c r="DG13" s="477"/>
      <c r="DH13" s="477"/>
      <c r="DI13" s="477"/>
      <c r="DJ13" s="477"/>
      <c r="DK13" s="477"/>
      <c r="DL13" s="477"/>
      <c r="DM13" s="477"/>
      <c r="DN13" s="477"/>
      <c r="DO13" s="477"/>
      <c r="DP13" s="477"/>
      <c r="DQ13" s="477"/>
      <c r="DR13" s="477"/>
    </row>
    <row r="14" spans="1:122" s="408" customFormat="1" ht="15.75">
      <c r="A14" s="477"/>
      <c r="B14" s="761"/>
      <c r="C14" s="764"/>
      <c r="D14" s="767"/>
      <c r="E14" s="770"/>
      <c r="F14" s="767"/>
      <c r="G14" s="548">
        <f>AG105</f>
        <v>104</v>
      </c>
      <c r="H14" s="439" t="str">
        <f>AF91</f>
        <v>FGAA</v>
      </c>
      <c r="I14" s="456">
        <v>15</v>
      </c>
      <c r="J14" s="456">
        <v>104</v>
      </c>
      <c r="K14" s="457">
        <v>11.44</v>
      </c>
      <c r="L14" s="446">
        <f t="shared" si="0"/>
        <v>0.11</v>
      </c>
      <c r="M14" s="447">
        <f t="shared" si="36"/>
        <v>1.1900303749011774E-2</v>
      </c>
      <c r="N14" s="448" t="e">
        <f t="shared" si="59"/>
        <v>#DIV/0!</v>
      </c>
      <c r="O14" s="456"/>
      <c r="P14" s="456"/>
      <c r="Q14" s="457"/>
      <c r="R14" s="446" t="e">
        <f t="shared" si="37"/>
        <v>#DIV/0!</v>
      </c>
      <c r="S14" s="447">
        <f t="shared" si="38"/>
        <v>0</v>
      </c>
      <c r="T14" s="448" t="e">
        <f t="shared" si="60"/>
        <v>#DIV/0!</v>
      </c>
      <c r="U14" s="456"/>
      <c r="V14" s="456"/>
      <c r="W14" s="457"/>
      <c r="X14" s="446" t="e">
        <f t="shared" si="39"/>
        <v>#DIV/0!</v>
      </c>
      <c r="Y14" s="447">
        <f t="shared" si="40"/>
        <v>0</v>
      </c>
      <c r="Z14" s="448" t="e">
        <f t="shared" si="61"/>
        <v>#DIV/0!</v>
      </c>
      <c r="AA14" s="456"/>
      <c r="AB14" s="456"/>
      <c r="AC14" s="457"/>
      <c r="AD14" s="446" t="e">
        <f t="shared" si="41"/>
        <v>#DIV/0!</v>
      </c>
      <c r="AE14" s="447">
        <f t="shared" si="42"/>
        <v>0</v>
      </c>
      <c r="AF14" s="448" t="e">
        <f t="shared" si="62"/>
        <v>#DIV/0!</v>
      </c>
      <c r="AG14" s="456"/>
      <c r="AH14" s="456"/>
      <c r="AI14" s="457"/>
      <c r="AJ14" s="446" t="e">
        <f t="shared" si="43"/>
        <v>#DIV/0!</v>
      </c>
      <c r="AK14" s="447">
        <f t="shared" si="44"/>
        <v>0</v>
      </c>
      <c r="AL14" s="448" t="e">
        <f t="shared" si="63"/>
        <v>#DIV/0!</v>
      </c>
      <c r="AM14" s="456"/>
      <c r="AN14" s="456"/>
      <c r="AO14" s="457"/>
      <c r="AP14" s="446" t="e">
        <f t="shared" si="45"/>
        <v>#DIV/0!</v>
      </c>
      <c r="AQ14" s="447">
        <f t="shared" si="46"/>
        <v>0</v>
      </c>
      <c r="AR14" s="448" t="e">
        <f t="shared" si="64"/>
        <v>#DIV/0!</v>
      </c>
      <c r="AS14" s="456"/>
      <c r="AT14" s="456"/>
      <c r="AU14" s="457"/>
      <c r="AV14" s="446" t="e">
        <f t="shared" si="47"/>
        <v>#DIV/0!</v>
      </c>
      <c r="AW14" s="447">
        <f t="shared" si="48"/>
        <v>0</v>
      </c>
      <c r="AX14" s="448" t="e">
        <f t="shared" si="65"/>
        <v>#DIV/0!</v>
      </c>
      <c r="AY14" s="456"/>
      <c r="AZ14" s="456"/>
      <c r="BA14" s="457"/>
      <c r="BB14" s="446" t="e">
        <f t="shared" si="49"/>
        <v>#DIV/0!</v>
      </c>
      <c r="BC14" s="447">
        <f t="shared" si="50"/>
        <v>0</v>
      </c>
      <c r="BD14" s="448" t="e">
        <f t="shared" si="66"/>
        <v>#DIV/0!</v>
      </c>
      <c r="BE14" s="456"/>
      <c r="BF14" s="456"/>
      <c r="BG14" s="457"/>
      <c r="BH14" s="446" t="e">
        <f t="shared" si="51"/>
        <v>#DIV/0!</v>
      </c>
      <c r="BI14" s="447">
        <f t="shared" si="52"/>
        <v>0</v>
      </c>
      <c r="BJ14" s="448" t="e">
        <f t="shared" si="67"/>
        <v>#DIV/0!</v>
      </c>
      <c r="BK14" s="456"/>
      <c r="BL14" s="456"/>
      <c r="BM14" s="457"/>
      <c r="BN14" s="446" t="e">
        <f t="shared" si="53"/>
        <v>#DIV/0!</v>
      </c>
      <c r="BO14" s="447">
        <f t="shared" si="54"/>
        <v>0</v>
      </c>
      <c r="BP14" s="448" t="e">
        <f t="shared" si="68"/>
        <v>#DIV/0!</v>
      </c>
      <c r="BQ14" s="456"/>
      <c r="BR14" s="456"/>
      <c r="BS14" s="457"/>
      <c r="BT14" s="446" t="e">
        <f t="shared" si="55"/>
        <v>#DIV/0!</v>
      </c>
      <c r="BU14" s="447">
        <f t="shared" si="56"/>
        <v>0</v>
      </c>
      <c r="BV14" s="448" t="e">
        <f t="shared" si="69"/>
        <v>#DIV/0!</v>
      </c>
      <c r="BW14" s="456"/>
      <c r="BX14" s="456"/>
      <c r="BY14" s="457"/>
      <c r="BZ14" s="446" t="e">
        <f t="shared" si="57"/>
        <v>#DIV/0!</v>
      </c>
      <c r="CA14" s="447">
        <f t="shared" si="58"/>
        <v>0</v>
      </c>
      <c r="CB14" s="448" t="e">
        <f t="shared" si="70"/>
        <v>#DIV/0!</v>
      </c>
      <c r="CC14" s="477"/>
      <c r="CD14" s="477"/>
      <c r="CE14" s="477"/>
      <c r="CF14" s="477"/>
      <c r="CG14" s="477"/>
      <c r="CH14" s="477"/>
      <c r="CI14" s="477"/>
      <c r="CJ14" s="477"/>
      <c r="CK14" s="477"/>
      <c r="CL14" s="477"/>
      <c r="CM14" s="477"/>
      <c r="CN14" s="477"/>
      <c r="CO14" s="477"/>
      <c r="CP14" s="477"/>
      <c r="CQ14" s="477"/>
      <c r="CR14" s="477"/>
      <c r="CS14" s="477"/>
      <c r="CT14" s="477"/>
      <c r="CU14" s="477"/>
      <c r="CV14" s="477"/>
      <c r="CW14" s="477"/>
      <c r="CX14" s="477"/>
      <c r="CY14" s="477"/>
      <c r="CZ14" s="477"/>
      <c r="DA14" s="477"/>
      <c r="DB14" s="477"/>
      <c r="DC14" s="477"/>
      <c r="DD14" s="477"/>
      <c r="DE14" s="477"/>
      <c r="DF14" s="477"/>
      <c r="DG14" s="477"/>
      <c r="DH14" s="477"/>
      <c r="DI14" s="477"/>
      <c r="DJ14" s="477"/>
      <c r="DK14" s="477"/>
      <c r="DL14" s="477"/>
      <c r="DM14" s="477"/>
      <c r="DN14" s="477"/>
      <c r="DO14" s="477"/>
      <c r="DP14" s="477"/>
      <c r="DQ14" s="477"/>
      <c r="DR14" s="477"/>
    </row>
    <row r="15" spans="1:122" s="408" customFormat="1" ht="15.75">
      <c r="A15" s="477"/>
      <c r="B15" s="761"/>
      <c r="C15" s="764"/>
      <c r="D15" s="767"/>
      <c r="E15" s="770"/>
      <c r="F15" s="767"/>
      <c r="G15" s="548">
        <v>9</v>
      </c>
      <c r="H15" s="439" t="s">
        <v>173</v>
      </c>
      <c r="I15" s="460">
        <v>31</v>
      </c>
      <c r="J15" s="460">
        <v>9</v>
      </c>
      <c r="K15" s="461">
        <v>0.51</v>
      </c>
      <c r="L15" s="453">
        <f t="shared" si="0"/>
        <v>5.6666666666666671E-2</v>
      </c>
      <c r="M15" s="447">
        <f>K15/$E52</f>
        <v>9.8684210526315784E-3</v>
      </c>
      <c r="N15" s="448"/>
      <c r="O15" s="460"/>
      <c r="P15" s="460"/>
      <c r="Q15" s="461"/>
      <c r="R15" s="453" t="e">
        <f t="shared" si="37"/>
        <v>#DIV/0!</v>
      </c>
      <c r="S15" s="447">
        <f>Q15/$E52</f>
        <v>0</v>
      </c>
      <c r="T15" s="448"/>
      <c r="U15" s="460"/>
      <c r="V15" s="460"/>
      <c r="W15" s="461"/>
      <c r="X15" s="453" t="e">
        <f t="shared" si="39"/>
        <v>#DIV/0!</v>
      </c>
      <c r="Y15" s="447">
        <f>W15/$E52</f>
        <v>0</v>
      </c>
      <c r="Z15" s="448"/>
      <c r="AA15" s="460"/>
      <c r="AB15" s="460"/>
      <c r="AC15" s="461"/>
      <c r="AD15" s="453" t="e">
        <f t="shared" si="41"/>
        <v>#DIV/0!</v>
      </c>
      <c r="AE15" s="447">
        <f>AC15/$E52</f>
        <v>0</v>
      </c>
      <c r="AF15" s="448"/>
      <c r="AG15" s="460"/>
      <c r="AH15" s="460"/>
      <c r="AI15" s="461"/>
      <c r="AJ15" s="453" t="e">
        <f t="shared" si="43"/>
        <v>#DIV/0!</v>
      </c>
      <c r="AK15" s="447">
        <f>AI15/$E52</f>
        <v>0</v>
      </c>
      <c r="AL15" s="448"/>
      <c r="AM15" s="460"/>
      <c r="AN15" s="460"/>
      <c r="AO15" s="461"/>
      <c r="AP15" s="453" t="e">
        <f t="shared" si="45"/>
        <v>#DIV/0!</v>
      </c>
      <c r="AQ15" s="447">
        <f>AO15/$E52</f>
        <v>0</v>
      </c>
      <c r="AR15" s="448"/>
      <c r="AS15" s="460"/>
      <c r="AT15" s="460"/>
      <c r="AU15" s="461"/>
      <c r="AV15" s="453" t="e">
        <f t="shared" si="47"/>
        <v>#DIV/0!</v>
      </c>
      <c r="AW15" s="447">
        <f>AU15/$E52</f>
        <v>0</v>
      </c>
      <c r="AX15" s="448"/>
      <c r="AY15" s="460"/>
      <c r="AZ15" s="460"/>
      <c r="BA15" s="461"/>
      <c r="BB15" s="453" t="e">
        <f t="shared" si="49"/>
        <v>#DIV/0!</v>
      </c>
      <c r="BC15" s="447">
        <f>BA15/$E52</f>
        <v>0</v>
      </c>
      <c r="BD15" s="448"/>
      <c r="BE15" s="460"/>
      <c r="BF15" s="460"/>
      <c r="BG15" s="461"/>
      <c r="BH15" s="453" t="e">
        <f t="shared" si="51"/>
        <v>#DIV/0!</v>
      </c>
      <c r="BI15" s="447">
        <f>BG15/$E52</f>
        <v>0</v>
      </c>
      <c r="BJ15" s="448"/>
      <c r="BK15" s="460"/>
      <c r="BL15" s="460"/>
      <c r="BM15" s="461"/>
      <c r="BN15" s="453" t="e">
        <f t="shared" si="53"/>
        <v>#DIV/0!</v>
      </c>
      <c r="BO15" s="447">
        <f>BM15/$E52</f>
        <v>0</v>
      </c>
      <c r="BP15" s="448"/>
      <c r="BQ15" s="460"/>
      <c r="BR15" s="460"/>
      <c r="BS15" s="461"/>
      <c r="BT15" s="453" t="e">
        <f t="shared" si="55"/>
        <v>#DIV/0!</v>
      </c>
      <c r="BU15" s="447">
        <f>BS15/$E52</f>
        <v>0</v>
      </c>
      <c r="BV15" s="448"/>
      <c r="BW15" s="460"/>
      <c r="BX15" s="460"/>
      <c r="BY15" s="461"/>
      <c r="BZ15" s="453" t="e">
        <f t="shared" si="57"/>
        <v>#DIV/0!</v>
      </c>
      <c r="CA15" s="447">
        <f>BY15/$E52</f>
        <v>0</v>
      </c>
      <c r="CB15" s="448"/>
      <c r="CC15" s="477"/>
      <c r="CD15" s="477"/>
      <c r="CE15" s="477"/>
      <c r="CF15" s="477"/>
      <c r="CG15" s="477"/>
      <c r="CH15" s="477"/>
      <c r="CI15" s="477"/>
      <c r="CJ15" s="477"/>
      <c r="CK15" s="477"/>
      <c r="CL15" s="477"/>
      <c r="CM15" s="477"/>
      <c r="CN15" s="477"/>
      <c r="CO15" s="477"/>
      <c r="CP15" s="477"/>
      <c r="CQ15" s="477"/>
      <c r="CR15" s="477"/>
      <c r="CS15" s="477"/>
      <c r="CT15" s="477"/>
      <c r="CU15" s="477"/>
      <c r="CV15" s="477"/>
      <c r="CW15" s="477"/>
      <c r="CX15" s="477"/>
      <c r="CY15" s="477"/>
      <c r="CZ15" s="477"/>
      <c r="DA15" s="477"/>
      <c r="DB15" s="477"/>
      <c r="DC15" s="477"/>
      <c r="DD15" s="477"/>
      <c r="DE15" s="477"/>
      <c r="DF15" s="477"/>
      <c r="DG15" s="477"/>
      <c r="DH15" s="477"/>
      <c r="DI15" s="477"/>
      <c r="DJ15" s="477"/>
      <c r="DK15" s="477"/>
      <c r="DL15" s="477"/>
      <c r="DM15" s="477"/>
      <c r="DN15" s="477"/>
      <c r="DO15" s="477"/>
      <c r="DP15" s="477"/>
      <c r="DQ15" s="477"/>
      <c r="DR15" s="477"/>
    </row>
    <row r="16" spans="1:122" s="408" customFormat="1" ht="16.5" thickBot="1">
      <c r="A16" s="477"/>
      <c r="B16" s="762"/>
      <c r="C16" s="765"/>
      <c r="D16" s="768"/>
      <c r="E16" s="771"/>
      <c r="F16" s="768"/>
      <c r="G16" s="755" t="s">
        <v>326</v>
      </c>
      <c r="H16" s="756"/>
      <c r="I16" s="772">
        <f>SUM(J10:J14)</f>
        <v>374</v>
      </c>
      <c r="J16" s="773"/>
      <c r="K16" s="452">
        <f>SUM(K10:K15)</f>
        <v>86.92</v>
      </c>
      <c r="L16" s="452" t="e">
        <f>SUM(L10:L15)</f>
        <v>#DIV/0!</v>
      </c>
      <c r="M16" s="739"/>
      <c r="N16" s="740"/>
      <c r="O16" s="772">
        <f>SUM(P10:P14)</f>
        <v>0</v>
      </c>
      <c r="P16" s="773"/>
      <c r="Q16" s="452">
        <f>SUM(Q10:Q15)</f>
        <v>0</v>
      </c>
      <c r="R16" s="452" t="e">
        <f>SUM(R10:R15)</f>
        <v>#DIV/0!</v>
      </c>
      <c r="S16" s="739"/>
      <c r="T16" s="740"/>
      <c r="U16" s="772">
        <f>SUM(V10:V14)</f>
        <v>0</v>
      </c>
      <c r="V16" s="773"/>
      <c r="W16" s="452">
        <f>SUM(W10:W15)</f>
        <v>0</v>
      </c>
      <c r="X16" s="452" t="e">
        <f>SUM(X10:X15)</f>
        <v>#DIV/0!</v>
      </c>
      <c r="Y16" s="739"/>
      <c r="Z16" s="740"/>
      <c r="AA16" s="772">
        <f>SUM(AB10:AB14)</f>
        <v>0</v>
      </c>
      <c r="AB16" s="773"/>
      <c r="AC16" s="452">
        <f>SUM(AC10:AC15)</f>
        <v>0</v>
      </c>
      <c r="AD16" s="452" t="e">
        <f>SUM(AD10:AD15)</f>
        <v>#DIV/0!</v>
      </c>
      <c r="AE16" s="739"/>
      <c r="AF16" s="740"/>
      <c r="AG16" s="772">
        <f>SUM(AH10:AH14)</f>
        <v>0</v>
      </c>
      <c r="AH16" s="773"/>
      <c r="AI16" s="452">
        <f>SUM(AI10:AI15)</f>
        <v>0</v>
      </c>
      <c r="AJ16" s="452" t="e">
        <f>SUM(AJ10:AJ15)</f>
        <v>#DIV/0!</v>
      </c>
      <c r="AK16" s="739"/>
      <c r="AL16" s="740"/>
      <c r="AM16" s="772">
        <f>SUM(AN10:AN14)</f>
        <v>0</v>
      </c>
      <c r="AN16" s="773"/>
      <c r="AO16" s="452">
        <f>SUM(AO10:AO15)</f>
        <v>0</v>
      </c>
      <c r="AP16" s="452" t="e">
        <f>SUM(AP10:AP15)</f>
        <v>#DIV/0!</v>
      </c>
      <c r="AQ16" s="739"/>
      <c r="AR16" s="740"/>
      <c r="AS16" s="772">
        <f>SUM(AT10:AT14)</f>
        <v>0</v>
      </c>
      <c r="AT16" s="773"/>
      <c r="AU16" s="452">
        <f>SUM(AU10:AU15)</f>
        <v>0</v>
      </c>
      <c r="AV16" s="452" t="e">
        <f>SUM(AV10:AV15)</f>
        <v>#DIV/0!</v>
      </c>
      <c r="AW16" s="739"/>
      <c r="AX16" s="740"/>
      <c r="AY16" s="772">
        <f>SUM(AZ10:AZ14)</f>
        <v>0</v>
      </c>
      <c r="AZ16" s="773"/>
      <c r="BA16" s="452">
        <f>SUM(BA10:BA15)</f>
        <v>0</v>
      </c>
      <c r="BB16" s="452" t="e">
        <f>SUM(BB10:BB15)</f>
        <v>#DIV/0!</v>
      </c>
      <c r="BC16" s="739"/>
      <c r="BD16" s="740"/>
      <c r="BE16" s="772">
        <f>SUM(BF10:BF14)</f>
        <v>0</v>
      </c>
      <c r="BF16" s="773"/>
      <c r="BG16" s="452">
        <f>SUM(BG10:BG15)</f>
        <v>0</v>
      </c>
      <c r="BH16" s="452" t="e">
        <f>SUM(BH10:BH15)</f>
        <v>#DIV/0!</v>
      </c>
      <c r="BI16" s="739"/>
      <c r="BJ16" s="740"/>
      <c r="BK16" s="772">
        <f>SUM(BL10:BL14)</f>
        <v>0</v>
      </c>
      <c r="BL16" s="773"/>
      <c r="BM16" s="452">
        <f>SUM(BM10:BM15)</f>
        <v>0</v>
      </c>
      <c r="BN16" s="452" t="e">
        <f>SUM(BN10:BN15)</f>
        <v>#DIV/0!</v>
      </c>
      <c r="BO16" s="739"/>
      <c r="BP16" s="740"/>
      <c r="BQ16" s="772">
        <f>SUM(BR10:BR14)</f>
        <v>0</v>
      </c>
      <c r="BR16" s="773"/>
      <c r="BS16" s="452">
        <f>SUM(BS10:BS15)</f>
        <v>0</v>
      </c>
      <c r="BT16" s="452" t="e">
        <f>SUM(BT10:BT15)</f>
        <v>#DIV/0!</v>
      </c>
      <c r="BU16" s="739"/>
      <c r="BV16" s="740"/>
      <c r="BW16" s="772">
        <f>SUM(BX10:BX14)</f>
        <v>0</v>
      </c>
      <c r="BX16" s="773"/>
      <c r="BY16" s="452">
        <f>SUM(BY10:BY15)</f>
        <v>0</v>
      </c>
      <c r="BZ16" s="452" t="e">
        <f>SUM(BZ10:BZ15)</f>
        <v>#DIV/0!</v>
      </c>
      <c r="CA16" s="739"/>
      <c r="CB16" s="740"/>
      <c r="CC16" s="477"/>
      <c r="CD16" s="477"/>
      <c r="CE16" s="477"/>
      <c r="CF16" s="477"/>
      <c r="CG16" s="477"/>
      <c r="CH16" s="477"/>
      <c r="CI16" s="477"/>
      <c r="CJ16" s="477"/>
      <c r="CK16" s="477"/>
      <c r="CL16" s="477"/>
      <c r="CM16" s="477"/>
      <c r="CN16" s="477"/>
      <c r="CO16" s="477"/>
      <c r="CP16" s="477"/>
      <c r="CQ16" s="477"/>
      <c r="CR16" s="477"/>
      <c r="CS16" s="477"/>
      <c r="CT16" s="477"/>
      <c r="CU16" s="477"/>
      <c r="CV16" s="477"/>
      <c r="CW16" s="477"/>
      <c r="CX16" s="477"/>
      <c r="CY16" s="477"/>
      <c r="CZ16" s="477"/>
      <c r="DA16" s="477"/>
      <c r="DB16" s="477"/>
      <c r="DC16" s="477"/>
      <c r="DD16" s="477"/>
      <c r="DE16" s="477"/>
      <c r="DF16" s="477"/>
      <c r="DG16" s="477"/>
      <c r="DH16" s="477"/>
      <c r="DI16" s="477"/>
      <c r="DJ16" s="477"/>
      <c r="DK16" s="477"/>
      <c r="DL16" s="477"/>
      <c r="DM16" s="477"/>
      <c r="DN16" s="477"/>
      <c r="DO16" s="477"/>
      <c r="DP16" s="477"/>
      <c r="DQ16" s="477"/>
      <c r="DR16" s="477"/>
    </row>
    <row r="17" spans="1:122" s="408" customFormat="1" ht="15.75">
      <c r="A17" s="477"/>
      <c r="B17" s="774" t="str">
        <f>L52</f>
        <v>ESPERA FUTURA</v>
      </c>
      <c r="C17" s="775">
        <f>SUM(G17:G22)</f>
        <v>0</v>
      </c>
      <c r="D17" s="776">
        <f>C17/C24</f>
        <v>0</v>
      </c>
      <c r="E17" s="777"/>
      <c r="F17" s="776"/>
      <c r="G17" s="440">
        <f>M67</f>
        <v>0</v>
      </c>
      <c r="H17" s="441">
        <f>H42</f>
        <v>0</v>
      </c>
      <c r="I17" s="568"/>
      <c r="J17" s="569"/>
      <c r="K17" s="570"/>
      <c r="L17" s="450" t="e">
        <f t="shared" ref="L17:L22" si="71">K17/J17</f>
        <v>#DIV/0!</v>
      </c>
      <c r="M17" s="447" t="e">
        <f>K17/$E41</f>
        <v>#DIV/0!</v>
      </c>
      <c r="N17" s="451" t="e">
        <f>M42</f>
        <v>#DIV/0!</v>
      </c>
      <c r="O17" s="568"/>
      <c r="P17" s="569"/>
      <c r="Q17" s="570"/>
      <c r="R17" s="450" t="e">
        <f t="shared" ref="R17:R22" si="72">Q17/P17</f>
        <v>#DIV/0!</v>
      </c>
      <c r="S17" s="447" t="e">
        <f>Q17/$E41</f>
        <v>#DIV/0!</v>
      </c>
      <c r="T17" s="451" t="e">
        <f>S42</f>
        <v>#DIV/0!</v>
      </c>
      <c r="U17" s="568"/>
      <c r="V17" s="569"/>
      <c r="W17" s="570"/>
      <c r="X17" s="450" t="e">
        <f t="shared" ref="X17:X22" si="73">W17/V17</f>
        <v>#DIV/0!</v>
      </c>
      <c r="Y17" s="447" t="e">
        <f>W17/$E41</f>
        <v>#DIV/0!</v>
      </c>
      <c r="Z17" s="451" t="e">
        <f>Y42</f>
        <v>#DIV/0!</v>
      </c>
      <c r="AA17" s="568"/>
      <c r="AB17" s="569"/>
      <c r="AC17" s="570"/>
      <c r="AD17" s="450" t="e">
        <f t="shared" ref="AD17:AD22" si="74">AC17/AB17</f>
        <v>#DIV/0!</v>
      </c>
      <c r="AE17" s="447" t="e">
        <f>AC17/$E41</f>
        <v>#DIV/0!</v>
      </c>
      <c r="AF17" s="451" t="e">
        <f>AE42</f>
        <v>#DIV/0!</v>
      </c>
      <c r="AG17" s="568"/>
      <c r="AH17" s="569"/>
      <c r="AI17" s="570"/>
      <c r="AJ17" s="450" t="e">
        <f t="shared" ref="AJ17:AJ22" si="75">AI17/AH17</f>
        <v>#DIV/0!</v>
      </c>
      <c r="AK17" s="447" t="e">
        <f>AI17/$E41</f>
        <v>#DIV/0!</v>
      </c>
      <c r="AL17" s="451" t="e">
        <f>AK42</f>
        <v>#DIV/0!</v>
      </c>
      <c r="AM17" s="568"/>
      <c r="AN17" s="569"/>
      <c r="AO17" s="570"/>
      <c r="AP17" s="450" t="e">
        <f t="shared" ref="AP17:AP22" si="76">AO17/AN17</f>
        <v>#DIV/0!</v>
      </c>
      <c r="AQ17" s="447" t="e">
        <f>AO17/$E41</f>
        <v>#DIV/0!</v>
      </c>
      <c r="AR17" s="451" t="e">
        <f>AQ42</f>
        <v>#DIV/0!</v>
      </c>
      <c r="AS17" s="568"/>
      <c r="AT17" s="569"/>
      <c r="AU17" s="570"/>
      <c r="AV17" s="450" t="e">
        <f t="shared" ref="AV17:AV22" si="77">AU17/AT17</f>
        <v>#DIV/0!</v>
      </c>
      <c r="AW17" s="447" t="e">
        <f>AU17/$E41</f>
        <v>#DIV/0!</v>
      </c>
      <c r="AX17" s="451" t="e">
        <f>AW42</f>
        <v>#DIV/0!</v>
      </c>
      <c r="AY17" s="568"/>
      <c r="AZ17" s="569"/>
      <c r="BA17" s="570"/>
      <c r="BB17" s="450" t="e">
        <f t="shared" ref="BB17:BB22" si="78">BA17/AZ17</f>
        <v>#DIV/0!</v>
      </c>
      <c r="BC17" s="447" t="e">
        <f>BA17/$E41</f>
        <v>#DIV/0!</v>
      </c>
      <c r="BD17" s="451" t="e">
        <f>BC42</f>
        <v>#DIV/0!</v>
      </c>
      <c r="BE17" s="568"/>
      <c r="BF17" s="569"/>
      <c r="BG17" s="570"/>
      <c r="BH17" s="450" t="e">
        <f t="shared" ref="BH17:BH22" si="79">BG17/BF17</f>
        <v>#DIV/0!</v>
      </c>
      <c r="BI17" s="447" t="e">
        <f>BG17/$E41</f>
        <v>#DIV/0!</v>
      </c>
      <c r="BJ17" s="451" t="e">
        <f>BI42</f>
        <v>#DIV/0!</v>
      </c>
      <c r="BK17" s="568"/>
      <c r="BL17" s="569"/>
      <c r="BM17" s="570"/>
      <c r="BN17" s="450" t="e">
        <f t="shared" ref="BN17:BN22" si="80">BM17/BL17</f>
        <v>#DIV/0!</v>
      </c>
      <c r="BO17" s="447" t="e">
        <f>BM17/$E41</f>
        <v>#DIV/0!</v>
      </c>
      <c r="BP17" s="451" t="e">
        <f>BO42</f>
        <v>#DIV/0!</v>
      </c>
      <c r="BQ17" s="568"/>
      <c r="BR17" s="569"/>
      <c r="BS17" s="570"/>
      <c r="BT17" s="450" t="e">
        <f t="shared" ref="BT17:BT22" si="81">BS17/BR17</f>
        <v>#DIV/0!</v>
      </c>
      <c r="BU17" s="447" t="e">
        <f>BS17/$E41</f>
        <v>#DIV/0!</v>
      </c>
      <c r="BV17" s="451" t="e">
        <f>BU42</f>
        <v>#DIV/0!</v>
      </c>
      <c r="BW17" s="568"/>
      <c r="BX17" s="569"/>
      <c r="BY17" s="570"/>
      <c r="BZ17" s="450" t="e">
        <f t="shared" ref="BZ17:BZ22" si="82">BY17/BX17</f>
        <v>#DIV/0!</v>
      </c>
      <c r="CA17" s="447" t="e">
        <f>BY17/$E41</f>
        <v>#DIV/0!</v>
      </c>
      <c r="CB17" s="451" t="e">
        <f>CA42</f>
        <v>#DIV/0!</v>
      </c>
      <c r="CC17" s="477"/>
      <c r="CD17" s="477"/>
      <c r="CE17" s="477"/>
      <c r="CF17" s="477"/>
      <c r="CG17" s="477"/>
      <c r="CH17" s="477"/>
      <c r="CI17" s="477"/>
      <c r="CJ17" s="477"/>
      <c r="CK17" s="477"/>
      <c r="CL17" s="477"/>
      <c r="CM17" s="477"/>
      <c r="CN17" s="477"/>
      <c r="CO17" s="477"/>
      <c r="CP17" s="477"/>
      <c r="CQ17" s="477"/>
      <c r="CR17" s="477"/>
      <c r="CS17" s="477"/>
      <c r="CT17" s="477"/>
      <c r="CU17" s="477"/>
      <c r="CV17" s="477"/>
      <c r="CW17" s="477"/>
      <c r="CX17" s="477"/>
      <c r="CY17" s="477"/>
      <c r="CZ17" s="477"/>
      <c r="DA17" s="477"/>
      <c r="DB17" s="477"/>
      <c r="DC17" s="477"/>
      <c r="DD17" s="477"/>
      <c r="DE17" s="477"/>
      <c r="DF17" s="477"/>
      <c r="DG17" s="477"/>
      <c r="DH17" s="477"/>
      <c r="DI17" s="477"/>
      <c r="DJ17" s="477"/>
      <c r="DK17" s="477"/>
      <c r="DL17" s="477"/>
      <c r="DM17" s="477"/>
      <c r="DN17" s="477"/>
      <c r="DO17" s="477"/>
      <c r="DP17" s="477"/>
      <c r="DQ17" s="477"/>
      <c r="DR17" s="477"/>
    </row>
    <row r="18" spans="1:122" s="408" customFormat="1" ht="15.75">
      <c r="A18" s="477"/>
      <c r="B18" s="744"/>
      <c r="C18" s="747"/>
      <c r="D18" s="750"/>
      <c r="E18" s="753"/>
      <c r="F18" s="750"/>
      <c r="G18" s="436">
        <f>R67</f>
        <v>0</v>
      </c>
      <c r="H18" s="442">
        <f t="shared" ref="H18:H21" si="83">H43</f>
        <v>0</v>
      </c>
      <c r="I18" s="571"/>
      <c r="J18" s="557"/>
      <c r="K18" s="572"/>
      <c r="L18" s="446" t="e">
        <f t="shared" si="71"/>
        <v>#DIV/0!</v>
      </c>
      <c r="M18" s="447" t="e">
        <f t="shared" ref="M18:M22" si="84">K18/$E42</f>
        <v>#DIV/0!</v>
      </c>
      <c r="N18" s="448" t="e">
        <f>M43</f>
        <v>#DIV/0!</v>
      </c>
      <c r="O18" s="571"/>
      <c r="P18" s="557"/>
      <c r="Q18" s="572"/>
      <c r="R18" s="446" t="e">
        <f t="shared" si="72"/>
        <v>#DIV/0!</v>
      </c>
      <c r="S18" s="447" t="e">
        <f t="shared" ref="S18:S22" si="85">Q18/$E42</f>
        <v>#DIV/0!</v>
      </c>
      <c r="T18" s="448" t="e">
        <f>S43</f>
        <v>#DIV/0!</v>
      </c>
      <c r="U18" s="571"/>
      <c r="V18" s="557"/>
      <c r="W18" s="572"/>
      <c r="X18" s="446" t="e">
        <f t="shared" si="73"/>
        <v>#DIV/0!</v>
      </c>
      <c r="Y18" s="447" t="e">
        <f t="shared" ref="Y18:Y22" si="86">W18/$E42</f>
        <v>#DIV/0!</v>
      </c>
      <c r="Z18" s="448" t="e">
        <f>Y43</f>
        <v>#DIV/0!</v>
      </c>
      <c r="AA18" s="571"/>
      <c r="AB18" s="557"/>
      <c r="AC18" s="572"/>
      <c r="AD18" s="446" t="e">
        <f t="shared" si="74"/>
        <v>#DIV/0!</v>
      </c>
      <c r="AE18" s="447" t="e">
        <f t="shared" ref="AE18:AE22" si="87">AC18/$E42</f>
        <v>#DIV/0!</v>
      </c>
      <c r="AF18" s="448" t="e">
        <f>AE43</f>
        <v>#DIV/0!</v>
      </c>
      <c r="AG18" s="571"/>
      <c r="AH18" s="557"/>
      <c r="AI18" s="572"/>
      <c r="AJ18" s="446" t="e">
        <f t="shared" si="75"/>
        <v>#DIV/0!</v>
      </c>
      <c r="AK18" s="447" t="e">
        <f t="shared" ref="AK18:AK22" si="88">AI18/$E42</f>
        <v>#DIV/0!</v>
      </c>
      <c r="AL18" s="448" t="e">
        <f>AK43</f>
        <v>#DIV/0!</v>
      </c>
      <c r="AM18" s="571"/>
      <c r="AN18" s="557"/>
      <c r="AO18" s="572"/>
      <c r="AP18" s="446" t="e">
        <f t="shared" si="76"/>
        <v>#DIV/0!</v>
      </c>
      <c r="AQ18" s="447" t="e">
        <f t="shared" ref="AQ18:AQ22" si="89">AO18/$E42</f>
        <v>#DIV/0!</v>
      </c>
      <c r="AR18" s="448" t="e">
        <f>AQ43</f>
        <v>#DIV/0!</v>
      </c>
      <c r="AS18" s="571"/>
      <c r="AT18" s="557"/>
      <c r="AU18" s="572"/>
      <c r="AV18" s="446" t="e">
        <f t="shared" si="77"/>
        <v>#DIV/0!</v>
      </c>
      <c r="AW18" s="447" t="e">
        <f t="shared" ref="AW18:AW22" si="90">AU18/$E42</f>
        <v>#DIV/0!</v>
      </c>
      <c r="AX18" s="448" t="e">
        <f>AW43</f>
        <v>#DIV/0!</v>
      </c>
      <c r="AY18" s="571"/>
      <c r="AZ18" s="557"/>
      <c r="BA18" s="572"/>
      <c r="BB18" s="446" t="e">
        <f t="shared" si="78"/>
        <v>#DIV/0!</v>
      </c>
      <c r="BC18" s="447" t="e">
        <f t="shared" ref="BC18:BC22" si="91">BA18/$E42</f>
        <v>#DIV/0!</v>
      </c>
      <c r="BD18" s="448" t="e">
        <f>BC43</f>
        <v>#DIV/0!</v>
      </c>
      <c r="BE18" s="571"/>
      <c r="BF18" s="557"/>
      <c r="BG18" s="572"/>
      <c r="BH18" s="446" t="e">
        <f t="shared" si="79"/>
        <v>#DIV/0!</v>
      </c>
      <c r="BI18" s="447" t="e">
        <f t="shared" ref="BI18:BI22" si="92">BG18/$E42</f>
        <v>#DIV/0!</v>
      </c>
      <c r="BJ18" s="448" t="e">
        <f>BI43</f>
        <v>#DIV/0!</v>
      </c>
      <c r="BK18" s="571"/>
      <c r="BL18" s="557"/>
      <c r="BM18" s="572"/>
      <c r="BN18" s="446" t="e">
        <f t="shared" si="80"/>
        <v>#DIV/0!</v>
      </c>
      <c r="BO18" s="447" t="e">
        <f t="shared" ref="BO18:BO22" si="93">BM18/$E42</f>
        <v>#DIV/0!</v>
      </c>
      <c r="BP18" s="448" t="e">
        <f>BO43</f>
        <v>#DIV/0!</v>
      </c>
      <c r="BQ18" s="571"/>
      <c r="BR18" s="557"/>
      <c r="BS18" s="572"/>
      <c r="BT18" s="446" t="e">
        <f t="shared" si="81"/>
        <v>#DIV/0!</v>
      </c>
      <c r="BU18" s="447" t="e">
        <f t="shared" ref="BU18:BU22" si="94">BS18/$E42</f>
        <v>#DIV/0!</v>
      </c>
      <c r="BV18" s="448" t="e">
        <f>BU43</f>
        <v>#DIV/0!</v>
      </c>
      <c r="BW18" s="571"/>
      <c r="BX18" s="557"/>
      <c r="BY18" s="572"/>
      <c r="BZ18" s="446" t="e">
        <f t="shared" si="82"/>
        <v>#DIV/0!</v>
      </c>
      <c r="CA18" s="447" t="e">
        <f t="shared" ref="CA18:CA22" si="95">BY18/$E42</f>
        <v>#DIV/0!</v>
      </c>
      <c r="CB18" s="448" t="e">
        <f>CA43</f>
        <v>#DIV/0!</v>
      </c>
      <c r="CC18" s="477"/>
      <c r="CD18" s="477"/>
      <c r="CE18" s="477"/>
      <c r="CF18" s="477"/>
      <c r="CG18" s="477"/>
      <c r="CH18" s="477"/>
      <c r="CI18" s="477"/>
      <c r="CJ18" s="477"/>
      <c r="CK18" s="477"/>
      <c r="CL18" s="477"/>
      <c r="CM18" s="477"/>
      <c r="CN18" s="477"/>
      <c r="CO18" s="477"/>
      <c r="CP18" s="477"/>
      <c r="CQ18" s="477"/>
      <c r="CR18" s="477"/>
      <c r="CS18" s="477"/>
      <c r="CT18" s="477"/>
      <c r="CU18" s="477"/>
      <c r="CV18" s="477"/>
      <c r="CW18" s="477"/>
      <c r="CX18" s="477"/>
      <c r="CY18" s="477"/>
      <c r="CZ18" s="477"/>
      <c r="DA18" s="477"/>
      <c r="DB18" s="477"/>
      <c r="DC18" s="477"/>
      <c r="DD18" s="477"/>
      <c r="DE18" s="477"/>
      <c r="DF18" s="477"/>
      <c r="DG18" s="477"/>
      <c r="DH18" s="477"/>
      <c r="DI18" s="477"/>
      <c r="DJ18" s="477"/>
      <c r="DK18" s="477"/>
      <c r="DL18" s="477"/>
      <c r="DM18" s="477"/>
      <c r="DN18" s="477"/>
      <c r="DO18" s="477"/>
      <c r="DP18" s="477"/>
      <c r="DQ18" s="477"/>
      <c r="DR18" s="477"/>
    </row>
    <row r="19" spans="1:122" s="408" customFormat="1" ht="15.75">
      <c r="A19" s="477"/>
      <c r="B19" s="744"/>
      <c r="C19" s="747"/>
      <c r="D19" s="750"/>
      <c r="E19" s="753"/>
      <c r="F19" s="750"/>
      <c r="G19" s="436">
        <f>W67</f>
        <v>0</v>
      </c>
      <c r="H19" s="442">
        <f t="shared" si="83"/>
        <v>0</v>
      </c>
      <c r="I19" s="571"/>
      <c r="J19" s="557"/>
      <c r="K19" s="572"/>
      <c r="L19" s="446" t="e">
        <f t="shared" si="71"/>
        <v>#DIV/0!</v>
      </c>
      <c r="M19" s="447" t="e">
        <f t="shared" si="84"/>
        <v>#DIV/0!</v>
      </c>
      <c r="N19" s="448" t="e">
        <f t="shared" ref="N19:N22" si="96">M44</f>
        <v>#DIV/0!</v>
      </c>
      <c r="O19" s="571"/>
      <c r="P19" s="557"/>
      <c r="Q19" s="572"/>
      <c r="R19" s="446" t="e">
        <f t="shared" si="72"/>
        <v>#DIV/0!</v>
      </c>
      <c r="S19" s="447" t="e">
        <f t="shared" si="85"/>
        <v>#DIV/0!</v>
      </c>
      <c r="T19" s="448" t="e">
        <f t="shared" ref="T19:T22" si="97">S44</f>
        <v>#DIV/0!</v>
      </c>
      <c r="U19" s="571"/>
      <c r="V19" s="557"/>
      <c r="W19" s="572"/>
      <c r="X19" s="446" t="e">
        <f t="shared" si="73"/>
        <v>#DIV/0!</v>
      </c>
      <c r="Y19" s="447" t="e">
        <f t="shared" si="86"/>
        <v>#DIV/0!</v>
      </c>
      <c r="Z19" s="448" t="e">
        <f t="shared" ref="Z19:Z22" si="98">Y44</f>
        <v>#DIV/0!</v>
      </c>
      <c r="AA19" s="571"/>
      <c r="AB19" s="557"/>
      <c r="AC19" s="572"/>
      <c r="AD19" s="446" t="e">
        <f t="shared" si="74"/>
        <v>#DIV/0!</v>
      </c>
      <c r="AE19" s="447" t="e">
        <f t="shared" si="87"/>
        <v>#DIV/0!</v>
      </c>
      <c r="AF19" s="448" t="e">
        <f t="shared" ref="AF19:AF22" si="99">AE44</f>
        <v>#DIV/0!</v>
      </c>
      <c r="AG19" s="571"/>
      <c r="AH19" s="557"/>
      <c r="AI19" s="572"/>
      <c r="AJ19" s="446" t="e">
        <f t="shared" si="75"/>
        <v>#DIV/0!</v>
      </c>
      <c r="AK19" s="447" t="e">
        <f t="shared" si="88"/>
        <v>#DIV/0!</v>
      </c>
      <c r="AL19" s="448" t="e">
        <f t="shared" ref="AL19:AL22" si="100">AK44</f>
        <v>#DIV/0!</v>
      </c>
      <c r="AM19" s="571"/>
      <c r="AN19" s="557"/>
      <c r="AO19" s="572"/>
      <c r="AP19" s="446" t="e">
        <f t="shared" si="76"/>
        <v>#DIV/0!</v>
      </c>
      <c r="AQ19" s="447" t="e">
        <f t="shared" si="89"/>
        <v>#DIV/0!</v>
      </c>
      <c r="AR19" s="448" t="e">
        <f t="shared" ref="AR19:AR22" si="101">AQ44</f>
        <v>#DIV/0!</v>
      </c>
      <c r="AS19" s="571"/>
      <c r="AT19" s="557"/>
      <c r="AU19" s="572"/>
      <c r="AV19" s="446" t="e">
        <f t="shared" si="77"/>
        <v>#DIV/0!</v>
      </c>
      <c r="AW19" s="447" t="e">
        <f t="shared" si="90"/>
        <v>#DIV/0!</v>
      </c>
      <c r="AX19" s="448" t="e">
        <f t="shared" ref="AX19:AX22" si="102">AW44</f>
        <v>#DIV/0!</v>
      </c>
      <c r="AY19" s="571"/>
      <c r="AZ19" s="557"/>
      <c r="BA19" s="572"/>
      <c r="BB19" s="446" t="e">
        <f t="shared" si="78"/>
        <v>#DIV/0!</v>
      </c>
      <c r="BC19" s="447" t="e">
        <f t="shared" si="91"/>
        <v>#DIV/0!</v>
      </c>
      <c r="BD19" s="448" t="e">
        <f t="shared" ref="BD19:BD22" si="103">BC44</f>
        <v>#DIV/0!</v>
      </c>
      <c r="BE19" s="571"/>
      <c r="BF19" s="557"/>
      <c r="BG19" s="572"/>
      <c r="BH19" s="446" t="e">
        <f t="shared" si="79"/>
        <v>#DIV/0!</v>
      </c>
      <c r="BI19" s="447" t="e">
        <f t="shared" si="92"/>
        <v>#DIV/0!</v>
      </c>
      <c r="BJ19" s="448" t="e">
        <f t="shared" ref="BJ19:BJ22" si="104">BI44</f>
        <v>#DIV/0!</v>
      </c>
      <c r="BK19" s="571"/>
      <c r="BL19" s="557"/>
      <c r="BM19" s="572"/>
      <c r="BN19" s="446" t="e">
        <f t="shared" si="80"/>
        <v>#DIV/0!</v>
      </c>
      <c r="BO19" s="447" t="e">
        <f t="shared" si="93"/>
        <v>#DIV/0!</v>
      </c>
      <c r="BP19" s="448" t="e">
        <f t="shared" ref="BP19:BP22" si="105">BO44</f>
        <v>#DIV/0!</v>
      </c>
      <c r="BQ19" s="571"/>
      <c r="BR19" s="557"/>
      <c r="BS19" s="572"/>
      <c r="BT19" s="446" t="e">
        <f t="shared" si="81"/>
        <v>#DIV/0!</v>
      </c>
      <c r="BU19" s="447" t="e">
        <f t="shared" si="94"/>
        <v>#DIV/0!</v>
      </c>
      <c r="BV19" s="448" t="e">
        <f t="shared" ref="BV19:BV22" si="106">BU44</f>
        <v>#DIV/0!</v>
      </c>
      <c r="BW19" s="571"/>
      <c r="BX19" s="557"/>
      <c r="BY19" s="572"/>
      <c r="BZ19" s="446" t="e">
        <f t="shared" si="82"/>
        <v>#DIV/0!</v>
      </c>
      <c r="CA19" s="447" t="e">
        <f t="shared" si="95"/>
        <v>#DIV/0!</v>
      </c>
      <c r="CB19" s="448" t="e">
        <f t="shared" ref="CB19:CB22" si="107">CA44</f>
        <v>#DIV/0!</v>
      </c>
      <c r="CC19" s="477"/>
      <c r="CD19" s="477"/>
      <c r="CE19" s="477"/>
      <c r="CF19" s="477"/>
      <c r="CG19" s="477"/>
      <c r="CH19" s="477"/>
      <c r="CI19" s="477"/>
      <c r="CJ19" s="477"/>
      <c r="CK19" s="477"/>
      <c r="CL19" s="477"/>
      <c r="CM19" s="477"/>
      <c r="CN19" s="477"/>
      <c r="CO19" s="477"/>
      <c r="CP19" s="477"/>
      <c r="CQ19" s="477"/>
      <c r="CR19" s="477"/>
      <c r="CS19" s="477"/>
      <c r="CT19" s="477"/>
      <c r="CU19" s="477"/>
      <c r="CV19" s="477"/>
      <c r="CW19" s="477"/>
      <c r="CX19" s="477"/>
      <c r="CY19" s="477"/>
      <c r="CZ19" s="477"/>
      <c r="DA19" s="477"/>
      <c r="DB19" s="477"/>
      <c r="DC19" s="477"/>
      <c r="DD19" s="477"/>
      <c r="DE19" s="477"/>
      <c r="DF19" s="477"/>
      <c r="DG19" s="477"/>
      <c r="DH19" s="477"/>
      <c r="DI19" s="477"/>
      <c r="DJ19" s="477"/>
      <c r="DK19" s="477"/>
      <c r="DL19" s="477"/>
      <c r="DM19" s="477"/>
      <c r="DN19" s="477"/>
      <c r="DO19" s="477"/>
      <c r="DP19" s="477"/>
      <c r="DQ19" s="477"/>
      <c r="DR19" s="477"/>
    </row>
    <row r="20" spans="1:122" s="408" customFormat="1" ht="15.75">
      <c r="A20" s="477"/>
      <c r="B20" s="744"/>
      <c r="C20" s="747"/>
      <c r="D20" s="750"/>
      <c r="E20" s="753"/>
      <c r="F20" s="750"/>
      <c r="G20" s="436">
        <f>AB67</f>
        <v>0</v>
      </c>
      <c r="H20" s="442">
        <f t="shared" si="83"/>
        <v>0</v>
      </c>
      <c r="I20" s="571"/>
      <c r="J20" s="557"/>
      <c r="K20" s="572"/>
      <c r="L20" s="446" t="e">
        <f t="shared" si="71"/>
        <v>#DIV/0!</v>
      </c>
      <c r="M20" s="447" t="e">
        <f t="shared" si="84"/>
        <v>#DIV/0!</v>
      </c>
      <c r="N20" s="448" t="e">
        <f t="shared" si="96"/>
        <v>#DIV/0!</v>
      </c>
      <c r="O20" s="571"/>
      <c r="P20" s="557"/>
      <c r="Q20" s="572"/>
      <c r="R20" s="446" t="e">
        <f t="shared" si="72"/>
        <v>#DIV/0!</v>
      </c>
      <c r="S20" s="447" t="e">
        <f t="shared" si="85"/>
        <v>#DIV/0!</v>
      </c>
      <c r="T20" s="448" t="e">
        <f t="shared" si="97"/>
        <v>#DIV/0!</v>
      </c>
      <c r="U20" s="571"/>
      <c r="V20" s="557"/>
      <c r="W20" s="572"/>
      <c r="X20" s="446" t="e">
        <f t="shared" si="73"/>
        <v>#DIV/0!</v>
      </c>
      <c r="Y20" s="447" t="e">
        <f t="shared" si="86"/>
        <v>#DIV/0!</v>
      </c>
      <c r="Z20" s="448" t="e">
        <f t="shared" si="98"/>
        <v>#DIV/0!</v>
      </c>
      <c r="AA20" s="571"/>
      <c r="AB20" s="557"/>
      <c r="AC20" s="572"/>
      <c r="AD20" s="446" t="e">
        <f t="shared" si="74"/>
        <v>#DIV/0!</v>
      </c>
      <c r="AE20" s="447" t="e">
        <f t="shared" si="87"/>
        <v>#DIV/0!</v>
      </c>
      <c r="AF20" s="448" t="e">
        <f t="shared" si="99"/>
        <v>#DIV/0!</v>
      </c>
      <c r="AG20" s="571"/>
      <c r="AH20" s="557"/>
      <c r="AI20" s="572"/>
      <c r="AJ20" s="446" t="e">
        <f t="shared" si="75"/>
        <v>#DIV/0!</v>
      </c>
      <c r="AK20" s="447" t="e">
        <f t="shared" si="88"/>
        <v>#DIV/0!</v>
      </c>
      <c r="AL20" s="448" t="e">
        <f t="shared" si="100"/>
        <v>#DIV/0!</v>
      </c>
      <c r="AM20" s="571"/>
      <c r="AN20" s="557"/>
      <c r="AO20" s="572"/>
      <c r="AP20" s="446" t="e">
        <f t="shared" si="76"/>
        <v>#DIV/0!</v>
      </c>
      <c r="AQ20" s="447" t="e">
        <f t="shared" si="89"/>
        <v>#DIV/0!</v>
      </c>
      <c r="AR20" s="448" t="e">
        <f t="shared" si="101"/>
        <v>#DIV/0!</v>
      </c>
      <c r="AS20" s="571"/>
      <c r="AT20" s="557"/>
      <c r="AU20" s="572"/>
      <c r="AV20" s="446" t="e">
        <f t="shared" si="77"/>
        <v>#DIV/0!</v>
      </c>
      <c r="AW20" s="447" t="e">
        <f t="shared" si="90"/>
        <v>#DIV/0!</v>
      </c>
      <c r="AX20" s="448" t="e">
        <f t="shared" si="102"/>
        <v>#DIV/0!</v>
      </c>
      <c r="AY20" s="571"/>
      <c r="AZ20" s="557"/>
      <c r="BA20" s="572"/>
      <c r="BB20" s="446" t="e">
        <f t="shared" si="78"/>
        <v>#DIV/0!</v>
      </c>
      <c r="BC20" s="447" t="e">
        <f t="shared" si="91"/>
        <v>#DIV/0!</v>
      </c>
      <c r="BD20" s="448" t="e">
        <f t="shared" si="103"/>
        <v>#DIV/0!</v>
      </c>
      <c r="BE20" s="571"/>
      <c r="BF20" s="557"/>
      <c r="BG20" s="572"/>
      <c r="BH20" s="446" t="e">
        <f t="shared" si="79"/>
        <v>#DIV/0!</v>
      </c>
      <c r="BI20" s="447" t="e">
        <f t="shared" si="92"/>
        <v>#DIV/0!</v>
      </c>
      <c r="BJ20" s="448" t="e">
        <f t="shared" si="104"/>
        <v>#DIV/0!</v>
      </c>
      <c r="BK20" s="571"/>
      <c r="BL20" s="557"/>
      <c r="BM20" s="572"/>
      <c r="BN20" s="446" t="e">
        <f t="shared" si="80"/>
        <v>#DIV/0!</v>
      </c>
      <c r="BO20" s="447" t="e">
        <f t="shared" si="93"/>
        <v>#DIV/0!</v>
      </c>
      <c r="BP20" s="448" t="e">
        <f t="shared" si="105"/>
        <v>#DIV/0!</v>
      </c>
      <c r="BQ20" s="571"/>
      <c r="BR20" s="557"/>
      <c r="BS20" s="572"/>
      <c r="BT20" s="446" t="e">
        <f t="shared" si="81"/>
        <v>#DIV/0!</v>
      </c>
      <c r="BU20" s="447" t="e">
        <f t="shared" si="94"/>
        <v>#DIV/0!</v>
      </c>
      <c r="BV20" s="448" t="e">
        <f t="shared" si="106"/>
        <v>#DIV/0!</v>
      </c>
      <c r="BW20" s="571"/>
      <c r="BX20" s="557"/>
      <c r="BY20" s="572"/>
      <c r="BZ20" s="446" t="e">
        <f t="shared" si="82"/>
        <v>#DIV/0!</v>
      </c>
      <c r="CA20" s="447" t="e">
        <f t="shared" si="95"/>
        <v>#DIV/0!</v>
      </c>
      <c r="CB20" s="448" t="e">
        <f t="shared" si="107"/>
        <v>#DIV/0!</v>
      </c>
      <c r="CC20" s="477"/>
      <c r="CD20" s="477"/>
      <c r="CE20" s="477"/>
      <c r="CF20" s="477"/>
      <c r="CG20" s="477"/>
      <c r="CH20" s="477"/>
      <c r="CI20" s="477"/>
      <c r="CJ20" s="477"/>
      <c r="CK20" s="477"/>
      <c r="CL20" s="477"/>
      <c r="CM20" s="477"/>
      <c r="CN20" s="477"/>
      <c r="CO20" s="477"/>
      <c r="CP20" s="477"/>
      <c r="CQ20" s="477"/>
      <c r="CR20" s="477"/>
      <c r="CS20" s="477"/>
      <c r="CT20" s="477"/>
      <c r="CU20" s="477"/>
      <c r="CV20" s="477"/>
      <c r="CW20" s="477"/>
      <c r="CX20" s="477"/>
      <c r="CY20" s="477"/>
      <c r="CZ20" s="477"/>
      <c r="DA20" s="477"/>
      <c r="DB20" s="477"/>
      <c r="DC20" s="477"/>
      <c r="DD20" s="477"/>
      <c r="DE20" s="477"/>
      <c r="DF20" s="477"/>
      <c r="DG20" s="477"/>
      <c r="DH20" s="477"/>
      <c r="DI20" s="477"/>
      <c r="DJ20" s="477"/>
      <c r="DK20" s="477"/>
      <c r="DL20" s="477"/>
      <c r="DM20" s="477"/>
      <c r="DN20" s="477"/>
      <c r="DO20" s="477"/>
      <c r="DP20" s="477"/>
      <c r="DQ20" s="477"/>
      <c r="DR20" s="477"/>
    </row>
    <row r="21" spans="1:122" s="408" customFormat="1" ht="15.75">
      <c r="A21" s="477"/>
      <c r="B21" s="744"/>
      <c r="C21" s="747"/>
      <c r="D21" s="750"/>
      <c r="E21" s="753"/>
      <c r="F21" s="750"/>
      <c r="G21" s="436">
        <f>AG67</f>
        <v>0</v>
      </c>
      <c r="H21" s="442">
        <f t="shared" si="83"/>
        <v>0</v>
      </c>
      <c r="I21" s="571"/>
      <c r="J21" s="557"/>
      <c r="K21" s="572"/>
      <c r="L21" s="446" t="e">
        <f t="shared" si="71"/>
        <v>#DIV/0!</v>
      </c>
      <c r="M21" s="447" t="e">
        <f t="shared" si="84"/>
        <v>#DIV/0!</v>
      </c>
      <c r="N21" s="448" t="e">
        <f t="shared" si="96"/>
        <v>#DIV/0!</v>
      </c>
      <c r="O21" s="571"/>
      <c r="P21" s="557"/>
      <c r="Q21" s="572"/>
      <c r="R21" s="446" t="e">
        <f t="shared" si="72"/>
        <v>#DIV/0!</v>
      </c>
      <c r="S21" s="447" t="e">
        <f t="shared" si="85"/>
        <v>#DIV/0!</v>
      </c>
      <c r="T21" s="448" t="e">
        <f t="shared" si="97"/>
        <v>#DIV/0!</v>
      </c>
      <c r="U21" s="571"/>
      <c r="V21" s="557"/>
      <c r="W21" s="572"/>
      <c r="X21" s="446" t="e">
        <f t="shared" si="73"/>
        <v>#DIV/0!</v>
      </c>
      <c r="Y21" s="447" t="e">
        <f t="shared" si="86"/>
        <v>#DIV/0!</v>
      </c>
      <c r="Z21" s="448" t="e">
        <f t="shared" si="98"/>
        <v>#DIV/0!</v>
      </c>
      <c r="AA21" s="571"/>
      <c r="AB21" s="557"/>
      <c r="AC21" s="572"/>
      <c r="AD21" s="446" t="e">
        <f t="shared" si="74"/>
        <v>#DIV/0!</v>
      </c>
      <c r="AE21" s="447" t="e">
        <f t="shared" si="87"/>
        <v>#DIV/0!</v>
      </c>
      <c r="AF21" s="448" t="e">
        <f t="shared" si="99"/>
        <v>#DIV/0!</v>
      </c>
      <c r="AG21" s="571"/>
      <c r="AH21" s="557"/>
      <c r="AI21" s="572"/>
      <c r="AJ21" s="446" t="e">
        <f t="shared" si="75"/>
        <v>#DIV/0!</v>
      </c>
      <c r="AK21" s="447" t="e">
        <f t="shared" si="88"/>
        <v>#DIV/0!</v>
      </c>
      <c r="AL21" s="448" t="e">
        <f t="shared" si="100"/>
        <v>#DIV/0!</v>
      </c>
      <c r="AM21" s="571"/>
      <c r="AN21" s="557"/>
      <c r="AO21" s="572"/>
      <c r="AP21" s="446" t="e">
        <f t="shared" si="76"/>
        <v>#DIV/0!</v>
      </c>
      <c r="AQ21" s="447" t="e">
        <f t="shared" si="89"/>
        <v>#DIV/0!</v>
      </c>
      <c r="AR21" s="448" t="e">
        <f t="shared" si="101"/>
        <v>#DIV/0!</v>
      </c>
      <c r="AS21" s="571"/>
      <c r="AT21" s="557"/>
      <c r="AU21" s="572"/>
      <c r="AV21" s="446" t="e">
        <f t="shared" si="77"/>
        <v>#DIV/0!</v>
      </c>
      <c r="AW21" s="447" t="e">
        <f t="shared" si="90"/>
        <v>#DIV/0!</v>
      </c>
      <c r="AX21" s="448" t="e">
        <f t="shared" si="102"/>
        <v>#DIV/0!</v>
      </c>
      <c r="AY21" s="571"/>
      <c r="AZ21" s="557"/>
      <c r="BA21" s="572"/>
      <c r="BB21" s="446" t="e">
        <f t="shared" si="78"/>
        <v>#DIV/0!</v>
      </c>
      <c r="BC21" s="447" t="e">
        <f t="shared" si="91"/>
        <v>#DIV/0!</v>
      </c>
      <c r="BD21" s="448" t="e">
        <f t="shared" si="103"/>
        <v>#DIV/0!</v>
      </c>
      <c r="BE21" s="571"/>
      <c r="BF21" s="557"/>
      <c r="BG21" s="572"/>
      <c r="BH21" s="446" t="e">
        <f t="shared" si="79"/>
        <v>#DIV/0!</v>
      </c>
      <c r="BI21" s="447" t="e">
        <f t="shared" si="92"/>
        <v>#DIV/0!</v>
      </c>
      <c r="BJ21" s="448" t="e">
        <f t="shared" si="104"/>
        <v>#DIV/0!</v>
      </c>
      <c r="BK21" s="571"/>
      <c r="BL21" s="557"/>
      <c r="BM21" s="572"/>
      <c r="BN21" s="446" t="e">
        <f t="shared" si="80"/>
        <v>#DIV/0!</v>
      </c>
      <c r="BO21" s="447" t="e">
        <f t="shared" si="93"/>
        <v>#DIV/0!</v>
      </c>
      <c r="BP21" s="448" t="e">
        <f t="shared" si="105"/>
        <v>#DIV/0!</v>
      </c>
      <c r="BQ21" s="571"/>
      <c r="BR21" s="557"/>
      <c r="BS21" s="572"/>
      <c r="BT21" s="446" t="e">
        <f t="shared" si="81"/>
        <v>#DIV/0!</v>
      </c>
      <c r="BU21" s="447" t="e">
        <f t="shared" si="94"/>
        <v>#DIV/0!</v>
      </c>
      <c r="BV21" s="448" t="e">
        <f t="shared" si="106"/>
        <v>#DIV/0!</v>
      </c>
      <c r="BW21" s="571"/>
      <c r="BX21" s="557"/>
      <c r="BY21" s="572"/>
      <c r="BZ21" s="446" t="e">
        <f t="shared" si="82"/>
        <v>#DIV/0!</v>
      </c>
      <c r="CA21" s="447" t="e">
        <f t="shared" si="95"/>
        <v>#DIV/0!</v>
      </c>
      <c r="CB21" s="448" t="e">
        <f t="shared" si="107"/>
        <v>#DIV/0!</v>
      </c>
      <c r="CC21" s="477"/>
      <c r="CD21" s="477"/>
      <c r="CE21" s="477"/>
      <c r="CF21" s="477"/>
      <c r="CG21" s="477"/>
      <c r="CH21" s="477"/>
      <c r="CI21" s="477"/>
      <c r="CJ21" s="477"/>
      <c r="CK21" s="477"/>
      <c r="CL21" s="477"/>
      <c r="CM21" s="477"/>
      <c r="CN21" s="477"/>
      <c r="CO21" s="477"/>
      <c r="CP21" s="477"/>
      <c r="CQ21" s="477"/>
      <c r="CR21" s="477"/>
      <c r="CS21" s="477"/>
      <c r="CT21" s="477"/>
      <c r="CU21" s="477"/>
      <c r="CV21" s="477"/>
      <c r="CW21" s="477"/>
      <c r="CX21" s="477"/>
      <c r="CY21" s="477"/>
      <c r="CZ21" s="477"/>
      <c r="DA21" s="477"/>
      <c r="DB21" s="477"/>
      <c r="DC21" s="477"/>
      <c r="DD21" s="477"/>
      <c r="DE21" s="477"/>
      <c r="DF21" s="477"/>
      <c r="DG21" s="477"/>
      <c r="DH21" s="477"/>
      <c r="DI21" s="477"/>
      <c r="DJ21" s="477"/>
      <c r="DK21" s="477"/>
      <c r="DL21" s="477"/>
      <c r="DM21" s="477"/>
      <c r="DN21" s="477"/>
      <c r="DO21" s="477"/>
      <c r="DP21" s="477"/>
      <c r="DQ21" s="477"/>
      <c r="DR21" s="477"/>
    </row>
    <row r="22" spans="1:122" s="408" customFormat="1" ht="15.75">
      <c r="A22" s="477"/>
      <c r="B22" s="744"/>
      <c r="C22" s="747"/>
      <c r="D22" s="750"/>
      <c r="E22" s="753"/>
      <c r="F22" s="750"/>
      <c r="G22" s="436">
        <f>AL67</f>
        <v>0</v>
      </c>
      <c r="H22" s="442">
        <f>H47</f>
        <v>0</v>
      </c>
      <c r="I22" s="571"/>
      <c r="J22" s="557"/>
      <c r="K22" s="572"/>
      <c r="L22" s="446" t="e">
        <f t="shared" si="71"/>
        <v>#DIV/0!</v>
      </c>
      <c r="M22" s="447" t="e">
        <f t="shared" si="84"/>
        <v>#DIV/0!</v>
      </c>
      <c r="N22" s="448" t="e">
        <f t="shared" si="96"/>
        <v>#DIV/0!</v>
      </c>
      <c r="O22" s="571"/>
      <c r="P22" s="557"/>
      <c r="Q22" s="572"/>
      <c r="R22" s="446" t="e">
        <f t="shared" si="72"/>
        <v>#DIV/0!</v>
      </c>
      <c r="S22" s="447" t="e">
        <f t="shared" si="85"/>
        <v>#DIV/0!</v>
      </c>
      <c r="T22" s="448" t="e">
        <f t="shared" si="97"/>
        <v>#DIV/0!</v>
      </c>
      <c r="U22" s="571"/>
      <c r="V22" s="557"/>
      <c r="W22" s="572"/>
      <c r="X22" s="446" t="e">
        <f t="shared" si="73"/>
        <v>#DIV/0!</v>
      </c>
      <c r="Y22" s="447" t="e">
        <f t="shared" si="86"/>
        <v>#DIV/0!</v>
      </c>
      <c r="Z22" s="448" t="e">
        <f t="shared" si="98"/>
        <v>#DIV/0!</v>
      </c>
      <c r="AA22" s="571"/>
      <c r="AB22" s="557"/>
      <c r="AC22" s="572"/>
      <c r="AD22" s="446" t="e">
        <f t="shared" si="74"/>
        <v>#DIV/0!</v>
      </c>
      <c r="AE22" s="447" t="e">
        <f t="shared" si="87"/>
        <v>#DIV/0!</v>
      </c>
      <c r="AF22" s="448" t="e">
        <f t="shared" si="99"/>
        <v>#DIV/0!</v>
      </c>
      <c r="AG22" s="571"/>
      <c r="AH22" s="557"/>
      <c r="AI22" s="572"/>
      <c r="AJ22" s="446" t="e">
        <f t="shared" si="75"/>
        <v>#DIV/0!</v>
      </c>
      <c r="AK22" s="447" t="e">
        <f t="shared" si="88"/>
        <v>#DIV/0!</v>
      </c>
      <c r="AL22" s="448" t="e">
        <f t="shared" si="100"/>
        <v>#DIV/0!</v>
      </c>
      <c r="AM22" s="571"/>
      <c r="AN22" s="557"/>
      <c r="AO22" s="572"/>
      <c r="AP22" s="446" t="e">
        <f t="shared" si="76"/>
        <v>#DIV/0!</v>
      </c>
      <c r="AQ22" s="447" t="e">
        <f t="shared" si="89"/>
        <v>#DIV/0!</v>
      </c>
      <c r="AR22" s="448" t="e">
        <f t="shared" si="101"/>
        <v>#DIV/0!</v>
      </c>
      <c r="AS22" s="571"/>
      <c r="AT22" s="557"/>
      <c r="AU22" s="572"/>
      <c r="AV22" s="446" t="e">
        <f t="shared" si="77"/>
        <v>#DIV/0!</v>
      </c>
      <c r="AW22" s="447" t="e">
        <f t="shared" si="90"/>
        <v>#DIV/0!</v>
      </c>
      <c r="AX22" s="448" t="e">
        <f t="shared" si="102"/>
        <v>#DIV/0!</v>
      </c>
      <c r="AY22" s="571"/>
      <c r="AZ22" s="557"/>
      <c r="BA22" s="572"/>
      <c r="BB22" s="446" t="e">
        <f t="shared" si="78"/>
        <v>#DIV/0!</v>
      </c>
      <c r="BC22" s="447" t="e">
        <f t="shared" si="91"/>
        <v>#DIV/0!</v>
      </c>
      <c r="BD22" s="448" t="e">
        <f t="shared" si="103"/>
        <v>#DIV/0!</v>
      </c>
      <c r="BE22" s="571"/>
      <c r="BF22" s="557"/>
      <c r="BG22" s="572"/>
      <c r="BH22" s="446" t="e">
        <f t="shared" si="79"/>
        <v>#DIV/0!</v>
      </c>
      <c r="BI22" s="447" t="e">
        <f t="shared" si="92"/>
        <v>#DIV/0!</v>
      </c>
      <c r="BJ22" s="448" t="e">
        <f t="shared" si="104"/>
        <v>#DIV/0!</v>
      </c>
      <c r="BK22" s="571"/>
      <c r="BL22" s="557"/>
      <c r="BM22" s="572"/>
      <c r="BN22" s="446" t="e">
        <f t="shared" si="80"/>
        <v>#DIV/0!</v>
      </c>
      <c r="BO22" s="447" t="e">
        <f t="shared" si="93"/>
        <v>#DIV/0!</v>
      </c>
      <c r="BP22" s="448" t="e">
        <f t="shared" si="105"/>
        <v>#DIV/0!</v>
      </c>
      <c r="BQ22" s="571"/>
      <c r="BR22" s="557"/>
      <c r="BS22" s="572"/>
      <c r="BT22" s="446" t="e">
        <f t="shared" si="81"/>
        <v>#DIV/0!</v>
      </c>
      <c r="BU22" s="447" t="e">
        <f t="shared" si="94"/>
        <v>#DIV/0!</v>
      </c>
      <c r="BV22" s="448" t="e">
        <f t="shared" si="106"/>
        <v>#DIV/0!</v>
      </c>
      <c r="BW22" s="571"/>
      <c r="BX22" s="557"/>
      <c r="BY22" s="572"/>
      <c r="BZ22" s="446" t="e">
        <f t="shared" si="82"/>
        <v>#DIV/0!</v>
      </c>
      <c r="CA22" s="447" t="e">
        <f t="shared" si="95"/>
        <v>#DIV/0!</v>
      </c>
      <c r="CB22" s="448" t="e">
        <f t="shared" si="107"/>
        <v>#DIV/0!</v>
      </c>
      <c r="CC22" s="477"/>
      <c r="CD22" s="477"/>
      <c r="CE22" s="477"/>
      <c r="CF22" s="477"/>
      <c r="CG22" s="477"/>
      <c r="CH22" s="477"/>
      <c r="CI22" s="477"/>
      <c r="CJ22" s="477"/>
      <c r="CK22" s="477"/>
      <c r="CL22" s="477"/>
      <c r="CM22" s="477"/>
      <c r="CN22" s="477"/>
      <c r="CO22" s="477"/>
      <c r="CP22" s="477"/>
      <c r="CQ22" s="477"/>
      <c r="CR22" s="477"/>
      <c r="CS22" s="477"/>
      <c r="CT22" s="477"/>
      <c r="CU22" s="477"/>
      <c r="CV22" s="477"/>
      <c r="CW22" s="477"/>
      <c r="CX22" s="477"/>
      <c r="CY22" s="477"/>
      <c r="CZ22" s="477"/>
      <c r="DA22" s="477"/>
      <c r="DB22" s="477"/>
      <c r="DC22" s="477"/>
      <c r="DD22" s="477"/>
      <c r="DE22" s="477"/>
      <c r="DF22" s="477"/>
      <c r="DG22" s="477"/>
      <c r="DH22" s="477"/>
      <c r="DI22" s="477"/>
      <c r="DJ22" s="477"/>
      <c r="DK22" s="477"/>
      <c r="DL22" s="477"/>
      <c r="DM22" s="477"/>
      <c r="DN22" s="477"/>
      <c r="DO22" s="477"/>
      <c r="DP22" s="477"/>
      <c r="DQ22" s="477"/>
      <c r="DR22" s="477"/>
    </row>
    <row r="23" spans="1:122" s="408" customFormat="1" ht="16.5" thickBot="1">
      <c r="A23" s="477"/>
      <c r="B23" s="745"/>
      <c r="C23" s="748"/>
      <c r="D23" s="751"/>
      <c r="E23" s="754"/>
      <c r="F23" s="751"/>
      <c r="G23" s="778" t="s">
        <v>326</v>
      </c>
      <c r="H23" s="779"/>
      <c r="I23" s="780">
        <f>SUM(J17:J22)</f>
        <v>0</v>
      </c>
      <c r="J23" s="781"/>
      <c r="K23" s="454">
        <f>SUM(K17:K22)</f>
        <v>0</v>
      </c>
      <c r="L23" s="454" t="e">
        <f>SUM(L17:L22)</f>
        <v>#DIV/0!</v>
      </c>
      <c r="M23" s="782"/>
      <c r="N23" s="783"/>
      <c r="O23" s="780">
        <f>SUM(P17:P22)</f>
        <v>0</v>
      </c>
      <c r="P23" s="781"/>
      <c r="Q23" s="454">
        <f>SUM(Q17:Q22)</f>
        <v>0</v>
      </c>
      <c r="R23" s="454" t="e">
        <f>SUM(R17:R22)</f>
        <v>#DIV/0!</v>
      </c>
      <c r="S23" s="782"/>
      <c r="T23" s="783"/>
      <c r="U23" s="780">
        <f>SUM(V17:V22)</f>
        <v>0</v>
      </c>
      <c r="V23" s="781"/>
      <c r="W23" s="454">
        <f>SUM(W17:W22)</f>
        <v>0</v>
      </c>
      <c r="X23" s="454" t="e">
        <f>SUM(X17:X22)</f>
        <v>#DIV/0!</v>
      </c>
      <c r="Y23" s="782"/>
      <c r="Z23" s="783"/>
      <c r="AA23" s="780">
        <f>SUM(AB17:AB22)</f>
        <v>0</v>
      </c>
      <c r="AB23" s="781"/>
      <c r="AC23" s="454">
        <f>SUM(AC17:AC22)</f>
        <v>0</v>
      </c>
      <c r="AD23" s="454" t="e">
        <f>SUM(AD17:AD22)</f>
        <v>#DIV/0!</v>
      </c>
      <c r="AE23" s="782"/>
      <c r="AF23" s="783"/>
      <c r="AG23" s="780">
        <f>SUM(AH17:AH22)</f>
        <v>0</v>
      </c>
      <c r="AH23" s="781"/>
      <c r="AI23" s="454">
        <f>SUM(AI17:AI22)</f>
        <v>0</v>
      </c>
      <c r="AJ23" s="454" t="e">
        <f>SUM(AJ17:AJ22)</f>
        <v>#DIV/0!</v>
      </c>
      <c r="AK23" s="782"/>
      <c r="AL23" s="783"/>
      <c r="AM23" s="780">
        <f>SUM(AN17:AN22)</f>
        <v>0</v>
      </c>
      <c r="AN23" s="781"/>
      <c r="AO23" s="454">
        <f>SUM(AO17:AO22)</f>
        <v>0</v>
      </c>
      <c r="AP23" s="454" t="e">
        <f>SUM(AP17:AP22)</f>
        <v>#DIV/0!</v>
      </c>
      <c r="AQ23" s="782"/>
      <c r="AR23" s="783"/>
      <c r="AS23" s="780">
        <f>SUM(AT17:AT22)</f>
        <v>0</v>
      </c>
      <c r="AT23" s="781"/>
      <c r="AU23" s="454">
        <f>SUM(AU17:AU22)</f>
        <v>0</v>
      </c>
      <c r="AV23" s="454" t="e">
        <f>SUM(AV17:AV22)</f>
        <v>#DIV/0!</v>
      </c>
      <c r="AW23" s="782"/>
      <c r="AX23" s="783"/>
      <c r="AY23" s="780">
        <f>SUM(AZ17:AZ22)</f>
        <v>0</v>
      </c>
      <c r="AZ23" s="781"/>
      <c r="BA23" s="454">
        <f>SUM(BA17:BA22)</f>
        <v>0</v>
      </c>
      <c r="BB23" s="454" t="e">
        <f>SUM(BB17:BB22)</f>
        <v>#DIV/0!</v>
      </c>
      <c r="BC23" s="782"/>
      <c r="BD23" s="783"/>
      <c r="BE23" s="780">
        <f>SUM(BF17:BF22)</f>
        <v>0</v>
      </c>
      <c r="BF23" s="781"/>
      <c r="BG23" s="454">
        <f>SUM(BG17:BG22)</f>
        <v>0</v>
      </c>
      <c r="BH23" s="454" t="e">
        <f>SUM(BH17:BH22)</f>
        <v>#DIV/0!</v>
      </c>
      <c r="BI23" s="782"/>
      <c r="BJ23" s="783"/>
      <c r="BK23" s="780">
        <f>SUM(BL17:BL22)</f>
        <v>0</v>
      </c>
      <c r="BL23" s="781"/>
      <c r="BM23" s="454">
        <f>SUM(BM17:BM22)</f>
        <v>0</v>
      </c>
      <c r="BN23" s="454" t="e">
        <f>SUM(BN17:BN22)</f>
        <v>#DIV/0!</v>
      </c>
      <c r="BO23" s="782"/>
      <c r="BP23" s="783"/>
      <c r="BQ23" s="780">
        <f>SUM(BR17:BR22)</f>
        <v>0</v>
      </c>
      <c r="BR23" s="781"/>
      <c r="BS23" s="454">
        <f>SUM(BS17:BS22)</f>
        <v>0</v>
      </c>
      <c r="BT23" s="454" t="e">
        <f>SUM(BT17:BT22)</f>
        <v>#DIV/0!</v>
      </c>
      <c r="BU23" s="782"/>
      <c r="BV23" s="783"/>
      <c r="BW23" s="780">
        <f>SUM(BX17:BX22)</f>
        <v>0</v>
      </c>
      <c r="BX23" s="781"/>
      <c r="BY23" s="454">
        <f>SUM(BY17:BY22)</f>
        <v>0</v>
      </c>
      <c r="BZ23" s="454" t="e">
        <f>SUM(BZ17:BZ22)</f>
        <v>#DIV/0!</v>
      </c>
      <c r="CA23" s="782"/>
      <c r="CB23" s="783"/>
      <c r="CC23" s="477"/>
      <c r="CD23" s="477"/>
      <c r="CE23" s="477"/>
      <c r="CF23" s="477"/>
      <c r="CG23" s="477"/>
      <c r="CH23" s="477"/>
      <c r="CI23" s="477"/>
      <c r="CJ23" s="477"/>
      <c r="CK23" s="477"/>
      <c r="CL23" s="477"/>
      <c r="CM23" s="477"/>
      <c r="CN23" s="477"/>
      <c r="CO23" s="477"/>
      <c r="CP23" s="477"/>
      <c r="CQ23" s="477"/>
      <c r="CR23" s="477"/>
      <c r="CS23" s="477"/>
      <c r="CT23" s="477"/>
      <c r="CU23" s="477"/>
      <c r="CV23" s="477"/>
      <c r="CW23" s="477"/>
      <c r="CX23" s="477"/>
      <c r="CY23" s="477"/>
      <c r="CZ23" s="477"/>
      <c r="DA23" s="477"/>
      <c r="DB23" s="477"/>
      <c r="DC23" s="477"/>
      <c r="DD23" s="477"/>
      <c r="DE23" s="477"/>
      <c r="DF23" s="477"/>
      <c r="DG23" s="477"/>
      <c r="DH23" s="477"/>
      <c r="DI23" s="477"/>
      <c r="DJ23" s="477"/>
      <c r="DK23" s="477"/>
      <c r="DL23" s="477"/>
      <c r="DM23" s="477"/>
      <c r="DN23" s="477"/>
      <c r="DO23" s="477"/>
      <c r="DP23" s="477"/>
      <c r="DQ23" s="477"/>
      <c r="DR23" s="477"/>
    </row>
    <row r="24" spans="1:122" s="408" customFormat="1" ht="18">
      <c r="A24" s="477"/>
      <c r="B24" s="479"/>
      <c r="C24" s="543">
        <f>C10+C4+C17</f>
        <v>1241</v>
      </c>
      <c r="D24" s="462">
        <f>D10+D4+D17</f>
        <v>1</v>
      </c>
      <c r="E24" s="463">
        <f>E10+E4+E17</f>
        <v>27259.33</v>
      </c>
      <c r="F24" s="462">
        <f>F10+F4+F17</f>
        <v>1</v>
      </c>
      <c r="G24" s="477"/>
      <c r="H24" s="464" t="s">
        <v>43</v>
      </c>
      <c r="I24" s="788">
        <f>I16+I9+I23</f>
        <v>449</v>
      </c>
      <c r="J24" s="789"/>
      <c r="K24" s="790">
        <f>SUM(K9,K16,K23)</f>
        <v>186.49</v>
      </c>
      <c r="L24" s="791"/>
      <c r="M24" s="784">
        <f>K24/K26</f>
        <v>1.5060065831763987E-2</v>
      </c>
      <c r="N24" s="786" t="e">
        <f>(SUM(N4:N8)+SUM(N10:N15)+SUM(N17:N22))/16</f>
        <v>#DIV/0!</v>
      </c>
      <c r="O24" s="788">
        <f>O16+O9+O23</f>
        <v>0</v>
      </c>
      <c r="P24" s="789"/>
      <c r="Q24" s="790">
        <f>SUM(Q9,Q16,Q23)</f>
        <v>0</v>
      </c>
      <c r="R24" s="791"/>
      <c r="S24" s="784" t="e">
        <f>Q24/Q26</f>
        <v>#DIV/0!</v>
      </c>
      <c r="T24" s="786" t="e">
        <f>(SUM(T4:T8)+SUM(T10:T15)+SUM(T17:T22))/16</f>
        <v>#DIV/0!</v>
      </c>
      <c r="U24" s="788">
        <f>U16+U9+U23</f>
        <v>0</v>
      </c>
      <c r="V24" s="789"/>
      <c r="W24" s="790">
        <f>SUM(W9,W16,W23)</f>
        <v>0</v>
      </c>
      <c r="X24" s="791"/>
      <c r="Y24" s="784" t="e">
        <f>W24/W26</f>
        <v>#DIV/0!</v>
      </c>
      <c r="Z24" s="786" t="e">
        <f>(SUM(Z4:Z8)+SUM(Z10:Z15)+SUM(Z17:Z22))/16</f>
        <v>#DIV/0!</v>
      </c>
      <c r="AA24" s="788">
        <f>AA16+AA9+AA23</f>
        <v>0</v>
      </c>
      <c r="AB24" s="789"/>
      <c r="AC24" s="790">
        <f>SUM(AC9,AC16,AC23)</f>
        <v>0</v>
      </c>
      <c r="AD24" s="791"/>
      <c r="AE24" s="784" t="e">
        <f>AC24/AC26</f>
        <v>#DIV/0!</v>
      </c>
      <c r="AF24" s="786" t="e">
        <f>(SUM(AF4:AF8)+SUM(AF10:AF15)+SUM(AF17:AF22))/16</f>
        <v>#DIV/0!</v>
      </c>
      <c r="AG24" s="788">
        <f>AG16+AG9+AG23</f>
        <v>0</v>
      </c>
      <c r="AH24" s="789"/>
      <c r="AI24" s="790">
        <f>SUM(AI9,AI16,AI23)</f>
        <v>0</v>
      </c>
      <c r="AJ24" s="791"/>
      <c r="AK24" s="784" t="e">
        <f>AI24/AI26</f>
        <v>#DIV/0!</v>
      </c>
      <c r="AL24" s="786" t="e">
        <f>(SUM(AL4:AL8)+SUM(AL10:AL15)+SUM(AL17:AL22))/16</f>
        <v>#DIV/0!</v>
      </c>
      <c r="AM24" s="788">
        <f>AM16+AM9+AM23</f>
        <v>0</v>
      </c>
      <c r="AN24" s="789"/>
      <c r="AO24" s="790">
        <f>SUM(AO9,AO16,AO23)</f>
        <v>0</v>
      </c>
      <c r="AP24" s="791"/>
      <c r="AQ24" s="784" t="e">
        <f>AO24/AO26</f>
        <v>#DIV/0!</v>
      </c>
      <c r="AR24" s="786" t="e">
        <f>(SUM(AR4:AR8)+SUM(AR10:AR15)+SUM(AR17:AR22))/16</f>
        <v>#DIV/0!</v>
      </c>
      <c r="AS24" s="788">
        <f>AS16+AS9+AS23</f>
        <v>0</v>
      </c>
      <c r="AT24" s="789"/>
      <c r="AU24" s="790">
        <f>SUM(AU9,AU16,AU23)</f>
        <v>0</v>
      </c>
      <c r="AV24" s="791"/>
      <c r="AW24" s="784" t="e">
        <f>AU24/AU26</f>
        <v>#DIV/0!</v>
      </c>
      <c r="AX24" s="786" t="e">
        <f>(SUM(AX4:AX8)+SUM(AX10:AX15)+SUM(AX17:AX22))/16</f>
        <v>#DIV/0!</v>
      </c>
      <c r="AY24" s="788">
        <f>AY16+AY9+AY23</f>
        <v>0</v>
      </c>
      <c r="AZ24" s="789"/>
      <c r="BA24" s="790">
        <f>SUM(BA9,BA16,BA23)</f>
        <v>0</v>
      </c>
      <c r="BB24" s="791"/>
      <c r="BC24" s="784" t="e">
        <f>BA24/BA26</f>
        <v>#DIV/0!</v>
      </c>
      <c r="BD24" s="786" t="e">
        <f>(SUM(BD4:BD8)+SUM(BD10:BD15)+SUM(BD17:BD22))/16</f>
        <v>#DIV/0!</v>
      </c>
      <c r="BE24" s="788">
        <f>BE16+BE9+BE23</f>
        <v>0</v>
      </c>
      <c r="BF24" s="789"/>
      <c r="BG24" s="790">
        <f>SUM(BG9,BG16,BG23)</f>
        <v>0</v>
      </c>
      <c r="BH24" s="791"/>
      <c r="BI24" s="784" t="e">
        <f>BG24/BG26</f>
        <v>#DIV/0!</v>
      </c>
      <c r="BJ24" s="786" t="e">
        <f>(SUM(BJ4:BJ8)+SUM(BJ10:BJ15)+SUM(BJ17:BJ22))/16</f>
        <v>#DIV/0!</v>
      </c>
      <c r="BK24" s="788">
        <f>BK16+BK9+BK23</f>
        <v>0</v>
      </c>
      <c r="BL24" s="789"/>
      <c r="BM24" s="790">
        <f>SUM(BM9,BM16,BM23)</f>
        <v>0</v>
      </c>
      <c r="BN24" s="791"/>
      <c r="BO24" s="784" t="e">
        <f>BM24/BM26</f>
        <v>#DIV/0!</v>
      </c>
      <c r="BP24" s="786" t="e">
        <f>(SUM(BP4:BP8)+SUM(BP10:BP15)+SUM(BP17:BP22))/16</f>
        <v>#DIV/0!</v>
      </c>
      <c r="BQ24" s="788">
        <f>BQ16+BQ9+BQ23</f>
        <v>0</v>
      </c>
      <c r="BR24" s="789"/>
      <c r="BS24" s="790">
        <f>SUM(BS9,BS16,BS23)</f>
        <v>0</v>
      </c>
      <c r="BT24" s="791"/>
      <c r="BU24" s="784" t="e">
        <f>BS24/BS26</f>
        <v>#DIV/0!</v>
      </c>
      <c r="BV24" s="786" t="e">
        <f>(SUM(BV4:BV8)+SUM(BV10:BV15)+SUM(BV17:BV22))/16</f>
        <v>#DIV/0!</v>
      </c>
      <c r="BW24" s="788">
        <f>BW16+BW9+BW23</f>
        <v>0</v>
      </c>
      <c r="BX24" s="789"/>
      <c r="BY24" s="790">
        <f>SUM(BY9,BY16,BY23)</f>
        <v>0</v>
      </c>
      <c r="BZ24" s="791"/>
      <c r="CA24" s="784" t="e">
        <f>BY24/BY26</f>
        <v>#DIV/0!</v>
      </c>
      <c r="CB24" s="786" t="e">
        <f>(SUM(CB4:CB8)+SUM(CB10:CB15)+SUM(CB17:CB22))/16</f>
        <v>#DIV/0!</v>
      </c>
      <c r="CC24" s="477"/>
      <c r="CD24" s="477"/>
      <c r="CE24" s="477"/>
      <c r="CF24" s="477"/>
      <c r="CG24" s="477"/>
      <c r="CH24" s="477"/>
      <c r="CI24" s="477"/>
      <c r="CJ24" s="477"/>
      <c r="CK24" s="477"/>
      <c r="CL24" s="477"/>
      <c r="CM24" s="477"/>
      <c r="CN24" s="477"/>
      <c r="CO24" s="477"/>
      <c r="CP24" s="477"/>
      <c r="CQ24" s="477"/>
      <c r="CR24" s="477"/>
      <c r="CS24" s="477"/>
      <c r="CT24" s="477"/>
      <c r="CU24" s="477"/>
      <c r="CV24" s="477"/>
      <c r="CW24" s="477"/>
      <c r="CX24" s="477"/>
      <c r="CY24" s="477"/>
      <c r="CZ24" s="477"/>
      <c r="DA24" s="477"/>
      <c r="DB24" s="477"/>
      <c r="DC24" s="477"/>
      <c r="DD24" s="477"/>
      <c r="DE24" s="477"/>
      <c r="DF24" s="477"/>
      <c r="DG24" s="477"/>
      <c r="DH24" s="477"/>
      <c r="DI24" s="477"/>
      <c r="DJ24" s="477"/>
      <c r="DK24" s="477"/>
      <c r="DL24" s="477"/>
      <c r="DM24" s="477"/>
      <c r="DN24" s="477"/>
      <c r="DO24" s="477"/>
      <c r="DP24" s="477"/>
      <c r="DQ24" s="477"/>
      <c r="DR24" s="477"/>
    </row>
    <row r="25" spans="1:122" s="408" customFormat="1" ht="15.75" customHeight="1">
      <c r="A25" s="477"/>
      <c r="B25" s="477"/>
      <c r="C25" s="797" t="s">
        <v>43</v>
      </c>
      <c r="D25" s="797"/>
      <c r="E25" s="797"/>
      <c r="F25" s="797"/>
      <c r="G25" s="481"/>
      <c r="H25" s="477"/>
      <c r="I25" s="480"/>
      <c r="J25" s="480"/>
      <c r="K25" s="792"/>
      <c r="L25" s="792"/>
      <c r="M25" s="785"/>
      <c r="N25" s="787"/>
      <c r="O25" s="480"/>
      <c r="P25" s="480"/>
      <c r="Q25" s="792"/>
      <c r="R25" s="792"/>
      <c r="S25" s="785"/>
      <c r="T25" s="787"/>
      <c r="U25" s="480"/>
      <c r="V25" s="480"/>
      <c r="W25" s="792"/>
      <c r="X25" s="792"/>
      <c r="Y25" s="785"/>
      <c r="Z25" s="787"/>
      <c r="AA25" s="480"/>
      <c r="AB25" s="480"/>
      <c r="AC25" s="792"/>
      <c r="AD25" s="792"/>
      <c r="AE25" s="785"/>
      <c r="AF25" s="787"/>
      <c r="AG25" s="480"/>
      <c r="AH25" s="480"/>
      <c r="AI25" s="792"/>
      <c r="AJ25" s="792"/>
      <c r="AK25" s="785"/>
      <c r="AL25" s="787"/>
      <c r="AM25" s="480"/>
      <c r="AN25" s="480"/>
      <c r="AO25" s="792"/>
      <c r="AP25" s="792"/>
      <c r="AQ25" s="785"/>
      <c r="AR25" s="787"/>
      <c r="AS25" s="480"/>
      <c r="AT25" s="480"/>
      <c r="AU25" s="792"/>
      <c r="AV25" s="792"/>
      <c r="AW25" s="785"/>
      <c r="AX25" s="787"/>
      <c r="AY25" s="480"/>
      <c r="AZ25" s="480"/>
      <c r="BA25" s="792"/>
      <c r="BB25" s="792"/>
      <c r="BC25" s="785"/>
      <c r="BD25" s="787"/>
      <c r="BE25" s="480"/>
      <c r="BF25" s="480"/>
      <c r="BG25" s="792"/>
      <c r="BH25" s="792"/>
      <c r="BI25" s="785"/>
      <c r="BJ25" s="787"/>
      <c r="BK25" s="480"/>
      <c r="BL25" s="480"/>
      <c r="BM25" s="792"/>
      <c r="BN25" s="792"/>
      <c r="BO25" s="785"/>
      <c r="BP25" s="787"/>
      <c r="BQ25" s="480"/>
      <c r="BR25" s="480"/>
      <c r="BS25" s="792"/>
      <c r="BT25" s="792"/>
      <c r="BU25" s="785"/>
      <c r="BV25" s="787"/>
      <c r="BW25" s="480"/>
      <c r="BX25" s="480"/>
      <c r="BY25" s="792"/>
      <c r="BZ25" s="792"/>
      <c r="CA25" s="785"/>
      <c r="CB25" s="787"/>
      <c r="CC25" s="482"/>
      <c r="CD25" s="482"/>
      <c r="CE25" s="482"/>
      <c r="CF25" s="477"/>
      <c r="CG25" s="477"/>
      <c r="CH25" s="477"/>
      <c r="CI25" s="477"/>
      <c r="CJ25" s="477"/>
      <c r="CK25" s="477"/>
      <c r="CL25" s="477"/>
      <c r="CM25" s="477"/>
      <c r="CN25" s="477"/>
      <c r="CO25" s="477"/>
      <c r="CP25" s="477"/>
      <c r="CQ25" s="477"/>
      <c r="CR25" s="477"/>
      <c r="CS25" s="477"/>
      <c r="CT25" s="477"/>
      <c r="CU25" s="477"/>
      <c r="CV25" s="477"/>
      <c r="CW25" s="477"/>
      <c r="CX25" s="477"/>
      <c r="CY25" s="477"/>
      <c r="CZ25" s="477"/>
      <c r="DA25" s="477"/>
      <c r="DB25" s="477"/>
      <c r="DC25" s="477"/>
      <c r="DD25" s="477"/>
      <c r="DE25" s="477"/>
      <c r="DF25" s="477"/>
      <c r="DG25" s="477"/>
      <c r="DH25" s="477"/>
      <c r="DI25" s="477"/>
      <c r="DJ25" s="477"/>
      <c r="DK25" s="477"/>
      <c r="DL25" s="477"/>
      <c r="DM25" s="477"/>
      <c r="DN25" s="477"/>
      <c r="DO25" s="477"/>
      <c r="DP25" s="477"/>
      <c r="DQ25" s="477"/>
      <c r="DR25" s="477"/>
    </row>
    <row r="26" spans="1:122" s="408" customFormat="1" ht="18" thickBot="1">
      <c r="A26" s="477"/>
      <c r="B26" s="477"/>
      <c r="C26" s="477"/>
      <c r="D26" s="477"/>
      <c r="E26" s="477"/>
      <c r="F26" s="477"/>
      <c r="G26" s="477"/>
      <c r="H26" s="477"/>
      <c r="I26" s="477"/>
      <c r="J26" s="477"/>
      <c r="K26" s="793">
        <f>J4*$C31+J5*$C32+J6*$C33+J7*$C34+J8*$C35+J10*$C36+J11*$C37+J12*$C38+J13*$C39+J14*$C40+J15*$C52</f>
        <v>12383.080000000002</v>
      </c>
      <c r="L26" s="794"/>
      <c r="M26" s="795" t="s">
        <v>328</v>
      </c>
      <c r="N26" s="796"/>
      <c r="O26" s="477"/>
      <c r="P26" s="477"/>
      <c r="Q26" s="793" t="e">
        <f>P4*$C31+P5*$C32+P6*$C33+P7*$C34+P8*$C35+P10*$C36+P11*$C37+P12*$C38+P13*$C39+P14*$C40+P17*$C41+P18*$C42+P19*$C43+P20*$C44+P21*$C45+P22*$C46+P15*$C52</f>
        <v>#DIV/0!</v>
      </c>
      <c r="R26" s="794"/>
      <c r="S26" s="795" t="s">
        <v>328</v>
      </c>
      <c r="T26" s="796"/>
      <c r="U26" s="477"/>
      <c r="V26" s="477"/>
      <c r="W26" s="793" t="e">
        <f>V4*$C31+V5*$C32+V6*$C33+V7*$C34+V8*$C35+V10*$C36+V11*$C37+V12*$C38+V13*$C39+V14*$C40+V17*$C41+V18*$C42+V19*$C43+V20*$C44+V21*$C45+V22*$C46+V15*$C52</f>
        <v>#DIV/0!</v>
      </c>
      <c r="X26" s="794"/>
      <c r="Y26" s="795" t="s">
        <v>328</v>
      </c>
      <c r="Z26" s="796"/>
      <c r="AA26" s="477"/>
      <c r="AB26" s="477"/>
      <c r="AC26" s="793" t="e">
        <f>AB4*$C31+AB5*$C32+AB6*$C33+AB7*$C34+AB8*$C35+AB10*$C36+AB11*$C37+AB12*$C38+AB13*$C39+AB14*$C40+AB17*$C41+AB18*$C42+AB19*$C43+AB20*$C44+AB21*$C45+AB22*$C46+AB15*$C52</f>
        <v>#DIV/0!</v>
      </c>
      <c r="AD26" s="794"/>
      <c r="AE26" s="795" t="s">
        <v>328</v>
      </c>
      <c r="AF26" s="796"/>
      <c r="AG26" s="477"/>
      <c r="AH26" s="477"/>
      <c r="AI26" s="793" t="e">
        <f>AH4*$C31+AH5*$C32+AH6*$C33+AH7*$C34+AH8*$C35+AH10*$C36+AH11*$C37+AH12*$C38+AH13*$C39+AH14*$C40+AH17*$C41+AH18*$C42+AH19*$C43+AH20*$C44+AH21*$C45+AH22*$C46+AH15*$C52</f>
        <v>#DIV/0!</v>
      </c>
      <c r="AJ26" s="794"/>
      <c r="AK26" s="795" t="s">
        <v>328</v>
      </c>
      <c r="AL26" s="796"/>
      <c r="AM26" s="477"/>
      <c r="AN26" s="477"/>
      <c r="AO26" s="793" t="e">
        <f>AN4*$C31+AN5*$C32+AN6*$C33+AN7*$C34+AN8*$C35+AN10*$C36+AN11*$C37+AN12*$C38+AN13*$C39+AN14*$C40+AN17*$C41+AN18*$C42+AN19*$C43+AN20*$C44+AN21*$C45+AN22*$C46+AN15*$C52</f>
        <v>#DIV/0!</v>
      </c>
      <c r="AP26" s="794"/>
      <c r="AQ26" s="795" t="s">
        <v>328</v>
      </c>
      <c r="AR26" s="796"/>
      <c r="AS26" s="477"/>
      <c r="AT26" s="477"/>
      <c r="AU26" s="793" t="e">
        <f>AT4*$C31+AT5*$C32+AT6*$C33+AT7*$C34+AT8*$C35+AT10*$C36+AT11*$C37+AT12*$C38+AT13*$C39+AT14*$C40+AT17*$C41+AT18*$C42+AT19*$C43+AT20*$C44+AT21*$C45+AT22*$C46+AT15*$C52</f>
        <v>#DIV/0!</v>
      </c>
      <c r="AV26" s="794"/>
      <c r="AW26" s="795" t="s">
        <v>328</v>
      </c>
      <c r="AX26" s="796"/>
      <c r="AY26" s="477"/>
      <c r="AZ26" s="477"/>
      <c r="BA26" s="793" t="e">
        <f>AZ4*$C31+AZ5*$C32+AZ6*$C33+AZ7*$C34+AZ8*$C35+AZ10*$C36+AZ11*$C37+AZ12*$C38+AZ13*$C39+AZ14*$C40+AZ17*$C41+AZ18*$C42+AZ19*$C43+AZ20*$C44+AZ21*$C45+AZ22*$C46+AZ15*$C52</f>
        <v>#DIV/0!</v>
      </c>
      <c r="BB26" s="794"/>
      <c r="BC26" s="795" t="s">
        <v>328</v>
      </c>
      <c r="BD26" s="796"/>
      <c r="BE26" s="477"/>
      <c r="BF26" s="477"/>
      <c r="BG26" s="793" t="e">
        <f>BF4*$C31+BF5*$C32+BF6*$C33+BF7*$C34+BF8*$C35+BF10*$C36+BF11*$C37+BF12*$C38+BF13*$C39+BF14*$C40+BF17*$C41+BF18*$C42+BF19*$C43+BF20*$C44+BF21*$C45+BF22*$C46+BF15*$C52</f>
        <v>#DIV/0!</v>
      </c>
      <c r="BH26" s="794"/>
      <c r="BI26" s="795" t="s">
        <v>328</v>
      </c>
      <c r="BJ26" s="796"/>
      <c r="BK26" s="477"/>
      <c r="BL26" s="477"/>
      <c r="BM26" s="793" t="e">
        <f>BL4*$C31+BL5*$C32+BL6*$C33+BL7*$C34+BL8*$C35+BL10*$C36+BL11*$C37+BL12*$C38+BL13*$C39+BL14*$C40+BL17*$C41+BL18*$C42+BL19*$C43+BL20*$C44+BL21*$C45+BL22*$C46+BL15*$C52</f>
        <v>#DIV/0!</v>
      </c>
      <c r="BN26" s="794"/>
      <c r="BO26" s="795" t="s">
        <v>328</v>
      </c>
      <c r="BP26" s="796"/>
      <c r="BQ26" s="477"/>
      <c r="BR26" s="477"/>
      <c r="BS26" s="793" t="e">
        <f>BR4*$C31+BR5*$C32+BR6*$C33+BR7*$C34+BR8*$C35+BR10*$C36+BR11*$C37+BR12*$C38+BR13*$C39+BR14*$C40+BR17*$C41+BR18*$C42+BR19*$C43+BR20*$C44+BR21*$C45+BR22*$C46+BR15*$C52</f>
        <v>#DIV/0!</v>
      </c>
      <c r="BT26" s="794"/>
      <c r="BU26" s="795" t="s">
        <v>328</v>
      </c>
      <c r="BV26" s="796"/>
      <c r="BW26" s="477"/>
      <c r="BX26" s="477"/>
      <c r="BY26" s="793" t="e">
        <f>BX4*$C31+BX5*$C32+BX6*$C33+BX7*$C34+BX8*$C35+BX10*$C36+BX11*$C37+BX12*$C38+BX13*$C39+BX14*$C40+BX17*$C41+BX18*$C42+BX19*$C43+BX20*$C44+BX21*$C45+BX22*$C46+BX15*$C52</f>
        <v>#DIV/0!</v>
      </c>
      <c r="BZ26" s="794"/>
      <c r="CA26" s="795" t="s">
        <v>328</v>
      </c>
      <c r="CB26" s="796"/>
      <c r="CC26" s="482"/>
      <c r="CD26" s="482"/>
      <c r="CE26" s="482"/>
      <c r="CF26" s="477"/>
      <c r="CG26" s="477"/>
      <c r="CH26" s="477"/>
      <c r="CI26" s="477"/>
      <c r="CJ26" s="477"/>
      <c r="CK26" s="477"/>
      <c r="CL26" s="477"/>
      <c r="CM26" s="477"/>
      <c r="CN26" s="477"/>
      <c r="CO26" s="477"/>
      <c r="CP26" s="477"/>
      <c r="CQ26" s="477"/>
      <c r="CR26" s="477"/>
      <c r="CS26" s="477"/>
      <c r="CT26" s="477"/>
      <c r="CU26" s="477"/>
      <c r="CV26" s="477"/>
      <c r="CW26" s="477"/>
      <c r="CX26" s="477"/>
      <c r="CY26" s="477"/>
      <c r="CZ26" s="477"/>
      <c r="DA26" s="477"/>
      <c r="DB26" s="477"/>
      <c r="DC26" s="477"/>
      <c r="DD26" s="477"/>
      <c r="DE26" s="477"/>
      <c r="DF26" s="477"/>
      <c r="DG26" s="477"/>
      <c r="DH26" s="477"/>
      <c r="DI26" s="477"/>
      <c r="DJ26" s="477"/>
      <c r="DK26" s="477"/>
      <c r="DL26" s="477"/>
      <c r="DM26" s="477"/>
      <c r="DN26" s="477"/>
      <c r="DO26" s="477"/>
      <c r="DP26" s="477"/>
      <c r="DQ26" s="477"/>
      <c r="DR26" s="477"/>
    </row>
    <row r="27" spans="1:122" s="408" customFormat="1" ht="21" thickBot="1">
      <c r="A27" s="477"/>
      <c r="B27" s="466" t="s">
        <v>330</v>
      </c>
      <c r="C27" s="465">
        <v>27302.65</v>
      </c>
      <c r="D27" s="798">
        <f>C27-E47</f>
        <v>-60.010000000002037</v>
      </c>
      <c r="E27" s="799"/>
      <c r="F27" s="467">
        <f>D27/C27</f>
        <v>-2.1979551435484116E-3</v>
      </c>
      <c r="G27" s="477"/>
      <c r="H27" s="477"/>
      <c r="I27" s="477"/>
      <c r="J27" s="477"/>
      <c r="K27" s="477"/>
      <c r="L27" s="525">
        <f>K24</f>
        <v>186.49</v>
      </c>
      <c r="M27" s="477"/>
      <c r="N27" s="477"/>
      <c r="O27" s="477"/>
      <c r="P27" s="477"/>
      <c r="Q27" s="477"/>
      <c r="R27" s="525">
        <f>Q24</f>
        <v>0</v>
      </c>
      <c r="S27" s="477"/>
      <c r="T27" s="477"/>
      <c r="U27" s="477"/>
      <c r="V27" s="477"/>
      <c r="W27" s="477"/>
      <c r="X27" s="525">
        <f>W24</f>
        <v>0</v>
      </c>
      <c r="Y27" s="477"/>
      <c r="Z27" s="477"/>
      <c r="AA27" s="477"/>
      <c r="AB27" s="477"/>
      <c r="AC27" s="477"/>
      <c r="AD27" s="525">
        <f>AC24</f>
        <v>0</v>
      </c>
      <c r="AE27" s="477"/>
      <c r="AF27" s="477"/>
      <c r="AG27" s="477"/>
      <c r="AH27" s="477"/>
      <c r="AI27" s="477"/>
      <c r="AJ27" s="525">
        <f>AI24</f>
        <v>0</v>
      </c>
      <c r="AK27" s="477"/>
      <c r="AL27" s="477"/>
      <c r="AM27" s="477"/>
      <c r="AN27" s="477"/>
      <c r="AO27" s="477"/>
      <c r="AP27" s="525">
        <f>AO24</f>
        <v>0</v>
      </c>
      <c r="AQ27" s="477"/>
      <c r="AR27" s="477"/>
      <c r="AS27" s="477"/>
      <c r="AT27" s="477"/>
      <c r="AU27" s="477"/>
      <c r="AV27" s="525">
        <f>AU24</f>
        <v>0</v>
      </c>
      <c r="AW27" s="477"/>
      <c r="AX27" s="477"/>
      <c r="AY27" s="477"/>
      <c r="AZ27" s="477"/>
      <c r="BA27" s="477"/>
      <c r="BB27" s="525">
        <f>BA24</f>
        <v>0</v>
      </c>
      <c r="BC27" s="477"/>
      <c r="BD27" s="477"/>
      <c r="BE27" s="477"/>
      <c r="BF27" s="482"/>
      <c r="BG27" s="482"/>
      <c r="BH27" s="525">
        <f>BG24</f>
        <v>0</v>
      </c>
      <c r="BI27" s="482"/>
      <c r="BJ27" s="482"/>
      <c r="BK27" s="482"/>
      <c r="BL27" s="482"/>
      <c r="BM27" s="482"/>
      <c r="BN27" s="525">
        <f>BM24</f>
        <v>0</v>
      </c>
      <c r="BO27" s="482"/>
      <c r="BP27" s="482"/>
      <c r="BQ27" s="482"/>
      <c r="BR27" s="482"/>
      <c r="BS27" s="482"/>
      <c r="BT27" s="525">
        <f>BS24</f>
        <v>0</v>
      </c>
      <c r="BU27" s="482"/>
      <c r="BV27" s="482"/>
      <c r="BW27" s="482"/>
      <c r="BX27" s="482"/>
      <c r="BY27" s="482"/>
      <c r="BZ27" s="525">
        <f>BY24</f>
        <v>0</v>
      </c>
      <c r="CA27" s="482"/>
      <c r="CB27" s="482"/>
      <c r="CC27" s="526">
        <f>SUM(L27:BZ27)</f>
        <v>186.49</v>
      </c>
      <c r="CD27" s="482"/>
      <c r="CE27" s="482"/>
      <c r="CF27" s="477"/>
      <c r="CG27" s="477"/>
      <c r="CH27" s="477"/>
      <c r="CI27" s="477"/>
      <c r="CJ27" s="477"/>
      <c r="CK27" s="477"/>
      <c r="CL27" s="477"/>
      <c r="CM27" s="477"/>
      <c r="CN27" s="477"/>
      <c r="CO27" s="477"/>
      <c r="CP27" s="477"/>
      <c r="CQ27" s="477"/>
      <c r="CR27" s="477"/>
      <c r="CS27" s="477"/>
      <c r="CT27" s="477"/>
      <c r="CU27" s="477"/>
      <c r="CV27" s="477"/>
      <c r="CW27" s="477"/>
      <c r="CX27" s="477"/>
      <c r="CY27" s="477"/>
      <c r="CZ27" s="477"/>
      <c r="DA27" s="477"/>
      <c r="DB27" s="477"/>
      <c r="DC27" s="477"/>
      <c r="DD27" s="477"/>
      <c r="DE27" s="477"/>
      <c r="DF27" s="477"/>
      <c r="DG27" s="477"/>
      <c r="DH27" s="477"/>
      <c r="DI27" s="477"/>
      <c r="DJ27" s="477"/>
      <c r="DK27" s="477"/>
      <c r="DL27" s="477"/>
      <c r="DM27" s="477"/>
      <c r="DN27" s="477"/>
      <c r="DO27" s="477"/>
      <c r="DP27" s="477"/>
      <c r="DQ27" s="477"/>
      <c r="DR27" s="477"/>
    </row>
    <row r="28" spans="1:122" s="477" customFormat="1" ht="19.5" customHeight="1">
      <c r="B28" s="800" t="s">
        <v>342</v>
      </c>
      <c r="C28" s="800"/>
      <c r="D28" s="801">
        <f>CC27</f>
        <v>186.49</v>
      </c>
      <c r="E28" s="801"/>
      <c r="BF28" s="482"/>
      <c r="BG28" s="482"/>
      <c r="BH28" s="482"/>
      <c r="BI28" s="482"/>
      <c r="BJ28" s="482"/>
      <c r="BK28" s="482"/>
      <c r="BL28" s="482"/>
      <c r="BM28" s="482"/>
      <c r="BN28" s="482"/>
      <c r="BO28" s="482"/>
      <c r="BP28" s="482"/>
      <c r="BQ28" s="482"/>
      <c r="BR28" s="482"/>
      <c r="BS28" s="482"/>
      <c r="BT28" s="482"/>
      <c r="BU28" s="482"/>
      <c r="BV28" s="482"/>
      <c r="BW28" s="482"/>
      <c r="BX28" s="482"/>
      <c r="BY28" s="482"/>
      <c r="BZ28" s="482"/>
      <c r="CA28" s="482"/>
      <c r="CB28" s="482"/>
      <c r="CC28" s="482"/>
      <c r="CD28" s="482"/>
      <c r="CE28" s="482"/>
    </row>
    <row r="29" spans="1:122" s="408" customFormat="1" ht="15.75">
      <c r="A29" s="477"/>
      <c r="B29" s="731">
        <v>2024</v>
      </c>
      <c r="C29" s="732"/>
      <c r="D29" s="732"/>
      <c r="E29" s="732"/>
      <c r="F29" s="733"/>
      <c r="G29" s="477"/>
      <c r="H29" s="477"/>
      <c r="I29" s="477"/>
      <c r="J29" s="477"/>
      <c r="K29" s="477"/>
      <c r="L29" s="477"/>
      <c r="M29" s="477"/>
      <c r="N29" s="477"/>
      <c r="O29" s="477"/>
      <c r="P29" s="477"/>
      <c r="Q29" s="477"/>
      <c r="R29" s="477"/>
      <c r="S29" s="477"/>
      <c r="T29" s="477"/>
      <c r="U29" s="477"/>
      <c r="V29" s="477"/>
      <c r="W29" s="477"/>
      <c r="X29" s="477"/>
      <c r="Y29" s="477"/>
      <c r="Z29" s="477"/>
      <c r="AA29" s="477"/>
      <c r="AB29" s="477"/>
      <c r="AC29" s="477"/>
      <c r="AD29" s="477"/>
      <c r="AE29" s="477"/>
      <c r="AF29" s="477"/>
      <c r="AG29" s="477"/>
      <c r="AH29" s="477"/>
      <c r="AI29" s="477"/>
      <c r="AJ29" s="477"/>
      <c r="AK29" s="477"/>
      <c r="AL29" s="477"/>
      <c r="AM29" s="477"/>
      <c r="AN29" s="477"/>
      <c r="AO29" s="477"/>
      <c r="AP29" s="477"/>
      <c r="AQ29" s="477"/>
      <c r="AR29" s="477"/>
      <c r="AS29" s="477"/>
      <c r="AT29" s="477"/>
      <c r="AU29" s="477"/>
      <c r="AV29" s="477"/>
      <c r="AW29" s="477"/>
      <c r="AX29" s="477"/>
      <c r="AY29" s="477"/>
      <c r="AZ29" s="477"/>
      <c r="BA29" s="477"/>
      <c r="BB29" s="477"/>
      <c r="BC29" s="477"/>
      <c r="BD29" s="477"/>
      <c r="BE29" s="477"/>
      <c r="BF29" s="482"/>
      <c r="BG29" s="482"/>
      <c r="BH29" s="482"/>
      <c r="BI29" s="482"/>
      <c r="BJ29" s="482"/>
      <c r="BK29" s="482"/>
      <c r="BL29" s="482"/>
      <c r="BM29" s="482"/>
      <c r="BN29" s="482"/>
      <c r="BO29" s="482"/>
      <c r="BP29" s="482"/>
      <c r="BQ29" s="482"/>
      <c r="BR29" s="482"/>
      <c r="BS29" s="482"/>
      <c r="BT29" s="482"/>
      <c r="BU29" s="482"/>
      <c r="BV29" s="482"/>
      <c r="BW29" s="482"/>
      <c r="BX29" s="482"/>
      <c r="BY29" s="482"/>
      <c r="BZ29" s="482"/>
      <c r="CA29" s="482"/>
      <c r="CB29" s="482"/>
      <c r="CC29" s="482"/>
      <c r="CD29" s="482"/>
      <c r="CE29" s="482"/>
      <c r="CF29" s="477"/>
      <c r="CG29" s="477"/>
      <c r="CH29" s="477"/>
      <c r="CI29" s="477"/>
      <c r="CJ29" s="477"/>
      <c r="CK29" s="477"/>
      <c r="CL29" s="477"/>
      <c r="CM29" s="477"/>
      <c r="CN29" s="477"/>
      <c r="CO29" s="477"/>
      <c r="CP29" s="477"/>
      <c r="CQ29" s="477"/>
      <c r="CR29" s="477"/>
      <c r="CS29" s="477"/>
      <c r="CT29" s="477"/>
      <c r="CU29" s="477"/>
      <c r="CV29" s="477"/>
      <c r="CW29" s="477"/>
      <c r="CX29" s="477"/>
      <c r="CY29" s="477"/>
      <c r="CZ29" s="477"/>
      <c r="DA29" s="477"/>
      <c r="DB29" s="477"/>
      <c r="DC29" s="477"/>
      <c r="DD29" s="477"/>
      <c r="DE29" s="477"/>
      <c r="DF29" s="477"/>
      <c r="DG29" s="477"/>
      <c r="DH29" s="477"/>
      <c r="DI29" s="477"/>
      <c r="DJ29" s="477"/>
      <c r="DK29" s="477"/>
      <c r="DL29" s="477"/>
      <c r="DM29" s="477"/>
      <c r="DN29" s="477"/>
      <c r="DO29" s="477"/>
      <c r="DP29" s="477"/>
      <c r="DQ29" s="477"/>
      <c r="DR29" s="477"/>
    </row>
    <row r="30" spans="1:122" s="408" customFormat="1" ht="15.75">
      <c r="A30" s="477"/>
      <c r="B30" s="545" t="s">
        <v>139</v>
      </c>
      <c r="C30" s="545" t="s">
        <v>289</v>
      </c>
      <c r="D30" s="545" t="s">
        <v>286</v>
      </c>
      <c r="E30" s="545" t="s">
        <v>2</v>
      </c>
      <c r="F30" s="556" t="s">
        <v>391</v>
      </c>
      <c r="G30" s="477"/>
      <c r="H30" s="477"/>
      <c r="I30" s="802" t="s">
        <v>10</v>
      </c>
      <c r="J30" s="802"/>
      <c r="K30" s="802"/>
      <c r="L30" s="802"/>
      <c r="M30" s="802"/>
      <c r="N30" s="802"/>
      <c r="O30" s="803" t="s">
        <v>11</v>
      </c>
      <c r="P30" s="803"/>
      <c r="Q30" s="803"/>
      <c r="R30" s="803"/>
      <c r="S30" s="803"/>
      <c r="T30" s="803"/>
      <c r="U30" s="802" t="s">
        <v>12</v>
      </c>
      <c r="V30" s="802"/>
      <c r="W30" s="802"/>
      <c r="X30" s="802"/>
      <c r="Y30" s="802"/>
      <c r="Z30" s="802"/>
      <c r="AA30" s="803" t="s">
        <v>13</v>
      </c>
      <c r="AB30" s="803"/>
      <c r="AC30" s="803"/>
      <c r="AD30" s="803"/>
      <c r="AE30" s="803"/>
      <c r="AF30" s="803"/>
      <c r="AG30" s="802" t="s">
        <v>14</v>
      </c>
      <c r="AH30" s="802"/>
      <c r="AI30" s="802"/>
      <c r="AJ30" s="802"/>
      <c r="AK30" s="802"/>
      <c r="AL30" s="802"/>
      <c r="AM30" s="803" t="s">
        <v>15</v>
      </c>
      <c r="AN30" s="803"/>
      <c r="AO30" s="803"/>
      <c r="AP30" s="803"/>
      <c r="AQ30" s="803"/>
      <c r="AR30" s="803"/>
      <c r="AS30" s="802" t="s">
        <v>16</v>
      </c>
      <c r="AT30" s="802"/>
      <c r="AU30" s="802"/>
      <c r="AV30" s="802"/>
      <c r="AW30" s="802"/>
      <c r="AX30" s="802"/>
      <c r="AY30" s="803" t="s">
        <v>17</v>
      </c>
      <c r="AZ30" s="803"/>
      <c r="BA30" s="803"/>
      <c r="BB30" s="803"/>
      <c r="BC30" s="803"/>
      <c r="BD30" s="803"/>
      <c r="BE30" s="802" t="s">
        <v>18</v>
      </c>
      <c r="BF30" s="802"/>
      <c r="BG30" s="802"/>
      <c r="BH30" s="802"/>
      <c r="BI30" s="802"/>
      <c r="BJ30" s="802"/>
      <c r="BK30" s="803" t="s">
        <v>19</v>
      </c>
      <c r="BL30" s="803"/>
      <c r="BM30" s="803"/>
      <c r="BN30" s="803"/>
      <c r="BO30" s="803"/>
      <c r="BP30" s="803"/>
      <c r="BQ30" s="802" t="s">
        <v>20</v>
      </c>
      <c r="BR30" s="802"/>
      <c r="BS30" s="802"/>
      <c r="BT30" s="802"/>
      <c r="BU30" s="802"/>
      <c r="BV30" s="802"/>
      <c r="BW30" s="803" t="s">
        <v>21</v>
      </c>
      <c r="BX30" s="803"/>
      <c r="BY30" s="803"/>
      <c r="BZ30" s="803"/>
      <c r="CA30" s="803"/>
      <c r="CB30" s="803"/>
      <c r="CC30" s="482"/>
      <c r="CD30" s="482"/>
      <c r="CE30" s="482"/>
      <c r="CF30" s="477"/>
      <c r="CG30" s="477"/>
      <c r="CH30" s="477"/>
      <c r="CI30" s="477"/>
      <c r="CJ30" s="477"/>
      <c r="CK30" s="477"/>
      <c r="CL30" s="477"/>
      <c r="CM30" s="477"/>
      <c r="CN30" s="477"/>
      <c r="CO30" s="477"/>
      <c r="CP30" s="477"/>
      <c r="CQ30" s="477"/>
      <c r="CR30" s="477"/>
      <c r="CS30" s="477"/>
      <c r="CT30" s="477"/>
      <c r="CU30" s="477"/>
      <c r="CV30" s="477"/>
      <c r="CW30" s="477"/>
      <c r="CX30" s="477"/>
      <c r="CY30" s="477"/>
      <c r="CZ30" s="477"/>
      <c r="DA30" s="477"/>
      <c r="DB30" s="477"/>
      <c r="DC30" s="477"/>
      <c r="DD30" s="477"/>
      <c r="DE30" s="477"/>
      <c r="DF30" s="477"/>
      <c r="DG30" s="477"/>
      <c r="DH30" s="477"/>
      <c r="DI30" s="477"/>
      <c r="DJ30" s="477"/>
      <c r="DK30" s="477"/>
      <c r="DL30" s="477"/>
      <c r="DM30" s="477"/>
      <c r="DN30" s="477"/>
      <c r="DO30" s="477"/>
      <c r="DP30" s="477"/>
      <c r="DQ30" s="477"/>
      <c r="DR30" s="477"/>
    </row>
    <row r="31" spans="1:122" s="408" customFormat="1" ht="15.75">
      <c r="A31" s="477"/>
      <c r="B31" s="468" t="str">
        <f t="shared" ref="B31:B46" si="108">H32</f>
        <v>AIEC</v>
      </c>
      <c r="C31" s="469">
        <f>E31/D31</f>
        <v>57.117894736842103</v>
      </c>
      <c r="D31" s="545">
        <f>M86</f>
        <v>57</v>
      </c>
      <c r="E31" s="469">
        <f>O86+C55</f>
        <v>3255.72</v>
      </c>
      <c r="F31" s="573">
        <f>E31/E$47</f>
        <v>0.1189840461417128</v>
      </c>
      <c r="G31" s="477"/>
      <c r="H31" s="477"/>
      <c r="I31" s="546" t="s">
        <v>325</v>
      </c>
      <c r="J31" s="546" t="s">
        <v>324</v>
      </c>
      <c r="K31" s="546" t="s">
        <v>180</v>
      </c>
      <c r="L31" s="546" t="s">
        <v>322</v>
      </c>
      <c r="M31" s="546" t="s">
        <v>323</v>
      </c>
      <c r="N31" s="546" t="s">
        <v>181</v>
      </c>
      <c r="O31" s="544" t="s">
        <v>325</v>
      </c>
      <c r="P31" s="544" t="s">
        <v>324</v>
      </c>
      <c r="Q31" s="544" t="s">
        <v>180</v>
      </c>
      <c r="R31" s="544" t="s">
        <v>322</v>
      </c>
      <c r="S31" s="544" t="s">
        <v>323</v>
      </c>
      <c r="T31" s="544" t="s">
        <v>181</v>
      </c>
      <c r="U31" s="546" t="s">
        <v>325</v>
      </c>
      <c r="V31" s="546" t="s">
        <v>324</v>
      </c>
      <c r="W31" s="546" t="s">
        <v>180</v>
      </c>
      <c r="X31" s="546" t="s">
        <v>322</v>
      </c>
      <c r="Y31" s="546" t="s">
        <v>323</v>
      </c>
      <c r="Z31" s="546" t="s">
        <v>181</v>
      </c>
      <c r="AA31" s="544" t="s">
        <v>325</v>
      </c>
      <c r="AB31" s="544" t="s">
        <v>324</v>
      </c>
      <c r="AC31" s="544" t="s">
        <v>180</v>
      </c>
      <c r="AD31" s="544" t="s">
        <v>322</v>
      </c>
      <c r="AE31" s="544" t="s">
        <v>323</v>
      </c>
      <c r="AF31" s="544" t="s">
        <v>181</v>
      </c>
      <c r="AG31" s="546" t="s">
        <v>325</v>
      </c>
      <c r="AH31" s="546" t="s">
        <v>324</v>
      </c>
      <c r="AI31" s="546" t="s">
        <v>180</v>
      </c>
      <c r="AJ31" s="546" t="s">
        <v>322</v>
      </c>
      <c r="AK31" s="546" t="s">
        <v>323</v>
      </c>
      <c r="AL31" s="546" t="s">
        <v>181</v>
      </c>
      <c r="AM31" s="544" t="s">
        <v>325</v>
      </c>
      <c r="AN31" s="544" t="s">
        <v>324</v>
      </c>
      <c r="AO31" s="544" t="s">
        <v>180</v>
      </c>
      <c r="AP31" s="544" t="s">
        <v>322</v>
      </c>
      <c r="AQ31" s="544" t="s">
        <v>323</v>
      </c>
      <c r="AR31" s="544" t="s">
        <v>181</v>
      </c>
      <c r="AS31" s="546" t="s">
        <v>325</v>
      </c>
      <c r="AT31" s="546" t="s">
        <v>324</v>
      </c>
      <c r="AU31" s="546" t="s">
        <v>180</v>
      </c>
      <c r="AV31" s="546" t="s">
        <v>322</v>
      </c>
      <c r="AW31" s="546" t="s">
        <v>323</v>
      </c>
      <c r="AX31" s="546" t="s">
        <v>181</v>
      </c>
      <c r="AY31" s="544" t="s">
        <v>325</v>
      </c>
      <c r="AZ31" s="544" t="s">
        <v>324</v>
      </c>
      <c r="BA31" s="544" t="s">
        <v>180</v>
      </c>
      <c r="BB31" s="544" t="s">
        <v>322</v>
      </c>
      <c r="BC31" s="544" t="s">
        <v>323</v>
      </c>
      <c r="BD31" s="544" t="s">
        <v>181</v>
      </c>
      <c r="BE31" s="546" t="s">
        <v>325</v>
      </c>
      <c r="BF31" s="546" t="s">
        <v>324</v>
      </c>
      <c r="BG31" s="546" t="s">
        <v>180</v>
      </c>
      <c r="BH31" s="546" t="s">
        <v>322</v>
      </c>
      <c r="BI31" s="546" t="s">
        <v>323</v>
      </c>
      <c r="BJ31" s="546" t="s">
        <v>181</v>
      </c>
      <c r="BK31" s="544" t="s">
        <v>325</v>
      </c>
      <c r="BL31" s="544" t="s">
        <v>324</v>
      </c>
      <c r="BM31" s="544" t="s">
        <v>180</v>
      </c>
      <c r="BN31" s="544" t="s">
        <v>322</v>
      </c>
      <c r="BO31" s="544" t="s">
        <v>323</v>
      </c>
      <c r="BP31" s="544" t="s">
        <v>181</v>
      </c>
      <c r="BQ31" s="546" t="s">
        <v>325</v>
      </c>
      <c r="BR31" s="546" t="s">
        <v>324</v>
      </c>
      <c r="BS31" s="546" t="s">
        <v>180</v>
      </c>
      <c r="BT31" s="546" t="s">
        <v>322</v>
      </c>
      <c r="BU31" s="546" t="s">
        <v>323</v>
      </c>
      <c r="BV31" s="546" t="s">
        <v>181</v>
      </c>
      <c r="BW31" s="544" t="s">
        <v>325</v>
      </c>
      <c r="BX31" s="544" t="s">
        <v>324</v>
      </c>
      <c r="BY31" s="544" t="s">
        <v>180</v>
      </c>
      <c r="BZ31" s="544" t="s">
        <v>322</v>
      </c>
      <c r="CA31" s="544" t="s">
        <v>323</v>
      </c>
      <c r="CB31" s="544" t="s">
        <v>181</v>
      </c>
      <c r="CC31" s="482"/>
      <c r="CD31" s="482"/>
      <c r="CE31" s="482"/>
      <c r="CF31" s="477"/>
      <c r="CG31" s="477"/>
      <c r="CH31" s="477"/>
      <c r="CI31" s="477"/>
      <c r="CJ31" s="477"/>
      <c r="CK31" s="477"/>
      <c r="CL31" s="477"/>
      <c r="CM31" s="477"/>
      <c r="CN31" s="477"/>
      <c r="CO31" s="477"/>
      <c r="CP31" s="477"/>
      <c r="CQ31" s="477"/>
      <c r="CR31" s="477"/>
      <c r="CS31" s="477"/>
      <c r="CT31" s="477"/>
      <c r="CU31" s="477"/>
      <c r="CV31" s="477"/>
      <c r="CW31" s="477"/>
      <c r="CX31" s="477"/>
      <c r="CY31" s="477"/>
      <c r="CZ31" s="477"/>
      <c r="DA31" s="477"/>
      <c r="DB31" s="477"/>
      <c r="DC31" s="477"/>
      <c r="DD31" s="477"/>
      <c r="DE31" s="477"/>
      <c r="DF31" s="477"/>
      <c r="DG31" s="477"/>
      <c r="DH31" s="477"/>
      <c r="DI31" s="477"/>
      <c r="DJ31" s="477"/>
      <c r="DK31" s="477"/>
      <c r="DL31" s="477"/>
      <c r="DM31" s="477"/>
      <c r="DN31" s="477"/>
      <c r="DO31" s="477"/>
      <c r="DP31" s="477"/>
      <c r="DQ31" s="477"/>
      <c r="DR31" s="477"/>
    </row>
    <row r="32" spans="1:122" s="408" customFormat="1" ht="15.75">
      <c r="A32" s="477"/>
      <c r="B32" s="468" t="str">
        <f t="shared" si="108"/>
        <v>TGAR</v>
      </c>
      <c r="C32" s="469">
        <f t="shared" ref="C32:C46" si="109">E32/D32</f>
        <v>118.53166666666668</v>
      </c>
      <c r="D32" s="545">
        <f>R86</f>
        <v>18</v>
      </c>
      <c r="E32" s="470">
        <f>T86+C56</f>
        <v>2133.5700000000002</v>
      </c>
      <c r="F32" s="573">
        <f t="shared" ref="F32:F46" si="110">E32/E$47</f>
        <v>7.797377886506647E-2</v>
      </c>
      <c r="G32" s="524" t="s">
        <v>392</v>
      </c>
      <c r="H32" s="473" t="str">
        <f>H4</f>
        <v>AIEC</v>
      </c>
      <c r="I32" s="528">
        <v>95.16</v>
      </c>
      <c r="J32" s="527">
        <v>0.18640000000000001</v>
      </c>
      <c r="K32" s="528">
        <v>57.07</v>
      </c>
      <c r="L32" s="528">
        <v>1.33</v>
      </c>
      <c r="M32" s="472">
        <f>L32/K32</f>
        <v>2.3304713509724899E-2</v>
      </c>
      <c r="N32" s="536">
        <f t="shared" ref="N32:N46" si="111">K32/I32</f>
        <v>0.59972677595628421</v>
      </c>
      <c r="O32" s="528"/>
      <c r="P32" s="527"/>
      <c r="Q32" s="528"/>
      <c r="R32" s="528"/>
      <c r="S32" s="475" t="e">
        <f>R32/Q32</f>
        <v>#DIV/0!</v>
      </c>
      <c r="T32" s="529" t="e">
        <f t="shared" ref="T32:T46" si="112">Q32/O32</f>
        <v>#DIV/0!</v>
      </c>
      <c r="U32" s="528"/>
      <c r="V32" s="527"/>
      <c r="W32" s="528"/>
      <c r="X32" s="528"/>
      <c r="Y32" s="472" t="e">
        <f>X32/W32</f>
        <v>#DIV/0!</v>
      </c>
      <c r="Z32" s="536" t="e">
        <f t="shared" ref="Z32:Z46" si="113">W32/U32</f>
        <v>#DIV/0!</v>
      </c>
      <c r="AA32" s="528"/>
      <c r="AB32" s="527"/>
      <c r="AC32" s="528"/>
      <c r="AD32" s="528"/>
      <c r="AE32" s="475" t="e">
        <f>AD32/AC32</f>
        <v>#DIV/0!</v>
      </c>
      <c r="AF32" s="529" t="e">
        <f t="shared" ref="AF32:AF46" si="114">AC32/AA32</f>
        <v>#DIV/0!</v>
      </c>
      <c r="AG32" s="528"/>
      <c r="AH32" s="527"/>
      <c r="AI32" s="528"/>
      <c r="AJ32" s="528"/>
      <c r="AK32" s="472" t="e">
        <f>AJ32/AI32</f>
        <v>#DIV/0!</v>
      </c>
      <c r="AL32" s="536" t="e">
        <f t="shared" ref="AL32:AL46" si="115">AI32/AG32</f>
        <v>#DIV/0!</v>
      </c>
      <c r="AM32" s="528"/>
      <c r="AN32" s="527"/>
      <c r="AO32" s="528"/>
      <c r="AP32" s="528"/>
      <c r="AQ32" s="475" t="e">
        <f>AP32/AO32</f>
        <v>#DIV/0!</v>
      </c>
      <c r="AR32" s="529" t="e">
        <f t="shared" ref="AR32:AR46" si="116">AO32/AM32</f>
        <v>#DIV/0!</v>
      </c>
      <c r="AS32" s="528"/>
      <c r="AT32" s="527"/>
      <c r="AU32" s="528"/>
      <c r="AV32" s="528"/>
      <c r="AW32" s="472" t="e">
        <f>AV32/AU32</f>
        <v>#DIV/0!</v>
      </c>
      <c r="AX32" s="536" t="e">
        <f t="shared" ref="AX32:AX46" si="117">AU32/AS32</f>
        <v>#DIV/0!</v>
      </c>
      <c r="AY32" s="528"/>
      <c r="AZ32" s="527"/>
      <c r="BA32" s="528"/>
      <c r="BB32" s="528"/>
      <c r="BC32" s="475" t="e">
        <f>BB32/BA32</f>
        <v>#DIV/0!</v>
      </c>
      <c r="BD32" s="529" t="e">
        <f t="shared" ref="BD32:BD46" si="118">BA32/AY32</f>
        <v>#DIV/0!</v>
      </c>
      <c r="BE32" s="528"/>
      <c r="BF32" s="527"/>
      <c r="BG32" s="528"/>
      <c r="BH32" s="528"/>
      <c r="BI32" s="472" t="e">
        <f t="shared" ref="BI32:BI47" si="119">BH32/BG32</f>
        <v>#DIV/0!</v>
      </c>
      <c r="BJ32" s="536" t="e">
        <f t="shared" ref="BJ32:BJ46" si="120">BG32/BE32</f>
        <v>#DIV/0!</v>
      </c>
      <c r="BK32" s="528"/>
      <c r="BL32" s="527"/>
      <c r="BM32" s="528"/>
      <c r="BN32" s="528"/>
      <c r="BO32" s="475" t="e">
        <f t="shared" ref="BO32:BO47" si="121">BN32/BM32</f>
        <v>#DIV/0!</v>
      </c>
      <c r="BP32" s="529" t="e">
        <f t="shared" ref="BP32:BP47" si="122">BM32/BK32</f>
        <v>#DIV/0!</v>
      </c>
      <c r="BQ32" s="528"/>
      <c r="BR32" s="527"/>
      <c r="BS32" s="528"/>
      <c r="BT32" s="528"/>
      <c r="BU32" s="472" t="e">
        <f t="shared" ref="BU32" si="123">BT32/BS32</f>
        <v>#DIV/0!</v>
      </c>
      <c r="BV32" s="536" t="e">
        <f t="shared" ref="BV32:BV46" si="124">BS32/BQ32</f>
        <v>#DIV/0!</v>
      </c>
      <c r="BW32" s="528"/>
      <c r="BX32" s="527"/>
      <c r="BY32" s="528"/>
      <c r="BZ32" s="528"/>
      <c r="CA32" s="475" t="e">
        <f t="shared" ref="CA32" si="125">BZ32/BY32</f>
        <v>#DIV/0!</v>
      </c>
      <c r="CB32" s="529" t="e">
        <f t="shared" ref="CB32:CB46" si="126">BY32/BW32</f>
        <v>#DIV/0!</v>
      </c>
      <c r="CC32" s="482"/>
      <c r="CD32" s="482"/>
      <c r="CE32" s="482"/>
      <c r="CF32" s="477"/>
      <c r="CG32" s="477"/>
      <c r="CH32" s="477"/>
      <c r="CI32" s="477"/>
      <c r="CJ32" s="477"/>
      <c r="CK32" s="477"/>
      <c r="CL32" s="477"/>
      <c r="CM32" s="477"/>
      <c r="CN32" s="477"/>
      <c r="CO32" s="477"/>
      <c r="CP32" s="477"/>
      <c r="CQ32" s="477"/>
      <c r="CR32" s="477"/>
      <c r="CS32" s="477"/>
      <c r="CT32" s="477"/>
      <c r="CU32" s="477"/>
      <c r="CV32" s="477"/>
      <c r="CW32" s="477"/>
      <c r="CX32" s="477"/>
      <c r="CY32" s="477"/>
      <c r="CZ32" s="477"/>
      <c r="DA32" s="477"/>
      <c r="DB32" s="477"/>
      <c r="DC32" s="477"/>
      <c r="DD32" s="477"/>
      <c r="DE32" s="477"/>
      <c r="DF32" s="477"/>
      <c r="DG32" s="477"/>
      <c r="DH32" s="477"/>
      <c r="DI32" s="477"/>
      <c r="DJ32" s="477"/>
      <c r="DK32" s="477"/>
      <c r="DL32" s="477"/>
      <c r="DM32" s="477"/>
      <c r="DN32" s="477"/>
      <c r="DO32" s="477"/>
      <c r="DP32" s="477"/>
      <c r="DQ32" s="477"/>
      <c r="DR32" s="477"/>
    </row>
    <row r="33" spans="1:122" s="408" customFormat="1" ht="15.75">
      <c r="A33" s="477"/>
      <c r="B33" s="468" t="str">
        <f t="shared" si="108"/>
        <v>OURE</v>
      </c>
      <c r="C33" s="469">
        <f t="shared" si="109"/>
        <v>72.931153846153848</v>
      </c>
      <c r="D33" s="545">
        <f>W86</f>
        <v>26</v>
      </c>
      <c r="E33" s="470">
        <f>Y86+C57</f>
        <v>1896.21</v>
      </c>
      <c r="F33" s="573">
        <f t="shared" si="110"/>
        <v>6.9299183632000688E-2</v>
      </c>
      <c r="G33" s="524" t="s">
        <v>393</v>
      </c>
      <c r="H33" s="473" t="str">
        <f>H5</f>
        <v>TGAR</v>
      </c>
      <c r="I33" s="528">
        <v>111.49</v>
      </c>
      <c r="J33" s="527">
        <v>0.13739999999999999</v>
      </c>
      <c r="K33" s="528">
        <v>122</v>
      </c>
      <c r="L33" s="528">
        <v>1.32</v>
      </c>
      <c r="M33" s="472">
        <f t="shared" ref="M33:M47" si="127">L33/K33</f>
        <v>1.0819672131147541E-2</v>
      </c>
      <c r="N33" s="536">
        <f t="shared" si="111"/>
        <v>1.0942685442640596</v>
      </c>
      <c r="O33" s="528"/>
      <c r="P33" s="527"/>
      <c r="Q33" s="528"/>
      <c r="R33" s="528"/>
      <c r="S33" s="475" t="e">
        <f t="shared" ref="S33:S47" si="128">R33/Q33</f>
        <v>#DIV/0!</v>
      </c>
      <c r="T33" s="529" t="e">
        <f t="shared" si="112"/>
        <v>#DIV/0!</v>
      </c>
      <c r="U33" s="528"/>
      <c r="V33" s="527"/>
      <c r="W33" s="528"/>
      <c r="X33" s="528"/>
      <c r="Y33" s="472" t="e">
        <f t="shared" ref="Y33:Y47" si="129">X33/W33</f>
        <v>#DIV/0!</v>
      </c>
      <c r="Z33" s="536" t="e">
        <f t="shared" si="113"/>
        <v>#DIV/0!</v>
      </c>
      <c r="AA33" s="528"/>
      <c r="AB33" s="527"/>
      <c r="AC33" s="528"/>
      <c r="AD33" s="528"/>
      <c r="AE33" s="475" t="e">
        <f t="shared" ref="AE33:AE47" si="130">AD33/AC33</f>
        <v>#DIV/0!</v>
      </c>
      <c r="AF33" s="529" t="e">
        <f t="shared" si="114"/>
        <v>#DIV/0!</v>
      </c>
      <c r="AG33" s="528"/>
      <c r="AH33" s="527"/>
      <c r="AI33" s="528"/>
      <c r="AJ33" s="528"/>
      <c r="AK33" s="472" t="e">
        <f t="shared" ref="AK33:AK47" si="131">AJ33/AI33</f>
        <v>#DIV/0!</v>
      </c>
      <c r="AL33" s="536" t="e">
        <f t="shared" si="115"/>
        <v>#DIV/0!</v>
      </c>
      <c r="AM33" s="528"/>
      <c r="AN33" s="527"/>
      <c r="AO33" s="528"/>
      <c r="AP33" s="528"/>
      <c r="AQ33" s="475" t="e">
        <f t="shared" ref="AQ33:AQ47" si="132">AP33/AO33</f>
        <v>#DIV/0!</v>
      </c>
      <c r="AR33" s="529" t="e">
        <f t="shared" si="116"/>
        <v>#DIV/0!</v>
      </c>
      <c r="AS33" s="528"/>
      <c r="AT33" s="527"/>
      <c r="AU33" s="528"/>
      <c r="AV33" s="528"/>
      <c r="AW33" s="472" t="e">
        <f t="shared" ref="AW33:AW47" si="133">AV33/AU33</f>
        <v>#DIV/0!</v>
      </c>
      <c r="AX33" s="536" t="e">
        <f t="shared" si="117"/>
        <v>#DIV/0!</v>
      </c>
      <c r="AY33" s="528"/>
      <c r="AZ33" s="527"/>
      <c r="BA33" s="528"/>
      <c r="BB33" s="528"/>
      <c r="BC33" s="475" t="e">
        <f t="shared" ref="BC33:BC47" si="134">BB33/BA33</f>
        <v>#DIV/0!</v>
      </c>
      <c r="BD33" s="529" t="e">
        <f t="shared" si="118"/>
        <v>#DIV/0!</v>
      </c>
      <c r="BE33" s="528"/>
      <c r="BF33" s="527"/>
      <c r="BG33" s="528"/>
      <c r="BH33" s="528"/>
      <c r="BI33" s="472" t="e">
        <f t="shared" si="119"/>
        <v>#DIV/0!</v>
      </c>
      <c r="BJ33" s="536" t="e">
        <f t="shared" si="120"/>
        <v>#DIV/0!</v>
      </c>
      <c r="BK33" s="528"/>
      <c r="BL33" s="527"/>
      <c r="BM33" s="528"/>
      <c r="BN33" s="528"/>
      <c r="BO33" s="475" t="e">
        <f t="shared" si="121"/>
        <v>#DIV/0!</v>
      </c>
      <c r="BP33" s="529" t="e">
        <f t="shared" si="122"/>
        <v>#DIV/0!</v>
      </c>
      <c r="BQ33" s="528"/>
      <c r="BR33" s="527"/>
      <c r="BS33" s="528"/>
      <c r="BT33" s="528"/>
      <c r="BU33" s="472" t="e">
        <f t="shared" ref="BU33:BU47" si="135">BR33/BQ33</f>
        <v>#DIV/0!</v>
      </c>
      <c r="BV33" s="536" t="e">
        <f t="shared" si="124"/>
        <v>#DIV/0!</v>
      </c>
      <c r="BW33" s="528"/>
      <c r="BX33" s="527"/>
      <c r="BY33" s="528"/>
      <c r="BZ33" s="528"/>
      <c r="CA33" s="475" t="e">
        <f t="shared" ref="CA33:CA47" si="136">BX33/BW33</f>
        <v>#DIV/0!</v>
      </c>
      <c r="CB33" s="529" t="e">
        <f t="shared" si="126"/>
        <v>#DIV/0!</v>
      </c>
      <c r="CC33" s="482"/>
      <c r="CD33" s="482"/>
      <c r="CE33" s="482"/>
      <c r="CF33" s="477"/>
      <c r="CG33" s="477"/>
      <c r="CH33" s="477"/>
      <c r="CI33" s="477"/>
      <c r="CJ33" s="477"/>
      <c r="CK33" s="477"/>
      <c r="CL33" s="477"/>
      <c r="CM33" s="477"/>
      <c r="CN33" s="477"/>
      <c r="CO33" s="477"/>
      <c r="CP33" s="477"/>
      <c r="CQ33" s="477"/>
      <c r="CR33" s="477"/>
      <c r="CS33" s="477"/>
      <c r="CT33" s="477"/>
      <c r="CU33" s="477"/>
      <c r="CV33" s="477"/>
      <c r="CW33" s="477"/>
      <c r="CX33" s="477"/>
      <c r="CY33" s="477"/>
      <c r="CZ33" s="477"/>
      <c r="DA33" s="477"/>
      <c r="DB33" s="477"/>
      <c r="DC33" s="477"/>
      <c r="DD33" s="477"/>
      <c r="DE33" s="477"/>
      <c r="DF33" s="477"/>
      <c r="DG33" s="477"/>
      <c r="DH33" s="477"/>
      <c r="DI33" s="477"/>
      <c r="DJ33" s="477"/>
      <c r="DK33" s="477"/>
      <c r="DL33" s="477"/>
      <c r="DM33" s="477"/>
      <c r="DN33" s="477"/>
      <c r="DO33" s="477"/>
      <c r="DP33" s="477"/>
      <c r="DQ33" s="477"/>
      <c r="DR33" s="477"/>
    </row>
    <row r="34" spans="1:122" s="408" customFormat="1" ht="15.75">
      <c r="A34" s="477"/>
      <c r="B34" s="468">
        <f t="shared" si="108"/>
        <v>4</v>
      </c>
      <c r="C34" s="469">
        <f t="shared" si="109"/>
        <v>0</v>
      </c>
      <c r="D34" s="545">
        <f>AB86</f>
        <v>1</v>
      </c>
      <c r="E34" s="470">
        <f>AD86+C58</f>
        <v>0</v>
      </c>
      <c r="F34" s="573">
        <f>E34/E$47</f>
        <v>0</v>
      </c>
      <c r="G34" s="524" t="s">
        <v>394</v>
      </c>
      <c r="H34" s="473" t="str">
        <f>H6</f>
        <v>OURE</v>
      </c>
      <c r="I34" s="528"/>
      <c r="J34" s="527"/>
      <c r="K34" s="528"/>
      <c r="L34" s="528"/>
      <c r="M34" s="472" t="e">
        <f t="shared" si="127"/>
        <v>#DIV/0!</v>
      </c>
      <c r="N34" s="536" t="e">
        <f t="shared" si="111"/>
        <v>#DIV/0!</v>
      </c>
      <c r="O34" s="528"/>
      <c r="P34" s="527"/>
      <c r="Q34" s="528"/>
      <c r="R34" s="528"/>
      <c r="S34" s="475" t="e">
        <f t="shared" si="128"/>
        <v>#DIV/0!</v>
      </c>
      <c r="T34" s="529" t="e">
        <f t="shared" si="112"/>
        <v>#DIV/0!</v>
      </c>
      <c r="U34" s="528"/>
      <c r="V34" s="527"/>
      <c r="W34" s="528"/>
      <c r="X34" s="528"/>
      <c r="Y34" s="472" t="e">
        <f t="shared" si="129"/>
        <v>#DIV/0!</v>
      </c>
      <c r="Z34" s="536" t="e">
        <f t="shared" si="113"/>
        <v>#DIV/0!</v>
      </c>
      <c r="AA34" s="528"/>
      <c r="AB34" s="527"/>
      <c r="AC34" s="528"/>
      <c r="AD34" s="528"/>
      <c r="AE34" s="475" t="e">
        <f t="shared" si="130"/>
        <v>#DIV/0!</v>
      </c>
      <c r="AF34" s="529" t="e">
        <f t="shared" si="114"/>
        <v>#DIV/0!</v>
      </c>
      <c r="AG34" s="528"/>
      <c r="AH34" s="527"/>
      <c r="AI34" s="528"/>
      <c r="AJ34" s="528"/>
      <c r="AK34" s="472" t="e">
        <f t="shared" si="131"/>
        <v>#DIV/0!</v>
      </c>
      <c r="AL34" s="536" t="e">
        <f t="shared" si="115"/>
        <v>#DIV/0!</v>
      </c>
      <c r="AM34" s="528"/>
      <c r="AN34" s="527"/>
      <c r="AO34" s="528"/>
      <c r="AP34" s="528"/>
      <c r="AQ34" s="475" t="e">
        <f t="shared" si="132"/>
        <v>#DIV/0!</v>
      </c>
      <c r="AR34" s="529" t="e">
        <f t="shared" si="116"/>
        <v>#DIV/0!</v>
      </c>
      <c r="AS34" s="528"/>
      <c r="AT34" s="527"/>
      <c r="AU34" s="528"/>
      <c r="AV34" s="528"/>
      <c r="AW34" s="472" t="e">
        <f t="shared" si="133"/>
        <v>#DIV/0!</v>
      </c>
      <c r="AX34" s="536" t="e">
        <f t="shared" si="117"/>
        <v>#DIV/0!</v>
      </c>
      <c r="AY34" s="528"/>
      <c r="AZ34" s="527"/>
      <c r="BA34" s="528"/>
      <c r="BB34" s="528"/>
      <c r="BC34" s="475" t="e">
        <f t="shared" si="134"/>
        <v>#DIV/0!</v>
      </c>
      <c r="BD34" s="529" t="e">
        <f t="shared" si="118"/>
        <v>#DIV/0!</v>
      </c>
      <c r="BE34" s="528"/>
      <c r="BF34" s="527"/>
      <c r="BG34" s="528"/>
      <c r="BH34" s="528"/>
      <c r="BI34" s="472" t="e">
        <f t="shared" si="119"/>
        <v>#DIV/0!</v>
      </c>
      <c r="BJ34" s="536" t="e">
        <f t="shared" si="120"/>
        <v>#DIV/0!</v>
      </c>
      <c r="BK34" s="528"/>
      <c r="BL34" s="527"/>
      <c r="BM34" s="528"/>
      <c r="BN34" s="528"/>
      <c r="BO34" s="475" t="e">
        <f t="shared" si="121"/>
        <v>#DIV/0!</v>
      </c>
      <c r="BP34" s="529" t="e">
        <f t="shared" si="122"/>
        <v>#DIV/0!</v>
      </c>
      <c r="BQ34" s="528"/>
      <c r="BR34" s="527"/>
      <c r="BS34" s="528"/>
      <c r="BT34" s="528"/>
      <c r="BU34" s="472" t="e">
        <f t="shared" si="135"/>
        <v>#DIV/0!</v>
      </c>
      <c r="BV34" s="536" t="e">
        <f t="shared" si="124"/>
        <v>#DIV/0!</v>
      </c>
      <c r="BW34" s="528"/>
      <c r="BX34" s="527"/>
      <c r="BY34" s="528"/>
      <c r="BZ34" s="528"/>
      <c r="CA34" s="475" t="e">
        <f t="shared" si="136"/>
        <v>#DIV/0!</v>
      </c>
      <c r="CB34" s="529" t="e">
        <f t="shared" si="126"/>
        <v>#DIV/0!</v>
      </c>
      <c r="CC34" s="482"/>
      <c r="CD34" s="482"/>
      <c r="CE34" s="482"/>
      <c r="CF34" s="477"/>
      <c r="CG34" s="477"/>
      <c r="CH34" s="477"/>
      <c r="CI34" s="477"/>
      <c r="CJ34" s="477"/>
      <c r="CK34" s="477"/>
      <c r="CL34" s="477"/>
      <c r="CM34" s="477"/>
      <c r="CN34" s="477"/>
      <c r="CO34" s="477"/>
      <c r="CP34" s="477"/>
      <c r="CQ34" s="477"/>
      <c r="CR34" s="477"/>
      <c r="CS34" s="477"/>
      <c r="CT34" s="477"/>
      <c r="CU34" s="477"/>
      <c r="CV34" s="477"/>
      <c r="CW34" s="477"/>
      <c r="CX34" s="477"/>
      <c r="CY34" s="477"/>
      <c r="CZ34" s="477"/>
      <c r="DA34" s="477"/>
      <c r="DB34" s="477"/>
      <c r="DC34" s="477"/>
      <c r="DD34" s="477"/>
      <c r="DE34" s="477"/>
      <c r="DF34" s="477"/>
      <c r="DG34" s="477"/>
      <c r="DH34" s="477"/>
      <c r="DI34" s="477"/>
      <c r="DJ34" s="477"/>
      <c r="DK34" s="477"/>
      <c r="DL34" s="477"/>
      <c r="DM34" s="477"/>
      <c r="DN34" s="477"/>
      <c r="DO34" s="477"/>
      <c r="DP34" s="477"/>
      <c r="DQ34" s="477"/>
      <c r="DR34" s="477"/>
    </row>
    <row r="35" spans="1:122" s="408" customFormat="1" ht="15.75">
      <c r="A35" s="477"/>
      <c r="B35" s="468">
        <f t="shared" si="108"/>
        <v>5</v>
      </c>
      <c r="C35" s="469">
        <f t="shared" si="109"/>
        <v>0</v>
      </c>
      <c r="D35" s="545">
        <f>AG86</f>
        <v>1</v>
      </c>
      <c r="E35" s="470">
        <f>AI86+C59</f>
        <v>0</v>
      </c>
      <c r="F35" s="573">
        <f t="shared" si="110"/>
        <v>0</v>
      </c>
      <c r="G35" s="524"/>
      <c r="H35" s="473">
        <f>H7</f>
        <v>4</v>
      </c>
      <c r="I35" s="528"/>
      <c r="J35" s="527"/>
      <c r="K35" s="528"/>
      <c r="L35" s="528"/>
      <c r="M35" s="472" t="e">
        <f t="shared" si="127"/>
        <v>#DIV/0!</v>
      </c>
      <c r="N35" s="536" t="e">
        <f t="shared" si="111"/>
        <v>#DIV/0!</v>
      </c>
      <c r="O35" s="528"/>
      <c r="P35" s="527"/>
      <c r="Q35" s="528"/>
      <c r="R35" s="528"/>
      <c r="S35" s="475" t="e">
        <f t="shared" si="128"/>
        <v>#DIV/0!</v>
      </c>
      <c r="T35" s="529" t="e">
        <f t="shared" si="112"/>
        <v>#DIV/0!</v>
      </c>
      <c r="U35" s="528"/>
      <c r="V35" s="527"/>
      <c r="W35" s="528"/>
      <c r="X35" s="528"/>
      <c r="Y35" s="472" t="e">
        <f t="shared" si="129"/>
        <v>#DIV/0!</v>
      </c>
      <c r="Z35" s="536" t="e">
        <f t="shared" si="113"/>
        <v>#DIV/0!</v>
      </c>
      <c r="AA35" s="528"/>
      <c r="AB35" s="527"/>
      <c r="AC35" s="528"/>
      <c r="AD35" s="528"/>
      <c r="AE35" s="475" t="e">
        <f t="shared" si="130"/>
        <v>#DIV/0!</v>
      </c>
      <c r="AF35" s="529" t="e">
        <f t="shared" si="114"/>
        <v>#DIV/0!</v>
      </c>
      <c r="AG35" s="528"/>
      <c r="AH35" s="527"/>
      <c r="AI35" s="528"/>
      <c r="AJ35" s="528"/>
      <c r="AK35" s="472" t="e">
        <f t="shared" si="131"/>
        <v>#DIV/0!</v>
      </c>
      <c r="AL35" s="536" t="e">
        <f t="shared" si="115"/>
        <v>#DIV/0!</v>
      </c>
      <c r="AM35" s="528"/>
      <c r="AN35" s="527"/>
      <c r="AO35" s="528"/>
      <c r="AP35" s="528"/>
      <c r="AQ35" s="475" t="e">
        <f t="shared" si="132"/>
        <v>#DIV/0!</v>
      </c>
      <c r="AR35" s="529" t="e">
        <f t="shared" si="116"/>
        <v>#DIV/0!</v>
      </c>
      <c r="AS35" s="528"/>
      <c r="AT35" s="527"/>
      <c r="AU35" s="528"/>
      <c r="AV35" s="528"/>
      <c r="AW35" s="472" t="e">
        <f t="shared" si="133"/>
        <v>#DIV/0!</v>
      </c>
      <c r="AX35" s="536" t="e">
        <f t="shared" si="117"/>
        <v>#DIV/0!</v>
      </c>
      <c r="AY35" s="528"/>
      <c r="AZ35" s="527"/>
      <c r="BA35" s="528"/>
      <c r="BB35" s="528"/>
      <c r="BC35" s="475" t="e">
        <f t="shared" si="134"/>
        <v>#DIV/0!</v>
      </c>
      <c r="BD35" s="529" t="e">
        <f t="shared" si="118"/>
        <v>#DIV/0!</v>
      </c>
      <c r="BE35" s="528"/>
      <c r="BF35" s="527"/>
      <c r="BG35" s="528"/>
      <c r="BH35" s="528"/>
      <c r="BI35" s="472" t="e">
        <f t="shared" si="119"/>
        <v>#DIV/0!</v>
      </c>
      <c r="BJ35" s="536" t="e">
        <f t="shared" si="120"/>
        <v>#DIV/0!</v>
      </c>
      <c r="BK35" s="528"/>
      <c r="BL35" s="527"/>
      <c r="BM35" s="528"/>
      <c r="BN35" s="528"/>
      <c r="BO35" s="475" t="e">
        <f t="shared" si="121"/>
        <v>#DIV/0!</v>
      </c>
      <c r="BP35" s="529" t="e">
        <f t="shared" si="122"/>
        <v>#DIV/0!</v>
      </c>
      <c r="BQ35" s="528"/>
      <c r="BR35" s="527"/>
      <c r="BS35" s="528"/>
      <c r="BT35" s="528"/>
      <c r="BU35" s="472" t="e">
        <f t="shared" si="135"/>
        <v>#DIV/0!</v>
      </c>
      <c r="BV35" s="536" t="e">
        <f t="shared" si="124"/>
        <v>#DIV/0!</v>
      </c>
      <c r="BW35" s="528"/>
      <c r="BX35" s="527"/>
      <c r="BY35" s="528"/>
      <c r="BZ35" s="528"/>
      <c r="CA35" s="475" t="e">
        <f t="shared" si="136"/>
        <v>#DIV/0!</v>
      </c>
      <c r="CB35" s="529" t="e">
        <f t="shared" si="126"/>
        <v>#DIV/0!</v>
      </c>
      <c r="CC35" s="482"/>
      <c r="CD35" s="482"/>
      <c r="CE35" s="482"/>
      <c r="CF35" s="477"/>
      <c r="CG35" s="477"/>
      <c r="CH35" s="477"/>
      <c r="CI35" s="477"/>
      <c r="CJ35" s="477"/>
      <c r="CK35" s="477"/>
      <c r="CL35" s="477"/>
      <c r="CM35" s="477"/>
      <c r="CN35" s="477"/>
      <c r="CO35" s="477"/>
      <c r="CP35" s="477"/>
      <c r="CQ35" s="477"/>
      <c r="CR35" s="477"/>
      <c r="CS35" s="477"/>
      <c r="CT35" s="477"/>
      <c r="CU35" s="477"/>
      <c r="CV35" s="477"/>
      <c r="CW35" s="477"/>
      <c r="CX35" s="477"/>
      <c r="CY35" s="477"/>
      <c r="CZ35" s="477"/>
      <c r="DA35" s="477"/>
      <c r="DB35" s="477"/>
      <c r="DC35" s="477"/>
      <c r="DD35" s="477"/>
      <c r="DE35" s="477"/>
      <c r="DF35" s="477"/>
      <c r="DG35" s="477"/>
      <c r="DH35" s="477"/>
      <c r="DI35" s="477"/>
      <c r="DJ35" s="477"/>
      <c r="DK35" s="477"/>
      <c r="DL35" s="477"/>
      <c r="DM35" s="477"/>
      <c r="DN35" s="477"/>
      <c r="DO35" s="477"/>
      <c r="DP35" s="477"/>
      <c r="DQ35" s="477"/>
      <c r="DR35" s="477"/>
    </row>
    <row r="36" spans="1:122" s="408" customFormat="1" ht="15.75">
      <c r="A36" s="477"/>
      <c r="B36" s="468" t="str">
        <f t="shared" si="108"/>
        <v>RZAK</v>
      </c>
      <c r="C36" s="469">
        <f t="shared" si="109"/>
        <v>88.70814814814814</v>
      </c>
      <c r="D36" s="545">
        <f>M105</f>
        <v>81</v>
      </c>
      <c r="E36" s="470">
        <f>O105+C60</f>
        <v>7185.36</v>
      </c>
      <c r="F36" s="573">
        <f t="shared" si="110"/>
        <v>0.26259727672675093</v>
      </c>
      <c r="G36" s="524"/>
      <c r="H36" s="473">
        <f>H8</f>
        <v>5</v>
      </c>
      <c r="I36" s="528"/>
      <c r="J36" s="527"/>
      <c r="K36" s="528"/>
      <c r="L36" s="528"/>
      <c r="M36" s="472" t="e">
        <f t="shared" si="127"/>
        <v>#DIV/0!</v>
      </c>
      <c r="N36" s="536" t="e">
        <f t="shared" si="111"/>
        <v>#DIV/0!</v>
      </c>
      <c r="O36" s="528"/>
      <c r="P36" s="527"/>
      <c r="Q36" s="528"/>
      <c r="R36" s="528"/>
      <c r="S36" s="475" t="e">
        <f t="shared" si="128"/>
        <v>#DIV/0!</v>
      </c>
      <c r="T36" s="529" t="e">
        <f t="shared" si="112"/>
        <v>#DIV/0!</v>
      </c>
      <c r="U36" s="528"/>
      <c r="V36" s="527"/>
      <c r="W36" s="528"/>
      <c r="X36" s="528"/>
      <c r="Y36" s="472" t="e">
        <f t="shared" si="129"/>
        <v>#DIV/0!</v>
      </c>
      <c r="Z36" s="536" t="e">
        <f t="shared" si="113"/>
        <v>#DIV/0!</v>
      </c>
      <c r="AA36" s="528"/>
      <c r="AB36" s="527"/>
      <c r="AC36" s="528"/>
      <c r="AD36" s="528"/>
      <c r="AE36" s="475" t="e">
        <f t="shared" si="130"/>
        <v>#DIV/0!</v>
      </c>
      <c r="AF36" s="529" t="e">
        <f t="shared" si="114"/>
        <v>#DIV/0!</v>
      </c>
      <c r="AG36" s="528"/>
      <c r="AH36" s="527"/>
      <c r="AI36" s="528"/>
      <c r="AJ36" s="528"/>
      <c r="AK36" s="472" t="e">
        <f t="shared" si="131"/>
        <v>#DIV/0!</v>
      </c>
      <c r="AL36" s="536" t="e">
        <f t="shared" si="115"/>
        <v>#DIV/0!</v>
      </c>
      <c r="AM36" s="528"/>
      <c r="AN36" s="527"/>
      <c r="AO36" s="528"/>
      <c r="AP36" s="528"/>
      <c r="AQ36" s="475" t="e">
        <f t="shared" si="132"/>
        <v>#DIV/0!</v>
      </c>
      <c r="AR36" s="529" t="e">
        <f t="shared" si="116"/>
        <v>#DIV/0!</v>
      </c>
      <c r="AS36" s="528"/>
      <c r="AT36" s="527"/>
      <c r="AU36" s="528"/>
      <c r="AV36" s="528"/>
      <c r="AW36" s="472" t="e">
        <f t="shared" si="133"/>
        <v>#DIV/0!</v>
      </c>
      <c r="AX36" s="536" t="e">
        <f t="shared" si="117"/>
        <v>#DIV/0!</v>
      </c>
      <c r="AY36" s="528"/>
      <c r="AZ36" s="527"/>
      <c r="BA36" s="528"/>
      <c r="BB36" s="528"/>
      <c r="BC36" s="475" t="e">
        <f t="shared" si="134"/>
        <v>#DIV/0!</v>
      </c>
      <c r="BD36" s="529" t="e">
        <f t="shared" si="118"/>
        <v>#DIV/0!</v>
      </c>
      <c r="BE36" s="528"/>
      <c r="BF36" s="527"/>
      <c r="BG36" s="528"/>
      <c r="BH36" s="528"/>
      <c r="BI36" s="472" t="e">
        <f t="shared" si="119"/>
        <v>#DIV/0!</v>
      </c>
      <c r="BJ36" s="536" t="e">
        <f t="shared" si="120"/>
        <v>#DIV/0!</v>
      </c>
      <c r="BK36" s="528"/>
      <c r="BL36" s="527"/>
      <c r="BM36" s="528"/>
      <c r="BN36" s="528"/>
      <c r="BO36" s="475" t="e">
        <f t="shared" si="121"/>
        <v>#DIV/0!</v>
      </c>
      <c r="BP36" s="529" t="e">
        <f t="shared" si="122"/>
        <v>#DIV/0!</v>
      </c>
      <c r="BQ36" s="528"/>
      <c r="BR36" s="527"/>
      <c r="BS36" s="528"/>
      <c r="BT36" s="528"/>
      <c r="BU36" s="472" t="e">
        <f t="shared" si="135"/>
        <v>#DIV/0!</v>
      </c>
      <c r="BV36" s="536" t="e">
        <f t="shared" si="124"/>
        <v>#DIV/0!</v>
      </c>
      <c r="BW36" s="528"/>
      <c r="BX36" s="527"/>
      <c r="BY36" s="528"/>
      <c r="BZ36" s="528"/>
      <c r="CA36" s="475" t="e">
        <f t="shared" si="136"/>
        <v>#DIV/0!</v>
      </c>
      <c r="CB36" s="529" t="e">
        <f t="shared" si="126"/>
        <v>#DIV/0!</v>
      </c>
      <c r="CC36" s="482"/>
      <c r="CD36" s="482"/>
      <c r="CE36" s="482"/>
      <c r="CF36" s="477"/>
      <c r="CG36" s="477"/>
      <c r="CH36" s="477"/>
      <c r="CI36" s="477"/>
      <c r="CJ36" s="477"/>
      <c r="CK36" s="477"/>
      <c r="CL36" s="477"/>
      <c r="CM36" s="477"/>
      <c r="CN36" s="477"/>
      <c r="CO36" s="477"/>
      <c r="CP36" s="477"/>
      <c r="CQ36" s="477"/>
      <c r="CR36" s="477"/>
      <c r="CS36" s="477"/>
      <c r="CT36" s="477"/>
      <c r="CU36" s="477"/>
      <c r="CV36" s="477"/>
      <c r="CW36" s="477"/>
      <c r="CX36" s="477"/>
      <c r="CY36" s="477"/>
      <c r="CZ36" s="477"/>
      <c r="DA36" s="477"/>
      <c r="DB36" s="477"/>
      <c r="DC36" s="477"/>
      <c r="DD36" s="477"/>
      <c r="DE36" s="477"/>
      <c r="DF36" s="477"/>
      <c r="DG36" s="477"/>
      <c r="DH36" s="477"/>
      <c r="DI36" s="477"/>
      <c r="DJ36" s="477"/>
      <c r="DK36" s="477"/>
      <c r="DL36" s="477"/>
      <c r="DM36" s="477"/>
      <c r="DN36" s="477"/>
      <c r="DO36" s="477"/>
      <c r="DP36" s="477"/>
      <c r="DQ36" s="477"/>
      <c r="DR36" s="477"/>
    </row>
    <row r="37" spans="1:122" s="408" customFormat="1" ht="15.75">
      <c r="A37" s="477"/>
      <c r="B37" s="468" t="str">
        <f t="shared" si="108"/>
        <v>VGIA</v>
      </c>
      <c r="C37" s="469">
        <f t="shared" si="109"/>
        <v>8.6741246290801186</v>
      </c>
      <c r="D37" s="545">
        <f>R105</f>
        <v>674</v>
      </c>
      <c r="E37" s="470">
        <f>T105+C61</f>
        <v>5846.36</v>
      </c>
      <c r="F37" s="573">
        <f t="shared" si="110"/>
        <v>0.21366197584591554</v>
      </c>
      <c r="G37" s="524" t="s">
        <v>395</v>
      </c>
      <c r="H37" s="473" t="str">
        <f>H10</f>
        <v>RZAK</v>
      </c>
      <c r="I37" s="528"/>
      <c r="J37" s="527"/>
      <c r="K37" s="528"/>
      <c r="L37" s="528"/>
      <c r="M37" s="472" t="e">
        <f t="shared" si="127"/>
        <v>#DIV/0!</v>
      </c>
      <c r="N37" s="536" t="e">
        <f t="shared" si="111"/>
        <v>#DIV/0!</v>
      </c>
      <c r="O37" s="528"/>
      <c r="P37" s="527"/>
      <c r="Q37" s="528"/>
      <c r="R37" s="528"/>
      <c r="S37" s="475" t="e">
        <f t="shared" si="128"/>
        <v>#DIV/0!</v>
      </c>
      <c r="T37" s="529" t="e">
        <f t="shared" si="112"/>
        <v>#DIV/0!</v>
      </c>
      <c r="U37" s="528"/>
      <c r="V37" s="527"/>
      <c r="W37" s="528"/>
      <c r="X37" s="528"/>
      <c r="Y37" s="472" t="e">
        <f t="shared" si="129"/>
        <v>#DIV/0!</v>
      </c>
      <c r="Z37" s="536" t="e">
        <f t="shared" si="113"/>
        <v>#DIV/0!</v>
      </c>
      <c r="AA37" s="528"/>
      <c r="AB37" s="527"/>
      <c r="AC37" s="528"/>
      <c r="AD37" s="528"/>
      <c r="AE37" s="475" t="e">
        <f t="shared" si="130"/>
        <v>#DIV/0!</v>
      </c>
      <c r="AF37" s="529" t="e">
        <f t="shared" si="114"/>
        <v>#DIV/0!</v>
      </c>
      <c r="AG37" s="528"/>
      <c r="AH37" s="527"/>
      <c r="AI37" s="528"/>
      <c r="AJ37" s="528"/>
      <c r="AK37" s="472" t="e">
        <f t="shared" si="131"/>
        <v>#DIV/0!</v>
      </c>
      <c r="AL37" s="536" t="e">
        <f t="shared" si="115"/>
        <v>#DIV/0!</v>
      </c>
      <c r="AM37" s="528"/>
      <c r="AN37" s="527"/>
      <c r="AO37" s="528"/>
      <c r="AP37" s="528"/>
      <c r="AQ37" s="475" t="e">
        <f t="shared" si="132"/>
        <v>#DIV/0!</v>
      </c>
      <c r="AR37" s="529" t="e">
        <f t="shared" si="116"/>
        <v>#DIV/0!</v>
      </c>
      <c r="AS37" s="528"/>
      <c r="AT37" s="527"/>
      <c r="AU37" s="528"/>
      <c r="AV37" s="528"/>
      <c r="AW37" s="472" t="e">
        <f t="shared" si="133"/>
        <v>#DIV/0!</v>
      </c>
      <c r="AX37" s="536" t="e">
        <f t="shared" si="117"/>
        <v>#DIV/0!</v>
      </c>
      <c r="AY37" s="528"/>
      <c r="AZ37" s="527"/>
      <c r="BA37" s="528"/>
      <c r="BB37" s="528"/>
      <c r="BC37" s="475" t="e">
        <f t="shared" si="134"/>
        <v>#DIV/0!</v>
      </c>
      <c r="BD37" s="529" t="e">
        <f t="shared" si="118"/>
        <v>#DIV/0!</v>
      </c>
      <c r="BE37" s="528"/>
      <c r="BF37" s="527"/>
      <c r="BG37" s="528"/>
      <c r="BH37" s="528"/>
      <c r="BI37" s="472" t="e">
        <f t="shared" si="119"/>
        <v>#DIV/0!</v>
      </c>
      <c r="BJ37" s="536" t="e">
        <f t="shared" si="120"/>
        <v>#DIV/0!</v>
      </c>
      <c r="BK37" s="528"/>
      <c r="BL37" s="527"/>
      <c r="BM37" s="528"/>
      <c r="BN37" s="528"/>
      <c r="BO37" s="475" t="e">
        <f t="shared" si="121"/>
        <v>#DIV/0!</v>
      </c>
      <c r="BP37" s="529" t="e">
        <f t="shared" si="122"/>
        <v>#DIV/0!</v>
      </c>
      <c r="BQ37" s="528"/>
      <c r="BR37" s="527"/>
      <c r="BS37" s="528"/>
      <c r="BT37" s="528"/>
      <c r="BU37" s="472" t="e">
        <f t="shared" si="135"/>
        <v>#DIV/0!</v>
      </c>
      <c r="BV37" s="536" t="e">
        <f t="shared" si="124"/>
        <v>#DIV/0!</v>
      </c>
      <c r="BW37" s="528"/>
      <c r="BX37" s="527"/>
      <c r="BY37" s="528"/>
      <c r="BZ37" s="528"/>
      <c r="CA37" s="475" t="e">
        <f t="shared" si="136"/>
        <v>#DIV/0!</v>
      </c>
      <c r="CB37" s="529" t="e">
        <f t="shared" si="126"/>
        <v>#DIV/0!</v>
      </c>
      <c r="CC37" s="482"/>
      <c r="CD37" s="482"/>
      <c r="CE37" s="482"/>
      <c r="CF37" s="477"/>
      <c r="CG37" s="477"/>
      <c r="CH37" s="477"/>
      <c r="CI37" s="477"/>
      <c r="CJ37" s="477"/>
      <c r="CK37" s="477"/>
      <c r="CL37" s="477"/>
      <c r="CM37" s="477"/>
      <c r="CN37" s="477"/>
      <c r="CO37" s="477"/>
      <c r="CP37" s="477"/>
      <c r="CQ37" s="477"/>
      <c r="CR37" s="477"/>
      <c r="CS37" s="477"/>
      <c r="CT37" s="477"/>
      <c r="CU37" s="477"/>
      <c r="CV37" s="477"/>
      <c r="CW37" s="477"/>
      <c r="CX37" s="477"/>
      <c r="CY37" s="477"/>
      <c r="CZ37" s="477"/>
      <c r="DA37" s="477"/>
      <c r="DB37" s="477"/>
      <c r="DC37" s="477"/>
      <c r="DD37" s="477"/>
      <c r="DE37" s="477"/>
      <c r="DF37" s="477"/>
      <c r="DG37" s="477"/>
      <c r="DH37" s="477"/>
      <c r="DI37" s="477"/>
      <c r="DJ37" s="477"/>
      <c r="DK37" s="477"/>
      <c r="DL37" s="477"/>
      <c r="DM37" s="477"/>
      <c r="DN37" s="477"/>
      <c r="DO37" s="477"/>
      <c r="DP37" s="477"/>
      <c r="DQ37" s="477"/>
      <c r="DR37" s="477"/>
    </row>
    <row r="38" spans="1:122" s="408" customFormat="1" ht="15.75">
      <c r="A38" s="477"/>
      <c r="B38" s="468" t="str">
        <f t="shared" si="108"/>
        <v>URPR</v>
      </c>
      <c r="C38" s="469">
        <f t="shared" si="109"/>
        <v>89.470930232558146</v>
      </c>
      <c r="D38" s="545">
        <f>W105</f>
        <v>43</v>
      </c>
      <c r="E38" s="470">
        <f>Y105+C62</f>
        <v>3847.25</v>
      </c>
      <c r="F38" s="573">
        <f t="shared" si="110"/>
        <v>0.14060219291545484</v>
      </c>
      <c r="G38" s="524" t="s">
        <v>396</v>
      </c>
      <c r="H38" s="473" t="str">
        <f>H11</f>
        <v>VGIA</v>
      </c>
      <c r="I38" s="528"/>
      <c r="J38" s="527"/>
      <c r="K38" s="528"/>
      <c r="L38" s="528"/>
      <c r="M38" s="472" t="e">
        <f t="shared" si="127"/>
        <v>#DIV/0!</v>
      </c>
      <c r="N38" s="536" t="e">
        <f t="shared" si="111"/>
        <v>#DIV/0!</v>
      </c>
      <c r="O38" s="528"/>
      <c r="P38" s="527"/>
      <c r="Q38" s="528"/>
      <c r="R38" s="528"/>
      <c r="S38" s="475" t="e">
        <f t="shared" si="128"/>
        <v>#DIV/0!</v>
      </c>
      <c r="T38" s="529" t="e">
        <f t="shared" si="112"/>
        <v>#DIV/0!</v>
      </c>
      <c r="U38" s="528"/>
      <c r="V38" s="527"/>
      <c r="W38" s="528"/>
      <c r="X38" s="528"/>
      <c r="Y38" s="472" t="e">
        <f t="shared" si="129"/>
        <v>#DIV/0!</v>
      </c>
      <c r="Z38" s="536" t="e">
        <f t="shared" si="113"/>
        <v>#DIV/0!</v>
      </c>
      <c r="AA38" s="528"/>
      <c r="AB38" s="527"/>
      <c r="AC38" s="528"/>
      <c r="AD38" s="528"/>
      <c r="AE38" s="475" t="e">
        <f t="shared" si="130"/>
        <v>#DIV/0!</v>
      </c>
      <c r="AF38" s="529" t="e">
        <f t="shared" si="114"/>
        <v>#DIV/0!</v>
      </c>
      <c r="AG38" s="528"/>
      <c r="AH38" s="527"/>
      <c r="AI38" s="528"/>
      <c r="AJ38" s="528"/>
      <c r="AK38" s="472" t="e">
        <f t="shared" si="131"/>
        <v>#DIV/0!</v>
      </c>
      <c r="AL38" s="536" t="e">
        <f t="shared" si="115"/>
        <v>#DIV/0!</v>
      </c>
      <c r="AM38" s="528"/>
      <c r="AN38" s="527"/>
      <c r="AO38" s="528"/>
      <c r="AP38" s="528"/>
      <c r="AQ38" s="475" t="e">
        <f t="shared" si="132"/>
        <v>#DIV/0!</v>
      </c>
      <c r="AR38" s="529" t="e">
        <f t="shared" si="116"/>
        <v>#DIV/0!</v>
      </c>
      <c r="AS38" s="528"/>
      <c r="AT38" s="527"/>
      <c r="AU38" s="528"/>
      <c r="AV38" s="528"/>
      <c r="AW38" s="472" t="e">
        <f t="shared" si="133"/>
        <v>#DIV/0!</v>
      </c>
      <c r="AX38" s="536" t="e">
        <f t="shared" si="117"/>
        <v>#DIV/0!</v>
      </c>
      <c r="AY38" s="528"/>
      <c r="AZ38" s="527"/>
      <c r="BA38" s="528"/>
      <c r="BB38" s="528"/>
      <c r="BC38" s="475" t="e">
        <f t="shared" si="134"/>
        <v>#DIV/0!</v>
      </c>
      <c r="BD38" s="529" t="e">
        <f t="shared" si="118"/>
        <v>#DIV/0!</v>
      </c>
      <c r="BE38" s="528"/>
      <c r="BF38" s="527"/>
      <c r="BG38" s="528"/>
      <c r="BH38" s="528"/>
      <c r="BI38" s="472" t="e">
        <f t="shared" si="119"/>
        <v>#DIV/0!</v>
      </c>
      <c r="BJ38" s="536" t="e">
        <f t="shared" si="120"/>
        <v>#DIV/0!</v>
      </c>
      <c r="BK38" s="528"/>
      <c r="BL38" s="527"/>
      <c r="BM38" s="528"/>
      <c r="BN38" s="528"/>
      <c r="BO38" s="475" t="e">
        <f t="shared" si="121"/>
        <v>#DIV/0!</v>
      </c>
      <c r="BP38" s="529" t="e">
        <f t="shared" si="122"/>
        <v>#DIV/0!</v>
      </c>
      <c r="BQ38" s="528"/>
      <c r="BR38" s="527"/>
      <c r="BS38" s="528"/>
      <c r="BT38" s="528"/>
      <c r="BU38" s="472" t="e">
        <f t="shared" si="135"/>
        <v>#DIV/0!</v>
      </c>
      <c r="BV38" s="536" t="e">
        <f t="shared" si="124"/>
        <v>#DIV/0!</v>
      </c>
      <c r="BW38" s="528"/>
      <c r="BX38" s="527"/>
      <c r="BY38" s="528"/>
      <c r="BZ38" s="528"/>
      <c r="CA38" s="475" t="e">
        <f t="shared" si="136"/>
        <v>#DIV/0!</v>
      </c>
      <c r="CB38" s="529" t="e">
        <f t="shared" si="126"/>
        <v>#DIV/0!</v>
      </c>
      <c r="CC38" s="482"/>
      <c r="CD38" s="482"/>
      <c r="CE38" s="482"/>
      <c r="CF38" s="477"/>
      <c r="CG38" s="477"/>
      <c r="CH38" s="477"/>
      <c r="CI38" s="477"/>
      <c r="CJ38" s="477"/>
      <c r="CK38" s="477"/>
      <c r="CL38" s="477"/>
      <c r="CM38" s="477"/>
      <c r="CN38" s="477"/>
      <c r="CO38" s="477"/>
      <c r="CP38" s="477"/>
      <c r="CQ38" s="477"/>
      <c r="CR38" s="477"/>
      <c r="CS38" s="477"/>
      <c r="CT38" s="477"/>
      <c r="CU38" s="477"/>
      <c r="CV38" s="477"/>
      <c r="CW38" s="477"/>
      <c r="CX38" s="477"/>
      <c r="CY38" s="477"/>
      <c r="CZ38" s="477"/>
      <c r="DA38" s="477"/>
      <c r="DB38" s="477"/>
      <c r="DC38" s="477"/>
      <c r="DD38" s="477"/>
      <c r="DE38" s="477"/>
      <c r="DF38" s="477"/>
      <c r="DG38" s="477"/>
      <c r="DH38" s="477"/>
      <c r="DI38" s="477"/>
      <c r="DJ38" s="477"/>
      <c r="DK38" s="477"/>
      <c r="DL38" s="477"/>
      <c r="DM38" s="477"/>
      <c r="DN38" s="477"/>
      <c r="DO38" s="477"/>
      <c r="DP38" s="477"/>
      <c r="DQ38" s="477"/>
      <c r="DR38" s="477"/>
    </row>
    <row r="39" spans="1:122" s="408" customFormat="1" ht="15.75">
      <c r="A39" s="477"/>
      <c r="B39" s="468" t="str">
        <f t="shared" si="108"/>
        <v>XPCA</v>
      </c>
      <c r="C39" s="469">
        <f t="shared" si="109"/>
        <v>9.3988546255506602</v>
      </c>
      <c r="D39" s="545">
        <f>AB105</f>
        <v>227</v>
      </c>
      <c r="E39" s="470">
        <f>AD105+C63</f>
        <v>2133.54</v>
      </c>
      <c r="F39" s="573">
        <f t="shared" si="110"/>
        <v>7.7972682480431349E-2</v>
      </c>
      <c r="G39" s="524" t="s">
        <v>397</v>
      </c>
      <c r="H39" s="473" t="str">
        <f>H12</f>
        <v>URPR</v>
      </c>
      <c r="I39" s="528">
        <v>102.66</v>
      </c>
      <c r="J39" s="527">
        <v>0.16900000000000001</v>
      </c>
      <c r="K39" s="528">
        <v>87.6</v>
      </c>
      <c r="L39" s="528">
        <v>1.1100000000000001</v>
      </c>
      <c r="M39" s="472">
        <f t="shared" si="127"/>
        <v>1.267123287671233E-2</v>
      </c>
      <c r="N39" s="536">
        <f t="shared" si="111"/>
        <v>0.85330216247808299</v>
      </c>
      <c r="O39" s="528"/>
      <c r="P39" s="527"/>
      <c r="Q39" s="528"/>
      <c r="R39" s="528"/>
      <c r="S39" s="475" t="e">
        <f t="shared" si="128"/>
        <v>#DIV/0!</v>
      </c>
      <c r="T39" s="529" t="e">
        <f t="shared" si="112"/>
        <v>#DIV/0!</v>
      </c>
      <c r="U39" s="528"/>
      <c r="V39" s="527"/>
      <c r="W39" s="528"/>
      <c r="X39" s="528"/>
      <c r="Y39" s="472" t="e">
        <f t="shared" si="129"/>
        <v>#DIV/0!</v>
      </c>
      <c r="Z39" s="536" t="e">
        <f t="shared" si="113"/>
        <v>#DIV/0!</v>
      </c>
      <c r="AA39" s="528"/>
      <c r="AB39" s="527"/>
      <c r="AC39" s="528"/>
      <c r="AD39" s="528"/>
      <c r="AE39" s="475" t="e">
        <f t="shared" si="130"/>
        <v>#DIV/0!</v>
      </c>
      <c r="AF39" s="529" t="e">
        <f t="shared" si="114"/>
        <v>#DIV/0!</v>
      </c>
      <c r="AG39" s="528"/>
      <c r="AH39" s="527"/>
      <c r="AI39" s="528"/>
      <c r="AJ39" s="528"/>
      <c r="AK39" s="472" t="e">
        <f t="shared" si="131"/>
        <v>#DIV/0!</v>
      </c>
      <c r="AL39" s="536" t="e">
        <f t="shared" si="115"/>
        <v>#DIV/0!</v>
      </c>
      <c r="AM39" s="528"/>
      <c r="AN39" s="527"/>
      <c r="AO39" s="528"/>
      <c r="AP39" s="528"/>
      <c r="AQ39" s="475" t="e">
        <f t="shared" si="132"/>
        <v>#DIV/0!</v>
      </c>
      <c r="AR39" s="529" t="e">
        <f t="shared" si="116"/>
        <v>#DIV/0!</v>
      </c>
      <c r="AS39" s="528"/>
      <c r="AT39" s="527"/>
      <c r="AU39" s="528"/>
      <c r="AV39" s="528"/>
      <c r="AW39" s="472" t="e">
        <f t="shared" si="133"/>
        <v>#DIV/0!</v>
      </c>
      <c r="AX39" s="536" t="e">
        <f t="shared" si="117"/>
        <v>#DIV/0!</v>
      </c>
      <c r="AY39" s="528"/>
      <c r="AZ39" s="527"/>
      <c r="BA39" s="528"/>
      <c r="BB39" s="528"/>
      <c r="BC39" s="475" t="e">
        <f t="shared" si="134"/>
        <v>#DIV/0!</v>
      </c>
      <c r="BD39" s="529" t="e">
        <f t="shared" si="118"/>
        <v>#DIV/0!</v>
      </c>
      <c r="BE39" s="528"/>
      <c r="BF39" s="527"/>
      <c r="BG39" s="528"/>
      <c r="BH39" s="528"/>
      <c r="BI39" s="472" t="e">
        <f t="shared" si="119"/>
        <v>#DIV/0!</v>
      </c>
      <c r="BJ39" s="536" t="e">
        <f t="shared" si="120"/>
        <v>#DIV/0!</v>
      </c>
      <c r="BK39" s="528"/>
      <c r="BL39" s="527"/>
      <c r="BM39" s="528"/>
      <c r="BN39" s="528"/>
      <c r="BO39" s="475" t="e">
        <f t="shared" si="121"/>
        <v>#DIV/0!</v>
      </c>
      <c r="BP39" s="529" t="e">
        <f t="shared" si="122"/>
        <v>#DIV/0!</v>
      </c>
      <c r="BQ39" s="528"/>
      <c r="BR39" s="527"/>
      <c r="BS39" s="528"/>
      <c r="BT39" s="528"/>
      <c r="BU39" s="472" t="e">
        <f t="shared" si="135"/>
        <v>#DIV/0!</v>
      </c>
      <c r="BV39" s="536" t="e">
        <f t="shared" si="124"/>
        <v>#DIV/0!</v>
      </c>
      <c r="BW39" s="528"/>
      <c r="BX39" s="527"/>
      <c r="BY39" s="528"/>
      <c r="BZ39" s="528"/>
      <c r="CA39" s="475" t="e">
        <f t="shared" si="136"/>
        <v>#DIV/0!</v>
      </c>
      <c r="CB39" s="529" t="e">
        <f t="shared" si="126"/>
        <v>#DIV/0!</v>
      </c>
      <c r="CC39" s="482"/>
      <c r="CD39" s="482"/>
      <c r="CE39" s="482"/>
      <c r="CF39" s="477"/>
      <c r="CG39" s="477"/>
      <c r="CH39" s="477"/>
      <c r="CI39" s="477"/>
      <c r="CJ39" s="477"/>
      <c r="CK39" s="477"/>
      <c r="CL39" s="477"/>
      <c r="CM39" s="477"/>
      <c r="CN39" s="477"/>
      <c r="CO39" s="477"/>
      <c r="CP39" s="477"/>
      <c r="CQ39" s="477"/>
      <c r="CR39" s="477"/>
      <c r="CS39" s="477"/>
      <c r="CT39" s="477"/>
      <c r="CU39" s="477"/>
      <c r="CV39" s="477"/>
      <c r="CW39" s="477"/>
      <c r="CX39" s="477"/>
      <c r="CY39" s="477"/>
      <c r="CZ39" s="477"/>
      <c r="DA39" s="477"/>
      <c r="DB39" s="477"/>
      <c r="DC39" s="477"/>
      <c r="DD39" s="477"/>
      <c r="DE39" s="477"/>
      <c r="DF39" s="477"/>
      <c r="DG39" s="477"/>
      <c r="DH39" s="477"/>
      <c r="DI39" s="477"/>
      <c r="DJ39" s="477"/>
      <c r="DK39" s="477"/>
      <c r="DL39" s="477"/>
      <c r="DM39" s="477"/>
      <c r="DN39" s="477"/>
      <c r="DO39" s="477"/>
      <c r="DP39" s="477"/>
      <c r="DQ39" s="477"/>
      <c r="DR39" s="477"/>
    </row>
    <row r="40" spans="1:122" s="408" customFormat="1" ht="15.75">
      <c r="A40" s="477"/>
      <c r="B40" s="468" t="str">
        <f t="shared" si="108"/>
        <v>FGAA</v>
      </c>
      <c r="C40" s="469">
        <f>E40/D40</f>
        <v>9.2434615384615384</v>
      </c>
      <c r="D40" s="545">
        <f>AG105</f>
        <v>104</v>
      </c>
      <c r="E40" s="470">
        <f>AI105+C64</f>
        <v>961.32</v>
      </c>
      <c r="F40" s="573">
        <f t="shared" si="110"/>
        <v>3.5132549247770498E-2</v>
      </c>
      <c r="G40" s="524" t="s">
        <v>398</v>
      </c>
      <c r="H40" s="473" t="str">
        <f>H13</f>
        <v>XPCA</v>
      </c>
      <c r="I40" s="528">
        <v>9.5</v>
      </c>
      <c r="J40" s="527">
        <v>0.1593</v>
      </c>
      <c r="K40" s="528">
        <v>9.2899999999999991</v>
      </c>
      <c r="L40" s="528">
        <v>0.12</v>
      </c>
      <c r="M40" s="472">
        <f t="shared" si="127"/>
        <v>1.2917115177610334E-2</v>
      </c>
      <c r="N40" s="536">
        <f t="shared" si="111"/>
        <v>0.97789473684210515</v>
      </c>
      <c r="O40" s="528"/>
      <c r="P40" s="527"/>
      <c r="Q40" s="528"/>
      <c r="R40" s="528"/>
      <c r="S40" s="475" t="e">
        <f t="shared" si="128"/>
        <v>#DIV/0!</v>
      </c>
      <c r="T40" s="529" t="e">
        <f t="shared" si="112"/>
        <v>#DIV/0!</v>
      </c>
      <c r="U40" s="528"/>
      <c r="V40" s="527"/>
      <c r="W40" s="528"/>
      <c r="X40" s="528"/>
      <c r="Y40" s="472" t="e">
        <f t="shared" si="129"/>
        <v>#DIV/0!</v>
      </c>
      <c r="Z40" s="536" t="e">
        <f t="shared" si="113"/>
        <v>#DIV/0!</v>
      </c>
      <c r="AA40" s="528"/>
      <c r="AB40" s="527"/>
      <c r="AC40" s="528"/>
      <c r="AD40" s="528"/>
      <c r="AE40" s="475" t="e">
        <f t="shared" si="130"/>
        <v>#DIV/0!</v>
      </c>
      <c r="AF40" s="529" t="e">
        <f t="shared" si="114"/>
        <v>#DIV/0!</v>
      </c>
      <c r="AG40" s="528"/>
      <c r="AH40" s="527"/>
      <c r="AI40" s="528"/>
      <c r="AJ40" s="528"/>
      <c r="AK40" s="472" t="e">
        <f t="shared" si="131"/>
        <v>#DIV/0!</v>
      </c>
      <c r="AL40" s="536" t="e">
        <f t="shared" si="115"/>
        <v>#DIV/0!</v>
      </c>
      <c r="AM40" s="528"/>
      <c r="AN40" s="527"/>
      <c r="AO40" s="528"/>
      <c r="AP40" s="528"/>
      <c r="AQ40" s="475" t="e">
        <f t="shared" si="132"/>
        <v>#DIV/0!</v>
      </c>
      <c r="AR40" s="529" t="e">
        <f t="shared" si="116"/>
        <v>#DIV/0!</v>
      </c>
      <c r="AS40" s="528"/>
      <c r="AT40" s="527"/>
      <c r="AU40" s="528"/>
      <c r="AV40" s="528"/>
      <c r="AW40" s="472" t="e">
        <f t="shared" si="133"/>
        <v>#DIV/0!</v>
      </c>
      <c r="AX40" s="536" t="e">
        <f t="shared" si="117"/>
        <v>#DIV/0!</v>
      </c>
      <c r="AY40" s="528"/>
      <c r="AZ40" s="527"/>
      <c r="BA40" s="528"/>
      <c r="BB40" s="528"/>
      <c r="BC40" s="475" t="e">
        <f t="shared" si="134"/>
        <v>#DIV/0!</v>
      </c>
      <c r="BD40" s="529" t="e">
        <f t="shared" si="118"/>
        <v>#DIV/0!</v>
      </c>
      <c r="BE40" s="528"/>
      <c r="BF40" s="527"/>
      <c r="BG40" s="528"/>
      <c r="BH40" s="528"/>
      <c r="BI40" s="472" t="e">
        <f t="shared" si="119"/>
        <v>#DIV/0!</v>
      </c>
      <c r="BJ40" s="536" t="e">
        <f t="shared" si="120"/>
        <v>#DIV/0!</v>
      </c>
      <c r="BK40" s="528"/>
      <c r="BL40" s="527"/>
      <c r="BM40" s="528"/>
      <c r="BN40" s="528"/>
      <c r="BO40" s="475" t="e">
        <f t="shared" si="121"/>
        <v>#DIV/0!</v>
      </c>
      <c r="BP40" s="529" t="e">
        <f t="shared" si="122"/>
        <v>#DIV/0!</v>
      </c>
      <c r="BQ40" s="528"/>
      <c r="BR40" s="527"/>
      <c r="BS40" s="528"/>
      <c r="BT40" s="528"/>
      <c r="BU40" s="472" t="e">
        <f t="shared" si="135"/>
        <v>#DIV/0!</v>
      </c>
      <c r="BV40" s="536" t="e">
        <f t="shared" si="124"/>
        <v>#DIV/0!</v>
      </c>
      <c r="BW40" s="528"/>
      <c r="BX40" s="527"/>
      <c r="BY40" s="528"/>
      <c r="BZ40" s="528"/>
      <c r="CA40" s="475" t="e">
        <f t="shared" si="136"/>
        <v>#DIV/0!</v>
      </c>
      <c r="CB40" s="529" t="e">
        <f t="shared" si="126"/>
        <v>#DIV/0!</v>
      </c>
      <c r="CC40" s="482"/>
      <c r="CD40" s="482"/>
      <c r="CE40" s="482"/>
      <c r="CF40" s="477"/>
      <c r="CG40" s="477"/>
      <c r="CH40" s="477"/>
      <c r="CI40" s="477"/>
      <c r="CJ40" s="477"/>
      <c r="CK40" s="477"/>
      <c r="CL40" s="477"/>
      <c r="CM40" s="477"/>
      <c r="CN40" s="477"/>
      <c r="CO40" s="477"/>
      <c r="CP40" s="477"/>
      <c r="CQ40" s="477"/>
      <c r="CR40" s="477"/>
      <c r="CS40" s="477"/>
      <c r="CT40" s="477"/>
      <c r="CU40" s="477"/>
      <c r="CV40" s="477"/>
      <c r="CW40" s="477"/>
      <c r="CX40" s="477"/>
      <c r="CY40" s="477"/>
      <c r="CZ40" s="477"/>
      <c r="DA40" s="477"/>
      <c r="DB40" s="477"/>
      <c r="DC40" s="477"/>
      <c r="DD40" s="477"/>
      <c r="DE40" s="477"/>
      <c r="DF40" s="477"/>
      <c r="DG40" s="477"/>
      <c r="DH40" s="477"/>
      <c r="DI40" s="477"/>
      <c r="DJ40" s="477"/>
      <c r="DK40" s="477"/>
      <c r="DL40" s="477"/>
      <c r="DM40" s="477"/>
      <c r="DN40" s="477"/>
      <c r="DO40" s="477"/>
      <c r="DP40" s="477"/>
      <c r="DQ40" s="477"/>
      <c r="DR40" s="477"/>
    </row>
    <row r="41" spans="1:122" s="408" customFormat="1" ht="15.75" customHeight="1">
      <c r="A41" s="477"/>
      <c r="B41" s="468">
        <f t="shared" si="108"/>
        <v>0</v>
      </c>
      <c r="C41" s="469" t="e">
        <f>E41/D41</f>
        <v>#DIV/0!</v>
      </c>
      <c r="D41" s="545">
        <f>M67</f>
        <v>0</v>
      </c>
      <c r="E41" s="470">
        <f>O67+C65</f>
        <v>0</v>
      </c>
      <c r="F41" s="573">
        <f t="shared" si="110"/>
        <v>0</v>
      </c>
      <c r="G41" s="524" t="s">
        <v>399</v>
      </c>
      <c r="H41" s="473" t="str">
        <f>H14</f>
        <v>FGAA</v>
      </c>
      <c r="I41" s="528"/>
      <c r="J41" s="527"/>
      <c r="K41" s="528"/>
      <c r="L41" s="528"/>
      <c r="M41" s="472" t="e">
        <f t="shared" si="127"/>
        <v>#DIV/0!</v>
      </c>
      <c r="N41" s="536" t="e">
        <f t="shared" si="111"/>
        <v>#DIV/0!</v>
      </c>
      <c r="O41" s="528"/>
      <c r="P41" s="527"/>
      <c r="Q41" s="528"/>
      <c r="R41" s="528"/>
      <c r="S41" s="475" t="e">
        <f t="shared" si="128"/>
        <v>#DIV/0!</v>
      </c>
      <c r="T41" s="529" t="e">
        <f t="shared" si="112"/>
        <v>#DIV/0!</v>
      </c>
      <c r="U41" s="528"/>
      <c r="V41" s="527"/>
      <c r="W41" s="528"/>
      <c r="X41" s="528"/>
      <c r="Y41" s="472" t="e">
        <f t="shared" si="129"/>
        <v>#DIV/0!</v>
      </c>
      <c r="Z41" s="536" t="e">
        <f t="shared" si="113"/>
        <v>#DIV/0!</v>
      </c>
      <c r="AA41" s="528"/>
      <c r="AB41" s="527"/>
      <c r="AC41" s="528"/>
      <c r="AD41" s="528"/>
      <c r="AE41" s="475" t="e">
        <f t="shared" si="130"/>
        <v>#DIV/0!</v>
      </c>
      <c r="AF41" s="529" t="e">
        <f t="shared" si="114"/>
        <v>#DIV/0!</v>
      </c>
      <c r="AG41" s="528"/>
      <c r="AH41" s="527"/>
      <c r="AI41" s="528"/>
      <c r="AJ41" s="528"/>
      <c r="AK41" s="472" t="e">
        <f t="shared" si="131"/>
        <v>#DIV/0!</v>
      </c>
      <c r="AL41" s="536" t="e">
        <f t="shared" si="115"/>
        <v>#DIV/0!</v>
      </c>
      <c r="AM41" s="528"/>
      <c r="AN41" s="527"/>
      <c r="AO41" s="528"/>
      <c r="AP41" s="528"/>
      <c r="AQ41" s="475" t="e">
        <f t="shared" si="132"/>
        <v>#DIV/0!</v>
      </c>
      <c r="AR41" s="529" t="e">
        <f t="shared" si="116"/>
        <v>#DIV/0!</v>
      </c>
      <c r="AS41" s="528"/>
      <c r="AT41" s="527"/>
      <c r="AU41" s="528"/>
      <c r="AV41" s="528"/>
      <c r="AW41" s="472" t="e">
        <f t="shared" si="133"/>
        <v>#DIV/0!</v>
      </c>
      <c r="AX41" s="536" t="e">
        <f t="shared" si="117"/>
        <v>#DIV/0!</v>
      </c>
      <c r="AY41" s="528"/>
      <c r="AZ41" s="527"/>
      <c r="BA41" s="528"/>
      <c r="BB41" s="528"/>
      <c r="BC41" s="475" t="e">
        <f t="shared" si="134"/>
        <v>#DIV/0!</v>
      </c>
      <c r="BD41" s="529" t="e">
        <f t="shared" si="118"/>
        <v>#DIV/0!</v>
      </c>
      <c r="BE41" s="528"/>
      <c r="BF41" s="527"/>
      <c r="BG41" s="528"/>
      <c r="BH41" s="528"/>
      <c r="BI41" s="472" t="e">
        <f t="shared" si="119"/>
        <v>#DIV/0!</v>
      </c>
      <c r="BJ41" s="536" t="e">
        <f t="shared" si="120"/>
        <v>#DIV/0!</v>
      </c>
      <c r="BK41" s="528"/>
      <c r="BL41" s="527"/>
      <c r="BM41" s="528"/>
      <c r="BN41" s="528"/>
      <c r="BO41" s="475" t="e">
        <f t="shared" si="121"/>
        <v>#DIV/0!</v>
      </c>
      <c r="BP41" s="529" t="e">
        <f t="shared" si="122"/>
        <v>#DIV/0!</v>
      </c>
      <c r="BQ41" s="528"/>
      <c r="BR41" s="527"/>
      <c r="BS41" s="528"/>
      <c r="BT41" s="528"/>
      <c r="BU41" s="472" t="e">
        <f t="shared" si="135"/>
        <v>#DIV/0!</v>
      </c>
      <c r="BV41" s="536" t="e">
        <f t="shared" si="124"/>
        <v>#DIV/0!</v>
      </c>
      <c r="BW41" s="528"/>
      <c r="BX41" s="527"/>
      <c r="BY41" s="528"/>
      <c r="BZ41" s="528"/>
      <c r="CA41" s="475" t="e">
        <f t="shared" si="136"/>
        <v>#DIV/0!</v>
      </c>
      <c r="CB41" s="529" t="e">
        <f t="shared" si="126"/>
        <v>#DIV/0!</v>
      </c>
      <c r="CC41" s="482"/>
      <c r="CD41" s="482"/>
      <c r="CE41" s="482"/>
      <c r="CF41" s="477"/>
      <c r="CG41" s="477"/>
      <c r="CH41" s="477"/>
      <c r="CI41" s="477"/>
      <c r="CJ41" s="477"/>
      <c r="CK41" s="477"/>
      <c r="CL41" s="477"/>
      <c r="CM41" s="477"/>
      <c r="CN41" s="477"/>
      <c r="CO41" s="477"/>
      <c r="CP41" s="477"/>
      <c r="CQ41" s="477"/>
      <c r="CR41" s="477"/>
      <c r="CS41" s="477"/>
      <c r="CT41" s="477"/>
      <c r="CU41" s="477"/>
      <c r="CV41" s="477"/>
      <c r="CW41" s="477"/>
      <c r="CX41" s="477"/>
      <c r="CY41" s="477"/>
      <c r="CZ41" s="477"/>
      <c r="DA41" s="477"/>
      <c r="DB41" s="477"/>
      <c r="DC41" s="477"/>
      <c r="DD41" s="477"/>
      <c r="DE41" s="477"/>
      <c r="DF41" s="477"/>
      <c r="DG41" s="477"/>
      <c r="DH41" s="477"/>
      <c r="DI41" s="477"/>
      <c r="DJ41" s="477"/>
      <c r="DK41" s="477"/>
      <c r="DL41" s="477"/>
      <c r="DM41" s="477"/>
      <c r="DN41" s="477"/>
      <c r="DO41" s="477"/>
      <c r="DP41" s="477"/>
      <c r="DQ41" s="477"/>
      <c r="DR41" s="477"/>
    </row>
    <row r="42" spans="1:122" s="408" customFormat="1" ht="15.75">
      <c r="A42" s="477"/>
      <c r="B42" s="468">
        <f t="shared" si="108"/>
        <v>0</v>
      </c>
      <c r="C42" s="469" t="e">
        <f t="shared" si="109"/>
        <v>#DIV/0!</v>
      </c>
      <c r="D42" s="545">
        <f>R67</f>
        <v>0</v>
      </c>
      <c r="E42" s="470">
        <f>T67+C66</f>
        <v>0</v>
      </c>
      <c r="F42" s="573">
        <f t="shared" si="110"/>
        <v>0</v>
      </c>
      <c r="G42" s="524"/>
      <c r="H42" s="474">
        <f>L53</f>
        <v>0</v>
      </c>
      <c r="I42" s="528"/>
      <c r="J42" s="527"/>
      <c r="K42" s="528"/>
      <c r="L42" s="528"/>
      <c r="M42" s="472" t="e">
        <f t="shared" si="127"/>
        <v>#DIV/0!</v>
      </c>
      <c r="N42" s="536" t="e">
        <f t="shared" si="111"/>
        <v>#DIV/0!</v>
      </c>
      <c r="O42" s="528"/>
      <c r="P42" s="527"/>
      <c r="Q42" s="528"/>
      <c r="R42" s="528"/>
      <c r="S42" s="475" t="e">
        <f t="shared" si="128"/>
        <v>#DIV/0!</v>
      </c>
      <c r="T42" s="529" t="e">
        <f t="shared" si="112"/>
        <v>#DIV/0!</v>
      </c>
      <c r="U42" s="528"/>
      <c r="V42" s="527"/>
      <c r="W42" s="528"/>
      <c r="X42" s="528"/>
      <c r="Y42" s="472" t="e">
        <f t="shared" si="129"/>
        <v>#DIV/0!</v>
      </c>
      <c r="Z42" s="536" t="e">
        <f t="shared" si="113"/>
        <v>#DIV/0!</v>
      </c>
      <c r="AA42" s="528"/>
      <c r="AB42" s="527"/>
      <c r="AC42" s="528"/>
      <c r="AD42" s="528"/>
      <c r="AE42" s="475" t="e">
        <f t="shared" si="130"/>
        <v>#DIV/0!</v>
      </c>
      <c r="AF42" s="529" t="e">
        <f t="shared" si="114"/>
        <v>#DIV/0!</v>
      </c>
      <c r="AG42" s="528"/>
      <c r="AH42" s="527"/>
      <c r="AI42" s="528"/>
      <c r="AJ42" s="528"/>
      <c r="AK42" s="472" t="e">
        <f t="shared" si="131"/>
        <v>#DIV/0!</v>
      </c>
      <c r="AL42" s="536" t="e">
        <f t="shared" si="115"/>
        <v>#DIV/0!</v>
      </c>
      <c r="AM42" s="528"/>
      <c r="AN42" s="527"/>
      <c r="AO42" s="528"/>
      <c r="AP42" s="528"/>
      <c r="AQ42" s="475" t="e">
        <f t="shared" si="132"/>
        <v>#DIV/0!</v>
      </c>
      <c r="AR42" s="529" t="e">
        <f t="shared" si="116"/>
        <v>#DIV/0!</v>
      </c>
      <c r="AS42" s="528"/>
      <c r="AT42" s="527"/>
      <c r="AU42" s="528"/>
      <c r="AV42" s="528"/>
      <c r="AW42" s="472" t="e">
        <f t="shared" si="133"/>
        <v>#DIV/0!</v>
      </c>
      <c r="AX42" s="536" t="e">
        <f t="shared" si="117"/>
        <v>#DIV/0!</v>
      </c>
      <c r="AY42" s="528"/>
      <c r="AZ42" s="527"/>
      <c r="BA42" s="528"/>
      <c r="BB42" s="528"/>
      <c r="BC42" s="475" t="e">
        <f t="shared" si="134"/>
        <v>#DIV/0!</v>
      </c>
      <c r="BD42" s="529" t="e">
        <f t="shared" si="118"/>
        <v>#DIV/0!</v>
      </c>
      <c r="BE42" s="528"/>
      <c r="BF42" s="527"/>
      <c r="BG42" s="528"/>
      <c r="BH42" s="528"/>
      <c r="BI42" s="472" t="e">
        <f t="shared" si="119"/>
        <v>#DIV/0!</v>
      </c>
      <c r="BJ42" s="536" t="e">
        <f t="shared" si="120"/>
        <v>#DIV/0!</v>
      </c>
      <c r="BK42" s="528"/>
      <c r="BL42" s="527"/>
      <c r="BM42" s="528"/>
      <c r="BN42" s="528"/>
      <c r="BO42" s="475" t="e">
        <f t="shared" si="121"/>
        <v>#DIV/0!</v>
      </c>
      <c r="BP42" s="529" t="e">
        <f t="shared" si="122"/>
        <v>#DIV/0!</v>
      </c>
      <c r="BQ42" s="528"/>
      <c r="BR42" s="527"/>
      <c r="BS42" s="528"/>
      <c r="BT42" s="528"/>
      <c r="BU42" s="472" t="e">
        <f t="shared" si="135"/>
        <v>#DIV/0!</v>
      </c>
      <c r="BV42" s="536" t="e">
        <f t="shared" si="124"/>
        <v>#DIV/0!</v>
      </c>
      <c r="BW42" s="528"/>
      <c r="BX42" s="527"/>
      <c r="BY42" s="528"/>
      <c r="BZ42" s="528"/>
      <c r="CA42" s="475" t="e">
        <f t="shared" si="136"/>
        <v>#DIV/0!</v>
      </c>
      <c r="CB42" s="529" t="e">
        <f t="shared" si="126"/>
        <v>#DIV/0!</v>
      </c>
      <c r="CC42" s="482"/>
      <c r="CD42" s="482"/>
      <c r="CE42" s="482"/>
      <c r="CF42" s="477"/>
      <c r="CG42" s="477"/>
      <c r="CH42" s="477"/>
      <c r="CI42" s="477"/>
      <c r="CJ42" s="477"/>
      <c r="CK42" s="477"/>
      <c r="CL42" s="477"/>
      <c r="CM42" s="477"/>
      <c r="CN42" s="477"/>
      <c r="CO42" s="477"/>
      <c r="CP42" s="477"/>
      <c r="CQ42" s="477"/>
      <c r="CR42" s="477"/>
      <c r="CS42" s="477"/>
      <c r="CT42" s="477"/>
      <c r="CU42" s="477"/>
      <c r="CV42" s="477"/>
      <c r="CW42" s="477"/>
      <c r="CX42" s="477"/>
      <c r="CY42" s="477"/>
      <c r="CZ42" s="477"/>
      <c r="DA42" s="477"/>
      <c r="DB42" s="477"/>
      <c r="DC42" s="477"/>
      <c r="DD42" s="477"/>
      <c r="DE42" s="477"/>
      <c r="DF42" s="477"/>
      <c r="DG42" s="477"/>
      <c r="DH42" s="477"/>
      <c r="DI42" s="477"/>
      <c r="DJ42" s="477"/>
      <c r="DK42" s="477"/>
      <c r="DL42" s="477"/>
      <c r="DM42" s="477"/>
      <c r="DN42" s="477"/>
      <c r="DO42" s="477"/>
      <c r="DP42" s="477"/>
      <c r="DQ42" s="477"/>
      <c r="DR42" s="477"/>
    </row>
    <row r="43" spans="1:122" s="408" customFormat="1" ht="15.75">
      <c r="A43" s="477"/>
      <c r="B43" s="468">
        <f t="shared" si="108"/>
        <v>0</v>
      </c>
      <c r="C43" s="469" t="e">
        <f t="shared" si="109"/>
        <v>#DIV/0!</v>
      </c>
      <c r="D43" s="545">
        <f>W67</f>
        <v>0</v>
      </c>
      <c r="E43" s="470">
        <f>Y67+C67</f>
        <v>0</v>
      </c>
      <c r="F43" s="573">
        <f t="shared" si="110"/>
        <v>0</v>
      </c>
      <c r="G43" s="524"/>
      <c r="H43" s="474">
        <f>Q53</f>
        <v>0</v>
      </c>
      <c r="I43" s="528"/>
      <c r="J43" s="527"/>
      <c r="K43" s="528"/>
      <c r="L43" s="528"/>
      <c r="M43" s="472" t="e">
        <f t="shared" si="127"/>
        <v>#DIV/0!</v>
      </c>
      <c r="N43" s="536" t="e">
        <f t="shared" si="111"/>
        <v>#DIV/0!</v>
      </c>
      <c r="O43" s="528"/>
      <c r="P43" s="527"/>
      <c r="Q43" s="528"/>
      <c r="R43" s="528"/>
      <c r="S43" s="475" t="e">
        <f t="shared" si="128"/>
        <v>#DIV/0!</v>
      </c>
      <c r="T43" s="529" t="e">
        <f t="shared" si="112"/>
        <v>#DIV/0!</v>
      </c>
      <c r="U43" s="528"/>
      <c r="V43" s="527"/>
      <c r="W43" s="528"/>
      <c r="X43" s="528"/>
      <c r="Y43" s="472" t="e">
        <f t="shared" si="129"/>
        <v>#DIV/0!</v>
      </c>
      <c r="Z43" s="536" t="e">
        <f t="shared" si="113"/>
        <v>#DIV/0!</v>
      </c>
      <c r="AA43" s="528"/>
      <c r="AB43" s="527"/>
      <c r="AC43" s="528"/>
      <c r="AD43" s="528"/>
      <c r="AE43" s="475" t="e">
        <f t="shared" si="130"/>
        <v>#DIV/0!</v>
      </c>
      <c r="AF43" s="529" t="e">
        <f t="shared" si="114"/>
        <v>#DIV/0!</v>
      </c>
      <c r="AG43" s="528"/>
      <c r="AH43" s="527"/>
      <c r="AI43" s="528"/>
      <c r="AJ43" s="528"/>
      <c r="AK43" s="472" t="e">
        <f t="shared" si="131"/>
        <v>#DIV/0!</v>
      </c>
      <c r="AL43" s="536" t="e">
        <f t="shared" si="115"/>
        <v>#DIV/0!</v>
      </c>
      <c r="AM43" s="528"/>
      <c r="AN43" s="527"/>
      <c r="AO43" s="528"/>
      <c r="AP43" s="528"/>
      <c r="AQ43" s="475" t="e">
        <f t="shared" si="132"/>
        <v>#DIV/0!</v>
      </c>
      <c r="AR43" s="529" t="e">
        <f t="shared" si="116"/>
        <v>#DIV/0!</v>
      </c>
      <c r="AS43" s="528"/>
      <c r="AT43" s="527"/>
      <c r="AU43" s="528"/>
      <c r="AV43" s="528"/>
      <c r="AW43" s="472" t="e">
        <f t="shared" si="133"/>
        <v>#DIV/0!</v>
      </c>
      <c r="AX43" s="536" t="e">
        <f t="shared" si="117"/>
        <v>#DIV/0!</v>
      </c>
      <c r="AY43" s="528"/>
      <c r="AZ43" s="527"/>
      <c r="BA43" s="528"/>
      <c r="BB43" s="528"/>
      <c r="BC43" s="475" t="e">
        <f t="shared" si="134"/>
        <v>#DIV/0!</v>
      </c>
      <c r="BD43" s="529" t="e">
        <f t="shared" si="118"/>
        <v>#DIV/0!</v>
      </c>
      <c r="BE43" s="528"/>
      <c r="BF43" s="527"/>
      <c r="BG43" s="528"/>
      <c r="BH43" s="528"/>
      <c r="BI43" s="472" t="e">
        <f t="shared" si="119"/>
        <v>#DIV/0!</v>
      </c>
      <c r="BJ43" s="536" t="e">
        <f t="shared" si="120"/>
        <v>#DIV/0!</v>
      </c>
      <c r="BK43" s="528"/>
      <c r="BL43" s="527"/>
      <c r="BM43" s="528"/>
      <c r="BN43" s="528"/>
      <c r="BO43" s="475" t="e">
        <f t="shared" si="121"/>
        <v>#DIV/0!</v>
      </c>
      <c r="BP43" s="529" t="e">
        <f t="shared" si="122"/>
        <v>#DIV/0!</v>
      </c>
      <c r="BQ43" s="528"/>
      <c r="BR43" s="527"/>
      <c r="BS43" s="528"/>
      <c r="BT43" s="528"/>
      <c r="BU43" s="472" t="e">
        <f t="shared" si="135"/>
        <v>#DIV/0!</v>
      </c>
      <c r="BV43" s="536" t="e">
        <f t="shared" si="124"/>
        <v>#DIV/0!</v>
      </c>
      <c r="BW43" s="528"/>
      <c r="BX43" s="527"/>
      <c r="BY43" s="528"/>
      <c r="BZ43" s="528"/>
      <c r="CA43" s="475" t="e">
        <f t="shared" si="136"/>
        <v>#DIV/0!</v>
      </c>
      <c r="CB43" s="529" t="e">
        <f t="shared" si="126"/>
        <v>#DIV/0!</v>
      </c>
      <c r="CC43" s="482"/>
      <c r="CD43" s="482"/>
      <c r="CE43" s="482"/>
      <c r="CF43" s="477"/>
      <c r="CG43" s="477"/>
      <c r="CH43" s="477"/>
      <c r="CI43" s="477"/>
      <c r="CJ43" s="477"/>
      <c r="CK43" s="477"/>
      <c r="CL43" s="477"/>
      <c r="CM43" s="477"/>
      <c r="CN43" s="477"/>
      <c r="CO43" s="477"/>
      <c r="CP43" s="477"/>
      <c r="CQ43" s="477"/>
      <c r="CR43" s="477"/>
      <c r="CS43" s="477"/>
      <c r="CT43" s="477"/>
      <c r="CU43" s="477"/>
      <c r="CV43" s="477"/>
      <c r="CW43" s="477"/>
      <c r="CX43" s="477"/>
      <c r="CY43" s="477"/>
      <c r="CZ43" s="477"/>
      <c r="DA43" s="477"/>
      <c r="DB43" s="477"/>
      <c r="DC43" s="477"/>
      <c r="DD43" s="477"/>
      <c r="DE43" s="477"/>
      <c r="DF43" s="477"/>
      <c r="DG43" s="477"/>
      <c r="DH43" s="477"/>
      <c r="DI43" s="477"/>
      <c r="DJ43" s="477"/>
      <c r="DK43" s="477"/>
      <c r="DL43" s="477"/>
      <c r="DM43" s="477"/>
      <c r="DN43" s="477"/>
      <c r="DO43" s="477"/>
      <c r="DP43" s="477"/>
      <c r="DQ43" s="477"/>
      <c r="DR43" s="477"/>
    </row>
    <row r="44" spans="1:122" s="408" customFormat="1" ht="15.75">
      <c r="A44" s="477"/>
      <c r="B44" s="468">
        <f t="shared" si="108"/>
        <v>0</v>
      </c>
      <c r="C44" s="469" t="e">
        <f t="shared" si="109"/>
        <v>#DIV/0!</v>
      </c>
      <c r="D44" s="545">
        <f>AB67</f>
        <v>0</v>
      </c>
      <c r="E44" s="470">
        <f>AD67+C68</f>
        <v>0</v>
      </c>
      <c r="F44" s="573">
        <f t="shared" si="110"/>
        <v>0</v>
      </c>
      <c r="G44" s="524"/>
      <c r="H44" s="474">
        <f>V53</f>
        <v>0</v>
      </c>
      <c r="I44" s="528"/>
      <c r="J44" s="527"/>
      <c r="K44" s="528"/>
      <c r="L44" s="528"/>
      <c r="M44" s="472" t="e">
        <f t="shared" si="127"/>
        <v>#DIV/0!</v>
      </c>
      <c r="N44" s="536" t="e">
        <f t="shared" si="111"/>
        <v>#DIV/0!</v>
      </c>
      <c r="O44" s="528"/>
      <c r="P44" s="527"/>
      <c r="Q44" s="528"/>
      <c r="R44" s="528"/>
      <c r="S44" s="475" t="e">
        <f t="shared" si="128"/>
        <v>#DIV/0!</v>
      </c>
      <c r="T44" s="529" t="e">
        <f t="shared" si="112"/>
        <v>#DIV/0!</v>
      </c>
      <c r="U44" s="528"/>
      <c r="V44" s="527"/>
      <c r="W44" s="528"/>
      <c r="X44" s="528"/>
      <c r="Y44" s="472" t="e">
        <f t="shared" si="129"/>
        <v>#DIV/0!</v>
      </c>
      <c r="Z44" s="536" t="e">
        <f t="shared" si="113"/>
        <v>#DIV/0!</v>
      </c>
      <c r="AA44" s="528"/>
      <c r="AB44" s="527"/>
      <c r="AC44" s="528"/>
      <c r="AD44" s="528"/>
      <c r="AE44" s="475" t="e">
        <f t="shared" si="130"/>
        <v>#DIV/0!</v>
      </c>
      <c r="AF44" s="529" t="e">
        <f t="shared" si="114"/>
        <v>#DIV/0!</v>
      </c>
      <c r="AG44" s="528"/>
      <c r="AH44" s="527"/>
      <c r="AI44" s="528"/>
      <c r="AJ44" s="528"/>
      <c r="AK44" s="472" t="e">
        <f t="shared" si="131"/>
        <v>#DIV/0!</v>
      </c>
      <c r="AL44" s="536" t="e">
        <f t="shared" si="115"/>
        <v>#DIV/0!</v>
      </c>
      <c r="AM44" s="528"/>
      <c r="AN44" s="527"/>
      <c r="AO44" s="528"/>
      <c r="AP44" s="528"/>
      <c r="AQ44" s="475" t="e">
        <f t="shared" si="132"/>
        <v>#DIV/0!</v>
      </c>
      <c r="AR44" s="529" t="e">
        <f t="shared" si="116"/>
        <v>#DIV/0!</v>
      </c>
      <c r="AS44" s="528"/>
      <c r="AT44" s="527"/>
      <c r="AU44" s="528"/>
      <c r="AV44" s="528"/>
      <c r="AW44" s="472" t="e">
        <f t="shared" si="133"/>
        <v>#DIV/0!</v>
      </c>
      <c r="AX44" s="536" t="e">
        <f t="shared" si="117"/>
        <v>#DIV/0!</v>
      </c>
      <c r="AY44" s="528"/>
      <c r="AZ44" s="527"/>
      <c r="BA44" s="528"/>
      <c r="BB44" s="528"/>
      <c r="BC44" s="475" t="e">
        <f t="shared" si="134"/>
        <v>#DIV/0!</v>
      </c>
      <c r="BD44" s="529" t="e">
        <f t="shared" si="118"/>
        <v>#DIV/0!</v>
      </c>
      <c r="BE44" s="528"/>
      <c r="BF44" s="527"/>
      <c r="BG44" s="528"/>
      <c r="BH44" s="528"/>
      <c r="BI44" s="472" t="e">
        <f t="shared" si="119"/>
        <v>#DIV/0!</v>
      </c>
      <c r="BJ44" s="536" t="e">
        <f t="shared" si="120"/>
        <v>#DIV/0!</v>
      </c>
      <c r="BK44" s="528"/>
      <c r="BL44" s="527"/>
      <c r="BM44" s="528"/>
      <c r="BN44" s="528"/>
      <c r="BO44" s="475" t="e">
        <f t="shared" si="121"/>
        <v>#DIV/0!</v>
      </c>
      <c r="BP44" s="529" t="e">
        <f t="shared" si="122"/>
        <v>#DIV/0!</v>
      </c>
      <c r="BQ44" s="528"/>
      <c r="BR44" s="527"/>
      <c r="BS44" s="528"/>
      <c r="BT44" s="528"/>
      <c r="BU44" s="472" t="e">
        <f t="shared" si="135"/>
        <v>#DIV/0!</v>
      </c>
      <c r="BV44" s="536" t="e">
        <f t="shared" si="124"/>
        <v>#DIV/0!</v>
      </c>
      <c r="BW44" s="528"/>
      <c r="BX44" s="527"/>
      <c r="BY44" s="528"/>
      <c r="BZ44" s="528"/>
      <c r="CA44" s="475" t="e">
        <f t="shared" si="136"/>
        <v>#DIV/0!</v>
      </c>
      <c r="CB44" s="529" t="e">
        <f t="shared" si="126"/>
        <v>#DIV/0!</v>
      </c>
      <c r="CC44" s="482"/>
      <c r="CD44" s="482"/>
      <c r="CE44" s="482"/>
      <c r="CF44" s="477"/>
      <c r="CG44" s="477"/>
      <c r="CH44" s="477"/>
      <c r="CI44" s="477"/>
      <c r="CJ44" s="477"/>
      <c r="CK44" s="477"/>
      <c r="CL44" s="477"/>
      <c r="CM44" s="477"/>
      <c r="CN44" s="477"/>
      <c r="CO44" s="477"/>
      <c r="CP44" s="477"/>
      <c r="CQ44" s="477"/>
      <c r="CR44" s="477"/>
      <c r="CS44" s="477"/>
      <c r="CT44" s="477"/>
      <c r="CU44" s="477"/>
      <c r="CV44" s="477"/>
      <c r="CW44" s="477"/>
      <c r="CX44" s="477"/>
      <c r="CY44" s="477"/>
      <c r="CZ44" s="477"/>
      <c r="DA44" s="477"/>
      <c r="DB44" s="477"/>
      <c r="DC44" s="477"/>
      <c r="DD44" s="477"/>
      <c r="DE44" s="477"/>
      <c r="DF44" s="477"/>
      <c r="DG44" s="477"/>
      <c r="DH44" s="477"/>
      <c r="DI44" s="477"/>
      <c r="DJ44" s="477"/>
      <c r="DK44" s="477"/>
      <c r="DL44" s="477"/>
      <c r="DM44" s="477"/>
      <c r="DN44" s="477"/>
      <c r="DO44" s="477"/>
      <c r="DP44" s="477"/>
      <c r="DQ44" s="477"/>
      <c r="DR44" s="477"/>
    </row>
    <row r="45" spans="1:122" s="408" customFormat="1" ht="15.75">
      <c r="A45" s="477"/>
      <c r="B45" s="468">
        <f t="shared" si="108"/>
        <v>0</v>
      </c>
      <c r="C45" s="469" t="e">
        <f t="shared" si="109"/>
        <v>#DIV/0!</v>
      </c>
      <c r="D45" s="545">
        <f>AG67</f>
        <v>0</v>
      </c>
      <c r="E45" s="470">
        <f>AI67+C69</f>
        <v>0</v>
      </c>
      <c r="F45" s="573">
        <f t="shared" si="110"/>
        <v>0</v>
      </c>
      <c r="G45" s="524"/>
      <c r="H45" s="474">
        <f>AA53</f>
        <v>0</v>
      </c>
      <c r="I45" s="528"/>
      <c r="J45" s="527"/>
      <c r="K45" s="528"/>
      <c r="L45" s="528"/>
      <c r="M45" s="472" t="e">
        <f t="shared" si="127"/>
        <v>#DIV/0!</v>
      </c>
      <c r="N45" s="536" t="e">
        <f t="shared" si="111"/>
        <v>#DIV/0!</v>
      </c>
      <c r="O45" s="528"/>
      <c r="P45" s="527"/>
      <c r="Q45" s="528"/>
      <c r="R45" s="528"/>
      <c r="S45" s="475" t="e">
        <f t="shared" si="128"/>
        <v>#DIV/0!</v>
      </c>
      <c r="T45" s="529" t="e">
        <f t="shared" si="112"/>
        <v>#DIV/0!</v>
      </c>
      <c r="U45" s="528"/>
      <c r="V45" s="527"/>
      <c r="W45" s="528"/>
      <c r="X45" s="528"/>
      <c r="Y45" s="472" t="e">
        <f t="shared" si="129"/>
        <v>#DIV/0!</v>
      </c>
      <c r="Z45" s="536" t="e">
        <f t="shared" si="113"/>
        <v>#DIV/0!</v>
      </c>
      <c r="AA45" s="528"/>
      <c r="AB45" s="527"/>
      <c r="AC45" s="528"/>
      <c r="AD45" s="528"/>
      <c r="AE45" s="475" t="e">
        <f t="shared" si="130"/>
        <v>#DIV/0!</v>
      </c>
      <c r="AF45" s="529" t="e">
        <f t="shared" si="114"/>
        <v>#DIV/0!</v>
      </c>
      <c r="AG45" s="528"/>
      <c r="AH45" s="527"/>
      <c r="AI45" s="528"/>
      <c r="AJ45" s="528"/>
      <c r="AK45" s="472" t="e">
        <f t="shared" si="131"/>
        <v>#DIV/0!</v>
      </c>
      <c r="AL45" s="536" t="e">
        <f t="shared" si="115"/>
        <v>#DIV/0!</v>
      </c>
      <c r="AM45" s="528"/>
      <c r="AN45" s="527"/>
      <c r="AO45" s="528"/>
      <c r="AP45" s="528"/>
      <c r="AQ45" s="475" t="e">
        <f t="shared" si="132"/>
        <v>#DIV/0!</v>
      </c>
      <c r="AR45" s="529" t="e">
        <f t="shared" si="116"/>
        <v>#DIV/0!</v>
      </c>
      <c r="AS45" s="528"/>
      <c r="AT45" s="527"/>
      <c r="AU45" s="528"/>
      <c r="AV45" s="528"/>
      <c r="AW45" s="472" t="e">
        <f t="shared" si="133"/>
        <v>#DIV/0!</v>
      </c>
      <c r="AX45" s="536" t="e">
        <f t="shared" si="117"/>
        <v>#DIV/0!</v>
      </c>
      <c r="AY45" s="528"/>
      <c r="AZ45" s="527"/>
      <c r="BA45" s="528"/>
      <c r="BB45" s="528"/>
      <c r="BC45" s="475" t="e">
        <f t="shared" si="134"/>
        <v>#DIV/0!</v>
      </c>
      <c r="BD45" s="529" t="e">
        <f t="shared" si="118"/>
        <v>#DIV/0!</v>
      </c>
      <c r="BE45" s="528"/>
      <c r="BF45" s="527"/>
      <c r="BG45" s="528"/>
      <c r="BH45" s="528"/>
      <c r="BI45" s="472" t="e">
        <f t="shared" si="119"/>
        <v>#DIV/0!</v>
      </c>
      <c r="BJ45" s="536" t="e">
        <f t="shared" si="120"/>
        <v>#DIV/0!</v>
      </c>
      <c r="BK45" s="528"/>
      <c r="BL45" s="527"/>
      <c r="BM45" s="528"/>
      <c r="BN45" s="528"/>
      <c r="BO45" s="475" t="e">
        <f t="shared" si="121"/>
        <v>#DIV/0!</v>
      </c>
      <c r="BP45" s="529" t="e">
        <f t="shared" si="122"/>
        <v>#DIV/0!</v>
      </c>
      <c r="BQ45" s="528"/>
      <c r="BR45" s="527"/>
      <c r="BS45" s="528"/>
      <c r="BT45" s="528"/>
      <c r="BU45" s="472" t="e">
        <f t="shared" si="135"/>
        <v>#DIV/0!</v>
      </c>
      <c r="BV45" s="536" t="e">
        <f t="shared" si="124"/>
        <v>#DIV/0!</v>
      </c>
      <c r="BW45" s="528"/>
      <c r="BX45" s="527"/>
      <c r="BY45" s="528"/>
      <c r="BZ45" s="528"/>
      <c r="CA45" s="475" t="e">
        <f t="shared" si="136"/>
        <v>#DIV/0!</v>
      </c>
      <c r="CB45" s="529" t="e">
        <f t="shared" si="126"/>
        <v>#DIV/0!</v>
      </c>
      <c r="CC45" s="482"/>
      <c r="CD45" s="482"/>
      <c r="CE45" s="482"/>
      <c r="CF45" s="477"/>
      <c r="CG45" s="477"/>
      <c r="CH45" s="477"/>
      <c r="CI45" s="477"/>
      <c r="CJ45" s="477"/>
      <c r="CK45" s="477"/>
      <c r="CL45" s="477"/>
      <c r="CM45" s="477"/>
      <c r="CN45" s="477"/>
      <c r="CO45" s="477"/>
      <c r="CP45" s="477"/>
      <c r="CQ45" s="477"/>
      <c r="CR45" s="477"/>
      <c r="CS45" s="477"/>
      <c r="CT45" s="477"/>
      <c r="CU45" s="477"/>
      <c r="CV45" s="477"/>
      <c r="CW45" s="477"/>
      <c r="CX45" s="477"/>
      <c r="CY45" s="477"/>
      <c r="CZ45" s="477"/>
      <c r="DA45" s="477"/>
      <c r="DB45" s="477"/>
      <c r="DC45" s="477"/>
      <c r="DD45" s="477"/>
      <c r="DE45" s="477"/>
      <c r="DF45" s="477"/>
      <c r="DG45" s="477"/>
      <c r="DH45" s="477"/>
      <c r="DI45" s="477"/>
      <c r="DJ45" s="477"/>
      <c r="DK45" s="477"/>
      <c r="DL45" s="477"/>
      <c r="DM45" s="477"/>
      <c r="DN45" s="477"/>
      <c r="DO45" s="477"/>
      <c r="DP45" s="477"/>
      <c r="DQ45" s="477"/>
      <c r="DR45" s="477"/>
    </row>
    <row r="46" spans="1:122" s="408" customFormat="1" ht="15.75">
      <c r="A46" s="477"/>
      <c r="B46" s="468">
        <f t="shared" si="108"/>
        <v>0</v>
      </c>
      <c r="C46" s="469" t="e">
        <f t="shared" si="109"/>
        <v>#DIV/0!</v>
      </c>
      <c r="D46" s="545">
        <f>AL67</f>
        <v>0</v>
      </c>
      <c r="E46" s="470">
        <f>AN67+C70</f>
        <v>0</v>
      </c>
      <c r="F46" s="573">
        <f t="shared" si="110"/>
        <v>0</v>
      </c>
      <c r="G46" s="524"/>
      <c r="H46" s="474">
        <f>AF53</f>
        <v>0</v>
      </c>
      <c r="I46" s="528"/>
      <c r="J46" s="527"/>
      <c r="K46" s="528"/>
      <c r="L46" s="528"/>
      <c r="M46" s="472" t="e">
        <f t="shared" si="127"/>
        <v>#DIV/0!</v>
      </c>
      <c r="N46" s="536" t="e">
        <f t="shared" si="111"/>
        <v>#DIV/0!</v>
      </c>
      <c r="O46" s="528"/>
      <c r="P46" s="527"/>
      <c r="Q46" s="528"/>
      <c r="R46" s="528"/>
      <c r="S46" s="475" t="e">
        <f t="shared" si="128"/>
        <v>#DIV/0!</v>
      </c>
      <c r="T46" s="529" t="e">
        <f t="shared" si="112"/>
        <v>#DIV/0!</v>
      </c>
      <c r="U46" s="528"/>
      <c r="V46" s="527"/>
      <c r="W46" s="528"/>
      <c r="X46" s="528"/>
      <c r="Y46" s="472" t="e">
        <f t="shared" si="129"/>
        <v>#DIV/0!</v>
      </c>
      <c r="Z46" s="536" t="e">
        <f t="shared" si="113"/>
        <v>#DIV/0!</v>
      </c>
      <c r="AA46" s="528"/>
      <c r="AB46" s="527"/>
      <c r="AC46" s="528"/>
      <c r="AD46" s="528"/>
      <c r="AE46" s="475" t="e">
        <f t="shared" si="130"/>
        <v>#DIV/0!</v>
      </c>
      <c r="AF46" s="529" t="e">
        <f t="shared" si="114"/>
        <v>#DIV/0!</v>
      </c>
      <c r="AG46" s="528"/>
      <c r="AH46" s="527"/>
      <c r="AI46" s="528"/>
      <c r="AJ46" s="528"/>
      <c r="AK46" s="472" t="e">
        <f t="shared" si="131"/>
        <v>#DIV/0!</v>
      </c>
      <c r="AL46" s="536" t="e">
        <f t="shared" si="115"/>
        <v>#DIV/0!</v>
      </c>
      <c r="AM46" s="528"/>
      <c r="AN46" s="527"/>
      <c r="AO46" s="528"/>
      <c r="AP46" s="528"/>
      <c r="AQ46" s="475" t="e">
        <f t="shared" si="132"/>
        <v>#DIV/0!</v>
      </c>
      <c r="AR46" s="529" t="e">
        <f t="shared" si="116"/>
        <v>#DIV/0!</v>
      </c>
      <c r="AS46" s="528"/>
      <c r="AT46" s="527"/>
      <c r="AU46" s="528"/>
      <c r="AV46" s="528"/>
      <c r="AW46" s="472" t="e">
        <f t="shared" si="133"/>
        <v>#DIV/0!</v>
      </c>
      <c r="AX46" s="536" t="e">
        <f t="shared" si="117"/>
        <v>#DIV/0!</v>
      </c>
      <c r="AY46" s="528"/>
      <c r="AZ46" s="527"/>
      <c r="BA46" s="528"/>
      <c r="BB46" s="528"/>
      <c r="BC46" s="475" t="e">
        <f t="shared" si="134"/>
        <v>#DIV/0!</v>
      </c>
      <c r="BD46" s="529" t="e">
        <f t="shared" si="118"/>
        <v>#DIV/0!</v>
      </c>
      <c r="BE46" s="528"/>
      <c r="BF46" s="527"/>
      <c r="BG46" s="528"/>
      <c r="BH46" s="528"/>
      <c r="BI46" s="472" t="e">
        <f t="shared" si="119"/>
        <v>#DIV/0!</v>
      </c>
      <c r="BJ46" s="536" t="e">
        <f t="shared" si="120"/>
        <v>#DIV/0!</v>
      </c>
      <c r="BK46" s="528"/>
      <c r="BL46" s="527"/>
      <c r="BM46" s="528"/>
      <c r="BN46" s="528"/>
      <c r="BO46" s="475" t="e">
        <f t="shared" si="121"/>
        <v>#DIV/0!</v>
      </c>
      <c r="BP46" s="529" t="e">
        <f t="shared" si="122"/>
        <v>#DIV/0!</v>
      </c>
      <c r="BQ46" s="528"/>
      <c r="BR46" s="527"/>
      <c r="BS46" s="528"/>
      <c r="BT46" s="528"/>
      <c r="BU46" s="472" t="e">
        <f t="shared" si="135"/>
        <v>#DIV/0!</v>
      </c>
      <c r="BV46" s="536" t="e">
        <f t="shared" si="124"/>
        <v>#DIV/0!</v>
      </c>
      <c r="BW46" s="528"/>
      <c r="BX46" s="527"/>
      <c r="BY46" s="528"/>
      <c r="BZ46" s="528"/>
      <c r="CA46" s="475" t="e">
        <f t="shared" si="136"/>
        <v>#DIV/0!</v>
      </c>
      <c r="CB46" s="529" t="e">
        <f t="shared" si="126"/>
        <v>#DIV/0!</v>
      </c>
      <c r="CC46" s="482"/>
      <c r="CD46" s="482"/>
      <c r="CE46" s="482"/>
      <c r="CF46" s="477"/>
      <c r="CG46" s="477"/>
      <c r="CH46" s="477"/>
      <c r="CI46" s="477"/>
      <c r="CJ46" s="477"/>
      <c r="CK46" s="477"/>
      <c r="CL46" s="477"/>
      <c r="CM46" s="477"/>
      <c r="CN46" s="477"/>
      <c r="CO46" s="477"/>
      <c r="CP46" s="477"/>
      <c r="CQ46" s="477"/>
      <c r="CR46" s="477"/>
      <c r="CS46" s="477"/>
      <c r="CT46" s="477"/>
      <c r="CU46" s="477"/>
      <c r="CV46" s="477"/>
      <c r="CW46" s="477"/>
      <c r="CX46" s="477"/>
      <c r="CY46" s="477"/>
      <c r="CZ46" s="477"/>
      <c r="DA46" s="477"/>
      <c r="DB46" s="477"/>
      <c r="DC46" s="477"/>
      <c r="DD46" s="477"/>
      <c r="DE46" s="477"/>
      <c r="DF46" s="477"/>
      <c r="DG46" s="477"/>
      <c r="DH46" s="477"/>
      <c r="DI46" s="477"/>
      <c r="DJ46" s="477"/>
      <c r="DK46" s="477"/>
      <c r="DL46" s="477"/>
      <c r="DM46" s="477"/>
      <c r="DN46" s="477"/>
      <c r="DO46" s="477"/>
      <c r="DP46" s="477"/>
      <c r="DQ46" s="477"/>
      <c r="DR46" s="477"/>
    </row>
    <row r="47" spans="1:122" s="408" customFormat="1" ht="15.75">
      <c r="A47" s="477"/>
      <c r="B47" s="477"/>
      <c r="C47" s="804" t="s">
        <v>43</v>
      </c>
      <c r="D47" s="804"/>
      <c r="E47" s="471">
        <f>SUM(E31:E46)+E50+E49+E51</f>
        <v>27362.660000000003</v>
      </c>
      <c r="F47" s="573">
        <f>SUM(F31:F46)+F50+F49+F51</f>
        <v>0.99622368585510312</v>
      </c>
      <c r="G47" s="524"/>
      <c r="H47" s="474">
        <f>AK53</f>
        <v>0</v>
      </c>
      <c r="I47" s="528"/>
      <c r="J47" s="527"/>
      <c r="K47" s="528"/>
      <c r="L47" s="528"/>
      <c r="M47" s="472" t="e">
        <f t="shared" si="127"/>
        <v>#DIV/0!</v>
      </c>
      <c r="N47" s="536" t="e">
        <f>K47/I47</f>
        <v>#DIV/0!</v>
      </c>
      <c r="O47" s="528"/>
      <c r="P47" s="527"/>
      <c r="Q47" s="528"/>
      <c r="R47" s="528"/>
      <c r="S47" s="475" t="e">
        <f t="shared" si="128"/>
        <v>#DIV/0!</v>
      </c>
      <c r="T47" s="529" t="e">
        <f>Q47/O47</f>
        <v>#DIV/0!</v>
      </c>
      <c r="U47" s="528"/>
      <c r="V47" s="527"/>
      <c r="W47" s="528"/>
      <c r="X47" s="528"/>
      <c r="Y47" s="472" t="e">
        <f t="shared" si="129"/>
        <v>#DIV/0!</v>
      </c>
      <c r="Z47" s="536" t="e">
        <f>W47/U47</f>
        <v>#DIV/0!</v>
      </c>
      <c r="AA47" s="528"/>
      <c r="AB47" s="527"/>
      <c r="AC47" s="528"/>
      <c r="AD47" s="528"/>
      <c r="AE47" s="475" t="e">
        <f t="shared" si="130"/>
        <v>#DIV/0!</v>
      </c>
      <c r="AF47" s="529" t="e">
        <f>AC47/AA47</f>
        <v>#DIV/0!</v>
      </c>
      <c r="AG47" s="528"/>
      <c r="AH47" s="527"/>
      <c r="AI47" s="528"/>
      <c r="AJ47" s="528"/>
      <c r="AK47" s="472" t="e">
        <f t="shared" si="131"/>
        <v>#DIV/0!</v>
      </c>
      <c r="AL47" s="536" t="e">
        <f>AI47/AG47</f>
        <v>#DIV/0!</v>
      </c>
      <c r="AM47" s="528"/>
      <c r="AN47" s="527"/>
      <c r="AO47" s="528"/>
      <c r="AP47" s="528"/>
      <c r="AQ47" s="475" t="e">
        <f t="shared" si="132"/>
        <v>#DIV/0!</v>
      </c>
      <c r="AR47" s="529" t="e">
        <f>AO47/AM47</f>
        <v>#DIV/0!</v>
      </c>
      <c r="AS47" s="528"/>
      <c r="AT47" s="527"/>
      <c r="AU47" s="528"/>
      <c r="AV47" s="528"/>
      <c r="AW47" s="472" t="e">
        <f t="shared" si="133"/>
        <v>#DIV/0!</v>
      </c>
      <c r="AX47" s="536" t="e">
        <f>AU47/AS47</f>
        <v>#DIV/0!</v>
      </c>
      <c r="AY47" s="528"/>
      <c r="AZ47" s="527"/>
      <c r="BA47" s="528"/>
      <c r="BB47" s="528"/>
      <c r="BC47" s="475" t="e">
        <f t="shared" si="134"/>
        <v>#DIV/0!</v>
      </c>
      <c r="BD47" s="529" t="e">
        <f>BA47/AY47</f>
        <v>#DIV/0!</v>
      </c>
      <c r="BE47" s="528"/>
      <c r="BF47" s="527"/>
      <c r="BG47" s="528"/>
      <c r="BH47" s="528"/>
      <c r="BI47" s="472" t="e">
        <f t="shared" si="119"/>
        <v>#DIV/0!</v>
      </c>
      <c r="BJ47" s="536" t="e">
        <f>BG47/BE47</f>
        <v>#DIV/0!</v>
      </c>
      <c r="BK47" s="528"/>
      <c r="BL47" s="527"/>
      <c r="BM47" s="528"/>
      <c r="BN47" s="528"/>
      <c r="BO47" s="475" t="e">
        <f t="shared" si="121"/>
        <v>#DIV/0!</v>
      </c>
      <c r="BP47" s="529" t="e">
        <f t="shared" si="122"/>
        <v>#DIV/0!</v>
      </c>
      <c r="BQ47" s="528"/>
      <c r="BR47" s="527"/>
      <c r="BS47" s="528"/>
      <c r="BT47" s="528"/>
      <c r="BU47" s="472" t="e">
        <f t="shared" si="135"/>
        <v>#DIV/0!</v>
      </c>
      <c r="BV47" s="536" t="e">
        <f>BS47/BQ47</f>
        <v>#DIV/0!</v>
      </c>
      <c r="BW47" s="528"/>
      <c r="BX47" s="527"/>
      <c r="BY47" s="528"/>
      <c r="BZ47" s="528"/>
      <c r="CA47" s="475" t="e">
        <f t="shared" si="136"/>
        <v>#DIV/0!</v>
      </c>
      <c r="CB47" s="529" t="e">
        <f>BY47/BW47</f>
        <v>#DIV/0!</v>
      </c>
      <c r="CC47" s="482"/>
      <c r="CD47" s="482"/>
      <c r="CE47" s="482"/>
      <c r="CF47" s="477"/>
      <c r="CG47" s="477"/>
      <c r="CH47" s="477"/>
      <c r="CI47" s="477"/>
      <c r="CJ47" s="477"/>
      <c r="CK47" s="477"/>
      <c r="CL47" s="477"/>
      <c r="CM47" s="477"/>
      <c r="CN47" s="477"/>
      <c r="CO47" s="477"/>
      <c r="CP47" s="477"/>
      <c r="CQ47" s="477"/>
      <c r="CR47" s="477"/>
      <c r="CS47" s="477"/>
      <c r="CT47" s="477"/>
      <c r="CU47" s="477"/>
      <c r="CV47" s="477"/>
      <c r="CW47" s="477"/>
      <c r="CX47" s="477"/>
      <c r="CY47" s="477"/>
      <c r="CZ47" s="477"/>
      <c r="DA47" s="477"/>
      <c r="DB47" s="477"/>
      <c r="DC47" s="477"/>
      <c r="DD47" s="477"/>
      <c r="DE47" s="477"/>
      <c r="DF47" s="477"/>
      <c r="DG47" s="477"/>
      <c r="DH47" s="477"/>
      <c r="DI47" s="477"/>
      <c r="DJ47" s="477"/>
      <c r="DK47" s="477"/>
      <c r="DL47" s="477"/>
      <c r="DM47" s="477"/>
      <c r="DN47" s="477"/>
      <c r="DO47" s="477"/>
      <c r="DP47" s="477"/>
      <c r="DQ47" s="477"/>
      <c r="DR47" s="477"/>
    </row>
    <row r="48" spans="1:122" s="477" customFormat="1" ht="15.75">
      <c r="CC48" s="482"/>
      <c r="CD48" s="482"/>
      <c r="CE48" s="482"/>
    </row>
    <row r="49" spans="1:146" s="408" customFormat="1" ht="15.75">
      <c r="A49" s="477"/>
      <c r="B49" s="488" t="s">
        <v>329</v>
      </c>
      <c r="C49" s="489">
        <f>E49/D49</f>
        <v>103.33</v>
      </c>
      <c r="D49" s="488">
        <v>1</v>
      </c>
      <c r="E49" s="489">
        <v>103.33</v>
      </c>
      <c r="F49" s="477"/>
      <c r="G49" s="477"/>
      <c r="H49" s="477"/>
      <c r="I49" s="477"/>
      <c r="J49" s="477"/>
      <c r="K49" s="477"/>
      <c r="L49" s="477"/>
      <c r="M49" s="477"/>
      <c r="N49" s="477"/>
      <c r="O49" s="477"/>
      <c r="P49" s="477"/>
      <c r="Q49" s="477"/>
      <c r="R49" s="477"/>
      <c r="S49" s="477"/>
      <c r="T49" s="477"/>
      <c r="U49" s="477"/>
      <c r="V49" s="477"/>
      <c r="W49" s="477"/>
      <c r="X49" s="477"/>
      <c r="Y49" s="477"/>
      <c r="Z49" s="477"/>
      <c r="AA49" s="477"/>
      <c r="AB49" s="477"/>
      <c r="AC49" s="477"/>
      <c r="AD49" s="477"/>
      <c r="AE49" s="477"/>
      <c r="AF49" s="477"/>
      <c r="AG49" s="477"/>
      <c r="AH49" s="477"/>
      <c r="AI49" s="477"/>
      <c r="AJ49" s="477"/>
      <c r="AK49" s="477"/>
      <c r="AL49" s="477"/>
      <c r="AM49" s="477"/>
      <c r="AN49" s="477"/>
      <c r="AO49" s="477"/>
      <c r="AP49" s="477"/>
      <c r="AQ49" s="477"/>
      <c r="AR49" s="477"/>
      <c r="AS49" s="477"/>
      <c r="AT49" s="477"/>
      <c r="AU49" s="477"/>
      <c r="AV49" s="477"/>
      <c r="AW49" s="477"/>
      <c r="AX49" s="477"/>
      <c r="AY49" s="477"/>
      <c r="AZ49" s="477"/>
      <c r="BA49" s="477"/>
      <c r="BB49" s="477"/>
      <c r="BC49" s="477"/>
      <c r="BD49" s="477"/>
      <c r="BE49" s="477"/>
      <c r="BF49" s="477"/>
      <c r="BG49" s="477"/>
      <c r="BH49" s="477"/>
      <c r="BI49" s="477"/>
      <c r="BJ49" s="477"/>
      <c r="BK49" s="477"/>
      <c r="BL49" s="477"/>
      <c r="BM49" s="477"/>
      <c r="BN49" s="477"/>
      <c r="BO49" s="477"/>
      <c r="BP49" s="477"/>
      <c r="BQ49" s="477"/>
      <c r="BR49" s="477"/>
      <c r="BS49" s="477"/>
      <c r="BT49" s="477"/>
      <c r="BU49" s="477"/>
      <c r="BV49" s="477"/>
      <c r="BW49" s="477"/>
      <c r="BX49" s="477"/>
      <c r="BY49" s="477"/>
      <c r="BZ49" s="477"/>
      <c r="CA49" s="477"/>
      <c r="CB49" s="477"/>
      <c r="CC49" s="482"/>
      <c r="CD49" s="482"/>
      <c r="CE49" s="482"/>
      <c r="CF49" s="477"/>
      <c r="CG49" s="477"/>
      <c r="CH49" s="477"/>
      <c r="CI49" s="477"/>
      <c r="CJ49" s="477"/>
      <c r="CK49" s="477"/>
      <c r="CL49" s="477"/>
      <c r="CM49" s="477"/>
      <c r="CN49" s="477"/>
      <c r="CO49" s="477"/>
      <c r="CP49" s="477"/>
      <c r="CQ49" s="477"/>
      <c r="CR49" s="477"/>
      <c r="CS49" s="477"/>
      <c r="CT49" s="477"/>
      <c r="CU49" s="477"/>
      <c r="CV49" s="477"/>
      <c r="CW49" s="477"/>
      <c r="CX49" s="477"/>
      <c r="CY49" s="477"/>
      <c r="CZ49" s="477"/>
      <c r="DA49" s="477"/>
      <c r="DB49" s="477"/>
      <c r="DC49" s="477"/>
      <c r="DD49" s="477"/>
      <c r="DE49" s="477"/>
      <c r="DF49" s="477"/>
      <c r="DG49" s="477"/>
      <c r="DH49" s="477"/>
      <c r="DI49" s="477"/>
      <c r="DJ49" s="477"/>
      <c r="DK49" s="477"/>
      <c r="DL49" s="477"/>
      <c r="DM49" s="477"/>
      <c r="DN49" s="477"/>
      <c r="DO49" s="477"/>
      <c r="DP49" s="477"/>
      <c r="DQ49" s="477"/>
      <c r="DR49" s="477"/>
      <c r="DS49" s="477"/>
      <c r="DT49" s="477"/>
      <c r="DU49" s="477"/>
      <c r="DV49" s="477"/>
      <c r="DW49" s="477"/>
      <c r="DX49" s="477"/>
      <c r="DY49" s="477"/>
      <c r="DZ49" s="477"/>
      <c r="EA49" s="477"/>
      <c r="EB49" s="477"/>
      <c r="EC49" s="477"/>
      <c r="ED49" s="477"/>
      <c r="EE49" s="477"/>
      <c r="EF49" s="477"/>
      <c r="EG49" s="477"/>
      <c r="EH49" s="477"/>
      <c r="EI49" s="477"/>
      <c r="EJ49" s="477"/>
      <c r="EK49" s="477"/>
      <c r="EL49" s="477"/>
      <c r="EM49" s="477"/>
      <c r="EN49" s="477"/>
      <c r="EO49" s="477"/>
      <c r="EP49" s="477"/>
    </row>
    <row r="50" spans="1:146" s="408" customFormat="1" ht="15.75">
      <c r="A50" s="477"/>
      <c r="B50" s="488"/>
      <c r="C50" s="489"/>
      <c r="D50" s="488"/>
      <c r="E50" s="489"/>
      <c r="F50" s="477"/>
      <c r="G50" s="477"/>
      <c r="H50" s="477"/>
      <c r="I50" s="477"/>
      <c r="J50" s="477"/>
      <c r="K50" s="477"/>
      <c r="L50" s="477"/>
      <c r="M50" s="477"/>
      <c r="N50" s="477"/>
      <c r="O50" s="477"/>
      <c r="P50" s="477"/>
      <c r="Q50" s="477"/>
      <c r="R50" s="477"/>
      <c r="S50" s="477"/>
      <c r="T50" s="477"/>
      <c r="U50" s="477"/>
      <c r="V50" s="477"/>
      <c r="W50" s="477"/>
      <c r="X50" s="477"/>
      <c r="Y50" s="477"/>
      <c r="Z50" s="477"/>
      <c r="AA50" s="477"/>
      <c r="AB50" s="477"/>
      <c r="AC50" s="477"/>
      <c r="AD50" s="477"/>
      <c r="AE50" s="477"/>
      <c r="AF50" s="477"/>
      <c r="AG50" s="477"/>
      <c r="AH50" s="477"/>
      <c r="AI50" s="477"/>
      <c r="AJ50" s="477"/>
      <c r="AK50" s="477"/>
      <c r="AL50" s="477"/>
      <c r="AM50" s="477"/>
      <c r="AN50" s="477"/>
      <c r="AO50" s="477"/>
      <c r="AP50" s="477"/>
      <c r="AQ50" s="477"/>
      <c r="AR50" s="477"/>
      <c r="AS50" s="477"/>
      <c r="AT50" s="477"/>
      <c r="AU50" s="477"/>
      <c r="AV50" s="477"/>
      <c r="AW50" s="477"/>
      <c r="AX50" s="477"/>
      <c r="AY50" s="477"/>
      <c r="AZ50" s="477"/>
      <c r="BA50" s="477"/>
      <c r="BB50" s="477"/>
      <c r="BC50" s="477"/>
      <c r="BD50" s="477"/>
      <c r="BE50" s="477"/>
      <c r="BF50" s="482"/>
      <c r="BG50" s="805"/>
      <c r="BH50" s="805"/>
      <c r="BI50" s="482"/>
      <c r="BJ50" s="482"/>
      <c r="BK50" s="482"/>
      <c r="BL50" s="482"/>
      <c r="BM50" s="482"/>
      <c r="BN50" s="482"/>
      <c r="BO50" s="482"/>
      <c r="BP50" s="482"/>
      <c r="BQ50" s="482"/>
      <c r="BR50" s="482"/>
      <c r="BS50" s="482"/>
      <c r="BT50" s="482"/>
      <c r="BU50" s="482"/>
      <c r="BV50" s="482"/>
      <c r="BW50" s="482"/>
      <c r="BX50" s="482"/>
      <c r="BY50" s="482"/>
      <c r="BZ50" s="482"/>
      <c r="CA50" s="482"/>
      <c r="CB50" s="482"/>
      <c r="CC50" s="482"/>
      <c r="CD50" s="482"/>
      <c r="CE50" s="482"/>
      <c r="CF50" s="477"/>
      <c r="CG50" s="477"/>
      <c r="CH50" s="477"/>
      <c r="CI50" s="477"/>
      <c r="CJ50" s="477"/>
      <c r="CK50" s="477"/>
      <c r="CL50" s="477"/>
      <c r="CM50" s="477"/>
      <c r="CN50" s="477"/>
      <c r="CO50" s="477"/>
      <c r="CP50" s="477"/>
      <c r="CQ50" s="477"/>
      <c r="CR50" s="477"/>
      <c r="CS50" s="477"/>
      <c r="CT50" s="477"/>
      <c r="CU50" s="477"/>
      <c r="CV50" s="477"/>
      <c r="CW50" s="477"/>
      <c r="CX50" s="477"/>
      <c r="CY50" s="477"/>
      <c r="CZ50" s="477"/>
      <c r="DA50" s="477"/>
      <c r="DB50" s="477"/>
      <c r="DC50" s="477"/>
      <c r="DD50" s="477"/>
      <c r="DE50" s="477"/>
      <c r="DF50" s="477"/>
      <c r="DG50" s="477"/>
      <c r="DH50" s="477"/>
      <c r="DI50" s="477"/>
      <c r="DJ50" s="477"/>
      <c r="DK50" s="477"/>
      <c r="DL50" s="477"/>
      <c r="DM50" s="477"/>
      <c r="DN50" s="477"/>
      <c r="DO50" s="477"/>
      <c r="DP50" s="477"/>
      <c r="DQ50" s="477"/>
      <c r="DR50" s="477"/>
      <c r="DS50" s="477"/>
      <c r="DT50" s="477"/>
      <c r="DU50" s="477"/>
      <c r="DV50" s="477"/>
      <c r="DW50" s="477"/>
      <c r="DX50" s="477"/>
      <c r="DY50" s="477"/>
      <c r="DZ50" s="477"/>
      <c r="EA50" s="477"/>
      <c r="EB50" s="477"/>
      <c r="EC50" s="477"/>
      <c r="ED50" s="477"/>
      <c r="EE50" s="477"/>
      <c r="EF50" s="477"/>
      <c r="EG50" s="477"/>
      <c r="EH50" s="477"/>
      <c r="EI50" s="477"/>
      <c r="EJ50" s="477"/>
      <c r="EK50" s="477"/>
      <c r="EL50" s="477"/>
      <c r="EM50" s="477"/>
      <c r="EN50" s="477"/>
      <c r="EO50" s="477"/>
      <c r="EP50" s="477"/>
    </row>
    <row r="51" spans="1:146" s="408" customFormat="1" ht="16.5" thickBot="1">
      <c r="A51" s="477"/>
      <c r="B51" s="488"/>
      <c r="C51" s="489"/>
      <c r="D51" s="488"/>
      <c r="E51" s="489"/>
      <c r="F51" s="477"/>
      <c r="G51" s="477"/>
      <c r="H51" s="477"/>
      <c r="I51" s="477"/>
      <c r="J51" s="477"/>
      <c r="K51" s="477"/>
      <c r="L51" s="477"/>
      <c r="M51" s="477"/>
      <c r="N51" s="477"/>
      <c r="O51" s="477"/>
      <c r="P51" s="477"/>
      <c r="Q51" s="477"/>
      <c r="R51" s="477"/>
      <c r="S51" s="477"/>
      <c r="T51" s="477"/>
      <c r="U51" s="477"/>
      <c r="V51" s="477"/>
      <c r="W51" s="477"/>
      <c r="X51" s="477"/>
      <c r="Y51" s="477"/>
      <c r="Z51" s="477"/>
      <c r="AA51" s="477"/>
      <c r="AB51" s="477"/>
      <c r="AC51" s="477"/>
      <c r="AD51" s="477"/>
      <c r="AE51" s="477"/>
      <c r="AF51" s="477"/>
      <c r="AG51" s="477"/>
      <c r="AH51" s="477"/>
      <c r="AI51" s="477"/>
      <c r="AJ51" s="477"/>
      <c r="AK51" s="477"/>
      <c r="AL51" s="477"/>
      <c r="AM51" s="477"/>
      <c r="AN51" s="477"/>
      <c r="AO51" s="477"/>
      <c r="AP51" s="477"/>
      <c r="AQ51" s="477"/>
      <c r="AR51" s="477"/>
      <c r="AS51" s="477"/>
      <c r="AT51" s="477"/>
      <c r="AU51" s="477"/>
      <c r="AV51" s="477"/>
      <c r="AW51" s="477"/>
      <c r="AX51" s="477"/>
      <c r="AY51" s="477"/>
      <c r="AZ51" s="477"/>
      <c r="BA51" s="477"/>
      <c r="BB51" s="477"/>
      <c r="BC51" s="477"/>
      <c r="BD51" s="477"/>
      <c r="BE51" s="477"/>
      <c r="BF51" s="482"/>
      <c r="BG51" s="482"/>
      <c r="BH51" s="482"/>
      <c r="BI51" s="482"/>
      <c r="BJ51" s="482"/>
      <c r="BK51" s="482"/>
      <c r="BL51" s="482"/>
      <c r="BM51" s="482"/>
      <c r="BN51" s="482"/>
      <c r="BO51" s="482"/>
      <c r="BP51" s="482"/>
      <c r="BQ51" s="482"/>
      <c r="BR51" s="482"/>
      <c r="BS51" s="482"/>
      <c r="BT51" s="482"/>
      <c r="BU51" s="482"/>
      <c r="BV51" s="482"/>
      <c r="BW51" s="482"/>
      <c r="BX51" s="482"/>
      <c r="BY51" s="482"/>
      <c r="BZ51" s="482"/>
      <c r="CA51" s="482"/>
      <c r="CB51" s="482"/>
      <c r="CC51" s="482"/>
      <c r="CD51" s="482"/>
      <c r="CE51" s="482"/>
      <c r="CF51" s="477"/>
      <c r="CG51" s="477"/>
      <c r="CH51" s="477"/>
      <c r="CI51" s="477"/>
      <c r="CJ51" s="477"/>
      <c r="CK51" s="477"/>
      <c r="CL51" s="477"/>
      <c r="CM51" s="477"/>
      <c r="CN51" s="477"/>
      <c r="CO51" s="477"/>
      <c r="CP51" s="477"/>
      <c r="CQ51" s="477"/>
      <c r="CR51" s="477"/>
      <c r="CS51" s="477"/>
      <c r="CT51" s="477"/>
      <c r="CU51" s="477"/>
      <c r="CV51" s="477"/>
      <c r="CW51" s="477"/>
      <c r="CX51" s="477"/>
      <c r="CY51" s="477"/>
      <c r="CZ51" s="477"/>
      <c r="DA51" s="477"/>
      <c r="DB51" s="477"/>
      <c r="DC51" s="477"/>
      <c r="DD51" s="477"/>
      <c r="DE51" s="477"/>
      <c r="DF51" s="477"/>
      <c r="DG51" s="477"/>
      <c r="DH51" s="477"/>
      <c r="DI51" s="477"/>
      <c r="DJ51" s="477"/>
      <c r="DK51" s="477"/>
      <c r="DL51" s="477"/>
      <c r="DM51" s="477"/>
      <c r="DN51" s="477"/>
      <c r="DO51" s="477"/>
      <c r="DP51" s="477"/>
      <c r="DQ51" s="477"/>
      <c r="DR51" s="477"/>
      <c r="DS51" s="477"/>
      <c r="DT51" s="477"/>
      <c r="DU51" s="477"/>
      <c r="DV51" s="477"/>
      <c r="DW51" s="477"/>
      <c r="DX51" s="477"/>
      <c r="DY51" s="477"/>
      <c r="DZ51" s="477"/>
      <c r="EA51" s="477"/>
      <c r="EB51" s="477"/>
      <c r="EC51" s="477"/>
      <c r="ED51" s="477"/>
      <c r="EE51" s="477"/>
      <c r="EF51" s="477"/>
      <c r="EG51" s="477"/>
      <c r="EH51" s="477"/>
      <c r="EI51" s="477"/>
      <c r="EJ51" s="477"/>
      <c r="EK51" s="477"/>
      <c r="EL51" s="477"/>
      <c r="EM51" s="477"/>
      <c r="EN51" s="477"/>
      <c r="EO51" s="477"/>
      <c r="EP51" s="477"/>
    </row>
    <row r="52" spans="1:146" s="408" customFormat="1" ht="15.75">
      <c r="A52" s="476"/>
      <c r="B52" s="488" t="s">
        <v>173</v>
      </c>
      <c r="C52" s="489">
        <f>E52/D52</f>
        <v>5.7422222222222219</v>
      </c>
      <c r="D52" s="488">
        <v>9</v>
      </c>
      <c r="E52" s="489">
        <v>51.68</v>
      </c>
      <c r="F52" s="477"/>
      <c r="G52" s="477"/>
      <c r="H52" s="477"/>
      <c r="I52" s="477"/>
      <c r="J52" s="477"/>
      <c r="K52" s="417"/>
      <c r="L52" s="807" t="s">
        <v>327</v>
      </c>
      <c r="M52" s="807"/>
      <c r="N52" s="807"/>
      <c r="O52" s="807"/>
      <c r="P52" s="807"/>
      <c r="Q52" s="807"/>
      <c r="R52" s="807"/>
      <c r="S52" s="807"/>
      <c r="T52" s="807"/>
      <c r="U52" s="807"/>
      <c r="V52" s="807"/>
      <c r="W52" s="807"/>
      <c r="X52" s="807"/>
      <c r="Y52" s="807"/>
      <c r="Z52" s="807"/>
      <c r="AA52" s="807"/>
      <c r="AB52" s="807"/>
      <c r="AC52" s="807"/>
      <c r="AD52" s="807"/>
      <c r="AE52" s="807"/>
      <c r="AF52" s="807"/>
      <c r="AG52" s="807"/>
      <c r="AH52" s="807"/>
      <c r="AI52" s="807"/>
      <c r="AJ52" s="807"/>
      <c r="AK52" s="807"/>
      <c r="AL52" s="807"/>
      <c r="AM52" s="807"/>
      <c r="AN52" s="807"/>
      <c r="AO52" s="808"/>
      <c r="BF52" s="409"/>
      <c r="BG52" s="409"/>
      <c r="BH52" s="409"/>
      <c r="BI52" s="409"/>
      <c r="BJ52" s="409"/>
      <c r="BK52" s="409"/>
      <c r="BL52" s="409"/>
      <c r="BM52" s="409"/>
      <c r="BN52" s="409"/>
      <c r="BO52" s="409"/>
      <c r="BP52" s="409"/>
      <c r="BQ52" s="409"/>
      <c r="BR52" s="409"/>
      <c r="BS52" s="409"/>
      <c r="BT52" s="409"/>
      <c r="BU52" s="409"/>
      <c r="BV52" s="409"/>
      <c r="BW52" s="409"/>
      <c r="BX52" s="409"/>
      <c r="BY52" s="409"/>
      <c r="BZ52" s="409"/>
      <c r="CA52" s="409"/>
      <c r="CB52" s="409"/>
      <c r="CC52" s="481"/>
      <c r="CD52" s="481"/>
      <c r="CE52" s="481"/>
      <c r="CF52" s="477"/>
      <c r="CG52" s="477"/>
      <c r="CH52" s="477"/>
      <c r="CI52" s="477"/>
      <c r="CJ52" s="477"/>
      <c r="CK52" s="477"/>
      <c r="CL52" s="477"/>
      <c r="CM52" s="477"/>
      <c r="CN52" s="477"/>
      <c r="CO52" s="477"/>
      <c r="CP52" s="477"/>
      <c r="CQ52" s="477"/>
      <c r="CR52" s="477"/>
      <c r="CS52" s="477"/>
      <c r="CT52" s="477"/>
      <c r="CU52" s="477"/>
      <c r="CV52" s="477"/>
      <c r="CW52" s="477"/>
      <c r="CX52" s="477"/>
      <c r="CY52" s="477"/>
      <c r="CZ52" s="477"/>
      <c r="DA52" s="477"/>
      <c r="DB52" s="477"/>
      <c r="DC52" s="477"/>
      <c r="DD52" s="477"/>
      <c r="DE52" s="477"/>
      <c r="DF52" s="477"/>
      <c r="DG52" s="477"/>
      <c r="DH52" s="477"/>
      <c r="DI52" s="477"/>
      <c r="DJ52" s="477"/>
      <c r="DK52" s="477"/>
      <c r="DL52" s="477"/>
      <c r="DM52" s="477"/>
      <c r="DN52" s="477"/>
      <c r="DO52" s="477"/>
      <c r="DP52" s="477"/>
      <c r="DQ52" s="477"/>
      <c r="DR52" s="477"/>
    </row>
    <row r="53" spans="1:146" s="408" customFormat="1" ht="15.75">
      <c r="A53" s="476"/>
      <c r="B53" s="809">
        <v>2024</v>
      </c>
      <c r="C53" s="810"/>
      <c r="D53" s="476"/>
      <c r="E53" s="477"/>
      <c r="F53" s="477"/>
      <c r="G53" s="477"/>
      <c r="H53" s="477"/>
      <c r="I53" s="477"/>
      <c r="J53" s="477"/>
      <c r="K53" s="418"/>
      <c r="L53" s="709"/>
      <c r="M53" s="709"/>
      <c r="N53" s="709"/>
      <c r="O53" s="709"/>
      <c r="P53" s="254"/>
      <c r="Q53" s="709"/>
      <c r="R53" s="709"/>
      <c r="S53" s="709"/>
      <c r="T53" s="709"/>
      <c r="U53" s="254"/>
      <c r="V53" s="709"/>
      <c r="W53" s="709"/>
      <c r="X53" s="709"/>
      <c r="Y53" s="709"/>
      <c r="Z53" s="254"/>
      <c r="AA53" s="709"/>
      <c r="AB53" s="709"/>
      <c r="AC53" s="709"/>
      <c r="AD53" s="709"/>
      <c r="AE53" s="248"/>
      <c r="AF53" s="709"/>
      <c r="AG53" s="709"/>
      <c r="AH53" s="709"/>
      <c r="AI53" s="709"/>
      <c r="AJ53" s="416"/>
      <c r="AK53" s="709"/>
      <c r="AL53" s="709"/>
      <c r="AM53" s="709"/>
      <c r="AN53" s="709"/>
      <c r="AO53" s="419"/>
      <c r="BF53" s="409"/>
      <c r="BG53" s="409"/>
      <c r="BH53" s="409"/>
      <c r="BI53" s="409"/>
      <c r="BJ53" s="409"/>
      <c r="BK53" s="409"/>
      <c r="BL53" s="409"/>
      <c r="BM53" s="409"/>
      <c r="BN53" s="409"/>
      <c r="BO53" s="409"/>
      <c r="BP53" s="409"/>
      <c r="BQ53" s="409"/>
      <c r="BR53" s="409"/>
      <c r="BS53" s="409"/>
      <c r="BT53" s="409"/>
      <c r="BU53" s="409"/>
      <c r="BV53" s="409"/>
      <c r="BW53" s="409"/>
      <c r="BX53" s="409"/>
      <c r="BY53" s="409"/>
      <c r="BZ53" s="409"/>
      <c r="CA53" s="409"/>
      <c r="CB53" s="409"/>
      <c r="CC53" s="481"/>
      <c r="CD53" s="481"/>
      <c r="CE53" s="481"/>
      <c r="CF53" s="477"/>
      <c r="CG53" s="477"/>
      <c r="CH53" s="477"/>
      <c r="CI53" s="477"/>
      <c r="CJ53" s="477"/>
      <c r="CK53" s="477"/>
      <c r="CL53" s="477"/>
      <c r="CM53" s="477"/>
      <c r="CN53" s="477"/>
      <c r="CO53" s="477"/>
      <c r="CP53" s="477"/>
      <c r="CQ53" s="477"/>
      <c r="CR53" s="477"/>
      <c r="CS53" s="477"/>
      <c r="CT53" s="477"/>
      <c r="CU53" s="477"/>
      <c r="CV53" s="477"/>
      <c r="CW53" s="477"/>
      <c r="CX53" s="477"/>
      <c r="CY53" s="477"/>
      <c r="CZ53" s="477"/>
      <c r="DA53" s="477"/>
      <c r="DB53" s="477"/>
      <c r="DC53" s="477"/>
      <c r="DD53" s="477"/>
      <c r="DE53" s="477"/>
      <c r="DF53" s="477"/>
      <c r="DG53" s="477"/>
      <c r="DH53" s="477"/>
      <c r="DI53" s="477"/>
      <c r="DJ53" s="477"/>
      <c r="DK53" s="477"/>
      <c r="DL53" s="477"/>
      <c r="DM53" s="477"/>
      <c r="DN53" s="477"/>
      <c r="DO53" s="477"/>
      <c r="DP53" s="477"/>
      <c r="DQ53" s="477"/>
      <c r="DR53" s="477"/>
    </row>
    <row r="54" spans="1:146" s="202" customFormat="1">
      <c r="A54" s="476"/>
      <c r="B54" s="494" t="s">
        <v>139</v>
      </c>
      <c r="C54" s="495" t="s">
        <v>2</v>
      </c>
      <c r="D54" s="476"/>
      <c r="E54" s="476"/>
      <c r="F54" s="476"/>
      <c r="G54" s="476"/>
      <c r="H54" s="476"/>
      <c r="I54" s="476"/>
      <c r="J54" s="476"/>
      <c r="K54" s="418"/>
      <c r="L54" s="177" t="s">
        <v>1</v>
      </c>
      <c r="M54" s="177" t="s">
        <v>161</v>
      </c>
      <c r="N54" s="220" t="s">
        <v>160</v>
      </c>
      <c r="O54" s="220" t="s">
        <v>159</v>
      </c>
      <c r="P54" s="254"/>
      <c r="Q54" s="177" t="s">
        <v>1</v>
      </c>
      <c r="R54" s="177" t="s">
        <v>161</v>
      </c>
      <c r="S54" s="220" t="s">
        <v>160</v>
      </c>
      <c r="T54" s="220" t="s">
        <v>159</v>
      </c>
      <c r="U54" s="254"/>
      <c r="V54" s="177" t="s">
        <v>1</v>
      </c>
      <c r="W54" s="177" t="s">
        <v>161</v>
      </c>
      <c r="X54" s="220" t="s">
        <v>160</v>
      </c>
      <c r="Y54" s="220" t="s">
        <v>159</v>
      </c>
      <c r="Z54" s="254"/>
      <c r="AA54" s="177" t="s">
        <v>1</v>
      </c>
      <c r="AB54" s="177" t="s">
        <v>161</v>
      </c>
      <c r="AC54" s="220" t="s">
        <v>160</v>
      </c>
      <c r="AD54" s="220" t="s">
        <v>159</v>
      </c>
      <c r="AE54" s="248"/>
      <c r="AF54" s="177" t="s">
        <v>1</v>
      </c>
      <c r="AG54" s="177" t="s">
        <v>161</v>
      </c>
      <c r="AH54" s="220" t="s">
        <v>160</v>
      </c>
      <c r="AI54" s="220" t="s">
        <v>159</v>
      </c>
      <c r="AJ54" s="248"/>
      <c r="AK54" s="177" t="s">
        <v>1</v>
      </c>
      <c r="AL54" s="177" t="s">
        <v>161</v>
      </c>
      <c r="AM54" s="220" t="s">
        <v>160</v>
      </c>
      <c r="AN54" s="220" t="s">
        <v>159</v>
      </c>
      <c r="AO54" s="420"/>
      <c r="CC54" s="476"/>
      <c r="CD54" s="476"/>
      <c r="CE54" s="476"/>
      <c r="CF54" s="476"/>
      <c r="CG54" s="476"/>
      <c r="CH54" s="476"/>
      <c r="CI54" s="476"/>
      <c r="CJ54" s="476"/>
      <c r="CK54" s="476"/>
      <c r="CL54" s="476"/>
      <c r="CM54" s="476"/>
      <c r="CN54" s="476"/>
      <c r="CO54" s="476"/>
      <c r="CP54" s="476"/>
      <c r="CQ54" s="476"/>
      <c r="CR54" s="476"/>
      <c r="CS54" s="476"/>
      <c r="CT54" s="476"/>
      <c r="CU54" s="476"/>
      <c r="CV54" s="476"/>
      <c r="CW54" s="476"/>
      <c r="CX54" s="476"/>
      <c r="CY54" s="476"/>
      <c r="CZ54" s="476"/>
      <c r="DA54" s="476"/>
      <c r="DB54" s="476"/>
      <c r="DC54" s="476"/>
      <c r="DD54" s="476"/>
      <c r="DE54" s="476"/>
      <c r="DF54" s="476"/>
      <c r="DG54" s="476"/>
      <c r="DH54" s="476"/>
      <c r="DI54" s="476"/>
      <c r="DJ54" s="476"/>
      <c r="DK54" s="476"/>
      <c r="DL54" s="476"/>
      <c r="DM54" s="476"/>
      <c r="DN54" s="476"/>
      <c r="DO54" s="476"/>
      <c r="DP54" s="476"/>
      <c r="DQ54" s="476"/>
      <c r="DR54" s="476"/>
    </row>
    <row r="55" spans="1:146" s="202" customFormat="1">
      <c r="A55" s="476"/>
      <c r="B55" s="496" t="str">
        <f t="shared" ref="B55:B70" si="137">H32</f>
        <v>AIEC</v>
      </c>
      <c r="C55" s="497">
        <v>3255.72</v>
      </c>
      <c r="D55" s="476"/>
      <c r="E55" s="476"/>
      <c r="F55" s="476"/>
      <c r="G55" s="476"/>
      <c r="H55" s="476"/>
      <c r="I55" s="476"/>
      <c r="J55" s="476"/>
      <c r="K55" s="418"/>
      <c r="L55" s="225"/>
      <c r="M55" s="549"/>
      <c r="N55" s="224"/>
      <c r="O55" s="220">
        <f t="shared" ref="O55:O66" si="138">N55*M55</f>
        <v>0</v>
      </c>
      <c r="P55" s="254"/>
      <c r="Q55" s="225"/>
      <c r="R55" s="549"/>
      <c r="S55" s="224"/>
      <c r="T55" s="220">
        <f t="shared" ref="T55:T66" si="139">S55*R55</f>
        <v>0</v>
      </c>
      <c r="U55" s="254"/>
      <c r="V55" s="225"/>
      <c r="W55" s="549"/>
      <c r="X55" s="224"/>
      <c r="Y55" s="220">
        <f t="shared" ref="Y55:Y66" si="140">X55*W55</f>
        <v>0</v>
      </c>
      <c r="Z55" s="254"/>
      <c r="AA55" s="399"/>
      <c r="AB55" s="271"/>
      <c r="AC55" s="542"/>
      <c r="AD55" s="220">
        <f t="shared" ref="AD55:AD66" si="141">AC55*AB55</f>
        <v>0</v>
      </c>
      <c r="AE55" s="248"/>
      <c r="AF55" s="225"/>
      <c r="AG55" s="549"/>
      <c r="AH55" s="224"/>
      <c r="AI55" s="220">
        <f t="shared" ref="AI55:AI66" si="142">AH55*AG55</f>
        <v>0</v>
      </c>
      <c r="AJ55" s="248"/>
      <c r="AK55" s="225"/>
      <c r="AL55" s="549"/>
      <c r="AM55" s="224"/>
      <c r="AN55" s="220">
        <f t="shared" ref="AN55:AN66" si="143">AM55*AL55</f>
        <v>0</v>
      </c>
      <c r="AO55" s="420"/>
      <c r="CC55" s="476"/>
      <c r="CD55" s="476"/>
      <c r="CE55" s="476"/>
      <c r="CF55" s="476"/>
      <c r="CG55" s="476"/>
      <c r="CH55" s="476"/>
      <c r="CI55" s="476"/>
      <c r="CJ55" s="476"/>
      <c r="CK55" s="476"/>
      <c r="CL55" s="476"/>
      <c r="CM55" s="476"/>
      <c r="CN55" s="476"/>
      <c r="CO55" s="476"/>
      <c r="CP55" s="476"/>
      <c r="CQ55" s="476"/>
      <c r="CR55" s="476"/>
      <c r="CS55" s="476"/>
      <c r="CT55" s="476"/>
      <c r="CU55" s="476"/>
      <c r="CV55" s="476"/>
      <c r="CW55" s="476"/>
      <c r="CX55" s="476"/>
      <c r="CY55" s="476"/>
      <c r="CZ55" s="476"/>
      <c r="DA55" s="476"/>
      <c r="DB55" s="476"/>
      <c r="DC55" s="476"/>
      <c r="DD55" s="476"/>
      <c r="DE55" s="476"/>
      <c r="DF55" s="476"/>
      <c r="DG55" s="476"/>
      <c r="DH55" s="476"/>
      <c r="DI55" s="476"/>
      <c r="DJ55" s="476"/>
      <c r="DK55" s="476"/>
      <c r="DL55" s="476"/>
      <c r="DM55" s="476"/>
      <c r="DN55" s="476"/>
      <c r="DO55" s="476"/>
      <c r="DP55" s="476"/>
      <c r="DQ55" s="476"/>
      <c r="DR55" s="476"/>
    </row>
    <row r="56" spans="1:146" s="202" customFormat="1">
      <c r="A56" s="476"/>
      <c r="B56" s="496" t="str">
        <f t="shared" si="137"/>
        <v>TGAR</v>
      </c>
      <c r="C56" s="497">
        <v>2133.5700000000002</v>
      </c>
      <c r="D56" s="476"/>
      <c r="E56" s="476"/>
      <c r="F56" s="476"/>
      <c r="G56" s="476"/>
      <c r="H56" s="476"/>
      <c r="I56" s="476"/>
      <c r="J56" s="476"/>
      <c r="K56" s="418"/>
      <c r="L56" s="225"/>
      <c r="M56" s="549"/>
      <c r="N56" s="224"/>
      <c r="O56" s="220">
        <f t="shared" si="138"/>
        <v>0</v>
      </c>
      <c r="P56" s="254"/>
      <c r="Q56" s="225"/>
      <c r="R56" s="549"/>
      <c r="S56" s="224"/>
      <c r="T56" s="220">
        <f t="shared" si="139"/>
        <v>0</v>
      </c>
      <c r="U56" s="254"/>
      <c r="V56" s="225"/>
      <c r="W56" s="549"/>
      <c r="X56" s="224"/>
      <c r="Y56" s="220">
        <f t="shared" si="140"/>
        <v>0</v>
      </c>
      <c r="Z56" s="254"/>
      <c r="AA56" s="225"/>
      <c r="AB56" s="549"/>
      <c r="AC56" s="224"/>
      <c r="AD56" s="220">
        <f t="shared" si="141"/>
        <v>0</v>
      </c>
      <c r="AE56" s="248"/>
      <c r="AF56" s="225"/>
      <c r="AG56" s="549"/>
      <c r="AH56" s="224"/>
      <c r="AI56" s="220">
        <f t="shared" si="142"/>
        <v>0</v>
      </c>
      <c r="AJ56" s="248"/>
      <c r="AK56" s="225"/>
      <c r="AL56" s="549"/>
      <c r="AM56" s="224"/>
      <c r="AN56" s="220">
        <f t="shared" si="143"/>
        <v>0</v>
      </c>
      <c r="AO56" s="420"/>
      <c r="CC56" s="476"/>
      <c r="CD56" s="476"/>
      <c r="CE56" s="476"/>
      <c r="CF56" s="476"/>
      <c r="CG56" s="476"/>
      <c r="CH56" s="476"/>
      <c r="CI56" s="476"/>
      <c r="CJ56" s="476"/>
      <c r="CK56" s="476"/>
      <c r="CL56" s="476"/>
      <c r="CM56" s="476"/>
      <c r="CN56" s="476"/>
      <c r="CO56" s="476"/>
      <c r="CP56" s="476"/>
      <c r="CQ56" s="476"/>
      <c r="CR56" s="476"/>
      <c r="CS56" s="476"/>
      <c r="CT56" s="476"/>
      <c r="CU56" s="476"/>
      <c r="CV56" s="476"/>
      <c r="CW56" s="476"/>
      <c r="CX56" s="476"/>
      <c r="CY56" s="476"/>
      <c r="CZ56" s="476"/>
      <c r="DA56" s="476"/>
      <c r="DB56" s="476"/>
      <c r="DC56" s="476"/>
      <c r="DD56" s="476"/>
      <c r="DE56" s="476"/>
      <c r="DF56" s="476"/>
      <c r="DG56" s="476"/>
      <c r="DH56" s="476"/>
      <c r="DI56" s="476"/>
      <c r="DJ56" s="476"/>
      <c r="DK56" s="476"/>
      <c r="DL56" s="476"/>
      <c r="DM56" s="476"/>
      <c r="DN56" s="476"/>
      <c r="DO56" s="476"/>
      <c r="DP56" s="476"/>
      <c r="DQ56" s="476"/>
      <c r="DR56" s="476"/>
    </row>
    <row r="57" spans="1:146" s="202" customFormat="1">
      <c r="A57" s="476"/>
      <c r="B57" s="496" t="str">
        <f t="shared" si="137"/>
        <v>OURE</v>
      </c>
      <c r="C57" s="497">
        <v>1896.21</v>
      </c>
      <c r="D57" s="476"/>
      <c r="E57" s="476"/>
      <c r="F57" s="476"/>
      <c r="G57" s="476"/>
      <c r="H57" s="476"/>
      <c r="I57" s="476"/>
      <c r="J57" s="476"/>
      <c r="K57" s="418"/>
      <c r="L57" s="225"/>
      <c r="M57" s="549"/>
      <c r="N57" s="224"/>
      <c r="O57" s="220">
        <f t="shared" si="138"/>
        <v>0</v>
      </c>
      <c r="P57" s="254"/>
      <c r="Q57" s="225"/>
      <c r="R57" s="549"/>
      <c r="S57" s="224"/>
      <c r="T57" s="220">
        <f t="shared" si="139"/>
        <v>0</v>
      </c>
      <c r="U57" s="254"/>
      <c r="V57" s="225"/>
      <c r="W57" s="549"/>
      <c r="X57" s="224"/>
      <c r="Y57" s="220">
        <f t="shared" si="140"/>
        <v>0</v>
      </c>
      <c r="Z57" s="254"/>
      <c r="AA57" s="225"/>
      <c r="AB57" s="549"/>
      <c r="AC57" s="224"/>
      <c r="AD57" s="220">
        <f t="shared" si="141"/>
        <v>0</v>
      </c>
      <c r="AE57" s="248"/>
      <c r="AF57" s="225"/>
      <c r="AG57" s="549"/>
      <c r="AH57" s="224"/>
      <c r="AI57" s="220">
        <f t="shared" si="142"/>
        <v>0</v>
      </c>
      <c r="AJ57" s="248"/>
      <c r="AK57" s="225"/>
      <c r="AL57" s="549"/>
      <c r="AM57" s="224"/>
      <c r="AN57" s="220">
        <f t="shared" si="143"/>
        <v>0</v>
      </c>
      <c r="AO57" s="420"/>
      <c r="CC57" s="476"/>
      <c r="CD57" s="476"/>
      <c r="CE57" s="476"/>
      <c r="CF57" s="476"/>
      <c r="CG57" s="476"/>
      <c r="CH57" s="476"/>
      <c r="CI57" s="476"/>
      <c r="CJ57" s="476"/>
      <c r="CK57" s="476"/>
      <c r="CL57" s="476"/>
      <c r="CM57" s="476"/>
      <c r="CN57" s="476"/>
      <c r="CO57" s="476"/>
      <c r="CP57" s="476"/>
      <c r="CQ57" s="476"/>
      <c r="CR57" s="476"/>
      <c r="CS57" s="476"/>
      <c r="CT57" s="476"/>
      <c r="CU57" s="476"/>
      <c r="CV57" s="476"/>
      <c r="CW57" s="476"/>
      <c r="CX57" s="476"/>
      <c r="CY57" s="476"/>
      <c r="CZ57" s="476"/>
      <c r="DA57" s="476"/>
      <c r="DB57" s="476"/>
      <c r="DC57" s="476"/>
      <c r="DD57" s="476"/>
      <c r="DE57" s="476"/>
      <c r="DF57" s="476"/>
      <c r="DG57" s="476"/>
      <c r="DH57" s="476"/>
      <c r="DI57" s="476"/>
      <c r="DJ57" s="476"/>
      <c r="DK57" s="476"/>
      <c r="DL57" s="476"/>
      <c r="DM57" s="476"/>
      <c r="DN57" s="476"/>
      <c r="DO57" s="476"/>
      <c r="DP57" s="476"/>
      <c r="DQ57" s="476"/>
      <c r="DR57" s="476"/>
    </row>
    <row r="58" spans="1:146" s="202" customFormat="1">
      <c r="A58" s="476"/>
      <c r="B58" s="496">
        <f>H35</f>
        <v>4</v>
      </c>
      <c r="C58" s="497">
        <v>0</v>
      </c>
      <c r="D58" s="476"/>
      <c r="E58" s="476"/>
      <c r="F58" s="476"/>
      <c r="G58" s="476"/>
      <c r="H58" s="476"/>
      <c r="I58" s="476"/>
      <c r="J58" s="476"/>
      <c r="K58" s="418"/>
      <c r="L58" s="225"/>
      <c r="M58" s="549"/>
      <c r="N58" s="224"/>
      <c r="O58" s="220">
        <f t="shared" si="138"/>
        <v>0</v>
      </c>
      <c r="P58" s="254"/>
      <c r="Q58" s="225"/>
      <c r="R58" s="549"/>
      <c r="S58" s="224"/>
      <c r="T58" s="220">
        <f t="shared" si="139"/>
        <v>0</v>
      </c>
      <c r="U58" s="254"/>
      <c r="V58" s="225"/>
      <c r="W58" s="549"/>
      <c r="X58" s="224"/>
      <c r="Y58" s="220">
        <f t="shared" si="140"/>
        <v>0</v>
      </c>
      <c r="Z58" s="254"/>
      <c r="AA58" s="225"/>
      <c r="AB58" s="549"/>
      <c r="AC58" s="224"/>
      <c r="AD58" s="220">
        <f t="shared" si="141"/>
        <v>0</v>
      </c>
      <c r="AE58" s="248"/>
      <c r="AF58" s="225"/>
      <c r="AG58" s="549"/>
      <c r="AH58" s="224"/>
      <c r="AI58" s="220">
        <f t="shared" si="142"/>
        <v>0</v>
      </c>
      <c r="AJ58" s="248"/>
      <c r="AK58" s="225"/>
      <c r="AL58" s="549"/>
      <c r="AM58" s="224"/>
      <c r="AN58" s="220">
        <f t="shared" si="143"/>
        <v>0</v>
      </c>
      <c r="AO58" s="420"/>
      <c r="CC58" s="476"/>
      <c r="CD58" s="476"/>
      <c r="CE58" s="476"/>
      <c r="CF58" s="476"/>
      <c r="CG58" s="476"/>
      <c r="CH58" s="476"/>
      <c r="CI58" s="476"/>
      <c r="CJ58" s="476"/>
      <c r="CK58" s="476"/>
      <c r="CL58" s="476"/>
      <c r="CM58" s="476"/>
      <c r="CN58" s="476"/>
      <c r="CO58" s="476"/>
      <c r="CP58" s="476"/>
      <c r="CQ58" s="476"/>
      <c r="CR58" s="476"/>
      <c r="CS58" s="476"/>
      <c r="CT58" s="476"/>
      <c r="CU58" s="476"/>
      <c r="CV58" s="476"/>
      <c r="CW58" s="476"/>
      <c r="CX58" s="476"/>
      <c r="CY58" s="476"/>
      <c r="CZ58" s="476"/>
      <c r="DA58" s="476"/>
      <c r="DB58" s="476"/>
      <c r="DC58" s="476"/>
      <c r="DD58" s="476"/>
      <c r="DE58" s="476"/>
      <c r="DF58" s="476"/>
      <c r="DG58" s="476"/>
      <c r="DH58" s="476"/>
      <c r="DI58" s="476"/>
      <c r="DJ58" s="476"/>
      <c r="DK58" s="476"/>
      <c r="DL58" s="476"/>
      <c r="DM58" s="476"/>
      <c r="DN58" s="476"/>
      <c r="DO58" s="476"/>
      <c r="DP58" s="476"/>
      <c r="DQ58" s="476"/>
      <c r="DR58" s="476"/>
    </row>
    <row r="59" spans="1:146" s="202" customFormat="1">
      <c r="A59" s="476"/>
      <c r="B59" s="496">
        <f t="shared" si="137"/>
        <v>5</v>
      </c>
      <c r="C59" s="497">
        <v>0</v>
      </c>
      <c r="D59" s="476"/>
      <c r="E59" s="476"/>
      <c r="F59" s="476"/>
      <c r="G59" s="476"/>
      <c r="H59" s="476"/>
      <c r="I59" s="476"/>
      <c r="J59" s="476"/>
      <c r="K59" s="418"/>
      <c r="L59" s="225"/>
      <c r="M59" s="549"/>
      <c r="N59" s="224"/>
      <c r="O59" s="220">
        <f t="shared" si="138"/>
        <v>0</v>
      </c>
      <c r="P59" s="254"/>
      <c r="Q59" s="225"/>
      <c r="R59" s="549"/>
      <c r="S59" s="224"/>
      <c r="T59" s="220">
        <f t="shared" si="139"/>
        <v>0</v>
      </c>
      <c r="U59" s="254"/>
      <c r="V59" s="225"/>
      <c r="W59" s="549"/>
      <c r="X59" s="224"/>
      <c r="Y59" s="220">
        <f t="shared" si="140"/>
        <v>0</v>
      </c>
      <c r="Z59" s="254"/>
      <c r="AA59" s="225"/>
      <c r="AB59" s="549"/>
      <c r="AC59" s="224"/>
      <c r="AD59" s="220">
        <f t="shared" si="141"/>
        <v>0</v>
      </c>
      <c r="AE59" s="248"/>
      <c r="AF59" s="225"/>
      <c r="AG59" s="549"/>
      <c r="AH59" s="224"/>
      <c r="AI59" s="220">
        <f t="shared" si="142"/>
        <v>0</v>
      </c>
      <c r="AJ59" s="248"/>
      <c r="AK59" s="225"/>
      <c r="AL59" s="549"/>
      <c r="AM59" s="224"/>
      <c r="AN59" s="220">
        <f t="shared" si="143"/>
        <v>0</v>
      </c>
      <c r="AO59" s="420"/>
      <c r="CC59" s="476"/>
      <c r="CD59" s="476"/>
      <c r="CE59" s="476"/>
      <c r="CF59" s="476"/>
      <c r="CG59" s="476"/>
      <c r="CH59" s="476"/>
      <c r="CI59" s="476"/>
      <c r="CJ59" s="476"/>
      <c r="CK59" s="476"/>
      <c r="CL59" s="476"/>
      <c r="CM59" s="476"/>
      <c r="CN59" s="476"/>
      <c r="CO59" s="476"/>
      <c r="CP59" s="476"/>
      <c r="CQ59" s="476"/>
      <c r="CR59" s="476"/>
      <c r="CS59" s="476"/>
      <c r="CT59" s="476"/>
      <c r="CU59" s="476"/>
      <c r="CV59" s="476"/>
      <c r="CW59" s="476"/>
      <c r="CX59" s="476"/>
      <c r="CY59" s="476"/>
      <c r="CZ59" s="476"/>
      <c r="DA59" s="476"/>
      <c r="DB59" s="476"/>
      <c r="DC59" s="476"/>
      <c r="DD59" s="476"/>
      <c r="DE59" s="476"/>
      <c r="DF59" s="476"/>
      <c r="DG59" s="476"/>
      <c r="DH59" s="476"/>
      <c r="DI59" s="476"/>
      <c r="DJ59" s="476"/>
      <c r="DK59" s="476"/>
      <c r="DL59" s="476"/>
      <c r="DM59" s="476"/>
      <c r="DN59" s="476"/>
      <c r="DO59" s="476"/>
      <c r="DP59" s="476"/>
      <c r="DQ59" s="476"/>
      <c r="DR59" s="476"/>
    </row>
    <row r="60" spans="1:146" s="202" customFormat="1">
      <c r="A60" s="476"/>
      <c r="B60" s="496" t="str">
        <f t="shared" si="137"/>
        <v>RZAK</v>
      </c>
      <c r="C60" s="497">
        <v>7185.36</v>
      </c>
      <c r="D60" s="476"/>
      <c r="E60" s="476"/>
      <c r="F60" s="476"/>
      <c r="G60" s="476"/>
      <c r="H60" s="476"/>
      <c r="I60" s="476"/>
      <c r="J60" s="476"/>
      <c r="K60" s="418"/>
      <c r="L60" s="225"/>
      <c r="M60" s="549"/>
      <c r="N60" s="224"/>
      <c r="O60" s="220">
        <f t="shared" si="138"/>
        <v>0</v>
      </c>
      <c r="P60" s="254"/>
      <c r="Q60" s="225"/>
      <c r="R60" s="549"/>
      <c r="S60" s="224"/>
      <c r="T60" s="220">
        <f t="shared" si="139"/>
        <v>0</v>
      </c>
      <c r="U60" s="254"/>
      <c r="V60" s="225"/>
      <c r="W60" s="549"/>
      <c r="X60" s="224"/>
      <c r="Y60" s="220">
        <f t="shared" si="140"/>
        <v>0</v>
      </c>
      <c r="Z60" s="254"/>
      <c r="AA60" s="225"/>
      <c r="AB60" s="549"/>
      <c r="AC60" s="224"/>
      <c r="AD60" s="220">
        <f t="shared" si="141"/>
        <v>0</v>
      </c>
      <c r="AE60" s="248"/>
      <c r="AF60" s="225"/>
      <c r="AG60" s="549"/>
      <c r="AH60" s="224"/>
      <c r="AI60" s="220">
        <f t="shared" si="142"/>
        <v>0</v>
      </c>
      <c r="AJ60" s="248"/>
      <c r="AK60" s="225"/>
      <c r="AL60" s="549"/>
      <c r="AM60" s="224"/>
      <c r="AN60" s="220">
        <f t="shared" si="143"/>
        <v>0</v>
      </c>
      <c r="AO60" s="420"/>
      <c r="CC60" s="476"/>
      <c r="CD60" s="476"/>
      <c r="CE60" s="476"/>
      <c r="CF60" s="476"/>
      <c r="CG60" s="476"/>
      <c r="CH60" s="476"/>
      <c r="CI60" s="476"/>
      <c r="CJ60" s="476"/>
      <c r="CK60" s="476"/>
      <c r="CL60" s="476"/>
      <c r="CM60" s="476"/>
      <c r="CN60" s="476"/>
      <c r="CO60" s="476"/>
      <c r="CP60" s="476"/>
      <c r="CQ60" s="476"/>
      <c r="CR60" s="476"/>
      <c r="CS60" s="476"/>
      <c r="CT60" s="476"/>
      <c r="CU60" s="476"/>
      <c r="CV60" s="476"/>
      <c r="CW60" s="476"/>
      <c r="CX60" s="476"/>
      <c r="CY60" s="476"/>
      <c r="CZ60" s="476"/>
      <c r="DA60" s="476"/>
      <c r="DB60" s="476"/>
      <c r="DC60" s="476"/>
      <c r="DD60" s="476"/>
      <c r="DE60" s="476"/>
      <c r="DF60" s="476"/>
      <c r="DG60" s="476"/>
      <c r="DH60" s="476"/>
      <c r="DI60" s="476"/>
      <c r="DJ60" s="476"/>
      <c r="DK60" s="476"/>
      <c r="DL60" s="476"/>
      <c r="DM60" s="476"/>
      <c r="DN60" s="476"/>
      <c r="DO60" s="476"/>
      <c r="DP60" s="476"/>
      <c r="DQ60" s="476"/>
      <c r="DR60" s="476"/>
    </row>
    <row r="61" spans="1:146" s="202" customFormat="1">
      <c r="A61" s="476"/>
      <c r="B61" s="496" t="str">
        <f t="shared" si="137"/>
        <v>VGIA</v>
      </c>
      <c r="C61" s="497">
        <v>5846.36</v>
      </c>
      <c r="D61" s="476"/>
      <c r="E61" s="476"/>
      <c r="F61" s="476"/>
      <c r="G61" s="476"/>
      <c r="H61" s="476"/>
      <c r="I61" s="476"/>
      <c r="J61" s="476"/>
      <c r="K61" s="418"/>
      <c r="L61" s="225"/>
      <c r="M61" s="549"/>
      <c r="N61" s="224"/>
      <c r="O61" s="220">
        <f t="shared" si="138"/>
        <v>0</v>
      </c>
      <c r="P61" s="254"/>
      <c r="Q61" s="225"/>
      <c r="R61" s="549"/>
      <c r="S61" s="224"/>
      <c r="T61" s="220">
        <f t="shared" si="139"/>
        <v>0</v>
      </c>
      <c r="U61" s="254"/>
      <c r="V61" s="225"/>
      <c r="W61" s="549"/>
      <c r="X61" s="224"/>
      <c r="Y61" s="220">
        <f t="shared" si="140"/>
        <v>0</v>
      </c>
      <c r="Z61" s="254"/>
      <c r="AA61" s="225"/>
      <c r="AB61" s="549"/>
      <c r="AC61" s="224"/>
      <c r="AD61" s="220">
        <f t="shared" si="141"/>
        <v>0</v>
      </c>
      <c r="AE61" s="248"/>
      <c r="AF61" s="225"/>
      <c r="AG61" s="549"/>
      <c r="AH61" s="224"/>
      <c r="AI61" s="220">
        <f t="shared" si="142"/>
        <v>0</v>
      </c>
      <c r="AJ61" s="248"/>
      <c r="AK61" s="225"/>
      <c r="AL61" s="549"/>
      <c r="AM61" s="224"/>
      <c r="AN61" s="220">
        <f t="shared" si="143"/>
        <v>0</v>
      </c>
      <c r="AO61" s="420"/>
      <c r="CC61" s="476"/>
      <c r="CD61" s="476"/>
      <c r="CE61" s="476"/>
      <c r="CF61" s="476"/>
      <c r="CG61" s="476"/>
      <c r="CH61" s="476"/>
      <c r="CI61" s="476"/>
      <c r="CJ61" s="476"/>
      <c r="CK61" s="476"/>
      <c r="CL61" s="476"/>
      <c r="CM61" s="476"/>
      <c r="CN61" s="476"/>
      <c r="CO61" s="476"/>
      <c r="CP61" s="476"/>
      <c r="CQ61" s="476"/>
      <c r="CR61" s="476"/>
      <c r="CS61" s="476"/>
      <c r="CT61" s="476"/>
      <c r="CU61" s="476"/>
      <c r="CV61" s="476"/>
      <c r="CW61" s="476"/>
      <c r="CX61" s="476"/>
      <c r="CY61" s="476"/>
      <c r="CZ61" s="476"/>
      <c r="DA61" s="476"/>
      <c r="DB61" s="476"/>
      <c r="DC61" s="476"/>
      <c r="DD61" s="476"/>
      <c r="DE61" s="476"/>
      <c r="DF61" s="476"/>
      <c r="DG61" s="476"/>
      <c r="DH61" s="476"/>
      <c r="DI61" s="476"/>
      <c r="DJ61" s="476"/>
      <c r="DK61" s="476"/>
      <c r="DL61" s="476"/>
      <c r="DM61" s="476"/>
      <c r="DN61" s="476"/>
      <c r="DO61" s="476"/>
      <c r="DP61" s="476"/>
      <c r="DQ61" s="476"/>
      <c r="DR61" s="476"/>
    </row>
    <row r="62" spans="1:146" s="202" customFormat="1">
      <c r="A62" s="476"/>
      <c r="B62" s="496" t="str">
        <f t="shared" si="137"/>
        <v>URPR</v>
      </c>
      <c r="C62" s="497">
        <v>3847.25</v>
      </c>
      <c r="D62" s="476"/>
      <c r="E62" s="476"/>
      <c r="F62" s="476"/>
      <c r="G62" s="476"/>
      <c r="H62" s="476"/>
      <c r="I62" s="476"/>
      <c r="J62" s="476"/>
      <c r="K62" s="418"/>
      <c r="L62" s="225"/>
      <c r="M62" s="549"/>
      <c r="N62" s="224"/>
      <c r="O62" s="220">
        <f t="shared" si="138"/>
        <v>0</v>
      </c>
      <c r="P62" s="254"/>
      <c r="Q62" s="225"/>
      <c r="R62" s="549"/>
      <c r="S62" s="224"/>
      <c r="T62" s="220">
        <f t="shared" si="139"/>
        <v>0</v>
      </c>
      <c r="U62" s="254"/>
      <c r="V62" s="225"/>
      <c r="W62" s="549"/>
      <c r="X62" s="224"/>
      <c r="Y62" s="220">
        <f t="shared" si="140"/>
        <v>0</v>
      </c>
      <c r="Z62" s="254"/>
      <c r="AA62" s="225"/>
      <c r="AB62" s="549"/>
      <c r="AC62" s="224"/>
      <c r="AD62" s="220">
        <f t="shared" si="141"/>
        <v>0</v>
      </c>
      <c r="AE62" s="248"/>
      <c r="AF62" s="225"/>
      <c r="AG62" s="549"/>
      <c r="AH62" s="224"/>
      <c r="AI62" s="220">
        <f t="shared" si="142"/>
        <v>0</v>
      </c>
      <c r="AJ62" s="248"/>
      <c r="AK62" s="225"/>
      <c r="AL62" s="549"/>
      <c r="AM62" s="224"/>
      <c r="AN62" s="220">
        <f t="shared" si="143"/>
        <v>0</v>
      </c>
      <c r="AO62" s="420"/>
      <c r="CC62" s="476"/>
      <c r="CD62" s="476"/>
      <c r="CE62" s="476"/>
      <c r="CF62" s="476"/>
      <c r="CG62" s="476"/>
      <c r="CH62" s="476"/>
      <c r="CI62" s="476"/>
      <c r="CJ62" s="476"/>
      <c r="CK62" s="476"/>
      <c r="CL62" s="476"/>
      <c r="CM62" s="476"/>
      <c r="CN62" s="476"/>
      <c r="CO62" s="476"/>
      <c r="CP62" s="476"/>
      <c r="CQ62" s="476"/>
      <c r="CR62" s="476"/>
      <c r="CS62" s="476"/>
      <c r="CT62" s="476"/>
      <c r="CU62" s="476"/>
      <c r="CV62" s="476"/>
      <c r="CW62" s="476"/>
      <c r="CX62" s="476"/>
      <c r="CY62" s="476"/>
      <c r="CZ62" s="476"/>
      <c r="DA62" s="476"/>
      <c r="DB62" s="476"/>
      <c r="DC62" s="476"/>
      <c r="DD62" s="476"/>
      <c r="DE62" s="476"/>
      <c r="DF62" s="476"/>
      <c r="DG62" s="476"/>
      <c r="DH62" s="476"/>
      <c r="DI62" s="476"/>
      <c r="DJ62" s="476"/>
      <c r="DK62" s="476"/>
      <c r="DL62" s="476"/>
      <c r="DM62" s="476"/>
      <c r="DN62" s="476"/>
      <c r="DO62" s="476"/>
      <c r="DP62" s="476"/>
      <c r="DQ62" s="476"/>
      <c r="DR62" s="476"/>
    </row>
    <row r="63" spans="1:146" s="202" customFormat="1">
      <c r="A63" s="476"/>
      <c r="B63" s="496" t="str">
        <f t="shared" si="137"/>
        <v>XPCA</v>
      </c>
      <c r="C63" s="497">
        <v>2133.54</v>
      </c>
      <c r="D63" s="476"/>
      <c r="E63" s="476"/>
      <c r="F63" s="476"/>
      <c r="G63" s="476"/>
      <c r="H63" s="476"/>
      <c r="I63" s="476"/>
      <c r="J63" s="476"/>
      <c r="K63" s="418"/>
      <c r="L63" s="225"/>
      <c r="M63" s="549"/>
      <c r="N63" s="224"/>
      <c r="O63" s="220">
        <f t="shared" si="138"/>
        <v>0</v>
      </c>
      <c r="P63" s="254"/>
      <c r="Q63" s="225"/>
      <c r="R63" s="549"/>
      <c r="S63" s="224"/>
      <c r="T63" s="220">
        <f t="shared" si="139"/>
        <v>0</v>
      </c>
      <c r="U63" s="254"/>
      <c r="V63" s="225"/>
      <c r="W63" s="549"/>
      <c r="X63" s="224"/>
      <c r="Y63" s="220">
        <f t="shared" si="140"/>
        <v>0</v>
      </c>
      <c r="Z63" s="254"/>
      <c r="AA63" s="225"/>
      <c r="AB63" s="549"/>
      <c r="AC63" s="224"/>
      <c r="AD63" s="220">
        <f t="shared" si="141"/>
        <v>0</v>
      </c>
      <c r="AE63" s="248"/>
      <c r="AF63" s="225"/>
      <c r="AG63" s="549"/>
      <c r="AH63" s="224"/>
      <c r="AI63" s="220">
        <f t="shared" si="142"/>
        <v>0</v>
      </c>
      <c r="AJ63" s="248"/>
      <c r="AK63" s="225"/>
      <c r="AL63" s="549"/>
      <c r="AM63" s="224"/>
      <c r="AN63" s="220">
        <f t="shared" si="143"/>
        <v>0</v>
      </c>
      <c r="AO63" s="420"/>
      <c r="CC63" s="476"/>
      <c r="CD63" s="476"/>
      <c r="CE63" s="476"/>
      <c r="CF63" s="476"/>
      <c r="CG63" s="476"/>
      <c r="CH63" s="476"/>
      <c r="CI63" s="476"/>
      <c r="CJ63" s="476"/>
      <c r="CK63" s="476"/>
      <c r="CL63" s="476"/>
      <c r="CM63" s="476"/>
      <c r="CN63" s="476"/>
      <c r="CO63" s="476"/>
      <c r="CP63" s="476"/>
      <c r="CQ63" s="476"/>
      <c r="CR63" s="476"/>
      <c r="CS63" s="476"/>
      <c r="CT63" s="476"/>
      <c r="CU63" s="476"/>
      <c r="CV63" s="476"/>
      <c r="CW63" s="476"/>
      <c r="CX63" s="476"/>
      <c r="CY63" s="476"/>
      <c r="CZ63" s="476"/>
      <c r="DA63" s="476"/>
      <c r="DB63" s="476"/>
      <c r="DC63" s="476"/>
      <c r="DD63" s="476"/>
      <c r="DE63" s="476"/>
      <c r="DF63" s="476"/>
      <c r="DG63" s="476"/>
      <c r="DH63" s="476"/>
      <c r="DI63" s="476"/>
      <c r="DJ63" s="476"/>
      <c r="DK63" s="476"/>
      <c r="DL63" s="476"/>
      <c r="DM63" s="476"/>
      <c r="DN63" s="476"/>
      <c r="DO63" s="476"/>
      <c r="DP63" s="476"/>
      <c r="DQ63" s="476"/>
      <c r="DR63" s="476"/>
    </row>
    <row r="64" spans="1:146" s="202" customFormat="1">
      <c r="A64" s="476"/>
      <c r="B64" s="496" t="str">
        <f t="shared" si="137"/>
        <v>FGAA</v>
      </c>
      <c r="C64" s="497">
        <v>961.32</v>
      </c>
      <c r="D64" s="476"/>
      <c r="E64" s="476"/>
      <c r="F64" s="476"/>
      <c r="G64" s="476"/>
      <c r="H64" s="476"/>
      <c r="I64" s="476"/>
      <c r="J64" s="476"/>
      <c r="K64" s="418"/>
      <c r="L64" s="225"/>
      <c r="M64" s="549"/>
      <c r="N64" s="224"/>
      <c r="O64" s="220">
        <f t="shared" si="138"/>
        <v>0</v>
      </c>
      <c r="P64" s="254"/>
      <c r="Q64" s="225"/>
      <c r="R64" s="549"/>
      <c r="S64" s="224"/>
      <c r="T64" s="220">
        <f t="shared" si="139"/>
        <v>0</v>
      </c>
      <c r="U64" s="254"/>
      <c r="V64" s="225"/>
      <c r="W64" s="549"/>
      <c r="X64" s="224"/>
      <c r="Y64" s="220">
        <f t="shared" si="140"/>
        <v>0</v>
      </c>
      <c r="Z64" s="254"/>
      <c r="AA64" s="225"/>
      <c r="AB64" s="549"/>
      <c r="AC64" s="224"/>
      <c r="AD64" s="220">
        <f t="shared" si="141"/>
        <v>0</v>
      </c>
      <c r="AE64" s="248"/>
      <c r="AF64" s="225"/>
      <c r="AG64" s="549"/>
      <c r="AH64" s="224"/>
      <c r="AI64" s="220">
        <f t="shared" si="142"/>
        <v>0</v>
      </c>
      <c r="AJ64" s="248"/>
      <c r="AK64" s="225"/>
      <c r="AL64" s="549"/>
      <c r="AM64" s="224"/>
      <c r="AN64" s="220">
        <f t="shared" si="143"/>
        <v>0</v>
      </c>
      <c r="AO64" s="420"/>
      <c r="CC64" s="476"/>
      <c r="CD64" s="476"/>
      <c r="CE64" s="476"/>
      <c r="CF64" s="476"/>
      <c r="CG64" s="476"/>
      <c r="CH64" s="476"/>
      <c r="CI64" s="476"/>
      <c r="CJ64" s="476"/>
      <c r="CK64" s="476"/>
      <c r="CL64" s="476"/>
      <c r="CM64" s="476"/>
      <c r="CN64" s="476"/>
      <c r="CO64" s="476"/>
      <c r="CP64" s="476"/>
      <c r="CQ64" s="476"/>
      <c r="CR64" s="476"/>
      <c r="CS64" s="476"/>
      <c r="CT64" s="476"/>
      <c r="CU64" s="476"/>
      <c r="CV64" s="476"/>
      <c r="CW64" s="476"/>
      <c r="CX64" s="476"/>
      <c r="CY64" s="476"/>
      <c r="CZ64" s="476"/>
      <c r="DA64" s="476"/>
      <c r="DB64" s="476"/>
      <c r="DC64" s="476"/>
      <c r="DD64" s="476"/>
      <c r="DE64" s="476"/>
      <c r="DF64" s="476"/>
      <c r="DG64" s="476"/>
      <c r="DH64" s="476"/>
      <c r="DI64" s="476"/>
      <c r="DJ64" s="476"/>
      <c r="DK64" s="476"/>
      <c r="DL64" s="476"/>
      <c r="DM64" s="476"/>
      <c r="DN64" s="476"/>
      <c r="DO64" s="476"/>
      <c r="DP64" s="476"/>
      <c r="DQ64" s="476"/>
      <c r="DR64" s="476"/>
    </row>
    <row r="65" spans="1:122" s="202" customFormat="1">
      <c r="A65" s="538"/>
      <c r="B65" s="496">
        <f t="shared" si="137"/>
        <v>0</v>
      </c>
      <c r="C65" s="497">
        <v>0</v>
      </c>
      <c r="D65" s="476"/>
      <c r="E65" s="476"/>
      <c r="F65" s="476"/>
      <c r="G65" s="476"/>
      <c r="H65" s="476"/>
      <c r="I65" s="476"/>
      <c r="J65" s="476"/>
      <c r="K65" s="418"/>
      <c r="L65" s="225"/>
      <c r="M65" s="549"/>
      <c r="N65" s="224"/>
      <c r="O65" s="220">
        <f t="shared" si="138"/>
        <v>0</v>
      </c>
      <c r="P65" s="254"/>
      <c r="Q65" s="225"/>
      <c r="R65" s="549"/>
      <c r="S65" s="224"/>
      <c r="T65" s="220">
        <f t="shared" si="139"/>
        <v>0</v>
      </c>
      <c r="U65" s="254"/>
      <c r="V65" s="225"/>
      <c r="W65" s="549"/>
      <c r="X65" s="224"/>
      <c r="Y65" s="220">
        <f t="shared" si="140"/>
        <v>0</v>
      </c>
      <c r="Z65" s="254"/>
      <c r="AA65" s="225"/>
      <c r="AB65" s="549"/>
      <c r="AC65" s="224"/>
      <c r="AD65" s="220">
        <f t="shared" si="141"/>
        <v>0</v>
      </c>
      <c r="AE65" s="248"/>
      <c r="AF65" s="225"/>
      <c r="AG65" s="549"/>
      <c r="AH65" s="224"/>
      <c r="AI65" s="220">
        <f t="shared" si="142"/>
        <v>0</v>
      </c>
      <c r="AJ65" s="248"/>
      <c r="AK65" s="225"/>
      <c r="AL65" s="549"/>
      <c r="AM65" s="224"/>
      <c r="AN65" s="220">
        <f t="shared" si="143"/>
        <v>0</v>
      </c>
      <c r="AO65" s="420"/>
      <c r="CC65" s="476"/>
      <c r="CD65" s="476"/>
      <c r="CE65" s="476"/>
      <c r="CF65" s="476"/>
      <c r="CG65" s="476"/>
      <c r="CH65" s="476"/>
      <c r="CI65" s="476"/>
      <c r="CJ65" s="476"/>
      <c r="CK65" s="476"/>
      <c r="CL65" s="476"/>
      <c r="CM65" s="476"/>
      <c r="CN65" s="476"/>
      <c r="CO65" s="476"/>
      <c r="CP65" s="476"/>
      <c r="CQ65" s="476"/>
      <c r="CR65" s="476"/>
      <c r="CS65" s="476"/>
      <c r="CT65" s="476"/>
      <c r="CU65" s="476"/>
      <c r="CV65" s="476"/>
      <c r="CW65" s="476"/>
      <c r="CX65" s="476"/>
      <c r="CY65" s="476"/>
      <c r="CZ65" s="476"/>
      <c r="DA65" s="476"/>
      <c r="DB65" s="476"/>
      <c r="DC65" s="476"/>
      <c r="DD65" s="476"/>
      <c r="DE65" s="476"/>
      <c r="DF65" s="476"/>
      <c r="DG65" s="476"/>
      <c r="DH65" s="476"/>
      <c r="DI65" s="476"/>
      <c r="DJ65" s="476"/>
      <c r="DK65" s="476"/>
      <c r="DL65" s="476"/>
      <c r="DM65" s="476"/>
      <c r="DN65" s="476"/>
      <c r="DO65" s="476"/>
      <c r="DP65" s="476"/>
      <c r="DQ65" s="476"/>
      <c r="DR65" s="476"/>
    </row>
    <row r="66" spans="1:122" s="202" customFormat="1">
      <c r="A66" s="538"/>
      <c r="B66" s="496">
        <f t="shared" si="137"/>
        <v>0</v>
      </c>
      <c r="C66" s="497">
        <v>0</v>
      </c>
      <c r="D66" s="476"/>
      <c r="E66" s="476"/>
      <c r="F66" s="476"/>
      <c r="G66" s="476"/>
      <c r="H66" s="476"/>
      <c r="I66" s="476"/>
      <c r="J66" s="476"/>
      <c r="K66" s="418"/>
      <c r="L66" s="225"/>
      <c r="M66" s="549"/>
      <c r="N66" s="224"/>
      <c r="O66" s="220">
        <f t="shared" si="138"/>
        <v>0</v>
      </c>
      <c r="P66" s="254"/>
      <c r="Q66" s="225"/>
      <c r="R66" s="549"/>
      <c r="S66" s="224"/>
      <c r="T66" s="220">
        <f t="shared" si="139"/>
        <v>0</v>
      </c>
      <c r="U66" s="254"/>
      <c r="V66" s="225"/>
      <c r="W66" s="549"/>
      <c r="X66" s="224"/>
      <c r="Y66" s="220">
        <f t="shared" si="140"/>
        <v>0</v>
      </c>
      <c r="Z66" s="254"/>
      <c r="AA66" s="225"/>
      <c r="AB66" s="549"/>
      <c r="AC66" s="224"/>
      <c r="AD66" s="220">
        <f t="shared" si="141"/>
        <v>0</v>
      </c>
      <c r="AE66" s="248"/>
      <c r="AF66" s="225"/>
      <c r="AG66" s="549"/>
      <c r="AH66" s="224"/>
      <c r="AI66" s="220">
        <f t="shared" si="142"/>
        <v>0</v>
      </c>
      <c r="AJ66" s="248"/>
      <c r="AK66" s="225"/>
      <c r="AL66" s="549"/>
      <c r="AM66" s="224"/>
      <c r="AN66" s="220">
        <f t="shared" si="143"/>
        <v>0</v>
      </c>
      <c r="AO66" s="420"/>
      <c r="CC66" s="476"/>
      <c r="CD66" s="476"/>
      <c r="CE66" s="476"/>
      <c r="CF66" s="476"/>
      <c r="CG66" s="476"/>
      <c r="CH66" s="476"/>
      <c r="CI66" s="476"/>
      <c r="CJ66" s="476"/>
      <c r="CK66" s="476"/>
      <c r="CL66" s="476"/>
      <c r="CM66" s="476"/>
      <c r="CN66" s="476"/>
      <c r="CO66" s="476"/>
      <c r="CP66" s="476"/>
      <c r="CQ66" s="476"/>
      <c r="CR66" s="476"/>
      <c r="CS66" s="476"/>
      <c r="CT66" s="476"/>
      <c r="CU66" s="476"/>
      <c r="CV66" s="476"/>
      <c r="CW66" s="476"/>
      <c r="CX66" s="476"/>
      <c r="CY66" s="476"/>
      <c r="CZ66" s="476"/>
      <c r="DA66" s="476"/>
      <c r="DB66" s="476"/>
      <c r="DC66" s="476"/>
      <c r="DD66" s="476"/>
      <c r="DE66" s="476"/>
      <c r="DF66" s="476"/>
      <c r="DG66" s="476"/>
      <c r="DH66" s="476"/>
      <c r="DI66" s="476"/>
      <c r="DJ66" s="476"/>
      <c r="DK66" s="476"/>
      <c r="DL66" s="476"/>
      <c r="DM66" s="476"/>
      <c r="DN66" s="476"/>
      <c r="DO66" s="476"/>
      <c r="DP66" s="476"/>
      <c r="DQ66" s="476"/>
      <c r="DR66" s="476"/>
    </row>
    <row r="67" spans="1:122" s="202" customFormat="1">
      <c r="A67" s="538"/>
      <c r="B67" s="496">
        <f t="shared" si="137"/>
        <v>0</v>
      </c>
      <c r="C67" s="497">
        <v>0</v>
      </c>
      <c r="D67" s="476"/>
      <c r="E67" s="476"/>
      <c r="F67" s="476"/>
      <c r="G67" s="476"/>
      <c r="H67" s="476"/>
      <c r="I67" s="476"/>
      <c r="J67" s="476"/>
      <c r="K67" s="418"/>
      <c r="L67" s="177" t="s">
        <v>158</v>
      </c>
      <c r="M67" s="177">
        <f>SUM(M55:M66)+M68</f>
        <v>0</v>
      </c>
      <c r="N67" s="220"/>
      <c r="O67" s="220">
        <f>SUM(O55:O66)</f>
        <v>0</v>
      </c>
      <c r="P67" s="254"/>
      <c r="Q67" s="177" t="s">
        <v>158</v>
      </c>
      <c r="R67" s="177">
        <f>SUM(R55:R66)+R68</f>
        <v>0</v>
      </c>
      <c r="S67" s="220"/>
      <c r="T67" s="220">
        <f>SUM(T55:T66)</f>
        <v>0</v>
      </c>
      <c r="U67" s="254"/>
      <c r="V67" s="177" t="s">
        <v>158</v>
      </c>
      <c r="W67" s="177">
        <f>SUM(W55:W66)+W68</f>
        <v>0</v>
      </c>
      <c r="X67" s="220"/>
      <c r="Y67" s="220">
        <f>SUM(Y55:Y66)</f>
        <v>0</v>
      </c>
      <c r="Z67" s="254"/>
      <c r="AA67" s="177" t="s">
        <v>158</v>
      </c>
      <c r="AB67" s="177">
        <f>SUM(AB55:AB66)+AB68</f>
        <v>0</v>
      </c>
      <c r="AC67" s="220"/>
      <c r="AD67" s="220">
        <f>SUM(AD55:AD66)</f>
        <v>0</v>
      </c>
      <c r="AE67" s="248"/>
      <c r="AF67" s="177" t="s">
        <v>158</v>
      </c>
      <c r="AG67" s="177">
        <f>SUM(AG55:AG66)+AG68</f>
        <v>0</v>
      </c>
      <c r="AH67" s="220"/>
      <c r="AI67" s="220">
        <f>SUM(AI55:AI66)</f>
        <v>0</v>
      </c>
      <c r="AJ67" s="248"/>
      <c r="AK67" s="177" t="s">
        <v>158</v>
      </c>
      <c r="AL67" s="177">
        <f>SUM(AL55:AL66)+AL68</f>
        <v>0</v>
      </c>
      <c r="AM67" s="220"/>
      <c r="AN67" s="220">
        <f>SUM(AN55:AN66)</f>
        <v>0</v>
      </c>
      <c r="AO67" s="420"/>
      <c r="CC67" s="476"/>
      <c r="CD67" s="476"/>
      <c r="CE67" s="476"/>
      <c r="CF67" s="476"/>
      <c r="CG67" s="476"/>
      <c r="CH67" s="476"/>
      <c r="CI67" s="476"/>
      <c r="CJ67" s="476"/>
      <c r="CK67" s="476"/>
      <c r="CL67" s="476"/>
      <c r="CM67" s="476"/>
      <c r="CN67" s="476"/>
      <c r="CO67" s="476"/>
      <c r="CP67" s="476"/>
      <c r="CQ67" s="476"/>
      <c r="CR67" s="476"/>
      <c r="CS67" s="476"/>
      <c r="CT67" s="476"/>
      <c r="CU67" s="476"/>
      <c r="CV67" s="476"/>
      <c r="CW67" s="476"/>
      <c r="CX67" s="476"/>
      <c r="CY67" s="476"/>
      <c r="CZ67" s="476"/>
      <c r="DA67" s="476"/>
      <c r="DB67" s="476"/>
      <c r="DC67" s="476"/>
      <c r="DD67" s="476"/>
      <c r="DE67" s="476"/>
      <c r="DF67" s="476"/>
      <c r="DG67" s="476"/>
      <c r="DH67" s="476"/>
      <c r="DI67" s="476"/>
      <c r="DJ67" s="476"/>
      <c r="DK67" s="476"/>
      <c r="DL67" s="476"/>
      <c r="DM67" s="476"/>
      <c r="DN67" s="476"/>
      <c r="DO67" s="476"/>
      <c r="DP67" s="476"/>
      <c r="DQ67" s="476"/>
      <c r="DR67" s="476"/>
    </row>
    <row r="68" spans="1:122" s="202" customFormat="1">
      <c r="A68" s="538"/>
      <c r="B68" s="496">
        <f t="shared" si="137"/>
        <v>0</v>
      </c>
      <c r="C68" s="497">
        <v>0</v>
      </c>
      <c r="D68" s="476"/>
      <c r="E68" s="476"/>
      <c r="F68" s="476"/>
      <c r="G68" s="476"/>
      <c r="H68" s="476"/>
      <c r="I68" s="476"/>
      <c r="J68" s="476"/>
      <c r="K68" s="418"/>
      <c r="L68" s="413"/>
      <c r="M68" s="414">
        <v>0</v>
      </c>
      <c r="N68" s="415"/>
      <c r="O68" s="415"/>
      <c r="P68" s="432"/>
      <c r="Q68" s="414"/>
      <c r="R68" s="414">
        <v>0</v>
      </c>
      <c r="S68" s="415"/>
      <c r="T68" s="415"/>
      <c r="U68" s="432"/>
      <c r="V68" s="414"/>
      <c r="W68" s="414">
        <v>0</v>
      </c>
      <c r="X68" s="415"/>
      <c r="Y68" s="415"/>
      <c r="Z68" s="432"/>
      <c r="AA68" s="414"/>
      <c r="AB68" s="414">
        <v>0</v>
      </c>
      <c r="AC68" s="415"/>
      <c r="AD68" s="415"/>
      <c r="AE68" s="432"/>
      <c r="AF68" s="414"/>
      <c r="AG68" s="414">
        <v>0</v>
      </c>
      <c r="AH68" s="415"/>
      <c r="AI68" s="415"/>
      <c r="AJ68" s="432"/>
      <c r="AK68" s="414"/>
      <c r="AL68" s="414">
        <v>0</v>
      </c>
      <c r="AM68" s="415"/>
      <c r="AN68" s="415"/>
      <c r="AO68" s="420"/>
      <c r="CC68" s="476"/>
      <c r="CD68" s="476"/>
      <c r="CE68" s="476"/>
      <c r="CF68" s="476"/>
      <c r="CG68" s="476"/>
      <c r="CH68" s="476"/>
      <c r="CI68" s="476"/>
      <c r="CJ68" s="476"/>
      <c r="CK68" s="476"/>
      <c r="CL68" s="476"/>
      <c r="CM68" s="476"/>
      <c r="CN68" s="476"/>
      <c r="CO68" s="476"/>
      <c r="CP68" s="476"/>
      <c r="CQ68" s="476"/>
      <c r="CR68" s="476"/>
      <c r="CS68" s="476"/>
      <c r="CT68" s="476"/>
      <c r="CU68" s="476"/>
      <c r="CV68" s="476"/>
      <c r="CW68" s="476"/>
      <c r="CX68" s="476"/>
      <c r="CY68" s="476"/>
      <c r="CZ68" s="476"/>
      <c r="DA68" s="476"/>
      <c r="DB68" s="476"/>
      <c r="DC68" s="476"/>
      <c r="DD68" s="476"/>
      <c r="DE68" s="476"/>
      <c r="DF68" s="476"/>
      <c r="DG68" s="476"/>
      <c r="DH68" s="476"/>
      <c r="DI68" s="476"/>
      <c r="DJ68" s="476"/>
      <c r="DK68" s="476"/>
      <c r="DL68" s="476"/>
      <c r="DM68" s="476"/>
      <c r="DN68" s="476"/>
      <c r="DO68" s="476"/>
      <c r="DP68" s="476"/>
      <c r="DQ68" s="476"/>
      <c r="DR68" s="476"/>
    </row>
    <row r="69" spans="1:122" s="202" customFormat="1" ht="15.75" thickBot="1">
      <c r="A69" s="538"/>
      <c r="B69" s="496">
        <f t="shared" si="137"/>
        <v>0</v>
      </c>
      <c r="C69" s="497">
        <v>0</v>
      </c>
      <c r="D69" s="476"/>
      <c r="E69" s="476"/>
      <c r="F69" s="476"/>
      <c r="G69" s="476"/>
      <c r="H69" s="476"/>
      <c r="I69" s="476"/>
      <c r="J69" s="476"/>
      <c r="K69" s="421"/>
      <c r="L69" s="422"/>
      <c r="M69" s="423"/>
      <c r="N69" s="424"/>
      <c r="O69" s="424"/>
      <c r="P69" s="425"/>
      <c r="Q69" s="423"/>
      <c r="R69" s="423"/>
      <c r="S69" s="424"/>
      <c r="T69" s="424"/>
      <c r="U69" s="425"/>
      <c r="V69" s="423"/>
      <c r="W69" s="423"/>
      <c r="X69" s="424"/>
      <c r="Y69" s="424"/>
      <c r="Z69" s="425"/>
      <c r="AA69" s="423"/>
      <c r="AB69" s="423"/>
      <c r="AC69" s="426"/>
      <c r="AD69" s="426"/>
      <c r="AE69" s="427"/>
      <c r="AF69" s="428"/>
      <c r="AG69" s="428"/>
      <c r="AH69" s="429"/>
      <c r="AI69" s="430"/>
      <c r="AJ69" s="427"/>
      <c r="AK69" s="427"/>
      <c r="AL69" s="427"/>
      <c r="AM69" s="427"/>
      <c r="AN69" s="427"/>
      <c r="AO69" s="431"/>
      <c r="CC69" s="476"/>
      <c r="CD69" s="476"/>
      <c r="CE69" s="476"/>
      <c r="CF69" s="476"/>
      <c r="CG69" s="476"/>
      <c r="CH69" s="476"/>
      <c r="CI69" s="476"/>
      <c r="CJ69" s="476"/>
      <c r="CK69" s="476"/>
      <c r="CL69" s="476"/>
      <c r="CM69" s="476"/>
      <c r="CN69" s="476"/>
      <c r="CO69" s="476"/>
      <c r="CP69" s="476"/>
      <c r="CQ69" s="476"/>
      <c r="CR69" s="476"/>
      <c r="CS69" s="476"/>
      <c r="CT69" s="476"/>
      <c r="CU69" s="476"/>
      <c r="CV69" s="476"/>
      <c r="CW69" s="476"/>
      <c r="CX69" s="476"/>
      <c r="CY69" s="476"/>
      <c r="CZ69" s="476"/>
      <c r="DA69" s="476"/>
      <c r="DB69" s="476"/>
      <c r="DC69" s="476"/>
      <c r="DD69" s="476"/>
      <c r="DE69" s="476"/>
      <c r="DF69" s="476"/>
      <c r="DG69" s="476"/>
      <c r="DH69" s="476"/>
      <c r="DI69" s="476"/>
      <c r="DJ69" s="476"/>
      <c r="DK69" s="476"/>
      <c r="DL69" s="476"/>
      <c r="DM69" s="476"/>
      <c r="DN69" s="476"/>
      <c r="DO69" s="476"/>
      <c r="DP69" s="476"/>
      <c r="DQ69" s="476"/>
      <c r="DR69" s="476"/>
    </row>
    <row r="70" spans="1:122" s="476" customFormat="1">
      <c r="A70" s="538"/>
      <c r="B70" s="496">
        <f t="shared" si="137"/>
        <v>0</v>
      </c>
      <c r="C70" s="497">
        <v>0</v>
      </c>
      <c r="N70" s="478"/>
      <c r="O70" s="478"/>
      <c r="S70" s="478"/>
      <c r="T70" s="478"/>
      <c r="X70" s="478"/>
      <c r="Y70" s="478"/>
      <c r="AC70" s="478"/>
      <c r="AD70" s="478"/>
      <c r="AH70" s="478"/>
      <c r="AI70" s="478"/>
    </row>
    <row r="71" spans="1:122" ht="27" customHeight="1">
      <c r="A71" s="538"/>
      <c r="B71" s="476"/>
      <c r="C71" s="476"/>
      <c r="D71" s="476"/>
      <c r="E71" s="476"/>
      <c r="F71" s="476"/>
      <c r="G71" s="476"/>
      <c r="H71" s="476"/>
      <c r="I71" s="476"/>
      <c r="J71" s="476"/>
      <c r="K71" s="260"/>
      <c r="L71" s="806" t="s">
        <v>134</v>
      </c>
      <c r="M71" s="806"/>
      <c r="N71" s="806"/>
      <c r="O71" s="806"/>
      <c r="P71" s="806"/>
      <c r="Q71" s="806"/>
      <c r="R71" s="806"/>
      <c r="S71" s="806"/>
      <c r="T71" s="806"/>
      <c r="U71" s="806"/>
      <c r="V71" s="806"/>
      <c r="W71" s="806"/>
      <c r="X71" s="806"/>
      <c r="Y71" s="806"/>
      <c r="Z71" s="806"/>
      <c r="AA71" s="806"/>
      <c r="AB71" s="806"/>
      <c r="AC71" s="806"/>
      <c r="AD71" s="806"/>
      <c r="AE71" s="806"/>
      <c r="AF71" s="806"/>
      <c r="AG71" s="806"/>
      <c r="AH71" s="806"/>
      <c r="AI71" s="806"/>
      <c r="AJ71" s="259"/>
    </row>
    <row r="72" spans="1:122">
      <c r="B72" s="476"/>
      <c r="C72" s="476"/>
      <c r="D72" s="476"/>
      <c r="E72" s="476"/>
      <c r="F72" s="476"/>
      <c r="G72" s="476"/>
      <c r="H72" s="476"/>
      <c r="I72" s="476"/>
      <c r="J72" s="476"/>
      <c r="K72" s="253"/>
      <c r="L72" s="709" t="s">
        <v>184</v>
      </c>
      <c r="M72" s="709"/>
      <c r="N72" s="709"/>
      <c r="O72" s="709"/>
      <c r="P72" s="255"/>
      <c r="Q72" s="709" t="s">
        <v>387</v>
      </c>
      <c r="R72" s="709"/>
      <c r="S72" s="709"/>
      <c r="T72" s="709"/>
      <c r="U72" s="255"/>
      <c r="V72" s="709" t="s">
        <v>389</v>
      </c>
      <c r="W72" s="709"/>
      <c r="X72" s="709"/>
      <c r="Y72" s="709"/>
      <c r="Z72" s="255"/>
      <c r="AA72" s="709">
        <v>4</v>
      </c>
      <c r="AB72" s="709"/>
      <c r="AC72" s="709"/>
      <c r="AD72" s="709"/>
      <c r="AE72" s="251"/>
      <c r="AF72" s="709">
        <v>5</v>
      </c>
      <c r="AG72" s="709"/>
      <c r="AH72" s="709"/>
      <c r="AI72" s="709"/>
      <c r="AJ72" s="251"/>
    </row>
    <row r="73" spans="1:122">
      <c r="B73" s="811" t="s">
        <v>390</v>
      </c>
      <c r="C73" s="814" t="s">
        <v>321</v>
      </c>
      <c r="D73" s="476"/>
      <c r="E73" s="476"/>
      <c r="F73" s="476"/>
      <c r="G73" s="476"/>
      <c r="H73" s="476"/>
      <c r="I73" s="476"/>
      <c r="J73" s="476"/>
      <c r="K73" s="253"/>
      <c r="L73" s="177" t="s">
        <v>1</v>
      </c>
      <c r="M73" s="177" t="s">
        <v>161</v>
      </c>
      <c r="N73" s="220" t="s">
        <v>160</v>
      </c>
      <c r="O73" s="220" t="s">
        <v>159</v>
      </c>
      <c r="P73" s="255"/>
      <c r="Q73" s="177" t="s">
        <v>1</v>
      </c>
      <c r="R73" s="177" t="s">
        <v>161</v>
      </c>
      <c r="S73" s="220" t="s">
        <v>160</v>
      </c>
      <c r="T73" s="220" t="s">
        <v>159</v>
      </c>
      <c r="U73" s="255"/>
      <c r="V73" s="177" t="s">
        <v>1</v>
      </c>
      <c r="W73" s="177" t="s">
        <v>161</v>
      </c>
      <c r="X73" s="220" t="s">
        <v>160</v>
      </c>
      <c r="Y73" s="220" t="s">
        <v>159</v>
      </c>
      <c r="Z73" s="255"/>
      <c r="AA73" s="177" t="s">
        <v>1</v>
      </c>
      <c r="AB73" s="177" t="s">
        <v>161</v>
      </c>
      <c r="AC73" s="220" t="s">
        <v>160</v>
      </c>
      <c r="AD73" s="220" t="s">
        <v>159</v>
      </c>
      <c r="AE73" s="251"/>
      <c r="AF73" s="177" t="s">
        <v>1</v>
      </c>
      <c r="AG73" s="177" t="s">
        <v>161</v>
      </c>
      <c r="AH73" s="220" t="s">
        <v>160</v>
      </c>
      <c r="AI73" s="220" t="s">
        <v>159</v>
      </c>
      <c r="AJ73" s="251"/>
    </row>
    <row r="74" spans="1:122">
      <c r="B74" s="811"/>
      <c r="C74" s="814"/>
      <c r="D74" s="476"/>
      <c r="E74" s="476"/>
      <c r="F74" s="476"/>
      <c r="G74" s="476"/>
      <c r="H74" s="476"/>
      <c r="I74" s="476"/>
      <c r="J74" s="476"/>
      <c r="K74" s="253"/>
      <c r="L74" s="225"/>
      <c r="M74" s="549"/>
      <c r="N74" s="224"/>
      <c r="O74" s="220">
        <f t="shared" ref="O74:O85" si="144">N74*M74</f>
        <v>0</v>
      </c>
      <c r="P74" s="255"/>
      <c r="Q74" s="225"/>
      <c r="R74" s="549"/>
      <c r="S74" s="224"/>
      <c r="T74" s="220">
        <f t="shared" ref="T74:T85" si="145">S74*R74</f>
        <v>0</v>
      </c>
      <c r="U74" s="255"/>
      <c r="V74" s="225"/>
      <c r="W74" s="549"/>
      <c r="X74" s="224"/>
      <c r="Y74" s="220">
        <f t="shared" ref="Y74:Y85" si="146">X74*W74</f>
        <v>0</v>
      </c>
      <c r="Z74" s="255"/>
      <c r="AA74" s="399"/>
      <c r="AB74" s="271"/>
      <c r="AC74" s="542"/>
      <c r="AD74" s="220">
        <f t="shared" ref="AD74:AD85" si="147">AC74*AB74</f>
        <v>0</v>
      </c>
      <c r="AE74" s="251"/>
      <c r="AF74" s="225"/>
      <c r="AG74" s="549"/>
      <c r="AH74" s="224"/>
      <c r="AI74" s="220">
        <f t="shared" ref="AI74:AI85" si="148">AH74*AG74</f>
        <v>0</v>
      </c>
      <c r="AJ74" s="251"/>
    </row>
    <row r="75" spans="1:122">
      <c r="B75" s="566" t="s">
        <v>314</v>
      </c>
      <c r="C75" s="567" t="s">
        <v>290</v>
      </c>
      <c r="D75" s="476"/>
      <c r="E75" s="476"/>
      <c r="F75" s="476"/>
      <c r="G75" s="476"/>
      <c r="H75" s="476"/>
      <c r="I75" s="476"/>
      <c r="J75" s="476"/>
      <c r="K75" s="253"/>
      <c r="L75" s="225"/>
      <c r="M75" s="549"/>
      <c r="N75" s="224"/>
      <c r="O75" s="220">
        <f t="shared" si="144"/>
        <v>0</v>
      </c>
      <c r="P75" s="255"/>
      <c r="Q75" s="225"/>
      <c r="R75" s="549"/>
      <c r="S75" s="224"/>
      <c r="T75" s="220">
        <f t="shared" si="145"/>
        <v>0</v>
      </c>
      <c r="U75" s="255"/>
      <c r="V75" s="225"/>
      <c r="W75" s="549"/>
      <c r="X75" s="224"/>
      <c r="Y75" s="220">
        <f t="shared" si="146"/>
        <v>0</v>
      </c>
      <c r="Z75" s="255"/>
      <c r="AA75" s="225"/>
      <c r="AB75" s="549"/>
      <c r="AC75" s="224"/>
      <c r="AD75" s="220">
        <f t="shared" si="147"/>
        <v>0</v>
      </c>
      <c r="AE75" s="251"/>
      <c r="AF75" s="225"/>
      <c r="AG75" s="549"/>
      <c r="AH75" s="224"/>
      <c r="AI75" s="220">
        <f t="shared" si="148"/>
        <v>0</v>
      </c>
      <c r="AJ75" s="251"/>
    </row>
    <row r="76" spans="1:122">
      <c r="B76" s="812" t="s">
        <v>299</v>
      </c>
      <c r="C76" s="563" t="s">
        <v>170</v>
      </c>
      <c r="D76" s="537"/>
      <c r="E76" s="476"/>
      <c r="F76" s="476"/>
      <c r="G76" s="476"/>
      <c r="H76" s="476"/>
      <c r="I76" s="476"/>
      <c r="J76" s="476"/>
      <c r="K76" s="253"/>
      <c r="L76" s="225"/>
      <c r="M76" s="549"/>
      <c r="N76" s="224"/>
      <c r="O76" s="220">
        <f t="shared" si="144"/>
        <v>0</v>
      </c>
      <c r="P76" s="255"/>
      <c r="Q76" s="225"/>
      <c r="R76" s="549"/>
      <c r="S76" s="224"/>
      <c r="T76" s="220">
        <f t="shared" si="145"/>
        <v>0</v>
      </c>
      <c r="U76" s="255"/>
      <c r="V76" s="225"/>
      <c r="W76" s="549"/>
      <c r="X76" s="224"/>
      <c r="Y76" s="220">
        <f t="shared" si="146"/>
        <v>0</v>
      </c>
      <c r="Z76" s="255"/>
      <c r="AA76" s="225"/>
      <c r="AB76" s="549"/>
      <c r="AC76" s="224"/>
      <c r="AD76" s="220">
        <f t="shared" si="147"/>
        <v>0</v>
      </c>
      <c r="AE76" s="251"/>
      <c r="AF76" s="225"/>
      <c r="AG76" s="549"/>
      <c r="AH76" s="224"/>
      <c r="AI76" s="220">
        <f t="shared" si="148"/>
        <v>0</v>
      </c>
      <c r="AJ76" s="251"/>
    </row>
    <row r="77" spans="1:122">
      <c r="B77" s="812"/>
      <c r="C77" s="563" t="s">
        <v>288</v>
      </c>
      <c r="D77" s="537"/>
      <c r="E77" s="476"/>
      <c r="F77" s="476"/>
      <c r="G77" s="476"/>
      <c r="H77" s="476"/>
      <c r="I77" s="476"/>
      <c r="J77" s="476"/>
      <c r="K77" s="253"/>
      <c r="L77" s="225"/>
      <c r="M77" s="549"/>
      <c r="N77" s="224"/>
      <c r="O77" s="220">
        <f t="shared" si="144"/>
        <v>0</v>
      </c>
      <c r="P77" s="255"/>
      <c r="Q77" s="225"/>
      <c r="R77" s="549"/>
      <c r="S77" s="224"/>
      <c r="T77" s="220">
        <f t="shared" si="145"/>
        <v>0</v>
      </c>
      <c r="U77" s="255"/>
      <c r="V77" s="225"/>
      <c r="W77" s="549"/>
      <c r="X77" s="224"/>
      <c r="Y77" s="220">
        <f t="shared" si="146"/>
        <v>0</v>
      </c>
      <c r="Z77" s="255"/>
      <c r="AA77" s="225"/>
      <c r="AB77" s="549"/>
      <c r="AC77" s="224"/>
      <c r="AD77" s="220">
        <f t="shared" si="147"/>
        <v>0</v>
      </c>
      <c r="AE77" s="251"/>
      <c r="AF77" s="225"/>
      <c r="AG77" s="549"/>
      <c r="AH77" s="224"/>
      <c r="AI77" s="220">
        <f t="shared" si="148"/>
        <v>0</v>
      </c>
      <c r="AJ77" s="251"/>
    </row>
    <row r="78" spans="1:122">
      <c r="B78" s="815" t="s">
        <v>300</v>
      </c>
      <c r="C78" s="564" t="s">
        <v>163</v>
      </c>
      <c r="D78" s="476"/>
      <c r="E78" s="476"/>
      <c r="F78" s="476"/>
      <c r="G78" s="476"/>
      <c r="H78" s="476"/>
      <c r="I78" s="476"/>
      <c r="J78" s="476"/>
      <c r="K78" s="253"/>
      <c r="L78" s="225"/>
      <c r="M78" s="549"/>
      <c r="N78" s="224"/>
      <c r="O78" s="220">
        <f t="shared" si="144"/>
        <v>0</v>
      </c>
      <c r="P78" s="255"/>
      <c r="Q78" s="225"/>
      <c r="R78" s="549"/>
      <c r="S78" s="224"/>
      <c r="T78" s="220">
        <f t="shared" si="145"/>
        <v>0</v>
      </c>
      <c r="U78" s="255"/>
      <c r="V78" s="225"/>
      <c r="W78" s="549"/>
      <c r="X78" s="224"/>
      <c r="Y78" s="220">
        <f t="shared" si="146"/>
        <v>0</v>
      </c>
      <c r="Z78" s="255"/>
      <c r="AA78" s="225"/>
      <c r="AB78" s="549"/>
      <c r="AC78" s="224"/>
      <c r="AD78" s="220">
        <f t="shared" si="147"/>
        <v>0</v>
      </c>
      <c r="AE78" s="251"/>
      <c r="AF78" s="225"/>
      <c r="AG78" s="549"/>
      <c r="AH78" s="224"/>
      <c r="AI78" s="220">
        <f t="shared" si="148"/>
        <v>0</v>
      </c>
      <c r="AJ78" s="251"/>
    </row>
    <row r="79" spans="1:122">
      <c r="B79" s="815"/>
      <c r="C79" s="564" t="str">
        <f>M109</f>
        <v>AIEC11</v>
      </c>
      <c r="D79" s="476"/>
      <c r="E79" s="476"/>
      <c r="F79" s="476"/>
      <c r="G79" s="476"/>
      <c r="H79" s="476"/>
      <c r="I79" s="476"/>
      <c r="J79" s="476"/>
      <c r="K79" s="253"/>
      <c r="L79" s="225"/>
      <c r="M79" s="549"/>
      <c r="N79" s="224"/>
      <c r="O79" s="220">
        <f t="shared" si="144"/>
        <v>0</v>
      </c>
      <c r="P79" s="255"/>
      <c r="Q79" s="225"/>
      <c r="R79" s="549"/>
      <c r="S79" s="224"/>
      <c r="T79" s="220">
        <f t="shared" si="145"/>
        <v>0</v>
      </c>
      <c r="U79" s="255"/>
      <c r="V79" s="225"/>
      <c r="W79" s="549"/>
      <c r="X79" s="224"/>
      <c r="Y79" s="220">
        <f t="shared" si="146"/>
        <v>0</v>
      </c>
      <c r="Z79" s="255"/>
      <c r="AA79" s="225"/>
      <c r="AB79" s="549"/>
      <c r="AC79" s="224"/>
      <c r="AD79" s="220">
        <f t="shared" si="147"/>
        <v>0</v>
      </c>
      <c r="AE79" s="251"/>
      <c r="AF79" s="225"/>
      <c r="AG79" s="549"/>
      <c r="AH79" s="224"/>
      <c r="AI79" s="220">
        <f t="shared" si="148"/>
        <v>0</v>
      </c>
      <c r="AJ79" s="251"/>
    </row>
    <row r="80" spans="1:122">
      <c r="B80" s="815"/>
      <c r="C80" s="564" t="str">
        <f>Q109</f>
        <v>XPCA11</v>
      </c>
      <c r="D80" s="476"/>
      <c r="E80" s="476"/>
      <c r="F80" s="476"/>
      <c r="G80" s="476"/>
      <c r="H80" s="476"/>
      <c r="I80" s="476"/>
      <c r="J80" s="476"/>
      <c r="K80" s="253"/>
      <c r="L80" s="225"/>
      <c r="M80" s="549"/>
      <c r="N80" s="224"/>
      <c r="O80" s="220">
        <f t="shared" si="144"/>
        <v>0</v>
      </c>
      <c r="P80" s="255"/>
      <c r="Q80" s="225"/>
      <c r="R80" s="549"/>
      <c r="S80" s="224"/>
      <c r="T80" s="220">
        <f t="shared" si="145"/>
        <v>0</v>
      </c>
      <c r="U80" s="255"/>
      <c r="V80" s="225"/>
      <c r="W80" s="549"/>
      <c r="X80" s="224"/>
      <c r="Y80" s="220">
        <f t="shared" si="146"/>
        <v>0</v>
      </c>
      <c r="Z80" s="255"/>
      <c r="AA80" s="225"/>
      <c r="AB80" s="549"/>
      <c r="AC80" s="224"/>
      <c r="AD80" s="220">
        <f t="shared" si="147"/>
        <v>0</v>
      </c>
      <c r="AE80" s="251"/>
      <c r="AF80" s="225"/>
      <c r="AG80" s="549"/>
      <c r="AH80" s="224"/>
      <c r="AI80" s="220">
        <f t="shared" si="148"/>
        <v>0</v>
      </c>
      <c r="AJ80" s="251"/>
      <c r="AZ80" s="206"/>
    </row>
    <row r="81" spans="2:39">
      <c r="B81" s="815"/>
      <c r="C81" s="564" t="s">
        <v>186</v>
      </c>
      <c r="D81" s="476"/>
      <c r="E81" s="476"/>
      <c r="F81" s="476"/>
      <c r="G81" s="476"/>
      <c r="H81" s="476"/>
      <c r="I81" s="476"/>
      <c r="J81" s="476"/>
      <c r="K81" s="253"/>
      <c r="L81" s="225"/>
      <c r="M81" s="549"/>
      <c r="N81" s="224"/>
      <c r="O81" s="220">
        <f t="shared" si="144"/>
        <v>0</v>
      </c>
      <c r="P81" s="255"/>
      <c r="Q81" s="225"/>
      <c r="R81" s="549"/>
      <c r="S81" s="224"/>
      <c r="T81" s="220">
        <f t="shared" si="145"/>
        <v>0</v>
      </c>
      <c r="U81" s="255"/>
      <c r="V81" s="225"/>
      <c r="W81" s="549"/>
      <c r="X81" s="224"/>
      <c r="Y81" s="220">
        <f t="shared" si="146"/>
        <v>0</v>
      </c>
      <c r="Z81" s="255"/>
      <c r="AA81" s="225"/>
      <c r="AB81" s="549"/>
      <c r="AC81" s="224"/>
      <c r="AD81" s="220">
        <f t="shared" si="147"/>
        <v>0</v>
      </c>
      <c r="AE81" s="251"/>
      <c r="AF81" s="225"/>
      <c r="AG81" s="549"/>
      <c r="AH81" s="224"/>
      <c r="AI81" s="220">
        <f t="shared" si="148"/>
        <v>0</v>
      </c>
      <c r="AJ81" s="251"/>
    </row>
    <row r="82" spans="2:39">
      <c r="B82" s="565"/>
      <c r="C82" s="564"/>
      <c r="D82" s="476"/>
      <c r="E82" s="476"/>
      <c r="F82" s="476"/>
      <c r="G82" s="476"/>
      <c r="H82" s="476"/>
      <c r="I82" s="476"/>
      <c r="J82" s="476"/>
      <c r="K82" s="253"/>
      <c r="L82" s="225"/>
      <c r="M82" s="549"/>
      <c r="N82" s="224"/>
      <c r="O82" s="220">
        <f t="shared" si="144"/>
        <v>0</v>
      </c>
      <c r="P82" s="255"/>
      <c r="Q82" s="225"/>
      <c r="R82" s="549"/>
      <c r="S82" s="224"/>
      <c r="T82" s="220">
        <f t="shared" si="145"/>
        <v>0</v>
      </c>
      <c r="U82" s="255"/>
      <c r="V82" s="225"/>
      <c r="W82" s="549"/>
      <c r="X82" s="224"/>
      <c r="Y82" s="220">
        <f t="shared" si="146"/>
        <v>0</v>
      </c>
      <c r="Z82" s="255"/>
      <c r="AA82" s="225"/>
      <c r="AB82" s="549"/>
      <c r="AC82" s="224"/>
      <c r="AD82" s="220">
        <f t="shared" si="147"/>
        <v>0</v>
      </c>
      <c r="AE82" s="251"/>
      <c r="AF82" s="225"/>
      <c r="AG82" s="549"/>
      <c r="AH82" s="224"/>
      <c r="AI82" s="220">
        <f t="shared" si="148"/>
        <v>0</v>
      </c>
      <c r="AJ82" s="251"/>
    </row>
    <row r="83" spans="2:39">
      <c r="B83" s="565"/>
      <c r="C83" s="564"/>
      <c r="D83" s="476"/>
      <c r="E83" s="476"/>
      <c r="F83" s="476"/>
      <c r="G83" s="476"/>
      <c r="H83" s="476"/>
      <c r="I83" s="476"/>
      <c r="J83" s="476"/>
      <c r="K83" s="253"/>
      <c r="L83" s="225"/>
      <c r="M83" s="549"/>
      <c r="N83" s="224"/>
      <c r="O83" s="220">
        <f t="shared" si="144"/>
        <v>0</v>
      </c>
      <c r="P83" s="255"/>
      <c r="Q83" s="225"/>
      <c r="R83" s="549"/>
      <c r="S83" s="224"/>
      <c r="T83" s="220">
        <f t="shared" si="145"/>
        <v>0</v>
      </c>
      <c r="U83" s="255"/>
      <c r="V83" s="225"/>
      <c r="W83" s="549"/>
      <c r="X83" s="224"/>
      <c r="Y83" s="220">
        <f t="shared" si="146"/>
        <v>0</v>
      </c>
      <c r="Z83" s="255"/>
      <c r="AA83" s="225"/>
      <c r="AB83" s="549"/>
      <c r="AC83" s="224"/>
      <c r="AD83" s="220">
        <f t="shared" si="147"/>
        <v>0</v>
      </c>
      <c r="AE83" s="251"/>
      <c r="AF83" s="225"/>
      <c r="AG83" s="549"/>
      <c r="AH83" s="224"/>
      <c r="AI83" s="220">
        <f t="shared" si="148"/>
        <v>0</v>
      </c>
      <c r="AJ83" s="251"/>
    </row>
    <row r="84" spans="2:39">
      <c r="B84" s="476"/>
      <c r="C84" s="476"/>
      <c r="D84" s="476"/>
      <c r="E84" s="476"/>
      <c r="F84" s="476"/>
      <c r="G84" s="476"/>
      <c r="H84" s="476"/>
      <c r="I84" s="476"/>
      <c r="J84" s="476"/>
      <c r="K84" s="253"/>
      <c r="L84" s="225"/>
      <c r="M84" s="549"/>
      <c r="N84" s="224"/>
      <c r="O84" s="220">
        <f t="shared" si="144"/>
        <v>0</v>
      </c>
      <c r="P84" s="255"/>
      <c r="Q84" s="225"/>
      <c r="R84" s="549"/>
      <c r="S84" s="224"/>
      <c r="T84" s="220">
        <f t="shared" si="145"/>
        <v>0</v>
      </c>
      <c r="U84" s="255"/>
      <c r="V84" s="225"/>
      <c r="W84" s="549"/>
      <c r="X84" s="224"/>
      <c r="Y84" s="220">
        <f t="shared" si="146"/>
        <v>0</v>
      </c>
      <c r="Z84" s="255"/>
      <c r="AA84" s="225"/>
      <c r="AB84" s="549"/>
      <c r="AC84" s="224"/>
      <c r="AD84" s="220">
        <f t="shared" si="147"/>
        <v>0</v>
      </c>
      <c r="AE84" s="251"/>
      <c r="AF84" s="225"/>
      <c r="AG84" s="549"/>
      <c r="AH84" s="224"/>
      <c r="AI84" s="220">
        <f t="shared" si="148"/>
        <v>0</v>
      </c>
      <c r="AJ84" s="251"/>
    </row>
    <row r="85" spans="2:39">
      <c r="B85" s="476"/>
      <c r="C85" s="476"/>
      <c r="D85" s="476"/>
      <c r="E85" s="476"/>
      <c r="F85" s="476"/>
      <c r="G85" s="476"/>
      <c r="H85" s="476"/>
      <c r="I85" s="476"/>
      <c r="J85" s="476"/>
      <c r="K85" s="253"/>
      <c r="L85" s="225"/>
      <c r="M85" s="549"/>
      <c r="N85" s="224"/>
      <c r="O85" s="220">
        <f t="shared" si="144"/>
        <v>0</v>
      </c>
      <c r="P85" s="255"/>
      <c r="Q85" s="225"/>
      <c r="R85" s="549"/>
      <c r="S85" s="224"/>
      <c r="T85" s="220">
        <f t="shared" si="145"/>
        <v>0</v>
      </c>
      <c r="U85" s="255"/>
      <c r="V85" s="225"/>
      <c r="W85" s="549"/>
      <c r="X85" s="224"/>
      <c r="Y85" s="220">
        <f t="shared" si="146"/>
        <v>0</v>
      </c>
      <c r="Z85" s="255"/>
      <c r="AA85" s="225"/>
      <c r="AB85" s="549"/>
      <c r="AC85" s="224"/>
      <c r="AD85" s="220">
        <f t="shared" si="147"/>
        <v>0</v>
      </c>
      <c r="AE85" s="251"/>
      <c r="AF85" s="225"/>
      <c r="AG85" s="549"/>
      <c r="AH85" s="224"/>
      <c r="AI85" s="220">
        <f t="shared" si="148"/>
        <v>0</v>
      </c>
      <c r="AJ85" s="251"/>
    </row>
    <row r="86" spans="2:39">
      <c r="B86" s="476"/>
      <c r="C86" s="476"/>
      <c r="D86" s="476"/>
      <c r="E86" s="476"/>
      <c r="F86" s="476"/>
      <c r="G86" s="476"/>
      <c r="H86" s="476"/>
      <c r="I86" s="476"/>
      <c r="J86" s="476"/>
      <c r="K86" s="253"/>
      <c r="L86" s="177" t="s">
        <v>158</v>
      </c>
      <c r="M86" s="177">
        <f>SUM(M74:M85)+M87</f>
        <v>57</v>
      </c>
      <c r="N86" s="220"/>
      <c r="O86" s="220">
        <f>SUM(O74:O85)</f>
        <v>0</v>
      </c>
      <c r="P86" s="255"/>
      <c r="Q86" s="177" t="s">
        <v>158</v>
      </c>
      <c r="R86" s="177">
        <f>SUM(R74:R85)+R87</f>
        <v>18</v>
      </c>
      <c r="S86" s="220"/>
      <c r="T86" s="220">
        <f>SUM(T74:T85)</f>
        <v>0</v>
      </c>
      <c r="U86" s="255"/>
      <c r="V86" s="177" t="s">
        <v>158</v>
      </c>
      <c r="W86" s="177">
        <f>SUM(W74:W85)+W87</f>
        <v>26</v>
      </c>
      <c r="X86" s="220"/>
      <c r="Y86" s="220">
        <f>SUM(Y74:Y85)</f>
        <v>0</v>
      </c>
      <c r="Z86" s="255"/>
      <c r="AA86" s="177" t="s">
        <v>158</v>
      </c>
      <c r="AB86" s="177">
        <f>SUM(AB74:AB85)+AB87</f>
        <v>1</v>
      </c>
      <c r="AC86" s="220"/>
      <c r="AD86" s="220">
        <f>SUM(AD74:AD85)</f>
        <v>0</v>
      </c>
      <c r="AE86" s="251"/>
      <c r="AF86" s="177" t="s">
        <v>158</v>
      </c>
      <c r="AG86" s="177">
        <f>SUM(AG74:AG85)+AG87</f>
        <v>1</v>
      </c>
      <c r="AH86" s="220"/>
      <c r="AI86" s="220">
        <f>SUM(AI74:AI85)</f>
        <v>0</v>
      </c>
      <c r="AJ86" s="251"/>
    </row>
    <row r="87" spans="2:39">
      <c r="B87" s="476"/>
      <c r="C87" s="476"/>
      <c r="D87" s="476"/>
      <c r="E87" s="476"/>
      <c r="F87" s="476"/>
      <c r="G87" s="476"/>
      <c r="H87" s="476"/>
      <c r="I87" s="476"/>
      <c r="J87" s="476"/>
      <c r="K87" s="253"/>
      <c r="L87" s="392"/>
      <c r="M87" s="393">
        <v>57</v>
      </c>
      <c r="N87" s="394"/>
      <c r="O87" s="394">
        <v>18</v>
      </c>
      <c r="P87" s="395"/>
      <c r="Q87" s="393"/>
      <c r="R87" s="393">
        <v>18</v>
      </c>
      <c r="S87" s="394"/>
      <c r="T87" s="394"/>
      <c r="U87" s="395"/>
      <c r="V87" s="393"/>
      <c r="W87" s="393">
        <v>26</v>
      </c>
      <c r="X87" s="394"/>
      <c r="Y87" s="394"/>
      <c r="Z87" s="395"/>
      <c r="AA87" s="393"/>
      <c r="AB87" s="393">
        <v>1</v>
      </c>
      <c r="AC87" s="396"/>
      <c r="AD87" s="396"/>
      <c r="AE87" s="255"/>
      <c r="AF87" s="402"/>
      <c r="AG87" s="393">
        <v>1</v>
      </c>
      <c r="AH87" s="403"/>
      <c r="AI87" s="403"/>
      <c r="AJ87" s="251"/>
      <c r="AL87" s="202" t="s">
        <v>172</v>
      </c>
      <c r="AM87" s="202">
        <v>9.9388888888888882</v>
      </c>
    </row>
    <row r="88" spans="2:39">
      <c r="B88" s="476"/>
      <c r="C88" s="476"/>
      <c r="D88" s="476"/>
      <c r="E88" s="476"/>
      <c r="F88" s="476"/>
      <c r="G88" s="476"/>
      <c r="H88" s="476"/>
      <c r="I88" s="476"/>
      <c r="J88" s="476"/>
      <c r="K88" s="252"/>
      <c r="L88" s="246"/>
      <c r="M88" s="243"/>
      <c r="N88" s="245"/>
      <c r="O88" s="245"/>
      <c r="P88" s="244"/>
      <c r="Q88" s="243"/>
      <c r="R88" s="243"/>
      <c r="S88" s="245"/>
      <c r="T88" s="245"/>
      <c r="U88" s="244"/>
      <c r="V88" s="243"/>
      <c r="W88" s="243"/>
      <c r="X88" s="245"/>
      <c r="Y88" s="245"/>
      <c r="Z88" s="244"/>
      <c r="AA88" s="243"/>
      <c r="AB88" s="243"/>
      <c r="AC88" s="242"/>
      <c r="AD88" s="242"/>
      <c r="AE88" s="252"/>
      <c r="AF88" s="400"/>
      <c r="AG88" s="400"/>
      <c r="AH88" s="410"/>
      <c r="AI88" s="401"/>
      <c r="AJ88" s="241"/>
      <c r="AL88" s="202" t="s">
        <v>171</v>
      </c>
      <c r="AM88" s="202">
        <v>7.69</v>
      </c>
    </row>
    <row r="89" spans="2:39" s="476" customFormat="1">
      <c r="L89" s="483"/>
      <c r="M89" s="483"/>
      <c r="N89" s="484"/>
      <c r="O89" s="484"/>
      <c r="Q89" s="483"/>
      <c r="R89" s="483"/>
      <c r="S89" s="484"/>
      <c r="T89" s="484"/>
      <c r="V89" s="483"/>
      <c r="W89" s="483"/>
      <c r="X89" s="484"/>
      <c r="Y89" s="484"/>
      <c r="AA89" s="483"/>
      <c r="AB89" s="483"/>
      <c r="AC89" s="484"/>
      <c r="AD89" s="484"/>
      <c r="AF89" s="483"/>
      <c r="AG89" s="483"/>
      <c r="AH89" s="484"/>
      <c r="AI89" s="484"/>
      <c r="AL89" s="476" t="s">
        <v>170</v>
      </c>
      <c r="AM89" s="476">
        <v>94.093928571428549</v>
      </c>
    </row>
    <row r="90" spans="2:39" ht="24" customHeight="1">
      <c r="B90" s="476"/>
      <c r="C90" s="476"/>
      <c r="D90" s="476"/>
      <c r="E90" s="476"/>
      <c r="F90" s="476"/>
      <c r="G90" s="476"/>
      <c r="H90" s="476"/>
      <c r="I90" s="476"/>
      <c r="J90" s="476"/>
      <c r="K90" s="232"/>
      <c r="L90" s="813" t="s">
        <v>135</v>
      </c>
      <c r="M90" s="813"/>
      <c r="N90" s="813"/>
      <c r="O90" s="813"/>
      <c r="P90" s="813"/>
      <c r="Q90" s="813"/>
      <c r="R90" s="813"/>
      <c r="S90" s="813"/>
      <c r="T90" s="813"/>
      <c r="U90" s="813"/>
      <c r="V90" s="813"/>
      <c r="W90" s="813"/>
      <c r="X90" s="813"/>
      <c r="Y90" s="813"/>
      <c r="Z90" s="813"/>
      <c r="AA90" s="813"/>
      <c r="AB90" s="813"/>
      <c r="AC90" s="813"/>
      <c r="AD90" s="813"/>
      <c r="AE90" s="813"/>
      <c r="AF90" s="813"/>
      <c r="AG90" s="813"/>
      <c r="AH90" s="813"/>
      <c r="AI90" s="813"/>
      <c r="AJ90" s="406"/>
      <c r="AL90" s="202" t="s">
        <v>169</v>
      </c>
      <c r="AM90" s="202">
        <v>9.448888888888888</v>
      </c>
    </row>
    <row r="91" spans="2:39">
      <c r="B91" s="476"/>
      <c r="C91" s="476"/>
      <c r="D91" s="476"/>
      <c r="E91" s="476"/>
      <c r="F91" s="476"/>
      <c r="G91" s="476"/>
      <c r="H91" s="476"/>
      <c r="I91" s="476"/>
      <c r="J91" s="476"/>
      <c r="K91" s="223"/>
      <c r="L91" s="709" t="s">
        <v>385</v>
      </c>
      <c r="M91" s="709"/>
      <c r="N91" s="709"/>
      <c r="O91" s="709"/>
      <c r="P91" s="227"/>
      <c r="Q91" s="709" t="s">
        <v>287</v>
      </c>
      <c r="R91" s="709"/>
      <c r="S91" s="709"/>
      <c r="T91" s="709"/>
      <c r="U91" s="228" t="str">
        <f>V91</f>
        <v>URPR</v>
      </c>
      <c r="V91" s="709" t="s">
        <v>386</v>
      </c>
      <c r="W91" s="709"/>
      <c r="X91" s="709"/>
      <c r="Y91" s="709"/>
      <c r="Z91" s="228" t="str">
        <f>AA91</f>
        <v>XPCA</v>
      </c>
      <c r="AA91" s="709" t="s">
        <v>388</v>
      </c>
      <c r="AB91" s="709"/>
      <c r="AC91" s="709"/>
      <c r="AD91" s="709"/>
      <c r="AE91" s="222"/>
      <c r="AF91" s="709" t="s">
        <v>381</v>
      </c>
      <c r="AG91" s="709"/>
      <c r="AH91" s="709"/>
      <c r="AI91" s="709"/>
      <c r="AJ91" s="404"/>
      <c r="AL91" s="202" t="s">
        <v>166</v>
      </c>
      <c r="AM91" s="202">
        <v>103.33</v>
      </c>
    </row>
    <row r="92" spans="2:39">
      <c r="B92" s="476"/>
      <c r="C92" s="476"/>
      <c r="D92" s="476"/>
      <c r="E92" s="476"/>
      <c r="F92" s="476"/>
      <c r="G92" s="476"/>
      <c r="H92" s="476"/>
      <c r="I92" s="476"/>
      <c r="J92" s="476"/>
      <c r="K92" s="223"/>
      <c r="L92" s="177" t="s">
        <v>1</v>
      </c>
      <c r="M92" s="177" t="s">
        <v>161</v>
      </c>
      <c r="N92" s="220" t="s">
        <v>160</v>
      </c>
      <c r="O92" s="220" t="s">
        <v>159</v>
      </c>
      <c r="P92" s="227"/>
      <c r="Q92" s="177" t="s">
        <v>1</v>
      </c>
      <c r="R92" s="177" t="s">
        <v>161</v>
      </c>
      <c r="S92" s="220" t="s">
        <v>160</v>
      </c>
      <c r="T92" s="220" t="s">
        <v>159</v>
      </c>
      <c r="U92" s="227"/>
      <c r="V92" s="177" t="s">
        <v>1</v>
      </c>
      <c r="W92" s="177" t="s">
        <v>161</v>
      </c>
      <c r="X92" s="220" t="s">
        <v>160</v>
      </c>
      <c r="Y92" s="220" t="s">
        <v>162</v>
      </c>
      <c r="Z92" s="227"/>
      <c r="AA92" s="177" t="s">
        <v>1</v>
      </c>
      <c r="AB92" s="177" t="s">
        <v>161</v>
      </c>
      <c r="AC92" s="220" t="s">
        <v>160</v>
      </c>
      <c r="AD92" s="220" t="s">
        <v>159</v>
      </c>
      <c r="AE92" s="222"/>
      <c r="AF92" s="177" t="s">
        <v>1</v>
      </c>
      <c r="AG92" s="177" t="s">
        <v>161</v>
      </c>
      <c r="AH92" s="220" t="s">
        <v>160</v>
      </c>
      <c r="AI92" s="220" t="s">
        <v>159</v>
      </c>
      <c r="AJ92" s="404"/>
      <c r="AL92" s="202" t="s">
        <v>165</v>
      </c>
      <c r="AM92" s="202">
        <v>7.7756756756756751</v>
      </c>
    </row>
    <row r="93" spans="2:39">
      <c r="B93" s="476"/>
      <c r="C93" s="476"/>
      <c r="D93" s="476"/>
      <c r="E93" s="476"/>
      <c r="F93" s="476"/>
      <c r="G93" s="476"/>
      <c r="H93" s="476"/>
      <c r="I93" s="476"/>
      <c r="J93" s="476"/>
      <c r="K93" s="223"/>
      <c r="L93" s="225"/>
      <c r="M93" s="549"/>
      <c r="N93" s="224"/>
      <c r="O93" s="220">
        <f t="shared" ref="O93:O104" si="149">N93*M93</f>
        <v>0</v>
      </c>
      <c r="P93" s="227"/>
      <c r="Q93" s="225"/>
      <c r="R93" s="549"/>
      <c r="S93" s="224"/>
      <c r="T93" s="220">
        <f t="shared" ref="T93:T104" si="150">S93*R93</f>
        <v>0</v>
      </c>
      <c r="U93" s="227"/>
      <c r="V93" s="225"/>
      <c r="W93" s="549"/>
      <c r="X93" s="224"/>
      <c r="Y93" s="220">
        <f t="shared" ref="Y93:Y104" si="151">X93*W93</f>
        <v>0</v>
      </c>
      <c r="Z93" s="227"/>
      <c r="AA93" s="225"/>
      <c r="AB93" s="549"/>
      <c r="AC93" s="224"/>
      <c r="AD93" s="220">
        <f t="shared" ref="AD93:AD104" si="152">AC93*AB93</f>
        <v>0</v>
      </c>
      <c r="AE93" s="222"/>
      <c r="AF93" s="399"/>
      <c r="AG93" s="271"/>
      <c r="AH93" s="542"/>
      <c r="AI93" s="220">
        <f t="shared" ref="AI93:AI104" si="153">AH93*AG93</f>
        <v>0</v>
      </c>
      <c r="AJ93" s="404"/>
      <c r="AL93" s="202" t="s">
        <v>164</v>
      </c>
      <c r="AM93" s="202">
        <v>79.38</v>
      </c>
    </row>
    <row r="94" spans="2:39">
      <c r="B94" s="476"/>
      <c r="C94" s="476"/>
      <c r="D94" s="476"/>
      <c r="E94" s="476"/>
      <c r="F94" s="476"/>
      <c r="G94" s="476"/>
      <c r="H94" s="476"/>
      <c r="I94" s="476"/>
      <c r="J94" s="476"/>
      <c r="K94" s="223"/>
      <c r="L94" s="225"/>
      <c r="M94" s="549"/>
      <c r="N94" s="224"/>
      <c r="O94" s="220">
        <f t="shared" si="149"/>
        <v>0</v>
      </c>
      <c r="P94" s="227"/>
      <c r="Q94" s="225"/>
      <c r="R94" s="549"/>
      <c r="S94" s="224"/>
      <c r="T94" s="220">
        <f t="shared" si="150"/>
        <v>0</v>
      </c>
      <c r="U94" s="227"/>
      <c r="V94" s="225"/>
      <c r="W94" s="549"/>
      <c r="X94" s="224"/>
      <c r="Y94" s="220">
        <f t="shared" si="151"/>
        <v>0</v>
      </c>
      <c r="Z94" s="227"/>
      <c r="AA94" s="225"/>
      <c r="AB94" s="549"/>
      <c r="AC94" s="224"/>
      <c r="AD94" s="220">
        <f t="shared" si="152"/>
        <v>0</v>
      </c>
      <c r="AE94" s="222"/>
      <c r="AF94" s="399"/>
      <c r="AG94" s="271"/>
      <c r="AH94" s="542"/>
      <c r="AI94" s="220">
        <f t="shared" si="153"/>
        <v>0</v>
      </c>
      <c r="AJ94" s="404"/>
      <c r="AL94" s="202" t="s">
        <v>163</v>
      </c>
      <c r="AM94" s="202">
        <v>94.8185</v>
      </c>
    </row>
    <row r="95" spans="2:39">
      <c r="B95" s="476"/>
      <c r="C95" s="476"/>
      <c r="D95" s="476"/>
      <c r="E95" s="476"/>
      <c r="F95" s="476"/>
      <c r="G95" s="476"/>
      <c r="H95" s="476"/>
      <c r="I95" s="476"/>
      <c r="J95" s="476"/>
      <c r="K95" s="223"/>
      <c r="L95" s="225"/>
      <c r="M95" s="549"/>
      <c r="N95" s="224"/>
      <c r="O95" s="220">
        <f t="shared" si="149"/>
        <v>0</v>
      </c>
      <c r="P95" s="227"/>
      <c r="Q95" s="225"/>
      <c r="R95" s="549"/>
      <c r="S95" s="224"/>
      <c r="T95" s="220">
        <f t="shared" si="150"/>
        <v>0</v>
      </c>
      <c r="U95" s="227"/>
      <c r="V95" s="225"/>
      <c r="W95" s="549"/>
      <c r="X95" s="224"/>
      <c r="Y95" s="220">
        <f t="shared" si="151"/>
        <v>0</v>
      </c>
      <c r="Z95" s="227"/>
      <c r="AA95" s="225"/>
      <c r="AB95" s="549"/>
      <c r="AC95" s="224"/>
      <c r="AD95" s="220">
        <f t="shared" si="152"/>
        <v>0</v>
      </c>
      <c r="AE95" s="222"/>
      <c r="AF95" s="225"/>
      <c r="AG95" s="549"/>
      <c r="AH95" s="224"/>
      <c r="AI95" s="220">
        <f t="shared" si="153"/>
        <v>0</v>
      </c>
      <c r="AJ95" s="404"/>
      <c r="AL95" s="202" t="s">
        <v>227</v>
      </c>
      <c r="AM95" s="202">
        <v>62.929333333333339</v>
      </c>
    </row>
    <row r="96" spans="2:39">
      <c r="B96" s="476"/>
      <c r="C96" s="476"/>
      <c r="D96" s="476"/>
      <c r="E96" s="476"/>
      <c r="F96" s="476"/>
      <c r="G96" s="476"/>
      <c r="H96" s="476"/>
      <c r="I96" s="476"/>
      <c r="J96" s="476"/>
      <c r="K96" s="223"/>
      <c r="L96" s="225"/>
      <c r="M96" s="549"/>
      <c r="N96" s="224"/>
      <c r="O96" s="220">
        <f t="shared" si="149"/>
        <v>0</v>
      </c>
      <c r="P96" s="227"/>
      <c r="Q96" s="225"/>
      <c r="R96" s="549"/>
      <c r="S96" s="224"/>
      <c r="T96" s="220">
        <f t="shared" si="150"/>
        <v>0</v>
      </c>
      <c r="U96" s="227"/>
      <c r="V96" s="225"/>
      <c r="W96" s="549"/>
      <c r="X96" s="224"/>
      <c r="Y96" s="220">
        <f t="shared" si="151"/>
        <v>0</v>
      </c>
      <c r="Z96" s="227"/>
      <c r="AA96" s="225"/>
      <c r="AB96" s="549"/>
      <c r="AC96" s="224"/>
      <c r="AD96" s="220">
        <f t="shared" si="152"/>
        <v>0</v>
      </c>
      <c r="AE96" s="222"/>
      <c r="AF96" s="225"/>
      <c r="AG96" s="549"/>
      <c r="AH96" s="224"/>
      <c r="AI96" s="220">
        <f t="shared" si="153"/>
        <v>0</v>
      </c>
      <c r="AJ96" s="404"/>
      <c r="AL96" s="202" t="s">
        <v>167</v>
      </c>
      <c r="AM96" s="202">
        <v>88.29</v>
      </c>
    </row>
    <row r="97" spans="2:40">
      <c r="B97" s="476"/>
      <c r="C97" s="476"/>
      <c r="D97" s="476"/>
      <c r="E97" s="476"/>
      <c r="F97" s="476"/>
      <c r="G97" s="476"/>
      <c r="H97" s="476"/>
      <c r="I97" s="476"/>
      <c r="J97" s="476"/>
      <c r="K97" s="223"/>
      <c r="L97" s="225"/>
      <c r="M97" s="549"/>
      <c r="N97" s="224"/>
      <c r="O97" s="220">
        <f t="shared" si="149"/>
        <v>0</v>
      </c>
      <c r="P97" s="227"/>
      <c r="Q97" s="225"/>
      <c r="R97" s="549"/>
      <c r="S97" s="224"/>
      <c r="T97" s="220">
        <f t="shared" si="150"/>
        <v>0</v>
      </c>
      <c r="U97" s="227"/>
      <c r="V97" s="225"/>
      <c r="W97" s="549"/>
      <c r="X97" s="224"/>
      <c r="Y97" s="220">
        <f t="shared" si="151"/>
        <v>0</v>
      </c>
      <c r="Z97" s="227"/>
      <c r="AA97" s="225"/>
      <c r="AB97" s="549"/>
      <c r="AC97" s="224"/>
      <c r="AD97" s="220">
        <f t="shared" si="152"/>
        <v>0</v>
      </c>
      <c r="AE97" s="222"/>
      <c r="AF97" s="225"/>
      <c r="AG97" s="549"/>
      <c r="AH97" s="224"/>
      <c r="AI97" s="220">
        <f t="shared" si="153"/>
        <v>0</v>
      </c>
      <c r="AJ97" s="404"/>
      <c r="AL97" s="202" t="s">
        <v>168</v>
      </c>
      <c r="AM97" s="202" t="s">
        <v>228</v>
      </c>
    </row>
    <row r="98" spans="2:40">
      <c r="B98" s="476"/>
      <c r="C98" s="476"/>
      <c r="D98" s="476"/>
      <c r="E98" s="476"/>
      <c r="F98" s="476"/>
      <c r="G98" s="476"/>
      <c r="H98" s="476"/>
      <c r="I98" s="476"/>
      <c r="J98" s="476"/>
      <c r="K98" s="223"/>
      <c r="L98" s="225"/>
      <c r="M98" s="549"/>
      <c r="N98" s="224"/>
      <c r="O98" s="220">
        <f t="shared" si="149"/>
        <v>0</v>
      </c>
      <c r="P98" s="227"/>
      <c r="Q98" s="225"/>
      <c r="R98" s="549"/>
      <c r="S98" s="224"/>
      <c r="T98" s="220">
        <f t="shared" si="150"/>
        <v>0</v>
      </c>
      <c r="U98" s="227"/>
      <c r="V98" s="225"/>
      <c r="W98" s="549"/>
      <c r="X98" s="224"/>
      <c r="Y98" s="220">
        <f t="shared" si="151"/>
        <v>0</v>
      </c>
      <c r="Z98" s="227"/>
      <c r="AA98" s="225"/>
      <c r="AB98" s="549"/>
      <c r="AC98" s="224"/>
      <c r="AD98" s="220">
        <f t="shared" si="152"/>
        <v>0</v>
      </c>
      <c r="AE98" s="222"/>
      <c r="AF98" s="225"/>
      <c r="AG98" s="549"/>
      <c r="AH98" s="224"/>
      <c r="AI98" s="220">
        <f t="shared" si="153"/>
        <v>0</v>
      </c>
      <c r="AJ98" s="404"/>
      <c r="AL98" s="202" t="s">
        <v>186</v>
      </c>
      <c r="AM98" s="202">
        <v>119.21000000000001</v>
      </c>
    </row>
    <row r="99" spans="2:40">
      <c r="B99" s="476"/>
      <c r="C99" s="476"/>
      <c r="D99" s="476"/>
      <c r="E99" s="476"/>
      <c r="F99" s="476"/>
      <c r="G99" s="476"/>
      <c r="H99" s="476"/>
      <c r="I99" s="476"/>
      <c r="J99" s="476"/>
      <c r="K99" s="223"/>
      <c r="L99" s="225"/>
      <c r="M99" s="549"/>
      <c r="N99" s="224"/>
      <c r="O99" s="220">
        <f t="shared" si="149"/>
        <v>0</v>
      </c>
      <c r="P99" s="227"/>
      <c r="Q99" s="225"/>
      <c r="R99" s="549"/>
      <c r="S99" s="224"/>
      <c r="T99" s="220">
        <f t="shared" si="150"/>
        <v>0</v>
      </c>
      <c r="U99" s="227"/>
      <c r="V99" s="225"/>
      <c r="W99" s="549"/>
      <c r="X99" s="224"/>
      <c r="Y99" s="220">
        <f t="shared" si="151"/>
        <v>0</v>
      </c>
      <c r="Z99" s="227"/>
      <c r="AA99" s="225"/>
      <c r="AB99" s="549"/>
      <c r="AC99" s="224"/>
      <c r="AD99" s="220">
        <f t="shared" si="152"/>
        <v>0</v>
      </c>
      <c r="AE99" s="222"/>
      <c r="AF99" s="225"/>
      <c r="AG99" s="549"/>
      <c r="AH99" s="224"/>
      <c r="AI99" s="220">
        <f t="shared" si="153"/>
        <v>0</v>
      </c>
      <c r="AJ99" s="404"/>
      <c r="AL99" s="202" t="s">
        <v>230</v>
      </c>
      <c r="AM99" s="202">
        <v>9.7146853146853172</v>
      </c>
      <c r="AN99" s="202">
        <v>143</v>
      </c>
    </row>
    <row r="100" spans="2:40">
      <c r="B100" s="476"/>
      <c r="C100" s="476"/>
      <c r="D100" s="476"/>
      <c r="E100" s="476"/>
      <c r="F100" s="476"/>
      <c r="G100" s="476"/>
      <c r="H100" s="476"/>
      <c r="I100" s="476"/>
      <c r="J100" s="476"/>
      <c r="K100" s="223"/>
      <c r="L100" s="225"/>
      <c r="M100" s="549"/>
      <c r="N100" s="224"/>
      <c r="O100" s="220">
        <f t="shared" si="149"/>
        <v>0</v>
      </c>
      <c r="P100" s="227"/>
      <c r="Q100" s="225"/>
      <c r="R100" s="549"/>
      <c r="S100" s="224"/>
      <c r="T100" s="220">
        <f t="shared" si="150"/>
        <v>0</v>
      </c>
      <c r="U100" s="227"/>
      <c r="V100" s="225"/>
      <c r="W100" s="549"/>
      <c r="X100" s="224"/>
      <c r="Y100" s="220">
        <f t="shared" si="151"/>
        <v>0</v>
      </c>
      <c r="Z100" s="227"/>
      <c r="AA100" s="225"/>
      <c r="AB100" s="549"/>
      <c r="AC100" s="224"/>
      <c r="AD100" s="220">
        <f t="shared" si="152"/>
        <v>0</v>
      </c>
      <c r="AE100" s="222"/>
      <c r="AF100" s="225"/>
      <c r="AG100" s="549"/>
      <c r="AH100" s="224"/>
      <c r="AI100" s="220">
        <f t="shared" si="153"/>
        <v>0</v>
      </c>
      <c r="AJ100" s="404"/>
      <c r="AL100" s="202" t="s">
        <v>243</v>
      </c>
      <c r="AM100" s="202">
        <v>62.97</v>
      </c>
      <c r="AN100" s="202">
        <v>0</v>
      </c>
    </row>
    <row r="101" spans="2:40">
      <c r="B101" s="476"/>
      <c r="C101" s="476"/>
      <c r="D101" s="476"/>
      <c r="E101" s="476"/>
      <c r="F101" s="476"/>
      <c r="G101" s="476"/>
      <c r="H101" s="476"/>
      <c r="I101" s="476"/>
      <c r="J101" s="476"/>
      <c r="K101" s="223"/>
      <c r="L101" s="225"/>
      <c r="M101" s="549"/>
      <c r="N101" s="224"/>
      <c r="O101" s="220">
        <f t="shared" si="149"/>
        <v>0</v>
      </c>
      <c r="P101" s="227"/>
      <c r="Q101" s="225"/>
      <c r="R101" s="549"/>
      <c r="S101" s="224"/>
      <c r="T101" s="220">
        <f t="shared" si="150"/>
        <v>0</v>
      </c>
      <c r="U101" s="227"/>
      <c r="V101" s="225"/>
      <c r="W101" s="549"/>
      <c r="X101" s="224"/>
      <c r="Y101" s="220">
        <f t="shared" si="151"/>
        <v>0</v>
      </c>
      <c r="Z101" s="227"/>
      <c r="AA101" s="225"/>
      <c r="AB101" s="549"/>
      <c r="AC101" s="224"/>
      <c r="AD101" s="220">
        <f t="shared" si="152"/>
        <v>0</v>
      </c>
      <c r="AE101" s="222"/>
      <c r="AF101" s="225"/>
      <c r="AG101" s="549"/>
      <c r="AH101" s="224"/>
      <c r="AI101" s="220">
        <f t="shared" si="153"/>
        <v>0</v>
      </c>
      <c r="AJ101" s="404"/>
    </row>
    <row r="102" spans="2:40">
      <c r="B102" s="476"/>
      <c r="C102" s="476"/>
      <c r="D102" s="476"/>
      <c r="E102" s="476"/>
      <c r="F102" s="476"/>
      <c r="G102" s="476"/>
      <c r="H102" s="476"/>
      <c r="I102" s="476"/>
      <c r="J102" s="476"/>
      <c r="K102" s="223"/>
      <c r="L102" s="225"/>
      <c r="M102" s="549"/>
      <c r="N102" s="224"/>
      <c r="O102" s="220">
        <f t="shared" si="149"/>
        <v>0</v>
      </c>
      <c r="P102" s="227"/>
      <c r="Q102" s="225"/>
      <c r="R102" s="549"/>
      <c r="S102" s="224"/>
      <c r="T102" s="220">
        <f t="shared" si="150"/>
        <v>0</v>
      </c>
      <c r="U102" s="227"/>
      <c r="V102" s="225"/>
      <c r="W102" s="549"/>
      <c r="X102" s="224"/>
      <c r="Y102" s="220">
        <f t="shared" si="151"/>
        <v>0</v>
      </c>
      <c r="Z102" s="227"/>
      <c r="AA102" s="225"/>
      <c r="AB102" s="549"/>
      <c r="AC102" s="224"/>
      <c r="AD102" s="220">
        <f t="shared" si="152"/>
        <v>0</v>
      </c>
      <c r="AE102" s="222"/>
      <c r="AF102" s="225"/>
      <c r="AG102" s="549"/>
      <c r="AH102" s="224"/>
      <c r="AI102" s="220">
        <f t="shared" si="153"/>
        <v>0</v>
      </c>
      <c r="AJ102" s="404"/>
    </row>
    <row r="103" spans="2:40">
      <c r="B103" s="476"/>
      <c r="C103" s="476"/>
      <c r="D103" s="476"/>
      <c r="E103" s="476"/>
      <c r="F103" s="476"/>
      <c r="G103" s="476"/>
      <c r="H103" s="476"/>
      <c r="I103" s="476"/>
      <c r="J103" s="476"/>
      <c r="K103" s="223"/>
      <c r="L103" s="225"/>
      <c r="M103" s="549"/>
      <c r="N103" s="224"/>
      <c r="O103" s="220">
        <f t="shared" si="149"/>
        <v>0</v>
      </c>
      <c r="P103" s="227"/>
      <c r="Q103" s="225"/>
      <c r="R103" s="549"/>
      <c r="S103" s="224"/>
      <c r="T103" s="220">
        <f t="shared" si="150"/>
        <v>0</v>
      </c>
      <c r="U103" s="227"/>
      <c r="V103" s="225"/>
      <c r="W103" s="549"/>
      <c r="X103" s="224"/>
      <c r="Y103" s="220">
        <f t="shared" si="151"/>
        <v>0</v>
      </c>
      <c r="Z103" s="227"/>
      <c r="AA103" s="225"/>
      <c r="AB103" s="549"/>
      <c r="AC103" s="224"/>
      <c r="AD103" s="220">
        <f t="shared" si="152"/>
        <v>0</v>
      </c>
      <c r="AE103" s="222"/>
      <c r="AF103" s="225"/>
      <c r="AG103" s="549"/>
      <c r="AH103" s="224"/>
      <c r="AI103" s="220">
        <f t="shared" si="153"/>
        <v>0</v>
      </c>
      <c r="AJ103" s="404"/>
    </row>
    <row r="104" spans="2:40">
      <c r="B104" s="476"/>
      <c r="C104" s="476"/>
      <c r="D104" s="476"/>
      <c r="E104" s="476"/>
      <c r="F104" s="476"/>
      <c r="G104" s="476"/>
      <c r="H104" s="476"/>
      <c r="I104" s="476"/>
      <c r="J104" s="476"/>
      <c r="K104" s="223"/>
      <c r="L104" s="225"/>
      <c r="M104" s="549"/>
      <c r="N104" s="224"/>
      <c r="O104" s="220">
        <f t="shared" si="149"/>
        <v>0</v>
      </c>
      <c r="P104" s="227"/>
      <c r="Q104" s="225"/>
      <c r="R104" s="549"/>
      <c r="S104" s="224"/>
      <c r="T104" s="220">
        <f t="shared" si="150"/>
        <v>0</v>
      </c>
      <c r="U104" s="227"/>
      <c r="V104" s="225"/>
      <c r="W104" s="549"/>
      <c r="X104" s="224"/>
      <c r="Y104" s="220">
        <f t="shared" si="151"/>
        <v>0</v>
      </c>
      <c r="Z104" s="227"/>
      <c r="AA104" s="225"/>
      <c r="AB104" s="549"/>
      <c r="AC104" s="224"/>
      <c r="AD104" s="220">
        <f t="shared" si="152"/>
        <v>0</v>
      </c>
      <c r="AE104" s="222"/>
      <c r="AF104" s="225"/>
      <c r="AG104" s="549"/>
      <c r="AH104" s="224"/>
      <c r="AI104" s="220">
        <f t="shared" si="153"/>
        <v>0</v>
      </c>
      <c r="AJ104" s="404"/>
    </row>
    <row r="105" spans="2:40">
      <c r="B105" s="476"/>
      <c r="C105" s="476"/>
      <c r="D105" s="476"/>
      <c r="E105" s="476"/>
      <c r="F105" s="476"/>
      <c r="G105" s="476"/>
      <c r="H105" s="476"/>
      <c r="I105" s="476"/>
      <c r="J105" s="476"/>
      <c r="K105" s="223"/>
      <c r="L105" s="177" t="s">
        <v>158</v>
      </c>
      <c r="M105" s="177">
        <f>SUM(M93:M104)+M106</f>
        <v>81</v>
      </c>
      <c r="N105" s="220"/>
      <c r="O105" s="220">
        <f>SUM(O93:O104)</f>
        <v>0</v>
      </c>
      <c r="P105" s="227"/>
      <c r="Q105" s="177" t="s">
        <v>158</v>
      </c>
      <c r="R105" s="177">
        <f>SUM(R93:R104)+R106</f>
        <v>674</v>
      </c>
      <c r="S105" s="220"/>
      <c r="T105" s="220">
        <f>SUM(T93:T104)</f>
        <v>0</v>
      </c>
      <c r="U105" s="227"/>
      <c r="V105" s="177" t="s">
        <v>158</v>
      </c>
      <c r="W105" s="177">
        <f>SUM(W93:W104)+W106</f>
        <v>43</v>
      </c>
      <c r="X105" s="220"/>
      <c r="Y105" s="220">
        <f>SUM(Y93:Y104)</f>
        <v>0</v>
      </c>
      <c r="Z105" s="227"/>
      <c r="AA105" s="177" t="s">
        <v>158</v>
      </c>
      <c r="AB105" s="177">
        <f>SUM(AB93:AB104)+AB106</f>
        <v>227</v>
      </c>
      <c r="AC105" s="220"/>
      <c r="AD105" s="220">
        <f>SUM(AD93:AD104)</f>
        <v>0</v>
      </c>
      <c r="AE105" s="222"/>
      <c r="AF105" s="177" t="s">
        <v>158</v>
      </c>
      <c r="AG105" s="177">
        <f>SUM(AG93:AG104)+AG106</f>
        <v>104</v>
      </c>
      <c r="AH105" s="220"/>
      <c r="AI105" s="220">
        <f>SUM(AI93:AI104)</f>
        <v>0</v>
      </c>
      <c r="AJ105" s="404"/>
    </row>
    <row r="106" spans="2:40">
      <c r="B106" s="476"/>
      <c r="C106" s="476"/>
      <c r="D106" s="476"/>
      <c r="E106" s="476"/>
      <c r="F106" s="476"/>
      <c r="G106" s="476"/>
      <c r="H106" s="476"/>
      <c r="I106" s="476"/>
      <c r="J106" s="476"/>
      <c r="K106" s="223"/>
      <c r="L106" s="227"/>
      <c r="M106" s="228">
        <v>81</v>
      </c>
      <c r="N106" s="397"/>
      <c r="O106" s="397"/>
      <c r="P106" s="228"/>
      <c r="Q106" s="228"/>
      <c r="R106" s="228">
        <v>674</v>
      </c>
      <c r="S106" s="397"/>
      <c r="T106" s="397"/>
      <c r="U106" s="228"/>
      <c r="V106" s="228"/>
      <c r="W106" s="228">
        <v>43</v>
      </c>
      <c r="X106" s="397"/>
      <c r="Y106" s="397"/>
      <c r="Z106" s="228"/>
      <c r="AA106" s="228"/>
      <c r="AB106" s="228">
        <v>227</v>
      </c>
      <c r="AC106" s="398"/>
      <c r="AD106" s="398"/>
      <c r="AE106" s="227"/>
      <c r="AF106" s="228"/>
      <c r="AG106" s="228">
        <v>104</v>
      </c>
      <c r="AH106" s="397"/>
      <c r="AI106" s="397"/>
      <c r="AJ106" s="404"/>
    </row>
    <row r="107" spans="2:40">
      <c r="B107" s="476"/>
      <c r="C107" s="476"/>
      <c r="D107" s="476"/>
      <c r="E107" s="476"/>
      <c r="F107" s="476"/>
      <c r="G107" s="476"/>
      <c r="H107" s="476"/>
      <c r="I107" s="476"/>
      <c r="J107" s="476"/>
      <c r="K107" s="218"/>
      <c r="L107" s="217"/>
      <c r="M107" s="215"/>
      <c r="N107" s="216"/>
      <c r="O107" s="407"/>
      <c r="P107" s="215"/>
      <c r="Q107" s="215"/>
      <c r="R107" s="215"/>
      <c r="S107" s="216"/>
      <c r="T107" s="216"/>
      <c r="U107" s="215"/>
      <c r="V107" s="215"/>
      <c r="W107" s="215"/>
      <c r="X107" s="216"/>
      <c r="Y107" s="216"/>
      <c r="Z107" s="215"/>
      <c r="AA107" s="215"/>
      <c r="AB107" s="215"/>
      <c r="AC107" s="214"/>
      <c r="AD107" s="214"/>
      <c r="AE107" s="217"/>
      <c r="AF107" s="215"/>
      <c r="AG107" s="215"/>
      <c r="AH107" s="216"/>
      <c r="AI107" s="216"/>
      <c r="AJ107" s="405"/>
    </row>
    <row r="108" spans="2:40" s="476" customFormat="1" ht="15" customHeight="1">
      <c r="X108" s="478"/>
      <c r="Y108" s="478"/>
      <c r="AC108" s="478"/>
      <c r="AD108" s="478"/>
      <c r="AH108" s="478"/>
      <c r="AI108" s="478"/>
    </row>
    <row r="109" spans="2:40" s="476" customFormat="1">
      <c r="H109" s="486" t="s">
        <v>139</v>
      </c>
      <c r="I109" s="816" t="s">
        <v>170</v>
      </c>
      <c r="J109" s="816"/>
      <c r="K109" s="817" t="s">
        <v>163</v>
      </c>
      <c r="L109" s="818"/>
      <c r="M109" s="817" t="s">
        <v>227</v>
      </c>
      <c r="N109" s="818"/>
      <c r="O109" s="817" t="s">
        <v>186</v>
      </c>
      <c r="P109" s="818"/>
      <c r="Q109" s="819" t="s">
        <v>230</v>
      </c>
      <c r="R109" s="819"/>
      <c r="S109" s="819" t="s">
        <v>288</v>
      </c>
      <c r="T109" s="819"/>
      <c r="U109" s="819" t="s">
        <v>290</v>
      </c>
      <c r="V109" s="819"/>
      <c r="W109" s="819" t="s">
        <v>381</v>
      </c>
      <c r="X109" s="819"/>
      <c r="AF109" s="820"/>
      <c r="AG109" s="820"/>
      <c r="AH109" s="820"/>
      <c r="AI109" s="820"/>
      <c r="AJ109" s="820"/>
      <c r="AK109" s="820"/>
      <c r="AL109" s="820"/>
      <c r="AM109" s="820"/>
    </row>
    <row r="110" spans="2:40" s="476" customFormat="1">
      <c r="H110" s="486" t="s">
        <v>292</v>
      </c>
      <c r="I110" s="816" t="s">
        <v>302</v>
      </c>
      <c r="J110" s="816"/>
      <c r="K110" s="817" t="s">
        <v>305</v>
      </c>
      <c r="L110" s="818"/>
      <c r="M110" s="817" t="s">
        <v>308</v>
      </c>
      <c r="N110" s="818"/>
      <c r="O110" s="817" t="s">
        <v>311</v>
      </c>
      <c r="P110" s="818"/>
      <c r="Q110" s="819" t="s">
        <v>312</v>
      </c>
      <c r="R110" s="819"/>
      <c r="S110" s="819" t="s">
        <v>317</v>
      </c>
      <c r="T110" s="819"/>
      <c r="U110" s="819" t="s">
        <v>316</v>
      </c>
      <c r="V110" s="819"/>
      <c r="W110" s="819" t="s">
        <v>382</v>
      </c>
      <c r="X110" s="819"/>
      <c r="AF110" s="820"/>
      <c r="AG110" s="820"/>
      <c r="AH110" s="820"/>
      <c r="AI110" s="820"/>
      <c r="AJ110" s="820"/>
      <c r="AK110" s="820"/>
      <c r="AL110" s="820"/>
      <c r="AM110" s="820"/>
    </row>
    <row r="111" spans="2:40" s="476" customFormat="1">
      <c r="H111" s="486" t="s">
        <v>293</v>
      </c>
      <c r="I111" s="816" t="s">
        <v>228</v>
      </c>
      <c r="J111" s="816"/>
      <c r="K111" s="817" t="s">
        <v>228</v>
      </c>
      <c r="L111" s="818"/>
      <c r="M111" s="817" t="s">
        <v>228</v>
      </c>
      <c r="N111" s="818"/>
      <c r="O111" s="822">
        <v>40808</v>
      </c>
      <c r="P111" s="823"/>
      <c r="Q111" s="819" t="s">
        <v>228</v>
      </c>
      <c r="R111" s="819"/>
      <c r="S111" s="824">
        <v>43161</v>
      </c>
      <c r="T111" s="819"/>
      <c r="U111" s="819" t="s">
        <v>228</v>
      </c>
      <c r="V111" s="819"/>
      <c r="W111" s="819" t="s">
        <v>228</v>
      </c>
      <c r="X111" s="819"/>
      <c r="AF111" s="821"/>
      <c r="AG111" s="820"/>
      <c r="AH111" s="820"/>
      <c r="AI111" s="820"/>
      <c r="AJ111" s="820"/>
      <c r="AK111" s="820"/>
      <c r="AL111" s="820"/>
      <c r="AM111" s="820"/>
    </row>
    <row r="112" spans="2:40" s="476" customFormat="1">
      <c r="H112" s="486" t="s">
        <v>143</v>
      </c>
      <c r="I112" s="816" t="s">
        <v>297</v>
      </c>
      <c r="J112" s="816"/>
      <c r="K112" s="817" t="s">
        <v>297</v>
      </c>
      <c r="L112" s="818"/>
      <c r="M112" s="817" t="s">
        <v>309</v>
      </c>
      <c r="N112" s="818"/>
      <c r="O112" s="817" t="s">
        <v>309</v>
      </c>
      <c r="P112" s="818"/>
      <c r="Q112" s="819" t="s">
        <v>297</v>
      </c>
      <c r="R112" s="819"/>
      <c r="S112" s="819" t="s">
        <v>369</v>
      </c>
      <c r="T112" s="819"/>
      <c r="U112" s="819" t="s">
        <v>297</v>
      </c>
      <c r="V112" s="819"/>
      <c r="W112" s="819" t="s">
        <v>297</v>
      </c>
      <c r="X112" s="819"/>
      <c r="AF112" s="820"/>
      <c r="AG112" s="820"/>
      <c r="AH112" s="820"/>
      <c r="AI112" s="820"/>
      <c r="AJ112" s="820"/>
      <c r="AK112" s="820"/>
      <c r="AL112" s="820"/>
      <c r="AM112" s="820"/>
    </row>
    <row r="113" spans="8:39" s="476" customFormat="1">
      <c r="H113" s="486" t="s">
        <v>303</v>
      </c>
      <c r="I113" s="816" t="s">
        <v>228</v>
      </c>
      <c r="J113" s="816"/>
      <c r="K113" s="826" t="s">
        <v>228</v>
      </c>
      <c r="L113" s="827"/>
      <c r="M113" s="826">
        <v>2</v>
      </c>
      <c r="N113" s="827"/>
      <c r="O113" s="826">
        <v>7</v>
      </c>
      <c r="P113" s="827"/>
      <c r="Q113" s="816" t="s">
        <v>228</v>
      </c>
      <c r="R113" s="816"/>
      <c r="S113" s="816">
        <v>4</v>
      </c>
      <c r="T113" s="816"/>
      <c r="U113" s="816" t="s">
        <v>228</v>
      </c>
      <c r="V113" s="816"/>
      <c r="W113" s="816" t="s">
        <v>228</v>
      </c>
      <c r="X113" s="816"/>
      <c r="AF113" s="825"/>
      <c r="AG113" s="825"/>
      <c r="AH113" s="825"/>
      <c r="AI113" s="825"/>
      <c r="AJ113" s="825"/>
      <c r="AK113" s="825"/>
      <c r="AL113" s="825"/>
      <c r="AM113" s="825"/>
    </row>
    <row r="114" spans="8:39" s="476" customFormat="1">
      <c r="H114" s="486" t="s">
        <v>294</v>
      </c>
      <c r="I114" s="816" t="s">
        <v>298</v>
      </c>
      <c r="J114" s="816"/>
      <c r="K114" s="817" t="s">
        <v>306</v>
      </c>
      <c r="L114" s="818"/>
      <c r="M114" s="817" t="s">
        <v>310</v>
      </c>
      <c r="N114" s="818"/>
      <c r="O114" s="817" t="s">
        <v>306</v>
      </c>
      <c r="P114" s="818"/>
      <c r="Q114" s="819" t="s">
        <v>313</v>
      </c>
      <c r="R114" s="819"/>
      <c r="S114" s="819" t="s">
        <v>318</v>
      </c>
      <c r="T114" s="819"/>
      <c r="U114" s="819" t="s">
        <v>298</v>
      </c>
      <c r="V114" s="819"/>
      <c r="W114" s="819" t="s">
        <v>304</v>
      </c>
      <c r="X114" s="819"/>
      <c r="AF114" s="820"/>
      <c r="AG114" s="820"/>
      <c r="AH114" s="820"/>
      <c r="AI114" s="820"/>
      <c r="AJ114" s="820"/>
      <c r="AK114" s="820"/>
      <c r="AL114" s="820"/>
      <c r="AM114" s="820"/>
    </row>
    <row r="115" spans="8:39" s="476" customFormat="1">
      <c r="H115" s="486" t="s">
        <v>295</v>
      </c>
      <c r="I115" s="816" t="s">
        <v>299</v>
      </c>
      <c r="J115" s="816"/>
      <c r="K115" s="817" t="s">
        <v>300</v>
      </c>
      <c r="L115" s="818"/>
      <c r="M115" s="817" t="s">
        <v>300</v>
      </c>
      <c r="N115" s="818"/>
      <c r="O115" s="817" t="s">
        <v>300</v>
      </c>
      <c r="P115" s="818"/>
      <c r="Q115" s="819" t="s">
        <v>300</v>
      </c>
      <c r="R115" s="819"/>
      <c r="S115" s="819" t="s">
        <v>299</v>
      </c>
      <c r="T115" s="819"/>
      <c r="U115" s="819" t="s">
        <v>314</v>
      </c>
      <c r="V115" s="819"/>
      <c r="W115" s="819" t="s">
        <v>383</v>
      </c>
      <c r="X115" s="819"/>
      <c r="AF115" s="820"/>
      <c r="AG115" s="820"/>
      <c r="AH115" s="820"/>
      <c r="AI115" s="820"/>
      <c r="AJ115" s="820"/>
      <c r="AK115" s="820"/>
      <c r="AL115" s="820"/>
      <c r="AM115" s="820"/>
    </row>
    <row r="116" spans="8:39" s="476" customFormat="1">
      <c r="H116" s="486" t="s">
        <v>296</v>
      </c>
      <c r="I116" s="816" t="s">
        <v>301</v>
      </c>
      <c r="J116" s="816"/>
      <c r="K116" s="817" t="s">
        <v>299</v>
      </c>
      <c r="L116" s="818"/>
      <c r="M116" s="817" t="s">
        <v>307</v>
      </c>
      <c r="N116" s="818"/>
      <c r="O116" s="817" t="s">
        <v>299</v>
      </c>
      <c r="P116" s="818"/>
      <c r="Q116" s="819" t="s">
        <v>299</v>
      </c>
      <c r="R116" s="819"/>
      <c r="S116" s="819" t="s">
        <v>301</v>
      </c>
      <c r="T116" s="819"/>
      <c r="U116" s="819" t="s">
        <v>315</v>
      </c>
      <c r="V116" s="819"/>
      <c r="W116" s="819" t="s">
        <v>384</v>
      </c>
      <c r="X116" s="819"/>
      <c r="AF116" s="820"/>
      <c r="AG116" s="820"/>
      <c r="AH116" s="820"/>
      <c r="AI116" s="820"/>
      <c r="AJ116" s="820"/>
      <c r="AK116" s="820"/>
      <c r="AL116" s="820"/>
      <c r="AM116" s="820"/>
    </row>
    <row r="117" spans="8:39" s="476" customFormat="1">
      <c r="N117" s="485"/>
      <c r="O117" s="478"/>
      <c r="S117" s="478"/>
      <c r="T117" s="478"/>
      <c r="X117" s="478"/>
      <c r="Y117" s="478"/>
      <c r="AC117" s="478"/>
      <c r="AD117" s="478"/>
      <c r="AH117" s="478"/>
      <c r="AI117" s="478"/>
    </row>
    <row r="118" spans="8:39" s="476" customFormat="1">
      <c r="N118" s="485"/>
      <c r="O118" s="478"/>
      <c r="S118" s="478"/>
      <c r="T118" s="478"/>
      <c r="X118" s="478"/>
      <c r="Y118" s="478"/>
      <c r="AC118" s="478"/>
      <c r="AD118" s="478"/>
      <c r="AH118" s="478"/>
      <c r="AI118" s="478"/>
    </row>
    <row r="119" spans="8:39" s="476" customFormat="1">
      <c r="N119" s="485"/>
      <c r="O119" s="478"/>
      <c r="S119" s="478"/>
      <c r="T119" s="478"/>
      <c r="X119" s="478"/>
      <c r="Y119" s="478"/>
      <c r="AC119" s="478"/>
      <c r="AD119" s="478"/>
      <c r="AH119" s="478"/>
      <c r="AI119" s="478"/>
    </row>
    <row r="120" spans="8:39" s="476" customFormat="1">
      <c r="N120" s="485"/>
      <c r="O120" s="478"/>
      <c r="S120" s="478"/>
      <c r="T120" s="478"/>
      <c r="X120" s="478"/>
      <c r="Y120" s="478"/>
      <c r="AC120" s="478"/>
      <c r="AD120" s="478"/>
      <c r="AH120" s="478"/>
      <c r="AI120" s="478"/>
    </row>
    <row r="121" spans="8:39" s="476" customFormat="1">
      <c r="N121" s="485"/>
      <c r="O121" s="478"/>
      <c r="S121" s="478"/>
      <c r="T121" s="478"/>
      <c r="X121" s="478"/>
      <c r="Y121" s="478"/>
      <c r="AC121" s="478"/>
      <c r="AD121" s="478"/>
      <c r="AH121" s="478"/>
      <c r="AI121" s="478"/>
    </row>
    <row r="122" spans="8:39" s="476" customFormat="1">
      <c r="N122" s="485"/>
      <c r="O122" s="478"/>
      <c r="S122" s="478"/>
      <c r="T122" s="478"/>
      <c r="X122" s="478"/>
      <c r="Y122" s="478"/>
      <c r="AC122" s="478"/>
      <c r="AD122" s="478"/>
      <c r="AH122" s="478"/>
      <c r="AI122" s="478"/>
    </row>
    <row r="123" spans="8:39" s="476" customFormat="1">
      <c r="AH123" s="478"/>
      <c r="AI123" s="478"/>
    </row>
    <row r="124" spans="8:39" s="476" customFormat="1">
      <c r="AH124" s="478"/>
      <c r="AI124" s="478"/>
    </row>
    <row r="125" spans="8:39" s="476" customFormat="1">
      <c r="AH125" s="478"/>
      <c r="AI125" s="478"/>
    </row>
    <row r="126" spans="8:39" s="476" customFormat="1">
      <c r="L126" s="828">
        <v>2022</v>
      </c>
      <c r="M126" s="828"/>
      <c r="N126" s="829">
        <v>545.1</v>
      </c>
      <c r="O126" s="829"/>
      <c r="P126" s="487"/>
      <c r="Q126" s="488"/>
      <c r="R126" s="488" t="s">
        <v>256</v>
      </c>
      <c r="S126" s="489" t="s">
        <v>157</v>
      </c>
      <c r="T126" s="489" t="s">
        <v>41</v>
      </c>
      <c r="AH126" s="478"/>
      <c r="AI126" s="478"/>
    </row>
    <row r="127" spans="8:39" s="476" customFormat="1">
      <c r="L127" s="828"/>
      <c r="M127" s="828"/>
      <c r="N127" s="829"/>
      <c r="O127" s="829"/>
      <c r="P127" s="487"/>
      <c r="Q127" s="490" t="s">
        <v>171</v>
      </c>
      <c r="R127" s="489">
        <f>75.42+39.95</f>
        <v>115.37</v>
      </c>
      <c r="S127" s="489">
        <v>130.05000000000001</v>
      </c>
      <c r="T127" s="489">
        <f>S127-R127</f>
        <v>14.680000000000007</v>
      </c>
      <c r="AH127" s="478"/>
      <c r="AI127" s="478"/>
    </row>
    <row r="128" spans="8:39" s="476" customFormat="1">
      <c r="L128" s="828">
        <v>2023</v>
      </c>
      <c r="M128" s="828"/>
      <c r="N128" s="829">
        <f>O105+T105+Y105+AD105+AD86+Y86+T86+O86+AI105+AI86+R133+R134</f>
        <v>154.99</v>
      </c>
      <c r="O128" s="829"/>
      <c r="P128" s="487"/>
      <c r="Q128" s="491" t="s">
        <v>167</v>
      </c>
      <c r="R128" s="489">
        <f>86.3+90.28</f>
        <v>176.57999999999998</v>
      </c>
      <c r="S128" s="489">
        <v>194.88</v>
      </c>
      <c r="T128" s="489">
        <f t="shared" ref="T128:T134" si="154">S128-R128</f>
        <v>18.300000000000011</v>
      </c>
      <c r="AH128" s="478"/>
      <c r="AI128" s="478"/>
    </row>
    <row r="129" spans="12:35" s="476" customFormat="1">
      <c r="L129" s="828"/>
      <c r="M129" s="828"/>
      <c r="N129" s="829"/>
      <c r="O129" s="829"/>
      <c r="P129" s="487"/>
      <c r="Q129" s="490" t="s">
        <v>168</v>
      </c>
      <c r="R129" s="489">
        <v>91.78</v>
      </c>
      <c r="S129" s="489">
        <v>93.08</v>
      </c>
      <c r="T129" s="489">
        <f t="shared" si="154"/>
        <v>1.2999999999999972</v>
      </c>
      <c r="AH129" s="478"/>
      <c r="AI129" s="478"/>
    </row>
    <row r="130" spans="12:35" s="476" customFormat="1">
      <c r="L130" s="830" t="s">
        <v>43</v>
      </c>
      <c r="M130" s="830"/>
      <c r="N130" s="831">
        <f>SUM(N126:O129)</f>
        <v>700.09</v>
      </c>
      <c r="O130" s="831"/>
      <c r="P130" s="487"/>
      <c r="Q130" s="490" t="s">
        <v>243</v>
      </c>
      <c r="R130" s="489">
        <f>224.56+64.25</f>
        <v>288.81</v>
      </c>
      <c r="S130" s="489">
        <v>314.85000000000002</v>
      </c>
      <c r="T130" s="489">
        <f t="shared" si="154"/>
        <v>26.04000000000002</v>
      </c>
      <c r="AH130" s="478"/>
      <c r="AI130" s="478"/>
    </row>
    <row r="131" spans="12:35" s="476" customFormat="1">
      <c r="L131" s="830"/>
      <c r="M131" s="830"/>
      <c r="N131" s="831"/>
      <c r="O131" s="831"/>
      <c r="P131" s="487"/>
      <c r="Q131" s="490" t="s">
        <v>244</v>
      </c>
      <c r="R131" s="489">
        <v>100.49</v>
      </c>
      <c r="S131" s="489">
        <v>123.33</v>
      </c>
      <c r="T131" s="489">
        <f t="shared" si="154"/>
        <v>22.840000000000003</v>
      </c>
      <c r="X131" s="478"/>
      <c r="Y131" s="478"/>
      <c r="AC131" s="478"/>
      <c r="AD131" s="478"/>
      <c r="AH131" s="478"/>
      <c r="AI131" s="478"/>
    </row>
    <row r="132" spans="12:35" s="476" customFormat="1">
      <c r="L132" s="488"/>
      <c r="M132" s="488"/>
      <c r="N132" s="492"/>
      <c r="O132" s="489"/>
      <c r="P132" s="488"/>
      <c r="Q132" s="490" t="s">
        <v>164</v>
      </c>
      <c r="R132" s="489">
        <f>91.13+305.76</f>
        <v>396.89</v>
      </c>
      <c r="S132" s="489">
        <f>5*87.82</f>
        <v>439.09999999999997</v>
      </c>
      <c r="T132" s="489">
        <f t="shared" si="154"/>
        <v>42.20999999999998</v>
      </c>
      <c r="X132" s="478"/>
      <c r="Y132" s="478"/>
      <c r="AC132" s="478"/>
      <c r="AD132" s="478"/>
      <c r="AH132" s="478"/>
      <c r="AI132" s="478"/>
    </row>
    <row r="133" spans="12:35" s="476" customFormat="1">
      <c r="L133" s="488"/>
      <c r="M133" s="488"/>
      <c r="N133" s="492"/>
      <c r="O133" s="489"/>
      <c r="P133" s="488"/>
      <c r="Q133" s="490" t="s">
        <v>166</v>
      </c>
      <c r="R133" s="489">
        <v>103.33</v>
      </c>
      <c r="S133" s="489">
        <v>103.33</v>
      </c>
      <c r="T133" s="489">
        <f t="shared" si="154"/>
        <v>0</v>
      </c>
      <c r="X133" s="478"/>
      <c r="Y133" s="478"/>
      <c r="AC133" s="478"/>
      <c r="AD133" s="478"/>
      <c r="AH133" s="478"/>
      <c r="AI133" s="478"/>
    </row>
    <row r="134" spans="12:35" s="476" customFormat="1">
      <c r="L134" s="488"/>
      <c r="M134" s="493"/>
      <c r="N134" s="492"/>
      <c r="O134" s="489"/>
      <c r="P134" s="488"/>
      <c r="Q134" s="490" t="s">
        <v>173</v>
      </c>
      <c r="R134" s="489">
        <f>9*5.74</f>
        <v>51.660000000000004</v>
      </c>
      <c r="S134" s="489">
        <v>51.66</v>
      </c>
      <c r="T134" s="489">
        <f t="shared" si="154"/>
        <v>0</v>
      </c>
      <c r="X134" s="478"/>
      <c r="Y134" s="478"/>
      <c r="AC134" s="478"/>
      <c r="AD134" s="478"/>
      <c r="AH134" s="478"/>
      <c r="AI134" s="478"/>
    </row>
    <row r="135" spans="12:35" s="476" customFormat="1">
      <c r="L135" s="488"/>
      <c r="M135" s="493"/>
      <c r="N135" s="492"/>
      <c r="O135" s="489"/>
      <c r="P135" s="488"/>
      <c r="Q135" s="488"/>
      <c r="R135" s="488"/>
      <c r="S135" s="489"/>
      <c r="T135" s="489">
        <f>SUM(T127:T134)</f>
        <v>125.37000000000002</v>
      </c>
      <c r="X135" s="478"/>
      <c r="Y135" s="478"/>
      <c r="AC135" s="478"/>
      <c r="AD135" s="478"/>
      <c r="AH135" s="478"/>
      <c r="AI135" s="478"/>
    </row>
    <row r="136" spans="12:35" s="476" customFormat="1">
      <c r="N136" s="485"/>
      <c r="O136" s="478"/>
      <c r="S136" s="478"/>
      <c r="T136" s="478"/>
      <c r="X136" s="478"/>
      <c r="Y136" s="478"/>
      <c r="AC136" s="478"/>
      <c r="AD136" s="478"/>
      <c r="AH136" s="478"/>
      <c r="AI136" s="478"/>
    </row>
    <row r="137" spans="12:35" s="476" customFormat="1">
      <c r="N137" s="485"/>
      <c r="O137" s="478"/>
      <c r="S137" s="478"/>
      <c r="T137" s="478"/>
      <c r="X137" s="478"/>
      <c r="Y137" s="478"/>
      <c r="AC137" s="478"/>
      <c r="AD137" s="478"/>
      <c r="AH137" s="478"/>
      <c r="AI137" s="478"/>
    </row>
    <row r="138" spans="12:35" s="476" customFormat="1">
      <c r="N138" s="478"/>
      <c r="O138" s="478"/>
      <c r="S138" s="478"/>
      <c r="T138" s="478"/>
      <c r="X138" s="478"/>
      <c r="Y138" s="478"/>
      <c r="AC138" s="478"/>
      <c r="AD138" s="478"/>
      <c r="AH138" s="478"/>
      <c r="AI138" s="478"/>
    </row>
    <row r="139" spans="12:35" s="476" customFormat="1">
      <c r="N139" s="478"/>
      <c r="O139" s="478"/>
      <c r="S139" s="478"/>
      <c r="T139" s="478"/>
      <c r="X139" s="478"/>
      <c r="Y139" s="478"/>
      <c r="AC139" s="478"/>
      <c r="AD139" s="478"/>
      <c r="AH139" s="478"/>
      <c r="AI139" s="478"/>
    </row>
    <row r="140" spans="12:35" s="476" customFormat="1">
      <c r="N140" s="478"/>
      <c r="O140" s="478"/>
      <c r="S140" s="478"/>
      <c r="T140" s="478"/>
      <c r="X140" s="478"/>
      <c r="Y140" s="478"/>
      <c r="AC140" s="478"/>
      <c r="AD140" s="478"/>
      <c r="AH140" s="478"/>
      <c r="AI140" s="478"/>
    </row>
    <row r="141" spans="12:35" s="476" customFormat="1">
      <c r="N141" s="478"/>
      <c r="O141" s="478"/>
      <c r="S141" s="478"/>
      <c r="T141" s="478"/>
      <c r="X141" s="478"/>
      <c r="Y141" s="478"/>
      <c r="AC141" s="478"/>
      <c r="AD141" s="478"/>
      <c r="AH141" s="478"/>
      <c r="AI141" s="478"/>
    </row>
    <row r="142" spans="12:35" s="476" customFormat="1">
      <c r="N142" s="478"/>
      <c r="O142" s="478"/>
      <c r="S142" s="478"/>
      <c r="T142" s="478"/>
      <c r="X142" s="478"/>
      <c r="Y142" s="478"/>
      <c r="AC142" s="478"/>
      <c r="AD142" s="478"/>
      <c r="AH142" s="478"/>
      <c r="AI142" s="478"/>
    </row>
    <row r="143" spans="12:35" s="476" customFormat="1">
      <c r="N143" s="478"/>
      <c r="O143" s="478"/>
      <c r="S143" s="478"/>
      <c r="T143" s="478"/>
      <c r="X143" s="478"/>
      <c r="Y143" s="478"/>
      <c r="AC143" s="478"/>
      <c r="AD143" s="478"/>
      <c r="AH143" s="478"/>
      <c r="AI143" s="478"/>
    </row>
    <row r="144" spans="12:35" s="476" customFormat="1">
      <c r="N144" s="478"/>
      <c r="O144" s="478"/>
      <c r="S144" s="478"/>
      <c r="T144" s="478"/>
      <c r="X144" s="478"/>
      <c r="Y144" s="478"/>
      <c r="AC144" s="478"/>
      <c r="AD144" s="478"/>
      <c r="AH144" s="478"/>
      <c r="AI144" s="478"/>
    </row>
    <row r="145" spans="1:122" s="202" customFormat="1">
      <c r="A145" s="476"/>
      <c r="B145" s="476"/>
      <c r="C145" s="476"/>
      <c r="D145" s="476"/>
      <c r="E145" s="476"/>
      <c r="F145" s="476"/>
      <c r="G145" s="476"/>
      <c r="H145" s="476"/>
      <c r="I145" s="476"/>
      <c r="J145" s="476"/>
      <c r="K145" s="476"/>
      <c r="L145" s="476"/>
      <c r="M145" s="476"/>
      <c r="N145" s="478"/>
      <c r="O145" s="478"/>
      <c r="P145" s="476"/>
      <c r="Q145" s="476"/>
      <c r="R145" s="476"/>
      <c r="S145" s="478"/>
      <c r="T145" s="478"/>
      <c r="U145" s="476"/>
      <c r="V145" s="476"/>
      <c r="W145" s="476"/>
      <c r="X145" s="478"/>
      <c r="Y145" s="478"/>
      <c r="Z145" s="476"/>
      <c r="AA145" s="476"/>
      <c r="AB145" s="476"/>
      <c r="AC145" s="478"/>
      <c r="AD145" s="478"/>
      <c r="AE145" s="476"/>
      <c r="AF145" s="476"/>
      <c r="AG145" s="476"/>
      <c r="AH145" s="478"/>
      <c r="AI145" s="478"/>
      <c r="AJ145" s="476"/>
      <c r="AK145" s="476"/>
      <c r="AL145" s="476"/>
      <c r="AM145" s="476"/>
      <c r="AN145" s="476"/>
      <c r="AO145" s="476"/>
      <c r="AP145" s="476"/>
      <c r="AQ145" s="476"/>
      <c r="AR145" s="476"/>
      <c r="AS145" s="476"/>
      <c r="AT145" s="476"/>
      <c r="AU145" s="476"/>
      <c r="AV145" s="476"/>
      <c r="AW145" s="476"/>
      <c r="AX145" s="476"/>
      <c r="AY145" s="476"/>
      <c r="AZ145" s="476"/>
      <c r="BA145" s="476"/>
      <c r="BB145" s="476"/>
      <c r="BC145" s="476"/>
      <c r="BD145" s="476"/>
      <c r="BE145" s="476"/>
      <c r="BF145" s="476"/>
      <c r="BG145" s="476"/>
      <c r="BH145" s="476"/>
      <c r="BI145" s="476"/>
      <c r="BJ145" s="476"/>
      <c r="BK145" s="476"/>
      <c r="BL145" s="476"/>
      <c r="BM145" s="476"/>
      <c r="BN145" s="476"/>
      <c r="BO145" s="476"/>
      <c r="BP145" s="476"/>
      <c r="BQ145" s="476"/>
      <c r="BR145" s="476"/>
      <c r="BS145" s="476"/>
      <c r="BT145" s="476"/>
      <c r="BU145" s="476"/>
      <c r="BV145" s="476"/>
      <c r="BW145" s="476"/>
      <c r="BX145" s="476"/>
      <c r="BY145" s="476"/>
      <c r="BZ145" s="476"/>
      <c r="CA145" s="476"/>
      <c r="CB145" s="476"/>
      <c r="CC145" s="476"/>
      <c r="CD145" s="476"/>
      <c r="CE145" s="476"/>
      <c r="CF145" s="476"/>
      <c r="CG145" s="476"/>
      <c r="CH145" s="476"/>
      <c r="CI145" s="476"/>
      <c r="CJ145" s="476"/>
      <c r="CK145" s="476"/>
      <c r="CL145" s="476"/>
      <c r="CM145" s="476"/>
      <c r="CN145" s="476"/>
      <c r="CO145" s="476"/>
      <c r="CP145" s="476"/>
      <c r="CQ145" s="476"/>
      <c r="CR145" s="476"/>
      <c r="CS145" s="476"/>
      <c r="CT145" s="476"/>
      <c r="CU145" s="476"/>
      <c r="CV145" s="476"/>
      <c r="CW145" s="476"/>
      <c r="CX145" s="476"/>
      <c r="CY145" s="476"/>
      <c r="CZ145" s="476"/>
      <c r="DA145" s="476"/>
      <c r="DB145" s="476"/>
      <c r="DC145" s="476"/>
      <c r="DD145" s="476"/>
      <c r="DE145" s="476"/>
      <c r="DF145" s="476"/>
      <c r="DG145" s="476"/>
      <c r="DH145" s="476"/>
      <c r="DI145" s="476"/>
      <c r="DJ145" s="476"/>
      <c r="DK145" s="476"/>
      <c r="DL145" s="476"/>
      <c r="DM145" s="476"/>
      <c r="DN145" s="476"/>
      <c r="DO145" s="476"/>
      <c r="DP145" s="476"/>
      <c r="DQ145" s="476"/>
      <c r="DR145" s="476"/>
    </row>
    <row r="146" spans="1:122" s="202" customFormat="1">
      <c r="A146" s="476"/>
      <c r="B146" s="476"/>
      <c r="C146" s="476"/>
      <c r="D146" s="476"/>
      <c r="E146" s="476"/>
      <c r="F146" s="476"/>
      <c r="G146" s="476"/>
      <c r="H146" s="476"/>
      <c r="I146" s="476"/>
      <c r="J146" s="476"/>
      <c r="K146" s="476"/>
      <c r="L146" s="476"/>
      <c r="M146" s="476"/>
      <c r="N146" s="478"/>
      <c r="O146" s="478"/>
      <c r="P146" s="476"/>
      <c r="Q146" s="476"/>
      <c r="R146" s="476"/>
      <c r="S146" s="478"/>
      <c r="T146" s="478"/>
      <c r="U146" s="476"/>
      <c r="V146" s="476"/>
      <c r="W146" s="476"/>
      <c r="X146" s="478"/>
      <c r="Y146" s="478"/>
      <c r="Z146" s="476"/>
      <c r="AA146" s="476"/>
      <c r="AB146" s="476"/>
      <c r="AC146" s="478"/>
      <c r="AD146" s="478"/>
      <c r="AE146" s="476"/>
      <c r="AF146" s="476"/>
      <c r="AG146" s="476"/>
      <c r="AH146" s="478"/>
      <c r="AI146" s="478"/>
      <c r="AJ146" s="476"/>
      <c r="AK146" s="476"/>
      <c r="AL146" s="476"/>
      <c r="AM146" s="476"/>
      <c r="AN146" s="476"/>
      <c r="AO146" s="476"/>
      <c r="AP146" s="476"/>
      <c r="AQ146" s="476"/>
      <c r="AR146" s="476"/>
      <c r="AS146" s="476"/>
      <c r="AT146" s="476"/>
      <c r="AU146" s="476"/>
      <c r="AV146" s="476"/>
      <c r="AW146" s="476"/>
      <c r="AX146" s="476"/>
      <c r="AY146" s="476"/>
      <c r="AZ146" s="476"/>
      <c r="BA146" s="476"/>
      <c r="BB146" s="476"/>
      <c r="BC146" s="476"/>
      <c r="BD146" s="476"/>
      <c r="BE146" s="476"/>
      <c r="BF146" s="476"/>
      <c r="BG146" s="476"/>
      <c r="BH146" s="476"/>
      <c r="BI146" s="476"/>
      <c r="BJ146" s="476"/>
      <c r="BK146" s="476"/>
      <c r="BL146" s="476"/>
      <c r="BM146" s="476"/>
      <c r="BN146" s="476"/>
      <c r="BO146" s="476"/>
      <c r="BP146" s="476"/>
      <c r="BQ146" s="476"/>
      <c r="BR146" s="476"/>
      <c r="BS146" s="476"/>
      <c r="BT146" s="476"/>
      <c r="BU146" s="476"/>
      <c r="BV146" s="476"/>
      <c r="BW146" s="476"/>
      <c r="BX146" s="476"/>
      <c r="BY146" s="476"/>
      <c r="BZ146" s="476"/>
      <c r="CA146" s="476"/>
      <c r="CB146" s="476"/>
      <c r="CC146" s="476"/>
      <c r="CD146" s="476"/>
      <c r="CE146" s="476"/>
      <c r="CF146" s="476"/>
      <c r="CG146" s="476"/>
      <c r="CH146" s="476"/>
      <c r="CI146" s="476"/>
      <c r="CJ146" s="476"/>
      <c r="CK146" s="476"/>
      <c r="CL146" s="476"/>
      <c r="CM146" s="476"/>
      <c r="CN146" s="476"/>
      <c r="CO146" s="476"/>
      <c r="CP146" s="476"/>
      <c r="CQ146" s="476"/>
      <c r="CR146" s="476"/>
      <c r="CS146" s="476"/>
      <c r="CT146" s="476"/>
      <c r="CU146" s="476"/>
      <c r="CV146" s="476"/>
      <c r="CW146" s="476"/>
      <c r="CX146" s="476"/>
      <c r="CY146" s="476"/>
      <c r="CZ146" s="476"/>
      <c r="DA146" s="476"/>
      <c r="DB146" s="476"/>
      <c r="DC146" s="476"/>
      <c r="DD146" s="476"/>
      <c r="DE146" s="476"/>
      <c r="DF146" s="476"/>
      <c r="DG146" s="476"/>
      <c r="DH146" s="476"/>
      <c r="DI146" s="476"/>
      <c r="DJ146" s="476"/>
      <c r="DK146" s="476"/>
      <c r="DL146" s="476"/>
      <c r="DM146" s="476"/>
      <c r="DN146" s="476"/>
      <c r="DO146" s="476"/>
      <c r="DP146" s="476"/>
      <c r="DQ146" s="476"/>
      <c r="DR146" s="476"/>
    </row>
    <row r="147" spans="1:122" s="202" customFormat="1">
      <c r="A147" s="476"/>
      <c r="B147" s="476"/>
      <c r="C147" s="476"/>
      <c r="D147" s="476"/>
      <c r="E147" s="476"/>
      <c r="F147" s="476"/>
      <c r="G147" s="476"/>
      <c r="H147" s="476"/>
      <c r="I147" s="476"/>
      <c r="J147" s="476"/>
      <c r="K147" s="476"/>
      <c r="L147" s="476"/>
      <c r="M147" s="476"/>
      <c r="N147" s="478"/>
      <c r="O147" s="478"/>
      <c r="P147" s="476"/>
      <c r="Q147" s="476"/>
      <c r="R147" s="476"/>
      <c r="S147" s="478"/>
      <c r="T147" s="478"/>
      <c r="U147" s="476"/>
      <c r="V147" s="476"/>
      <c r="W147" s="476"/>
      <c r="X147" s="478"/>
      <c r="Y147" s="478"/>
      <c r="Z147" s="476"/>
      <c r="AA147" s="476"/>
      <c r="AB147" s="476"/>
      <c r="AC147" s="478"/>
      <c r="AD147" s="478"/>
      <c r="AE147" s="476"/>
      <c r="AF147" s="476"/>
      <c r="AG147" s="476"/>
      <c r="AH147" s="478"/>
      <c r="AI147" s="478"/>
      <c r="AJ147" s="476"/>
      <c r="AK147" s="476"/>
      <c r="AL147" s="476"/>
      <c r="AM147" s="476"/>
      <c r="AN147" s="476"/>
      <c r="AO147" s="476"/>
      <c r="AP147" s="476"/>
      <c r="AQ147" s="476"/>
      <c r="AR147" s="476"/>
      <c r="AS147" s="476"/>
      <c r="AT147" s="476"/>
      <c r="AU147" s="476"/>
      <c r="AV147" s="476"/>
      <c r="AW147" s="476"/>
      <c r="AX147" s="476"/>
      <c r="AY147" s="476"/>
      <c r="AZ147" s="476"/>
      <c r="BA147" s="476"/>
      <c r="BB147" s="476"/>
      <c r="BC147" s="476"/>
      <c r="BD147" s="476"/>
      <c r="BE147" s="476"/>
      <c r="BF147" s="476"/>
      <c r="BG147" s="476"/>
      <c r="BH147" s="476"/>
      <c r="BI147" s="476"/>
      <c r="BJ147" s="476"/>
      <c r="BK147" s="476"/>
      <c r="BL147" s="476"/>
      <c r="BM147" s="476"/>
      <c r="BN147" s="476"/>
      <c r="BO147" s="476"/>
      <c r="BP147" s="476"/>
      <c r="BQ147" s="476"/>
      <c r="BR147" s="476"/>
      <c r="BS147" s="476"/>
      <c r="BT147" s="476"/>
      <c r="BU147" s="476"/>
      <c r="BV147" s="476"/>
      <c r="BW147" s="476"/>
      <c r="BX147" s="476"/>
      <c r="BY147" s="476"/>
      <c r="BZ147" s="476"/>
      <c r="CA147" s="476"/>
      <c r="CB147" s="476"/>
      <c r="CC147" s="476"/>
      <c r="CD147" s="476"/>
      <c r="CE147" s="476"/>
      <c r="CF147" s="476"/>
      <c r="CG147" s="476"/>
      <c r="CH147" s="476"/>
      <c r="CI147" s="476"/>
      <c r="CJ147" s="476"/>
      <c r="CK147" s="476"/>
      <c r="CL147" s="476"/>
      <c r="CM147" s="476"/>
      <c r="CN147" s="476"/>
      <c r="CO147" s="476"/>
      <c r="CP147" s="476"/>
      <c r="CQ147" s="476"/>
      <c r="CR147" s="476"/>
      <c r="CS147" s="476"/>
      <c r="CT147" s="476"/>
      <c r="CU147" s="476"/>
      <c r="CV147" s="476"/>
      <c r="CW147" s="476"/>
      <c r="CX147" s="476"/>
      <c r="CY147" s="476"/>
      <c r="CZ147" s="476"/>
      <c r="DA147" s="476"/>
      <c r="DB147" s="476"/>
      <c r="DC147" s="476"/>
      <c r="DD147" s="476"/>
      <c r="DE147" s="476"/>
      <c r="DF147" s="476"/>
      <c r="DG147" s="476"/>
      <c r="DH147" s="476"/>
      <c r="DI147" s="476"/>
      <c r="DJ147" s="476"/>
      <c r="DK147" s="476"/>
      <c r="DL147" s="476"/>
      <c r="DM147" s="476"/>
      <c r="DN147" s="476"/>
      <c r="DO147" s="476"/>
      <c r="DP147" s="476"/>
      <c r="DQ147" s="476"/>
      <c r="DR147" s="476"/>
    </row>
    <row r="148" spans="1:122" s="202" customFormat="1">
      <c r="A148" s="476"/>
      <c r="B148" s="476"/>
      <c r="C148" s="476"/>
      <c r="D148" s="476"/>
      <c r="E148" s="476"/>
      <c r="F148" s="476"/>
      <c r="G148" s="476"/>
      <c r="H148" s="476"/>
      <c r="I148" s="476"/>
      <c r="J148" s="476"/>
      <c r="K148" s="476"/>
      <c r="L148" s="476"/>
      <c r="M148" s="476"/>
      <c r="N148" s="478"/>
      <c r="O148" s="478"/>
      <c r="P148" s="476"/>
      <c r="Q148" s="476"/>
      <c r="R148" s="476"/>
      <c r="S148" s="478"/>
      <c r="T148" s="478"/>
      <c r="U148" s="476"/>
      <c r="V148" s="476"/>
      <c r="W148" s="476"/>
      <c r="X148" s="478"/>
      <c r="Y148" s="478"/>
      <c r="Z148" s="476"/>
      <c r="AA148" s="476"/>
      <c r="AB148" s="476"/>
      <c r="AC148" s="478"/>
      <c r="AD148" s="478"/>
      <c r="AE148" s="476"/>
      <c r="AF148" s="476"/>
      <c r="AG148" s="476"/>
      <c r="AH148" s="478"/>
      <c r="AI148" s="478"/>
      <c r="AJ148" s="476"/>
      <c r="AK148" s="476"/>
      <c r="AL148" s="476"/>
      <c r="AM148" s="476"/>
      <c r="AN148" s="476"/>
      <c r="AO148" s="476"/>
      <c r="AP148" s="476"/>
      <c r="AQ148" s="476"/>
      <c r="AR148" s="476"/>
      <c r="AS148" s="476"/>
      <c r="AT148" s="476"/>
      <c r="AU148" s="476"/>
      <c r="AV148" s="476"/>
      <c r="AW148" s="476"/>
      <c r="AX148" s="476"/>
      <c r="AY148" s="476"/>
      <c r="AZ148" s="476"/>
      <c r="BA148" s="476"/>
      <c r="BB148" s="476"/>
      <c r="BC148" s="476"/>
      <c r="BD148" s="476"/>
      <c r="BE148" s="476"/>
      <c r="BF148" s="476"/>
      <c r="BG148" s="476"/>
      <c r="BH148" s="476"/>
      <c r="BI148" s="476"/>
      <c r="BJ148" s="476"/>
      <c r="BK148" s="476"/>
      <c r="BL148" s="476"/>
      <c r="BM148" s="476"/>
      <c r="BN148" s="476"/>
      <c r="BO148" s="476"/>
      <c r="BP148" s="476"/>
      <c r="BQ148" s="476"/>
      <c r="BR148" s="476"/>
      <c r="BS148" s="476"/>
      <c r="BT148" s="476"/>
      <c r="BU148" s="476"/>
      <c r="BV148" s="476"/>
      <c r="BW148" s="476"/>
      <c r="BX148" s="476"/>
      <c r="BY148" s="476"/>
      <c r="BZ148" s="476"/>
      <c r="CA148" s="476"/>
      <c r="CB148" s="476"/>
      <c r="CC148" s="476"/>
      <c r="CD148" s="476"/>
      <c r="CE148" s="476"/>
      <c r="CF148" s="476"/>
      <c r="CG148" s="476"/>
      <c r="CH148" s="476"/>
      <c r="CI148" s="476"/>
      <c r="CJ148" s="476"/>
      <c r="CK148" s="476"/>
      <c r="CL148" s="476"/>
      <c r="CM148" s="476"/>
      <c r="CN148" s="476"/>
      <c r="CO148" s="476"/>
      <c r="CP148" s="476"/>
      <c r="CQ148" s="476"/>
      <c r="CR148" s="476"/>
      <c r="CS148" s="476"/>
      <c r="CT148" s="476"/>
      <c r="CU148" s="476"/>
      <c r="CV148" s="476"/>
      <c r="CW148" s="476"/>
      <c r="CX148" s="476"/>
      <c r="CY148" s="476"/>
      <c r="CZ148" s="476"/>
      <c r="DA148" s="476"/>
      <c r="DB148" s="476"/>
      <c r="DC148" s="476"/>
      <c r="DD148" s="476"/>
      <c r="DE148" s="476"/>
      <c r="DF148" s="476"/>
      <c r="DG148" s="476"/>
      <c r="DH148" s="476"/>
      <c r="DI148" s="476"/>
      <c r="DJ148" s="476"/>
      <c r="DK148" s="476"/>
      <c r="DL148" s="476"/>
      <c r="DM148" s="476"/>
      <c r="DN148" s="476"/>
      <c r="DO148" s="476"/>
      <c r="DP148" s="476"/>
      <c r="DQ148" s="476"/>
      <c r="DR148" s="476"/>
    </row>
    <row r="149" spans="1:122" s="202" customFormat="1">
      <c r="A149" s="476"/>
      <c r="B149" s="476"/>
      <c r="C149" s="476"/>
      <c r="D149" s="476"/>
      <c r="E149" s="476"/>
      <c r="F149" s="476"/>
      <c r="G149" s="476"/>
      <c r="H149" s="476"/>
      <c r="I149" s="476"/>
      <c r="J149" s="476"/>
      <c r="K149" s="476"/>
      <c r="L149" s="476"/>
      <c r="M149" s="476"/>
      <c r="N149" s="478"/>
      <c r="O149" s="478"/>
      <c r="P149" s="476"/>
      <c r="Q149" s="476"/>
      <c r="R149" s="476"/>
      <c r="S149" s="478"/>
      <c r="T149" s="478"/>
      <c r="U149" s="476"/>
      <c r="V149" s="476"/>
      <c r="W149" s="476"/>
      <c r="X149" s="478"/>
      <c r="Y149" s="478"/>
      <c r="Z149" s="476"/>
      <c r="AA149" s="476"/>
      <c r="AB149" s="476"/>
      <c r="AC149" s="478"/>
      <c r="AD149" s="478"/>
      <c r="AE149" s="476"/>
      <c r="AF149" s="476"/>
      <c r="AG149" s="476"/>
      <c r="AH149" s="478"/>
      <c r="AI149" s="478"/>
      <c r="AJ149" s="476"/>
      <c r="AK149" s="476"/>
      <c r="AL149" s="476"/>
      <c r="AM149" s="476"/>
      <c r="AN149" s="476"/>
      <c r="AO149" s="476"/>
      <c r="AP149" s="476"/>
      <c r="AQ149" s="476"/>
      <c r="AR149" s="476"/>
      <c r="AS149" s="476"/>
      <c r="AT149" s="476"/>
      <c r="AU149" s="476"/>
      <c r="AV149" s="476"/>
      <c r="AW149" s="476"/>
      <c r="AX149" s="476"/>
      <c r="AY149" s="476"/>
      <c r="AZ149" s="476"/>
      <c r="BA149" s="476"/>
      <c r="BB149" s="476"/>
      <c r="BC149" s="476"/>
      <c r="BD149" s="476"/>
      <c r="BE149" s="476"/>
      <c r="BF149" s="476"/>
      <c r="BG149" s="476"/>
      <c r="BH149" s="476"/>
      <c r="BI149" s="476"/>
      <c r="BJ149" s="476"/>
      <c r="BK149" s="476"/>
      <c r="BL149" s="476"/>
      <c r="BM149" s="476"/>
      <c r="BN149" s="476"/>
      <c r="BO149" s="476"/>
      <c r="BP149" s="476"/>
      <c r="BQ149" s="476"/>
      <c r="BR149" s="476"/>
      <c r="BS149" s="476"/>
      <c r="BT149" s="476"/>
      <c r="BU149" s="476"/>
      <c r="BV149" s="476"/>
      <c r="BW149" s="476"/>
      <c r="BX149" s="476"/>
      <c r="BY149" s="476"/>
      <c r="BZ149" s="476"/>
      <c r="CA149" s="476"/>
      <c r="CB149" s="476"/>
      <c r="CC149" s="476"/>
      <c r="CD149" s="476"/>
      <c r="CE149" s="476"/>
      <c r="CF149" s="476"/>
      <c r="CG149" s="476"/>
      <c r="CH149" s="476"/>
      <c r="CI149" s="476"/>
      <c r="CJ149" s="476"/>
      <c r="CK149" s="476"/>
      <c r="CL149" s="476"/>
      <c r="CM149" s="476"/>
      <c r="CN149" s="476"/>
      <c r="CO149" s="476"/>
      <c r="CP149" s="476"/>
      <c r="CQ149" s="476"/>
      <c r="CR149" s="476"/>
      <c r="CS149" s="476"/>
      <c r="CT149" s="476"/>
      <c r="CU149" s="476"/>
      <c r="CV149" s="476"/>
      <c r="CW149" s="476"/>
      <c r="CX149" s="476"/>
      <c r="CY149" s="476"/>
      <c r="CZ149" s="476"/>
      <c r="DA149" s="476"/>
      <c r="DB149" s="476"/>
      <c r="DC149" s="476"/>
      <c r="DD149" s="476"/>
      <c r="DE149" s="476"/>
      <c r="DF149" s="476"/>
      <c r="DG149" s="476"/>
      <c r="DH149" s="476"/>
      <c r="DI149" s="476"/>
      <c r="DJ149" s="476"/>
      <c r="DK149" s="476"/>
      <c r="DL149" s="476"/>
      <c r="DM149" s="476"/>
      <c r="DN149" s="476"/>
      <c r="DO149" s="476"/>
      <c r="DP149" s="476"/>
      <c r="DQ149" s="476"/>
      <c r="DR149" s="476"/>
    </row>
    <row r="150" spans="1:122" s="202" customFormat="1">
      <c r="A150" s="476"/>
      <c r="B150" s="476"/>
      <c r="C150" s="476"/>
      <c r="D150" s="476"/>
      <c r="E150" s="476"/>
      <c r="F150" s="476"/>
      <c r="G150" s="476"/>
      <c r="H150" s="476"/>
      <c r="I150" s="476"/>
      <c r="J150" s="476"/>
      <c r="K150" s="476"/>
      <c r="L150" s="476"/>
      <c r="M150" s="476"/>
      <c r="N150" s="478"/>
      <c r="O150" s="478"/>
      <c r="P150" s="476"/>
      <c r="Q150" s="476"/>
      <c r="R150" s="476"/>
      <c r="S150" s="478"/>
      <c r="T150" s="478"/>
      <c r="U150" s="476"/>
      <c r="V150" s="476"/>
      <c r="W150" s="476"/>
      <c r="X150" s="478"/>
      <c r="Y150" s="478"/>
      <c r="Z150" s="476"/>
      <c r="AA150" s="476"/>
      <c r="AB150" s="476"/>
      <c r="AC150" s="478"/>
      <c r="AD150" s="478"/>
      <c r="AE150" s="476"/>
      <c r="AF150" s="476"/>
      <c r="AG150" s="476"/>
      <c r="AH150" s="478"/>
      <c r="AI150" s="478"/>
      <c r="AJ150" s="476"/>
      <c r="AK150" s="476"/>
      <c r="AL150" s="476"/>
      <c r="AM150" s="476"/>
      <c r="AN150" s="476"/>
      <c r="AO150" s="476"/>
      <c r="AP150" s="476"/>
      <c r="AQ150" s="476"/>
      <c r="AR150" s="476"/>
      <c r="AS150" s="476"/>
      <c r="AT150" s="476"/>
      <c r="AU150" s="476"/>
      <c r="AV150" s="476"/>
      <c r="AW150" s="476"/>
      <c r="AX150" s="476"/>
      <c r="AY150" s="476"/>
      <c r="AZ150" s="476"/>
      <c r="BA150" s="476"/>
      <c r="BB150" s="476"/>
      <c r="BC150" s="476"/>
      <c r="BD150" s="476"/>
      <c r="BE150" s="476"/>
      <c r="BF150" s="476"/>
      <c r="BG150" s="476"/>
      <c r="BH150" s="476"/>
      <c r="BI150" s="476"/>
      <c r="BJ150" s="476"/>
      <c r="BK150" s="476"/>
      <c r="BL150" s="476"/>
      <c r="BM150" s="476"/>
      <c r="BN150" s="476"/>
      <c r="BO150" s="476"/>
      <c r="BP150" s="476"/>
      <c r="BQ150" s="476"/>
      <c r="BR150" s="476"/>
      <c r="BS150" s="476"/>
      <c r="BT150" s="476"/>
      <c r="BU150" s="476"/>
      <c r="BV150" s="476"/>
      <c r="BW150" s="476"/>
      <c r="BX150" s="476"/>
      <c r="BY150" s="476"/>
      <c r="BZ150" s="476"/>
      <c r="CA150" s="476"/>
      <c r="CB150" s="476"/>
      <c r="CC150" s="476"/>
      <c r="CD150" s="476"/>
      <c r="CE150" s="476"/>
      <c r="CF150" s="476"/>
      <c r="CG150" s="476"/>
      <c r="CH150" s="476"/>
      <c r="CI150" s="476"/>
      <c r="CJ150" s="476"/>
      <c r="CK150" s="476"/>
      <c r="CL150" s="476"/>
      <c r="CM150" s="476"/>
      <c r="CN150" s="476"/>
      <c r="CO150" s="476"/>
      <c r="CP150" s="476"/>
      <c r="CQ150" s="476"/>
      <c r="CR150" s="476"/>
      <c r="CS150" s="476"/>
      <c r="CT150" s="476"/>
      <c r="CU150" s="476"/>
      <c r="CV150" s="476"/>
      <c r="CW150" s="476"/>
      <c r="CX150" s="476"/>
      <c r="CY150" s="476"/>
      <c r="CZ150" s="476"/>
      <c r="DA150" s="476"/>
      <c r="DB150" s="476"/>
      <c r="DC150" s="476"/>
      <c r="DD150" s="476"/>
      <c r="DE150" s="476"/>
      <c r="DF150" s="476"/>
      <c r="DG150" s="476"/>
      <c r="DH150" s="476"/>
      <c r="DI150" s="476"/>
      <c r="DJ150" s="476"/>
      <c r="DK150" s="476"/>
      <c r="DL150" s="476"/>
      <c r="DM150" s="476"/>
      <c r="DN150" s="476"/>
      <c r="DO150" s="476"/>
      <c r="DP150" s="476"/>
      <c r="DQ150" s="476"/>
      <c r="DR150" s="476"/>
    </row>
    <row r="151" spans="1:122" s="202" customFormat="1">
      <c r="A151" s="476"/>
      <c r="B151" s="476"/>
      <c r="C151" s="476"/>
      <c r="D151" s="476"/>
      <c r="E151" s="476"/>
      <c r="F151" s="476"/>
      <c r="G151" s="476"/>
      <c r="H151" s="476"/>
      <c r="I151" s="476"/>
      <c r="J151" s="476"/>
      <c r="K151" s="476"/>
      <c r="L151" s="476"/>
      <c r="M151" s="476"/>
      <c r="N151" s="478"/>
      <c r="O151" s="478"/>
      <c r="P151" s="476"/>
      <c r="Q151" s="476"/>
      <c r="R151" s="476"/>
      <c r="S151" s="478"/>
      <c r="T151" s="478"/>
      <c r="U151" s="476"/>
      <c r="V151" s="476"/>
      <c r="W151" s="476"/>
      <c r="X151" s="478"/>
      <c r="Y151" s="478"/>
      <c r="Z151" s="476"/>
      <c r="AA151" s="476"/>
      <c r="AB151" s="476"/>
      <c r="AC151" s="478"/>
      <c r="AD151" s="478"/>
      <c r="AE151" s="476"/>
      <c r="AF151" s="476"/>
      <c r="AG151" s="476"/>
      <c r="AH151" s="478"/>
      <c r="AI151" s="478"/>
      <c r="AJ151" s="476"/>
      <c r="AK151" s="476"/>
      <c r="AL151" s="476"/>
      <c r="AM151" s="476"/>
      <c r="AN151" s="476"/>
      <c r="AO151" s="476"/>
      <c r="AP151" s="476"/>
      <c r="AQ151" s="476"/>
      <c r="AR151" s="476"/>
      <c r="AS151" s="476"/>
      <c r="AT151" s="476"/>
      <c r="AU151" s="476"/>
      <c r="AV151" s="476"/>
      <c r="AW151" s="476"/>
      <c r="AX151" s="476"/>
      <c r="AY151" s="476"/>
      <c r="AZ151" s="476"/>
      <c r="BA151" s="476"/>
      <c r="BB151" s="476"/>
      <c r="BC151" s="476"/>
      <c r="BD151" s="476"/>
      <c r="BE151" s="476"/>
      <c r="BF151" s="476"/>
      <c r="BG151" s="476"/>
      <c r="BH151" s="476"/>
      <c r="BI151" s="476"/>
      <c r="BJ151" s="476"/>
      <c r="BK151" s="476"/>
      <c r="BL151" s="476"/>
      <c r="BM151" s="476"/>
      <c r="BN151" s="476"/>
      <c r="BO151" s="476"/>
      <c r="BP151" s="476"/>
      <c r="BQ151" s="476"/>
      <c r="BR151" s="476"/>
      <c r="BS151" s="476"/>
      <c r="BT151" s="476"/>
      <c r="BU151" s="476"/>
      <c r="BV151" s="476"/>
      <c r="BW151" s="476"/>
      <c r="BX151" s="476"/>
      <c r="BY151" s="476"/>
      <c r="BZ151" s="476"/>
      <c r="CA151" s="476"/>
      <c r="CB151" s="476"/>
      <c r="CC151" s="476"/>
      <c r="CD151" s="476"/>
      <c r="CE151" s="476"/>
      <c r="CF151" s="476"/>
      <c r="CG151" s="476"/>
      <c r="CH151" s="476"/>
      <c r="CI151" s="476"/>
      <c r="CJ151" s="476"/>
      <c r="CK151" s="476"/>
      <c r="CL151" s="476"/>
      <c r="CM151" s="476"/>
      <c r="CN151" s="476"/>
      <c r="CO151" s="476"/>
      <c r="CP151" s="476"/>
      <c r="CQ151" s="476"/>
      <c r="CR151" s="476"/>
      <c r="CS151" s="476"/>
      <c r="CT151" s="476"/>
      <c r="CU151" s="476"/>
      <c r="CV151" s="476"/>
      <c r="CW151" s="476"/>
      <c r="CX151" s="476"/>
      <c r="CY151" s="476"/>
      <c r="CZ151" s="476"/>
      <c r="DA151" s="476"/>
      <c r="DB151" s="476"/>
      <c r="DC151" s="476"/>
      <c r="DD151" s="476"/>
      <c r="DE151" s="476"/>
      <c r="DF151" s="476"/>
      <c r="DG151" s="476"/>
      <c r="DH151" s="476"/>
      <c r="DI151" s="476"/>
      <c r="DJ151" s="476"/>
      <c r="DK151" s="476"/>
      <c r="DL151" s="476"/>
      <c r="DM151" s="476"/>
      <c r="DN151" s="476"/>
      <c r="DO151" s="476"/>
      <c r="DP151" s="476"/>
      <c r="DQ151" s="476"/>
      <c r="DR151" s="476"/>
    </row>
    <row r="152" spans="1:122" s="202" customFormat="1">
      <c r="A152" s="476"/>
      <c r="B152" s="476"/>
      <c r="C152" s="476"/>
      <c r="D152" s="476"/>
      <c r="E152" s="476"/>
      <c r="F152" s="476"/>
      <c r="G152" s="476"/>
      <c r="H152" s="476"/>
      <c r="I152" s="476"/>
      <c r="J152" s="476"/>
      <c r="K152" s="476"/>
      <c r="L152" s="476"/>
      <c r="M152" s="476"/>
      <c r="N152" s="478"/>
      <c r="O152" s="478"/>
      <c r="P152" s="476"/>
      <c r="Q152" s="476"/>
      <c r="R152" s="476"/>
      <c r="S152" s="478"/>
      <c r="T152" s="478"/>
      <c r="U152" s="476"/>
      <c r="V152" s="476"/>
      <c r="W152" s="476"/>
      <c r="X152" s="478"/>
      <c r="Y152" s="478"/>
      <c r="Z152" s="476"/>
      <c r="AA152" s="476"/>
      <c r="AB152" s="476"/>
      <c r="AC152" s="478"/>
      <c r="AD152" s="478"/>
      <c r="AE152" s="476"/>
      <c r="AF152" s="476"/>
      <c r="AG152" s="476"/>
      <c r="AH152" s="478"/>
      <c r="AI152" s="478"/>
      <c r="AJ152" s="476"/>
      <c r="AK152" s="476"/>
      <c r="AL152" s="476"/>
      <c r="AM152" s="476"/>
      <c r="AN152" s="476"/>
      <c r="AO152" s="476"/>
      <c r="AP152" s="476"/>
      <c r="AQ152" s="476"/>
      <c r="AR152" s="476"/>
      <c r="AS152" s="476"/>
      <c r="AT152" s="476"/>
      <c r="AU152" s="476"/>
      <c r="AV152" s="476"/>
      <c r="AW152" s="476"/>
      <c r="AX152" s="476"/>
      <c r="AY152" s="476"/>
      <c r="AZ152" s="476"/>
      <c r="BA152" s="476"/>
      <c r="BB152" s="476"/>
      <c r="BC152" s="476"/>
      <c r="BD152" s="476"/>
      <c r="BE152" s="476"/>
      <c r="BF152" s="476"/>
      <c r="BG152" s="476"/>
      <c r="BH152" s="476"/>
      <c r="BI152" s="476"/>
      <c r="BJ152" s="476"/>
      <c r="BK152" s="476"/>
      <c r="BL152" s="476"/>
      <c r="BM152" s="476"/>
      <c r="BN152" s="476"/>
      <c r="BO152" s="476"/>
      <c r="BP152" s="476"/>
      <c r="BQ152" s="476"/>
      <c r="BR152" s="476"/>
      <c r="BS152" s="476"/>
      <c r="BT152" s="476"/>
      <c r="BU152" s="476"/>
      <c r="BV152" s="476"/>
      <c r="BW152" s="476"/>
      <c r="BX152" s="476"/>
      <c r="BY152" s="476"/>
      <c r="BZ152" s="476"/>
      <c r="CA152" s="476"/>
      <c r="CB152" s="476"/>
      <c r="CC152" s="476"/>
      <c r="CD152" s="476"/>
      <c r="CE152" s="476"/>
      <c r="CF152" s="476"/>
      <c r="CG152" s="476"/>
      <c r="CH152" s="476"/>
      <c r="CI152" s="476"/>
      <c r="CJ152" s="476"/>
      <c r="CK152" s="476"/>
      <c r="CL152" s="476"/>
      <c r="CM152" s="476"/>
      <c r="CN152" s="476"/>
      <c r="CO152" s="476"/>
      <c r="CP152" s="476"/>
      <c r="CQ152" s="476"/>
      <c r="CR152" s="476"/>
      <c r="CS152" s="476"/>
      <c r="CT152" s="476"/>
      <c r="CU152" s="476"/>
      <c r="CV152" s="476"/>
      <c r="CW152" s="476"/>
      <c r="CX152" s="476"/>
      <c r="CY152" s="476"/>
      <c r="CZ152" s="476"/>
      <c r="DA152" s="476"/>
      <c r="DB152" s="476"/>
      <c r="DC152" s="476"/>
      <c r="DD152" s="476"/>
      <c r="DE152" s="476"/>
      <c r="DF152" s="476"/>
      <c r="DG152" s="476"/>
      <c r="DH152" s="476"/>
      <c r="DI152" s="476"/>
      <c r="DJ152" s="476"/>
      <c r="DK152" s="476"/>
      <c r="DL152" s="476"/>
      <c r="DM152" s="476"/>
      <c r="DN152" s="476"/>
      <c r="DO152" s="476"/>
      <c r="DP152" s="476"/>
      <c r="DQ152" s="476"/>
      <c r="DR152" s="476"/>
    </row>
    <row r="153" spans="1:122" s="202" customFormat="1">
      <c r="A153" s="476"/>
      <c r="B153" s="476"/>
      <c r="C153" s="476"/>
      <c r="D153" s="476"/>
      <c r="E153" s="476"/>
      <c r="F153" s="476"/>
      <c r="G153" s="476"/>
      <c r="H153" s="476"/>
      <c r="I153" s="476"/>
      <c r="J153" s="476"/>
      <c r="K153" s="476"/>
      <c r="L153" s="476"/>
      <c r="M153" s="476"/>
      <c r="N153" s="478"/>
      <c r="O153" s="478"/>
      <c r="P153" s="476"/>
      <c r="Q153" s="476"/>
      <c r="R153" s="476"/>
      <c r="S153" s="478"/>
      <c r="T153" s="478"/>
      <c r="U153" s="476"/>
      <c r="V153" s="476"/>
      <c r="W153" s="476"/>
      <c r="X153" s="478"/>
      <c r="Y153" s="478"/>
      <c r="Z153" s="476"/>
      <c r="AA153" s="476"/>
      <c r="AB153" s="476"/>
      <c r="AC153" s="478"/>
      <c r="AD153" s="478"/>
      <c r="AE153" s="476"/>
      <c r="AF153" s="476"/>
      <c r="AG153" s="476"/>
      <c r="AH153" s="478"/>
      <c r="AI153" s="478"/>
      <c r="AJ153" s="476"/>
      <c r="AK153" s="476"/>
      <c r="AL153" s="476"/>
      <c r="AM153" s="476"/>
      <c r="AN153" s="476"/>
      <c r="AO153" s="476"/>
      <c r="AP153" s="476"/>
      <c r="AQ153" s="476"/>
      <c r="AR153" s="476"/>
      <c r="AS153" s="476"/>
      <c r="AT153" s="476"/>
      <c r="AU153" s="476"/>
      <c r="AV153" s="476"/>
      <c r="AW153" s="476"/>
      <c r="AX153" s="476"/>
      <c r="AY153" s="476"/>
      <c r="AZ153" s="476"/>
      <c r="BA153" s="476"/>
      <c r="BB153" s="476"/>
      <c r="BC153" s="476"/>
      <c r="BD153" s="476"/>
      <c r="BE153" s="476"/>
      <c r="BF153" s="476"/>
      <c r="BG153" s="476"/>
      <c r="BH153" s="476"/>
      <c r="BI153" s="476"/>
      <c r="BJ153" s="476"/>
      <c r="BK153" s="476"/>
      <c r="BL153" s="476"/>
      <c r="BM153" s="476"/>
      <c r="BN153" s="476"/>
      <c r="BO153" s="476"/>
      <c r="BP153" s="476"/>
      <c r="BQ153" s="476"/>
      <c r="BR153" s="476"/>
      <c r="BS153" s="476"/>
      <c r="BT153" s="476"/>
      <c r="BU153" s="476"/>
      <c r="BV153" s="476"/>
      <c r="BW153" s="476"/>
      <c r="BX153" s="476"/>
      <c r="BY153" s="476"/>
      <c r="BZ153" s="476"/>
      <c r="CA153" s="476"/>
      <c r="CB153" s="476"/>
      <c r="CC153" s="476"/>
      <c r="CD153" s="476"/>
      <c r="CE153" s="476"/>
      <c r="CF153" s="476"/>
      <c r="CG153" s="476"/>
      <c r="CH153" s="476"/>
      <c r="CI153" s="476"/>
      <c r="CJ153" s="476"/>
      <c r="CK153" s="476"/>
      <c r="CL153" s="476"/>
      <c r="CM153" s="476"/>
      <c r="CN153" s="476"/>
      <c r="CO153" s="476"/>
      <c r="CP153" s="476"/>
      <c r="CQ153" s="476"/>
      <c r="CR153" s="476"/>
      <c r="CS153" s="476"/>
      <c r="CT153" s="476"/>
      <c r="CU153" s="476"/>
      <c r="CV153" s="476"/>
      <c r="CW153" s="476"/>
      <c r="CX153" s="476"/>
      <c r="CY153" s="476"/>
      <c r="CZ153" s="476"/>
      <c r="DA153" s="476"/>
      <c r="DB153" s="476"/>
      <c r="DC153" s="476"/>
      <c r="DD153" s="476"/>
      <c r="DE153" s="476"/>
      <c r="DF153" s="476"/>
      <c r="DG153" s="476"/>
      <c r="DH153" s="476"/>
      <c r="DI153" s="476"/>
      <c r="DJ153" s="476"/>
      <c r="DK153" s="476"/>
      <c r="DL153" s="476"/>
      <c r="DM153" s="476"/>
      <c r="DN153" s="476"/>
      <c r="DO153" s="476"/>
      <c r="DP153" s="476"/>
      <c r="DQ153" s="476"/>
      <c r="DR153" s="476"/>
    </row>
    <row r="154" spans="1:122" s="202" customFormat="1">
      <c r="A154" s="476"/>
      <c r="B154" s="476"/>
      <c r="C154" s="476"/>
      <c r="D154" s="476"/>
      <c r="E154" s="476"/>
      <c r="F154" s="476"/>
      <c r="G154" s="476"/>
      <c r="H154" s="476"/>
      <c r="I154" s="476"/>
      <c r="J154" s="476"/>
      <c r="K154" s="476"/>
      <c r="L154" s="476"/>
      <c r="M154" s="476"/>
      <c r="N154" s="478"/>
      <c r="O154" s="478"/>
      <c r="P154" s="476"/>
      <c r="Q154" s="476"/>
      <c r="R154" s="476"/>
      <c r="S154" s="478"/>
      <c r="T154" s="478"/>
      <c r="U154" s="476"/>
      <c r="V154" s="476"/>
      <c r="W154" s="476"/>
      <c r="X154" s="478"/>
      <c r="Y154" s="478"/>
      <c r="Z154" s="476"/>
      <c r="AA154" s="476"/>
      <c r="AB154" s="476"/>
      <c r="AC154" s="478"/>
      <c r="AD154" s="478"/>
      <c r="AE154" s="476"/>
      <c r="AF154" s="476"/>
      <c r="AG154" s="476"/>
      <c r="AH154" s="478"/>
      <c r="AI154" s="478"/>
      <c r="AJ154" s="476"/>
      <c r="AK154" s="476"/>
      <c r="AL154" s="476"/>
      <c r="AM154" s="476"/>
      <c r="AN154" s="476"/>
      <c r="AO154" s="476"/>
      <c r="AP154" s="476"/>
      <c r="AQ154" s="476"/>
      <c r="AR154" s="476"/>
      <c r="AS154" s="476"/>
      <c r="AT154" s="476"/>
      <c r="AU154" s="476"/>
      <c r="AV154" s="476"/>
      <c r="AW154" s="476"/>
      <c r="AX154" s="476"/>
      <c r="AY154" s="476"/>
      <c r="AZ154" s="476"/>
      <c r="BA154" s="476"/>
      <c r="BB154" s="476"/>
      <c r="BC154" s="476"/>
      <c r="BD154" s="476"/>
      <c r="BE154" s="476"/>
      <c r="BF154" s="476"/>
      <c r="BG154" s="476"/>
      <c r="BH154" s="476"/>
      <c r="BI154" s="476"/>
      <c r="BJ154" s="476"/>
      <c r="BK154" s="476"/>
      <c r="BL154" s="476"/>
      <c r="BM154" s="476"/>
      <c r="BN154" s="476"/>
      <c r="BO154" s="476"/>
      <c r="BP154" s="476"/>
      <c r="BQ154" s="476"/>
      <c r="BR154" s="476"/>
      <c r="BS154" s="476"/>
      <c r="BT154" s="476"/>
      <c r="BU154" s="476"/>
      <c r="BV154" s="476"/>
      <c r="BW154" s="476"/>
      <c r="BX154" s="476"/>
      <c r="BY154" s="476"/>
      <c r="BZ154" s="476"/>
      <c r="CA154" s="476"/>
      <c r="CB154" s="476"/>
      <c r="CC154" s="476"/>
      <c r="CD154" s="476"/>
      <c r="CE154" s="476"/>
      <c r="CF154" s="476"/>
      <c r="CG154" s="476"/>
      <c r="CH154" s="476"/>
      <c r="CI154" s="476"/>
      <c r="CJ154" s="476"/>
      <c r="CK154" s="476"/>
      <c r="CL154" s="476"/>
      <c r="CM154" s="476"/>
      <c r="CN154" s="476"/>
      <c r="CO154" s="476"/>
      <c r="CP154" s="476"/>
      <c r="CQ154" s="476"/>
      <c r="CR154" s="476"/>
      <c r="CS154" s="476"/>
      <c r="CT154" s="476"/>
      <c r="CU154" s="476"/>
      <c r="CV154" s="476"/>
      <c r="CW154" s="476"/>
      <c r="CX154" s="476"/>
      <c r="CY154" s="476"/>
      <c r="CZ154" s="476"/>
      <c r="DA154" s="476"/>
      <c r="DB154" s="476"/>
      <c r="DC154" s="476"/>
      <c r="DD154" s="476"/>
      <c r="DE154" s="476"/>
      <c r="DF154" s="476"/>
      <c r="DG154" s="476"/>
      <c r="DH154" s="476"/>
      <c r="DI154" s="476"/>
      <c r="DJ154" s="476"/>
      <c r="DK154" s="476"/>
      <c r="DL154" s="476"/>
      <c r="DM154" s="476"/>
      <c r="DN154" s="476"/>
      <c r="DO154" s="476"/>
      <c r="DP154" s="476"/>
      <c r="DQ154" s="476"/>
      <c r="DR154" s="476"/>
    </row>
    <row r="155" spans="1:122" s="202" customFormat="1">
      <c r="A155" s="476"/>
      <c r="B155" s="476"/>
      <c r="C155" s="476"/>
      <c r="D155" s="476"/>
      <c r="E155" s="476"/>
      <c r="F155" s="476"/>
      <c r="G155" s="476"/>
      <c r="H155" s="476"/>
      <c r="I155" s="476"/>
      <c r="J155" s="476"/>
      <c r="K155" s="476"/>
      <c r="L155" s="476"/>
      <c r="M155" s="476"/>
      <c r="N155" s="478"/>
      <c r="O155" s="478"/>
      <c r="P155" s="476"/>
      <c r="Q155" s="476"/>
      <c r="R155" s="476"/>
      <c r="S155" s="478"/>
      <c r="T155" s="478"/>
      <c r="U155" s="476"/>
      <c r="V155" s="476"/>
      <c r="W155" s="476"/>
      <c r="X155" s="478"/>
      <c r="Y155" s="478"/>
      <c r="Z155" s="476"/>
      <c r="AA155" s="476"/>
      <c r="AB155" s="476"/>
      <c r="AC155" s="478"/>
      <c r="AD155" s="478"/>
      <c r="AE155" s="476"/>
      <c r="AF155" s="476"/>
      <c r="AG155" s="476"/>
      <c r="AH155" s="478"/>
      <c r="AI155" s="478"/>
      <c r="AJ155" s="476"/>
      <c r="AK155" s="476"/>
      <c r="AL155" s="476"/>
      <c r="AM155" s="476"/>
      <c r="AN155" s="476"/>
      <c r="AO155" s="476"/>
      <c r="AP155" s="476"/>
      <c r="AQ155" s="476"/>
      <c r="AR155" s="476"/>
      <c r="AS155" s="476"/>
      <c r="AT155" s="476"/>
      <c r="AU155" s="476"/>
      <c r="AV155" s="476"/>
      <c r="AW155" s="476"/>
      <c r="AX155" s="476"/>
      <c r="AY155" s="476"/>
      <c r="AZ155" s="476"/>
      <c r="BA155" s="476"/>
      <c r="BB155" s="476"/>
      <c r="BC155" s="476"/>
      <c r="BD155" s="476"/>
      <c r="BE155" s="476"/>
      <c r="BF155" s="476"/>
      <c r="BG155" s="476"/>
      <c r="BH155" s="476"/>
      <c r="BI155" s="476"/>
      <c r="BJ155" s="476"/>
      <c r="BK155" s="476"/>
      <c r="BL155" s="476"/>
      <c r="BM155" s="476"/>
      <c r="BN155" s="476"/>
      <c r="BO155" s="476"/>
      <c r="BP155" s="476"/>
      <c r="BQ155" s="476"/>
      <c r="BR155" s="476"/>
      <c r="BS155" s="476"/>
      <c r="BT155" s="476"/>
      <c r="BU155" s="476"/>
      <c r="BV155" s="476"/>
      <c r="BW155" s="476"/>
      <c r="BX155" s="476"/>
      <c r="BY155" s="476"/>
      <c r="BZ155" s="476"/>
      <c r="CA155" s="476"/>
      <c r="CB155" s="476"/>
      <c r="CC155" s="476"/>
      <c r="CD155" s="476"/>
      <c r="CE155" s="476"/>
      <c r="CF155" s="476"/>
      <c r="CG155" s="476"/>
      <c r="CH155" s="476"/>
      <c r="CI155" s="476"/>
      <c r="CJ155" s="476"/>
      <c r="CK155" s="476"/>
      <c r="CL155" s="476"/>
      <c r="CM155" s="476"/>
      <c r="CN155" s="476"/>
      <c r="CO155" s="476"/>
      <c r="CP155" s="476"/>
      <c r="CQ155" s="476"/>
      <c r="CR155" s="476"/>
      <c r="CS155" s="476"/>
      <c r="CT155" s="476"/>
      <c r="CU155" s="476"/>
      <c r="CV155" s="476"/>
      <c r="CW155" s="476"/>
      <c r="CX155" s="476"/>
      <c r="CY155" s="476"/>
      <c r="CZ155" s="476"/>
      <c r="DA155" s="476"/>
      <c r="DB155" s="476"/>
      <c r="DC155" s="476"/>
      <c r="DD155" s="476"/>
      <c r="DE155" s="476"/>
      <c r="DF155" s="476"/>
      <c r="DG155" s="476"/>
      <c r="DH155" s="476"/>
      <c r="DI155" s="476"/>
      <c r="DJ155" s="476"/>
      <c r="DK155" s="476"/>
      <c r="DL155" s="476"/>
      <c r="DM155" s="476"/>
      <c r="DN155" s="476"/>
      <c r="DO155" s="476"/>
      <c r="DP155" s="476"/>
      <c r="DQ155" s="476"/>
      <c r="DR155" s="476"/>
    </row>
    <row r="156" spans="1:122" s="202" customFormat="1">
      <c r="A156" s="476"/>
      <c r="B156" s="476"/>
      <c r="C156" s="476"/>
      <c r="D156" s="476"/>
      <c r="E156" s="476"/>
      <c r="F156" s="476"/>
      <c r="G156" s="476"/>
      <c r="H156" s="476"/>
      <c r="I156" s="476"/>
      <c r="J156" s="476"/>
      <c r="K156" s="476"/>
      <c r="L156" s="476"/>
      <c r="M156" s="476"/>
      <c r="N156" s="478"/>
      <c r="O156" s="478"/>
      <c r="P156" s="476"/>
      <c r="Q156" s="476"/>
      <c r="R156" s="476"/>
      <c r="S156" s="478"/>
      <c r="T156" s="478"/>
      <c r="U156" s="476"/>
      <c r="V156" s="476"/>
      <c r="W156" s="476"/>
      <c r="X156" s="478"/>
      <c r="Y156" s="478"/>
      <c r="Z156" s="476"/>
      <c r="AA156" s="476"/>
      <c r="AB156" s="476"/>
      <c r="AC156" s="478"/>
      <c r="AD156" s="478"/>
      <c r="AE156" s="476"/>
      <c r="AF156" s="476"/>
      <c r="AG156" s="476"/>
      <c r="AH156" s="478"/>
      <c r="AI156" s="478"/>
      <c r="AJ156" s="476"/>
      <c r="AK156" s="476"/>
      <c r="AL156" s="476"/>
      <c r="AM156" s="476"/>
      <c r="AN156" s="476"/>
      <c r="AO156" s="476"/>
      <c r="AP156" s="476"/>
      <c r="AQ156" s="476"/>
      <c r="AR156" s="476"/>
      <c r="AS156" s="476"/>
      <c r="AT156" s="476"/>
      <c r="AU156" s="476"/>
      <c r="AV156" s="476"/>
      <c r="AW156" s="476"/>
      <c r="AX156" s="476"/>
      <c r="AY156" s="476"/>
      <c r="AZ156" s="476"/>
      <c r="BA156" s="476"/>
      <c r="BB156" s="476"/>
      <c r="BC156" s="476"/>
      <c r="BD156" s="476"/>
      <c r="BE156" s="476"/>
      <c r="BF156" s="476"/>
      <c r="BG156" s="476"/>
      <c r="BH156" s="476"/>
      <c r="BI156" s="476"/>
      <c r="BJ156" s="476"/>
      <c r="BK156" s="476"/>
      <c r="BL156" s="476"/>
      <c r="BM156" s="476"/>
      <c r="BN156" s="476"/>
      <c r="BO156" s="476"/>
      <c r="BP156" s="476"/>
      <c r="BQ156" s="476"/>
      <c r="BR156" s="476"/>
      <c r="BS156" s="476"/>
      <c r="BT156" s="476"/>
      <c r="BU156" s="476"/>
      <c r="BV156" s="476"/>
      <c r="BW156" s="476"/>
      <c r="BX156" s="476"/>
      <c r="BY156" s="476"/>
      <c r="BZ156" s="476"/>
      <c r="CA156" s="476"/>
      <c r="CB156" s="476"/>
      <c r="CC156" s="476"/>
      <c r="CD156" s="476"/>
      <c r="CE156" s="476"/>
      <c r="CF156" s="476"/>
      <c r="CG156" s="476"/>
      <c r="CH156" s="476"/>
      <c r="CI156" s="476"/>
      <c r="CJ156" s="476"/>
      <c r="CK156" s="476"/>
      <c r="CL156" s="476"/>
      <c r="CM156" s="476"/>
      <c r="CN156" s="476"/>
      <c r="CO156" s="476"/>
      <c r="CP156" s="476"/>
      <c r="CQ156" s="476"/>
      <c r="CR156" s="476"/>
      <c r="CS156" s="476"/>
      <c r="CT156" s="476"/>
      <c r="CU156" s="476"/>
      <c r="CV156" s="476"/>
      <c r="CW156" s="476"/>
      <c r="CX156" s="476"/>
      <c r="CY156" s="476"/>
      <c r="CZ156" s="476"/>
      <c r="DA156" s="476"/>
      <c r="DB156" s="476"/>
      <c r="DC156" s="476"/>
      <c r="DD156" s="476"/>
      <c r="DE156" s="476"/>
      <c r="DF156" s="476"/>
      <c r="DG156" s="476"/>
      <c r="DH156" s="476"/>
      <c r="DI156" s="476"/>
      <c r="DJ156" s="476"/>
      <c r="DK156" s="476"/>
      <c r="DL156" s="476"/>
      <c r="DM156" s="476"/>
      <c r="DN156" s="476"/>
      <c r="DO156" s="476"/>
      <c r="DP156" s="476"/>
      <c r="DQ156" s="476"/>
      <c r="DR156" s="476"/>
    </row>
    <row r="157" spans="1:122" s="202" customFormat="1">
      <c r="A157" s="476"/>
      <c r="B157" s="476"/>
      <c r="C157" s="476"/>
      <c r="D157" s="476"/>
      <c r="E157" s="476"/>
      <c r="F157" s="476"/>
      <c r="G157" s="476"/>
      <c r="H157" s="476"/>
      <c r="I157" s="476"/>
      <c r="J157" s="476"/>
      <c r="K157" s="476"/>
      <c r="L157" s="476"/>
      <c r="M157" s="476"/>
      <c r="N157" s="478"/>
      <c r="O157" s="478"/>
      <c r="P157" s="476"/>
      <c r="Q157" s="476"/>
      <c r="R157" s="476"/>
      <c r="S157" s="478"/>
      <c r="T157" s="478"/>
      <c r="U157" s="476"/>
      <c r="V157" s="476"/>
      <c r="W157" s="476"/>
      <c r="X157" s="478"/>
      <c r="Y157" s="478"/>
      <c r="Z157" s="476"/>
      <c r="AA157" s="476"/>
      <c r="AB157" s="476"/>
      <c r="AC157" s="478"/>
      <c r="AD157" s="478"/>
      <c r="AE157" s="476"/>
      <c r="AF157" s="476"/>
      <c r="AG157" s="476"/>
      <c r="AH157" s="478"/>
      <c r="AI157" s="478"/>
      <c r="AJ157" s="476"/>
      <c r="AK157" s="476"/>
      <c r="AL157" s="476"/>
      <c r="AM157" s="476"/>
      <c r="AN157" s="476"/>
      <c r="AO157" s="476"/>
      <c r="AP157" s="476"/>
      <c r="AQ157" s="476"/>
      <c r="AR157" s="476"/>
      <c r="AS157" s="476"/>
      <c r="AT157" s="476"/>
      <c r="AU157" s="476"/>
      <c r="AV157" s="476"/>
      <c r="AW157" s="476"/>
      <c r="AX157" s="476"/>
      <c r="AY157" s="476"/>
      <c r="AZ157" s="476"/>
      <c r="BA157" s="476"/>
      <c r="BB157" s="476"/>
      <c r="BC157" s="476"/>
      <c r="BD157" s="476"/>
      <c r="BE157" s="476"/>
      <c r="BF157" s="476"/>
      <c r="BG157" s="476"/>
      <c r="BH157" s="476"/>
      <c r="BI157" s="476"/>
      <c r="BJ157" s="476"/>
      <c r="BK157" s="476"/>
      <c r="BL157" s="476"/>
      <c r="BM157" s="476"/>
      <c r="BN157" s="476"/>
      <c r="BO157" s="476"/>
      <c r="BP157" s="476"/>
      <c r="BQ157" s="476"/>
      <c r="BR157" s="476"/>
      <c r="BS157" s="476"/>
      <c r="BT157" s="476"/>
      <c r="BU157" s="476"/>
      <c r="BV157" s="476"/>
      <c r="BW157" s="476"/>
      <c r="BX157" s="476"/>
      <c r="BY157" s="476"/>
      <c r="BZ157" s="476"/>
      <c r="CA157" s="476"/>
      <c r="CB157" s="476"/>
      <c r="CC157" s="476"/>
      <c r="CD157" s="476"/>
      <c r="CE157" s="476"/>
      <c r="CF157" s="476"/>
      <c r="CG157" s="476"/>
      <c r="CH157" s="476"/>
      <c r="CI157" s="476"/>
      <c r="CJ157" s="476"/>
      <c r="CK157" s="476"/>
      <c r="CL157" s="476"/>
      <c r="CM157" s="476"/>
      <c r="CN157" s="476"/>
      <c r="CO157" s="476"/>
      <c r="CP157" s="476"/>
      <c r="CQ157" s="476"/>
      <c r="CR157" s="476"/>
      <c r="CS157" s="476"/>
      <c r="CT157" s="476"/>
      <c r="CU157" s="476"/>
      <c r="CV157" s="476"/>
      <c r="CW157" s="476"/>
      <c r="CX157" s="476"/>
      <c r="CY157" s="476"/>
      <c r="CZ157" s="476"/>
      <c r="DA157" s="476"/>
      <c r="DB157" s="476"/>
      <c r="DC157" s="476"/>
      <c r="DD157" s="476"/>
      <c r="DE157" s="476"/>
      <c r="DF157" s="476"/>
      <c r="DG157" s="476"/>
      <c r="DH157" s="476"/>
      <c r="DI157" s="476"/>
      <c r="DJ157" s="476"/>
      <c r="DK157" s="476"/>
      <c r="DL157" s="476"/>
      <c r="DM157" s="476"/>
      <c r="DN157" s="476"/>
      <c r="DO157" s="476"/>
      <c r="DP157" s="476"/>
      <c r="DQ157" s="476"/>
      <c r="DR157" s="476"/>
    </row>
    <row r="158" spans="1:122" s="202" customFormat="1">
      <c r="A158" s="476"/>
      <c r="B158" s="476"/>
      <c r="C158" s="476"/>
      <c r="D158" s="476"/>
      <c r="E158" s="476"/>
      <c r="F158" s="476"/>
      <c r="G158" s="476"/>
      <c r="H158" s="476"/>
      <c r="I158" s="476"/>
      <c r="J158" s="476"/>
      <c r="K158" s="476"/>
      <c r="L158" s="476"/>
      <c r="M158" s="476"/>
      <c r="N158" s="478"/>
      <c r="O158" s="478"/>
      <c r="P158" s="476"/>
      <c r="Q158" s="476"/>
      <c r="R158" s="476"/>
      <c r="S158" s="478"/>
      <c r="T158" s="478"/>
      <c r="U158" s="476"/>
      <c r="V158" s="476"/>
      <c r="W158" s="476"/>
      <c r="X158" s="478"/>
      <c r="Y158" s="478"/>
      <c r="Z158" s="476"/>
      <c r="AA158" s="476"/>
      <c r="AB158" s="476"/>
      <c r="AC158" s="478"/>
      <c r="AD158" s="478"/>
      <c r="AE158" s="476"/>
      <c r="AF158" s="476"/>
      <c r="AG158" s="476"/>
      <c r="AH158" s="478"/>
      <c r="AI158" s="478"/>
      <c r="AJ158" s="476"/>
      <c r="AK158" s="476"/>
      <c r="AL158" s="476"/>
      <c r="AM158" s="476"/>
      <c r="AN158" s="476"/>
      <c r="AO158" s="476"/>
      <c r="AP158" s="476"/>
      <c r="AQ158" s="476"/>
      <c r="AR158" s="476"/>
      <c r="AS158" s="476"/>
      <c r="AT158" s="476"/>
      <c r="AU158" s="476"/>
      <c r="AV158" s="476"/>
      <c r="AW158" s="476"/>
      <c r="AX158" s="476"/>
      <c r="AY158" s="476"/>
      <c r="AZ158" s="476"/>
      <c r="BA158" s="476"/>
      <c r="BB158" s="476"/>
      <c r="BC158" s="476"/>
      <c r="BD158" s="476"/>
      <c r="BE158" s="476"/>
      <c r="BF158" s="476"/>
      <c r="BG158" s="476"/>
      <c r="BH158" s="476"/>
      <c r="BI158" s="476"/>
      <c r="BJ158" s="476"/>
      <c r="BK158" s="476"/>
      <c r="BL158" s="476"/>
      <c r="BM158" s="476"/>
      <c r="BN158" s="476"/>
      <c r="BO158" s="476"/>
      <c r="BP158" s="476"/>
      <c r="BQ158" s="476"/>
      <c r="BR158" s="476"/>
      <c r="BS158" s="476"/>
      <c r="BT158" s="476"/>
      <c r="BU158" s="476"/>
      <c r="BV158" s="476"/>
      <c r="BW158" s="476"/>
      <c r="BX158" s="476"/>
      <c r="BY158" s="476"/>
      <c r="BZ158" s="476"/>
      <c r="CA158" s="476"/>
      <c r="CB158" s="476"/>
      <c r="CC158" s="476"/>
      <c r="CD158" s="476"/>
      <c r="CE158" s="476"/>
      <c r="CF158" s="476"/>
      <c r="CG158" s="476"/>
      <c r="CH158" s="476"/>
      <c r="CI158" s="476"/>
      <c r="CJ158" s="476"/>
      <c r="CK158" s="476"/>
      <c r="CL158" s="476"/>
      <c r="CM158" s="476"/>
      <c r="CN158" s="476"/>
      <c r="CO158" s="476"/>
      <c r="CP158" s="476"/>
      <c r="CQ158" s="476"/>
      <c r="CR158" s="476"/>
      <c r="CS158" s="476"/>
      <c r="CT158" s="476"/>
      <c r="CU158" s="476"/>
      <c r="CV158" s="476"/>
      <c r="CW158" s="476"/>
      <c r="CX158" s="476"/>
      <c r="CY158" s="476"/>
      <c r="CZ158" s="476"/>
      <c r="DA158" s="476"/>
      <c r="DB158" s="476"/>
      <c r="DC158" s="476"/>
      <c r="DD158" s="476"/>
      <c r="DE158" s="476"/>
      <c r="DF158" s="476"/>
      <c r="DG158" s="476"/>
      <c r="DH158" s="476"/>
      <c r="DI158" s="476"/>
      <c r="DJ158" s="476"/>
      <c r="DK158" s="476"/>
      <c r="DL158" s="476"/>
      <c r="DM158" s="476"/>
      <c r="DN158" s="476"/>
      <c r="DO158" s="476"/>
      <c r="DP158" s="476"/>
      <c r="DQ158" s="476"/>
      <c r="DR158" s="476"/>
    </row>
    <row r="159" spans="1:122" s="202" customFormat="1">
      <c r="A159" s="476"/>
      <c r="B159" s="476"/>
      <c r="C159" s="476"/>
      <c r="D159" s="476"/>
      <c r="E159" s="476"/>
      <c r="F159" s="476"/>
      <c r="G159" s="476"/>
      <c r="H159" s="476"/>
      <c r="I159" s="476"/>
      <c r="J159" s="476"/>
      <c r="K159" s="476"/>
      <c r="L159" s="476"/>
      <c r="M159" s="476"/>
      <c r="N159" s="478"/>
      <c r="O159" s="478"/>
      <c r="P159" s="476"/>
      <c r="Q159" s="476"/>
      <c r="R159" s="476"/>
      <c r="S159" s="478"/>
      <c r="T159" s="478"/>
      <c r="U159" s="476"/>
      <c r="V159" s="476"/>
      <c r="W159" s="476"/>
      <c r="X159" s="478"/>
      <c r="Y159" s="478"/>
      <c r="Z159" s="476"/>
      <c r="AA159" s="476"/>
      <c r="AB159" s="476"/>
      <c r="AC159" s="478"/>
      <c r="AD159" s="478"/>
      <c r="AE159" s="476"/>
      <c r="AF159" s="476"/>
      <c r="AG159" s="476"/>
      <c r="AH159" s="478"/>
      <c r="AI159" s="478"/>
      <c r="AJ159" s="476"/>
      <c r="AK159" s="476"/>
      <c r="AL159" s="476"/>
      <c r="AM159" s="476"/>
      <c r="AN159" s="476"/>
      <c r="AO159" s="476"/>
      <c r="AP159" s="476"/>
      <c r="AQ159" s="476"/>
      <c r="AR159" s="476"/>
      <c r="AS159" s="476"/>
      <c r="AT159" s="476"/>
      <c r="AU159" s="476"/>
      <c r="AV159" s="476"/>
      <c r="AW159" s="476"/>
      <c r="AX159" s="476"/>
      <c r="AY159" s="476"/>
      <c r="AZ159" s="476"/>
      <c r="BA159" s="476"/>
      <c r="BB159" s="476"/>
      <c r="BC159" s="476"/>
      <c r="BD159" s="476"/>
      <c r="BE159" s="476"/>
      <c r="BF159" s="476"/>
      <c r="BG159" s="476"/>
      <c r="BH159" s="476"/>
      <c r="BI159" s="476"/>
      <c r="BJ159" s="476"/>
      <c r="BK159" s="476"/>
      <c r="BL159" s="476"/>
      <c r="BM159" s="476"/>
      <c r="BN159" s="476"/>
      <c r="BO159" s="476"/>
      <c r="BP159" s="476"/>
      <c r="BQ159" s="476"/>
      <c r="BR159" s="476"/>
      <c r="BS159" s="476"/>
      <c r="BT159" s="476"/>
      <c r="BU159" s="476"/>
      <c r="BV159" s="476"/>
      <c r="BW159" s="476"/>
      <c r="BX159" s="476"/>
      <c r="BY159" s="476"/>
      <c r="BZ159" s="476"/>
      <c r="CA159" s="476"/>
      <c r="CB159" s="476"/>
      <c r="CC159" s="476"/>
      <c r="CD159" s="476"/>
      <c r="CE159" s="476"/>
      <c r="CF159" s="476"/>
      <c r="CG159" s="476"/>
      <c r="CH159" s="476"/>
      <c r="CI159" s="476"/>
      <c r="CJ159" s="476"/>
      <c r="CK159" s="476"/>
      <c r="CL159" s="476"/>
      <c r="CM159" s="476"/>
      <c r="CN159" s="476"/>
      <c r="CO159" s="476"/>
      <c r="CP159" s="476"/>
      <c r="CQ159" s="476"/>
      <c r="CR159" s="476"/>
      <c r="CS159" s="476"/>
      <c r="CT159" s="476"/>
      <c r="CU159" s="476"/>
      <c r="CV159" s="476"/>
      <c r="CW159" s="476"/>
      <c r="CX159" s="476"/>
      <c r="CY159" s="476"/>
      <c r="CZ159" s="476"/>
      <c r="DA159" s="476"/>
      <c r="DB159" s="476"/>
      <c r="DC159" s="476"/>
      <c r="DD159" s="476"/>
      <c r="DE159" s="476"/>
      <c r="DF159" s="476"/>
      <c r="DG159" s="476"/>
      <c r="DH159" s="476"/>
      <c r="DI159" s="476"/>
      <c r="DJ159" s="476"/>
      <c r="DK159" s="476"/>
      <c r="DL159" s="476"/>
      <c r="DM159" s="476"/>
      <c r="DN159" s="476"/>
      <c r="DO159" s="476"/>
      <c r="DP159" s="476"/>
      <c r="DQ159" s="476"/>
      <c r="DR159" s="476"/>
    </row>
    <row r="160" spans="1:122" s="202" customFormat="1">
      <c r="A160" s="476"/>
      <c r="B160" s="476"/>
      <c r="C160" s="476"/>
      <c r="D160" s="476"/>
      <c r="E160" s="476"/>
      <c r="F160" s="476"/>
      <c r="G160" s="476"/>
      <c r="H160" s="476"/>
      <c r="I160" s="476"/>
      <c r="J160" s="476"/>
      <c r="K160" s="476"/>
      <c r="L160" s="476"/>
      <c r="M160" s="476"/>
      <c r="N160" s="478"/>
      <c r="O160" s="478"/>
      <c r="P160" s="476"/>
      <c r="Q160" s="476"/>
      <c r="R160" s="476"/>
      <c r="S160" s="478"/>
      <c r="T160" s="478"/>
      <c r="U160" s="476"/>
      <c r="V160" s="476"/>
      <c r="W160" s="476"/>
      <c r="X160" s="478"/>
      <c r="Y160" s="478"/>
      <c r="Z160" s="476"/>
      <c r="AA160" s="476"/>
      <c r="AB160" s="476"/>
      <c r="AC160" s="478"/>
      <c r="AD160" s="478"/>
      <c r="AE160" s="476"/>
      <c r="AF160" s="476"/>
      <c r="AG160" s="476"/>
      <c r="AH160" s="478"/>
      <c r="AI160" s="478"/>
      <c r="AJ160" s="476"/>
      <c r="AK160" s="476"/>
      <c r="AL160" s="476"/>
      <c r="AM160" s="476"/>
      <c r="AN160" s="476"/>
      <c r="AO160" s="476"/>
      <c r="AP160" s="476"/>
      <c r="AQ160" s="476"/>
      <c r="AR160" s="476"/>
      <c r="AS160" s="476"/>
      <c r="AT160" s="476"/>
      <c r="AU160" s="476"/>
      <c r="AV160" s="476"/>
      <c r="AW160" s="476"/>
      <c r="AX160" s="476"/>
      <c r="AY160" s="476"/>
      <c r="AZ160" s="476"/>
      <c r="BA160" s="476"/>
      <c r="BB160" s="476"/>
      <c r="BC160" s="476"/>
      <c r="BD160" s="476"/>
      <c r="BE160" s="476"/>
      <c r="BF160" s="476"/>
      <c r="BG160" s="476"/>
      <c r="BH160" s="476"/>
      <c r="BI160" s="476"/>
      <c r="BJ160" s="476"/>
      <c r="BK160" s="476"/>
      <c r="BL160" s="476"/>
      <c r="BM160" s="476"/>
      <c r="BN160" s="476"/>
      <c r="BO160" s="476"/>
      <c r="BP160" s="476"/>
      <c r="BQ160" s="476"/>
      <c r="BR160" s="476"/>
      <c r="BS160" s="476"/>
      <c r="BT160" s="476"/>
      <c r="BU160" s="476"/>
      <c r="BV160" s="476"/>
      <c r="BW160" s="476"/>
      <c r="BX160" s="476"/>
      <c r="BY160" s="476"/>
      <c r="BZ160" s="476"/>
      <c r="CA160" s="476"/>
      <c r="CB160" s="476"/>
      <c r="CC160" s="476"/>
      <c r="CD160" s="476"/>
      <c r="CE160" s="476"/>
      <c r="CF160" s="476"/>
      <c r="CG160" s="476"/>
      <c r="CH160" s="476"/>
      <c r="CI160" s="476"/>
      <c r="CJ160" s="476"/>
      <c r="CK160" s="476"/>
      <c r="CL160" s="476"/>
      <c r="CM160" s="476"/>
      <c r="CN160" s="476"/>
      <c r="CO160" s="476"/>
      <c r="CP160" s="476"/>
      <c r="CQ160" s="476"/>
      <c r="CR160" s="476"/>
      <c r="CS160" s="476"/>
      <c r="CT160" s="476"/>
      <c r="CU160" s="476"/>
      <c r="CV160" s="476"/>
      <c r="CW160" s="476"/>
      <c r="CX160" s="476"/>
      <c r="CY160" s="476"/>
      <c r="CZ160" s="476"/>
      <c r="DA160" s="476"/>
      <c r="DB160" s="476"/>
      <c r="DC160" s="476"/>
      <c r="DD160" s="476"/>
      <c r="DE160" s="476"/>
      <c r="DF160" s="476"/>
      <c r="DG160" s="476"/>
      <c r="DH160" s="476"/>
      <c r="DI160" s="476"/>
      <c r="DJ160" s="476"/>
      <c r="DK160" s="476"/>
      <c r="DL160" s="476"/>
      <c r="DM160" s="476"/>
      <c r="DN160" s="476"/>
      <c r="DO160" s="476"/>
      <c r="DP160" s="476"/>
      <c r="DQ160" s="476"/>
      <c r="DR160" s="476"/>
    </row>
    <row r="161" spans="1:122" s="202" customFormat="1">
      <c r="A161" s="476"/>
      <c r="B161" s="476"/>
      <c r="C161" s="476"/>
      <c r="D161" s="476"/>
      <c r="E161" s="476"/>
      <c r="F161" s="476"/>
      <c r="G161" s="476"/>
      <c r="H161" s="476"/>
      <c r="I161" s="476"/>
      <c r="J161" s="476"/>
      <c r="K161" s="476"/>
      <c r="L161" s="476"/>
      <c r="M161" s="476"/>
      <c r="N161" s="478"/>
      <c r="O161" s="478"/>
      <c r="P161" s="476"/>
      <c r="Q161" s="476"/>
      <c r="R161" s="476"/>
      <c r="S161" s="478"/>
      <c r="T161" s="478"/>
      <c r="U161" s="476"/>
      <c r="V161" s="476"/>
      <c r="W161" s="476"/>
      <c r="X161" s="478"/>
      <c r="Y161" s="478"/>
      <c r="Z161" s="476"/>
      <c r="AA161" s="476"/>
      <c r="AB161" s="476"/>
      <c r="AC161" s="478"/>
      <c r="AD161" s="478"/>
      <c r="AE161" s="476"/>
      <c r="AF161" s="476"/>
      <c r="AG161" s="476"/>
      <c r="AH161" s="478"/>
      <c r="AI161" s="478"/>
      <c r="AJ161" s="476"/>
      <c r="AK161" s="476"/>
      <c r="AL161" s="476"/>
      <c r="AM161" s="476"/>
      <c r="AN161" s="476"/>
      <c r="AO161" s="476"/>
      <c r="AP161" s="476"/>
      <c r="AQ161" s="476"/>
      <c r="AR161" s="476"/>
      <c r="AS161" s="476"/>
      <c r="AT161" s="476"/>
      <c r="AU161" s="476"/>
      <c r="AV161" s="476"/>
      <c r="AW161" s="476"/>
      <c r="AX161" s="476"/>
      <c r="AY161" s="476"/>
      <c r="AZ161" s="476"/>
      <c r="BA161" s="476"/>
      <c r="BB161" s="476"/>
      <c r="BC161" s="476"/>
      <c r="BD161" s="476"/>
      <c r="BE161" s="476"/>
      <c r="BF161" s="476"/>
      <c r="BG161" s="476"/>
      <c r="BH161" s="476"/>
      <c r="BI161" s="476"/>
      <c r="BJ161" s="476"/>
      <c r="BK161" s="476"/>
      <c r="BL161" s="476"/>
      <c r="BM161" s="476"/>
      <c r="BN161" s="476"/>
      <c r="BO161" s="476"/>
      <c r="BP161" s="476"/>
      <c r="BQ161" s="476"/>
      <c r="BR161" s="476"/>
      <c r="BS161" s="476"/>
      <c r="BT161" s="476"/>
      <c r="BU161" s="476"/>
      <c r="BV161" s="476"/>
      <c r="BW161" s="476"/>
      <c r="BX161" s="476"/>
      <c r="BY161" s="476"/>
      <c r="BZ161" s="476"/>
      <c r="CA161" s="476"/>
      <c r="CB161" s="476"/>
      <c r="CC161" s="476"/>
      <c r="CD161" s="476"/>
      <c r="CE161" s="476"/>
      <c r="CF161" s="476"/>
      <c r="CG161" s="476"/>
      <c r="CH161" s="476"/>
      <c r="CI161" s="476"/>
      <c r="CJ161" s="476"/>
      <c r="CK161" s="476"/>
      <c r="CL161" s="476"/>
      <c r="CM161" s="476"/>
      <c r="CN161" s="476"/>
      <c r="CO161" s="476"/>
      <c r="CP161" s="476"/>
      <c r="CQ161" s="476"/>
      <c r="CR161" s="476"/>
      <c r="CS161" s="476"/>
      <c r="CT161" s="476"/>
      <c r="CU161" s="476"/>
      <c r="CV161" s="476"/>
      <c r="CW161" s="476"/>
      <c r="CX161" s="476"/>
      <c r="CY161" s="476"/>
      <c r="CZ161" s="476"/>
      <c r="DA161" s="476"/>
      <c r="DB161" s="476"/>
      <c r="DC161" s="476"/>
      <c r="DD161" s="476"/>
      <c r="DE161" s="476"/>
      <c r="DF161" s="476"/>
      <c r="DG161" s="476"/>
      <c r="DH161" s="476"/>
      <c r="DI161" s="476"/>
      <c r="DJ161" s="476"/>
      <c r="DK161" s="476"/>
      <c r="DL161" s="476"/>
      <c r="DM161" s="476"/>
      <c r="DN161" s="476"/>
      <c r="DO161" s="476"/>
      <c r="DP161" s="476"/>
      <c r="DQ161" s="476"/>
      <c r="DR161" s="476"/>
    </row>
    <row r="162" spans="1:122" s="202" customFormat="1">
      <c r="A162" s="476"/>
      <c r="B162" s="476"/>
      <c r="C162" s="476"/>
      <c r="D162" s="476"/>
      <c r="E162" s="476"/>
      <c r="F162" s="476"/>
      <c r="G162" s="476"/>
      <c r="H162" s="476"/>
      <c r="I162" s="476"/>
      <c r="J162" s="476"/>
      <c r="K162" s="476"/>
      <c r="L162" s="476"/>
      <c r="M162" s="476"/>
      <c r="N162" s="478"/>
      <c r="O162" s="478"/>
      <c r="P162" s="476"/>
      <c r="Q162" s="476"/>
      <c r="R162" s="476"/>
      <c r="S162" s="478"/>
      <c r="T162" s="478"/>
      <c r="U162" s="476"/>
      <c r="V162" s="476"/>
      <c r="W162" s="476"/>
      <c r="X162" s="478"/>
      <c r="Y162" s="478"/>
      <c r="Z162" s="476"/>
      <c r="AA162" s="476"/>
      <c r="AB162" s="476"/>
      <c r="AC162" s="478"/>
      <c r="AD162" s="478"/>
      <c r="AE162" s="476"/>
      <c r="AF162" s="476"/>
      <c r="AG162" s="476"/>
      <c r="AH162" s="478"/>
      <c r="AI162" s="478"/>
      <c r="AJ162" s="476"/>
      <c r="AK162" s="476"/>
      <c r="AL162" s="476"/>
      <c r="AM162" s="476"/>
      <c r="AN162" s="476"/>
      <c r="AO162" s="476"/>
      <c r="AP162" s="476"/>
      <c r="AQ162" s="476"/>
      <c r="AR162" s="476"/>
      <c r="AS162" s="476"/>
      <c r="AT162" s="476"/>
      <c r="AU162" s="476"/>
      <c r="AV162" s="476"/>
      <c r="AW162" s="476"/>
      <c r="AX162" s="476"/>
      <c r="AY162" s="476"/>
      <c r="AZ162" s="476"/>
      <c r="BA162" s="476"/>
      <c r="BB162" s="476"/>
      <c r="BC162" s="476"/>
      <c r="BD162" s="476"/>
      <c r="BE162" s="476"/>
      <c r="BF162" s="476"/>
      <c r="BG162" s="476"/>
      <c r="BH162" s="476"/>
      <c r="BI162" s="476"/>
      <c r="BJ162" s="476"/>
      <c r="BK162" s="476"/>
      <c r="BL162" s="476"/>
      <c r="BM162" s="476"/>
      <c r="BN162" s="476"/>
      <c r="BO162" s="476"/>
      <c r="BP162" s="476"/>
      <c r="BQ162" s="476"/>
      <c r="BR162" s="476"/>
      <c r="BS162" s="476"/>
      <c r="BT162" s="476"/>
      <c r="BU162" s="476"/>
      <c r="BV162" s="476"/>
      <c r="BW162" s="476"/>
      <c r="BX162" s="476"/>
      <c r="BY162" s="476"/>
      <c r="BZ162" s="476"/>
      <c r="CA162" s="476"/>
      <c r="CB162" s="476"/>
      <c r="CC162" s="476"/>
      <c r="CD162" s="476"/>
      <c r="CE162" s="476"/>
      <c r="CF162" s="476"/>
      <c r="CG162" s="476"/>
      <c r="CH162" s="476"/>
      <c r="CI162" s="476"/>
      <c r="CJ162" s="476"/>
      <c r="CK162" s="476"/>
      <c r="CL162" s="476"/>
      <c r="CM162" s="476"/>
      <c r="CN162" s="476"/>
      <c r="CO162" s="476"/>
      <c r="CP162" s="476"/>
      <c r="CQ162" s="476"/>
      <c r="CR162" s="476"/>
      <c r="CS162" s="476"/>
      <c r="CT162" s="476"/>
      <c r="CU162" s="476"/>
      <c r="CV162" s="476"/>
      <c r="CW162" s="476"/>
      <c r="CX162" s="476"/>
      <c r="CY162" s="476"/>
      <c r="CZ162" s="476"/>
      <c r="DA162" s="476"/>
      <c r="DB162" s="476"/>
      <c r="DC162" s="476"/>
      <c r="DD162" s="476"/>
      <c r="DE162" s="476"/>
      <c r="DF162" s="476"/>
      <c r="DG162" s="476"/>
      <c r="DH162" s="476"/>
      <c r="DI162" s="476"/>
      <c r="DJ162" s="476"/>
      <c r="DK162" s="476"/>
      <c r="DL162" s="476"/>
      <c r="DM162" s="476"/>
      <c r="DN162" s="476"/>
      <c r="DO162" s="476"/>
      <c r="DP162" s="476"/>
      <c r="DQ162" s="476"/>
      <c r="DR162" s="476"/>
    </row>
    <row r="163" spans="1:122" s="202" customFormat="1">
      <c r="A163" s="476"/>
      <c r="B163" s="476"/>
      <c r="C163" s="476"/>
      <c r="D163" s="476"/>
      <c r="E163" s="476"/>
      <c r="F163" s="476"/>
      <c r="G163" s="476"/>
      <c r="H163" s="476"/>
      <c r="I163" s="476"/>
      <c r="J163" s="476"/>
      <c r="K163" s="476"/>
      <c r="L163" s="476"/>
      <c r="M163" s="476"/>
      <c r="N163" s="478"/>
      <c r="O163" s="478"/>
      <c r="P163" s="476"/>
      <c r="Q163" s="476"/>
      <c r="R163" s="476"/>
      <c r="S163" s="478"/>
      <c r="T163" s="478"/>
      <c r="U163" s="476"/>
      <c r="V163" s="476"/>
      <c r="W163" s="476"/>
      <c r="X163" s="478"/>
      <c r="Y163" s="478"/>
      <c r="Z163" s="476"/>
      <c r="AA163" s="476"/>
      <c r="AB163" s="476"/>
      <c r="AC163" s="478"/>
      <c r="AD163" s="478"/>
      <c r="AE163" s="476"/>
      <c r="AF163" s="476"/>
      <c r="AG163" s="476"/>
      <c r="AH163" s="478"/>
      <c r="AI163" s="478"/>
      <c r="AJ163" s="476"/>
      <c r="AK163" s="476"/>
      <c r="AL163" s="476"/>
      <c r="AM163" s="476"/>
      <c r="AN163" s="476"/>
      <c r="AO163" s="476"/>
      <c r="AP163" s="476"/>
      <c r="AQ163" s="476"/>
      <c r="AR163" s="476"/>
      <c r="AS163" s="476"/>
      <c r="AT163" s="476"/>
      <c r="AU163" s="476"/>
      <c r="AV163" s="476"/>
      <c r="AW163" s="476"/>
      <c r="AX163" s="476"/>
      <c r="AY163" s="476"/>
      <c r="AZ163" s="476"/>
      <c r="BA163" s="476"/>
      <c r="BB163" s="476"/>
      <c r="BC163" s="476"/>
      <c r="BD163" s="476"/>
      <c r="BE163" s="476"/>
      <c r="BF163" s="476"/>
      <c r="BG163" s="476"/>
      <c r="BH163" s="476"/>
      <c r="BI163" s="476"/>
      <c r="BJ163" s="476"/>
      <c r="BK163" s="476"/>
      <c r="BL163" s="476"/>
      <c r="BM163" s="476"/>
      <c r="BN163" s="476"/>
      <c r="BO163" s="476"/>
      <c r="BP163" s="476"/>
      <c r="BQ163" s="476"/>
      <c r="BR163" s="476"/>
      <c r="BS163" s="476"/>
      <c r="BT163" s="476"/>
      <c r="BU163" s="476"/>
      <c r="BV163" s="476"/>
      <c r="BW163" s="476"/>
      <c r="BX163" s="476"/>
      <c r="BY163" s="476"/>
      <c r="BZ163" s="476"/>
      <c r="CA163" s="476"/>
      <c r="CB163" s="476"/>
      <c r="CC163" s="476"/>
      <c r="CD163" s="476"/>
      <c r="CE163" s="476"/>
      <c r="CF163" s="476"/>
      <c r="CG163" s="476"/>
      <c r="CH163" s="476"/>
      <c r="CI163" s="476"/>
      <c r="CJ163" s="476"/>
      <c r="CK163" s="476"/>
      <c r="CL163" s="476"/>
      <c r="CM163" s="476"/>
      <c r="CN163" s="476"/>
      <c r="CO163" s="476"/>
      <c r="CP163" s="476"/>
      <c r="CQ163" s="476"/>
      <c r="CR163" s="476"/>
      <c r="CS163" s="476"/>
      <c r="CT163" s="476"/>
      <c r="CU163" s="476"/>
      <c r="CV163" s="476"/>
      <c r="CW163" s="476"/>
      <c r="CX163" s="476"/>
      <c r="CY163" s="476"/>
      <c r="CZ163" s="476"/>
      <c r="DA163" s="476"/>
      <c r="DB163" s="476"/>
      <c r="DC163" s="476"/>
      <c r="DD163" s="476"/>
      <c r="DE163" s="476"/>
      <c r="DF163" s="476"/>
      <c r="DG163" s="476"/>
      <c r="DH163" s="476"/>
      <c r="DI163" s="476"/>
      <c r="DJ163" s="476"/>
      <c r="DK163" s="476"/>
      <c r="DL163" s="476"/>
      <c r="DM163" s="476"/>
      <c r="DN163" s="476"/>
      <c r="DO163" s="476"/>
      <c r="DP163" s="476"/>
      <c r="DQ163" s="476"/>
      <c r="DR163" s="476"/>
    </row>
    <row r="164" spans="1:122" s="202" customFormat="1">
      <c r="A164" s="476"/>
      <c r="B164" s="476"/>
      <c r="C164" s="476"/>
      <c r="D164" s="476"/>
      <c r="E164" s="476"/>
      <c r="F164" s="476"/>
      <c r="G164" s="476"/>
      <c r="H164" s="476"/>
      <c r="I164" s="476"/>
      <c r="J164" s="476"/>
      <c r="K164" s="476"/>
      <c r="L164" s="476"/>
      <c r="M164" s="476"/>
      <c r="N164" s="478"/>
      <c r="O164" s="478"/>
      <c r="P164" s="476"/>
      <c r="Q164" s="476"/>
      <c r="R164" s="476"/>
      <c r="S164" s="478"/>
      <c r="T164" s="478"/>
      <c r="U164" s="476"/>
      <c r="V164" s="476"/>
      <c r="W164" s="476"/>
      <c r="X164" s="478"/>
      <c r="Y164" s="478"/>
      <c r="Z164" s="476"/>
      <c r="AA164" s="476"/>
      <c r="AB164" s="476"/>
      <c r="AC164" s="478"/>
      <c r="AD164" s="478"/>
      <c r="AE164" s="476"/>
      <c r="AF164" s="476"/>
      <c r="AG164" s="476"/>
      <c r="AH164" s="478"/>
      <c r="AI164" s="478"/>
      <c r="AJ164" s="476"/>
      <c r="AK164" s="476"/>
      <c r="AL164" s="476"/>
      <c r="AM164" s="476"/>
      <c r="AN164" s="476"/>
      <c r="AO164" s="476"/>
      <c r="AP164" s="476"/>
      <c r="AQ164" s="476"/>
      <c r="AR164" s="476"/>
      <c r="AS164" s="476"/>
      <c r="AT164" s="476"/>
      <c r="AU164" s="476"/>
      <c r="AV164" s="476"/>
      <c r="AW164" s="476"/>
      <c r="AX164" s="476"/>
      <c r="AY164" s="476"/>
      <c r="AZ164" s="476"/>
      <c r="BA164" s="476"/>
      <c r="BB164" s="476"/>
      <c r="BC164" s="476"/>
      <c r="BD164" s="476"/>
      <c r="BE164" s="476"/>
      <c r="BF164" s="476"/>
      <c r="BG164" s="476"/>
      <c r="BH164" s="476"/>
      <c r="BI164" s="476"/>
      <c r="BJ164" s="476"/>
      <c r="BK164" s="476"/>
      <c r="BL164" s="476"/>
      <c r="BM164" s="476"/>
      <c r="BN164" s="476"/>
      <c r="BO164" s="476"/>
      <c r="BP164" s="476"/>
      <c r="BQ164" s="476"/>
      <c r="BR164" s="476"/>
      <c r="BS164" s="476"/>
      <c r="BT164" s="476"/>
      <c r="BU164" s="476"/>
      <c r="BV164" s="476"/>
      <c r="BW164" s="476"/>
      <c r="BX164" s="476"/>
      <c r="BY164" s="476"/>
      <c r="BZ164" s="476"/>
      <c r="CA164" s="476"/>
      <c r="CB164" s="476"/>
      <c r="CC164" s="476"/>
      <c r="CD164" s="476"/>
      <c r="CE164" s="476"/>
      <c r="CF164" s="476"/>
      <c r="CG164" s="476"/>
      <c r="CH164" s="476"/>
      <c r="CI164" s="476"/>
      <c r="CJ164" s="476"/>
      <c r="CK164" s="476"/>
      <c r="CL164" s="476"/>
      <c r="CM164" s="476"/>
      <c r="CN164" s="476"/>
      <c r="CO164" s="476"/>
      <c r="CP164" s="476"/>
      <c r="CQ164" s="476"/>
      <c r="CR164" s="476"/>
      <c r="CS164" s="476"/>
      <c r="CT164" s="476"/>
      <c r="CU164" s="476"/>
      <c r="CV164" s="476"/>
      <c r="CW164" s="476"/>
      <c r="CX164" s="476"/>
      <c r="CY164" s="476"/>
      <c r="CZ164" s="476"/>
      <c r="DA164" s="476"/>
      <c r="DB164" s="476"/>
      <c r="DC164" s="476"/>
      <c r="DD164" s="476"/>
      <c r="DE164" s="476"/>
      <c r="DF164" s="476"/>
      <c r="DG164" s="476"/>
      <c r="DH164" s="476"/>
      <c r="DI164" s="476"/>
      <c r="DJ164" s="476"/>
      <c r="DK164" s="476"/>
      <c r="DL164" s="476"/>
      <c r="DM164" s="476"/>
      <c r="DN164" s="476"/>
      <c r="DO164" s="476"/>
      <c r="DP164" s="476"/>
      <c r="DQ164" s="476"/>
      <c r="DR164" s="476"/>
    </row>
    <row r="165" spans="1:122" s="202" customFormat="1">
      <c r="A165" s="476"/>
      <c r="B165" s="476"/>
      <c r="C165" s="476"/>
      <c r="D165" s="476"/>
      <c r="E165" s="476"/>
      <c r="F165" s="476"/>
      <c r="G165" s="476"/>
      <c r="H165" s="476"/>
      <c r="I165" s="476"/>
      <c r="J165" s="476"/>
      <c r="K165" s="476"/>
      <c r="L165" s="476"/>
      <c r="M165" s="476"/>
      <c r="N165" s="478"/>
      <c r="O165" s="478"/>
      <c r="P165" s="476"/>
      <c r="Q165" s="476"/>
      <c r="R165" s="476"/>
      <c r="S165" s="478"/>
      <c r="T165" s="478"/>
      <c r="U165" s="476"/>
      <c r="V165" s="476"/>
      <c r="W165" s="476"/>
      <c r="X165" s="478"/>
      <c r="Y165" s="478"/>
      <c r="Z165" s="476"/>
      <c r="AA165" s="476"/>
      <c r="AB165" s="476"/>
      <c r="AC165" s="478"/>
      <c r="AD165" s="478"/>
      <c r="AE165" s="476"/>
      <c r="AF165" s="476"/>
      <c r="AG165" s="476"/>
      <c r="AH165" s="478"/>
      <c r="AI165" s="478"/>
      <c r="AJ165" s="476"/>
      <c r="AK165" s="476"/>
      <c r="AL165" s="476"/>
      <c r="AM165" s="476"/>
      <c r="AN165" s="476"/>
      <c r="AO165" s="476"/>
      <c r="AP165" s="476"/>
      <c r="AQ165" s="476"/>
      <c r="AR165" s="476"/>
      <c r="AS165" s="476"/>
      <c r="AT165" s="476"/>
      <c r="AU165" s="476"/>
      <c r="AV165" s="476"/>
      <c r="AW165" s="476"/>
      <c r="AX165" s="476"/>
      <c r="AY165" s="476"/>
      <c r="AZ165" s="476"/>
      <c r="BA165" s="476"/>
      <c r="BB165" s="476"/>
      <c r="BC165" s="476"/>
      <c r="BD165" s="476"/>
      <c r="BE165" s="476"/>
      <c r="BF165" s="476"/>
      <c r="BG165" s="476"/>
      <c r="BH165" s="476"/>
      <c r="BI165" s="476"/>
      <c r="BJ165" s="476"/>
      <c r="BK165" s="476"/>
      <c r="BL165" s="476"/>
      <c r="BM165" s="476"/>
      <c r="BN165" s="476"/>
      <c r="BO165" s="476"/>
      <c r="BP165" s="476"/>
      <c r="BQ165" s="476"/>
      <c r="BR165" s="476"/>
      <c r="BS165" s="476"/>
      <c r="BT165" s="476"/>
      <c r="BU165" s="476"/>
      <c r="BV165" s="476"/>
      <c r="BW165" s="476"/>
      <c r="BX165" s="476"/>
      <c r="BY165" s="476"/>
      <c r="BZ165" s="476"/>
      <c r="CA165" s="476"/>
      <c r="CB165" s="476"/>
      <c r="CC165" s="476"/>
      <c r="CD165" s="476"/>
      <c r="CE165" s="476"/>
      <c r="CF165" s="476"/>
      <c r="CG165" s="476"/>
      <c r="CH165" s="476"/>
      <c r="CI165" s="476"/>
      <c r="CJ165" s="476"/>
      <c r="CK165" s="476"/>
      <c r="CL165" s="476"/>
      <c r="CM165" s="476"/>
      <c r="CN165" s="476"/>
      <c r="CO165" s="476"/>
      <c r="CP165" s="476"/>
      <c r="CQ165" s="476"/>
      <c r="CR165" s="476"/>
      <c r="CS165" s="476"/>
      <c r="CT165" s="476"/>
      <c r="CU165" s="476"/>
      <c r="CV165" s="476"/>
      <c r="CW165" s="476"/>
      <c r="CX165" s="476"/>
      <c r="CY165" s="476"/>
      <c r="CZ165" s="476"/>
      <c r="DA165" s="476"/>
      <c r="DB165" s="476"/>
      <c r="DC165" s="476"/>
      <c r="DD165" s="476"/>
      <c r="DE165" s="476"/>
      <c r="DF165" s="476"/>
      <c r="DG165" s="476"/>
      <c r="DH165" s="476"/>
      <c r="DI165" s="476"/>
      <c r="DJ165" s="476"/>
      <c r="DK165" s="476"/>
      <c r="DL165" s="476"/>
      <c r="DM165" s="476"/>
      <c r="DN165" s="476"/>
      <c r="DO165" s="476"/>
      <c r="DP165" s="476"/>
      <c r="DQ165" s="476"/>
      <c r="DR165" s="476"/>
    </row>
    <row r="166" spans="1:122" s="202" customFormat="1">
      <c r="A166" s="476"/>
      <c r="B166" s="476"/>
      <c r="C166" s="476"/>
      <c r="D166" s="476"/>
      <c r="E166" s="476"/>
      <c r="F166" s="476"/>
      <c r="G166" s="476"/>
      <c r="H166" s="476"/>
      <c r="I166" s="476"/>
      <c r="J166" s="476"/>
      <c r="K166" s="476"/>
      <c r="L166" s="476"/>
      <c r="M166" s="476"/>
      <c r="N166" s="478"/>
      <c r="O166" s="478"/>
      <c r="P166" s="476"/>
      <c r="Q166" s="476"/>
      <c r="R166" s="476"/>
      <c r="S166" s="478"/>
      <c r="T166" s="478"/>
      <c r="U166" s="476"/>
      <c r="V166" s="476"/>
      <c r="W166" s="476"/>
      <c r="X166" s="478"/>
      <c r="Y166" s="478"/>
      <c r="Z166" s="476"/>
      <c r="AA166" s="476"/>
      <c r="AB166" s="476"/>
      <c r="AC166" s="478"/>
      <c r="AD166" s="478"/>
      <c r="AE166" s="476"/>
      <c r="AF166" s="476"/>
      <c r="AG166" s="476"/>
      <c r="AH166" s="478"/>
      <c r="AI166" s="478"/>
      <c r="AJ166" s="476"/>
      <c r="AK166" s="476"/>
      <c r="AL166" s="476"/>
      <c r="AM166" s="476"/>
      <c r="AN166" s="476"/>
      <c r="AO166" s="476"/>
      <c r="AP166" s="476"/>
      <c r="AQ166" s="476"/>
      <c r="AR166" s="476"/>
      <c r="AS166" s="476"/>
      <c r="AT166" s="476"/>
      <c r="AU166" s="476"/>
      <c r="AV166" s="476"/>
      <c r="AW166" s="476"/>
      <c r="AX166" s="476"/>
      <c r="AY166" s="476"/>
      <c r="AZ166" s="476"/>
      <c r="BA166" s="476"/>
      <c r="BB166" s="476"/>
      <c r="BC166" s="476"/>
      <c r="BD166" s="476"/>
      <c r="BE166" s="476"/>
      <c r="BF166" s="476"/>
      <c r="BG166" s="476"/>
      <c r="BH166" s="476"/>
      <c r="BI166" s="476"/>
      <c r="BJ166" s="476"/>
      <c r="BK166" s="476"/>
      <c r="BL166" s="476"/>
      <c r="BM166" s="476"/>
      <c r="BN166" s="476"/>
      <c r="BO166" s="476"/>
      <c r="BP166" s="476"/>
      <c r="BQ166" s="476"/>
      <c r="BR166" s="476"/>
      <c r="BS166" s="476"/>
      <c r="BT166" s="476"/>
      <c r="BU166" s="476"/>
      <c r="BV166" s="476"/>
      <c r="BW166" s="476"/>
      <c r="BX166" s="476"/>
      <c r="BY166" s="476"/>
      <c r="BZ166" s="476"/>
      <c r="CA166" s="476"/>
      <c r="CB166" s="476"/>
      <c r="CC166" s="476"/>
      <c r="CD166" s="476"/>
      <c r="CE166" s="476"/>
      <c r="CF166" s="476"/>
      <c r="CG166" s="476"/>
      <c r="CH166" s="476"/>
      <c r="CI166" s="476"/>
      <c r="CJ166" s="476"/>
      <c r="CK166" s="476"/>
      <c r="CL166" s="476"/>
      <c r="CM166" s="476"/>
      <c r="CN166" s="476"/>
      <c r="CO166" s="476"/>
      <c r="CP166" s="476"/>
      <c r="CQ166" s="476"/>
      <c r="CR166" s="476"/>
      <c r="CS166" s="476"/>
      <c r="CT166" s="476"/>
      <c r="CU166" s="476"/>
      <c r="CV166" s="476"/>
      <c r="CW166" s="476"/>
      <c r="CX166" s="476"/>
      <c r="CY166" s="476"/>
      <c r="CZ166" s="476"/>
      <c r="DA166" s="476"/>
      <c r="DB166" s="476"/>
      <c r="DC166" s="476"/>
      <c r="DD166" s="476"/>
      <c r="DE166" s="476"/>
      <c r="DF166" s="476"/>
      <c r="DG166" s="476"/>
      <c r="DH166" s="476"/>
      <c r="DI166" s="476"/>
      <c r="DJ166" s="476"/>
      <c r="DK166" s="476"/>
      <c r="DL166" s="476"/>
      <c r="DM166" s="476"/>
      <c r="DN166" s="476"/>
      <c r="DO166" s="476"/>
      <c r="DP166" s="476"/>
      <c r="DQ166" s="476"/>
      <c r="DR166" s="476"/>
    </row>
    <row r="167" spans="1:122" s="202" customFormat="1">
      <c r="A167" s="476"/>
      <c r="B167" s="476"/>
      <c r="C167" s="476"/>
      <c r="D167" s="476"/>
      <c r="E167" s="476"/>
      <c r="F167" s="476"/>
      <c r="G167" s="476"/>
      <c r="H167" s="476"/>
      <c r="I167" s="476"/>
      <c r="J167" s="476"/>
      <c r="K167" s="476"/>
      <c r="L167" s="476"/>
      <c r="M167" s="476"/>
      <c r="N167" s="478"/>
      <c r="O167" s="478"/>
      <c r="P167" s="476"/>
      <c r="Q167" s="476"/>
      <c r="R167" s="476"/>
      <c r="S167" s="478"/>
      <c r="T167" s="478"/>
      <c r="U167" s="476"/>
      <c r="V167" s="476"/>
      <c r="W167" s="476"/>
      <c r="X167" s="478"/>
      <c r="Y167" s="478"/>
      <c r="Z167" s="476"/>
      <c r="AA167" s="476"/>
      <c r="AB167" s="476"/>
      <c r="AC167" s="478"/>
      <c r="AD167" s="478"/>
      <c r="AE167" s="476"/>
      <c r="AF167" s="476"/>
      <c r="AG167" s="476"/>
      <c r="AH167" s="478"/>
      <c r="AI167" s="478"/>
      <c r="AJ167" s="476"/>
      <c r="AK167" s="476"/>
      <c r="AL167" s="476"/>
      <c r="AM167" s="476"/>
      <c r="AN167" s="476"/>
      <c r="AO167" s="476"/>
      <c r="AP167" s="476"/>
      <c r="AQ167" s="476"/>
      <c r="AR167" s="476"/>
      <c r="AS167" s="476"/>
      <c r="AT167" s="476"/>
      <c r="AU167" s="476"/>
      <c r="AV167" s="476"/>
      <c r="AW167" s="476"/>
      <c r="AX167" s="476"/>
      <c r="AY167" s="476"/>
      <c r="AZ167" s="476"/>
      <c r="BA167" s="476"/>
      <c r="BB167" s="476"/>
      <c r="BC167" s="476"/>
      <c r="BD167" s="476"/>
      <c r="BE167" s="476"/>
      <c r="BF167" s="476"/>
      <c r="BG167" s="476"/>
      <c r="BH167" s="476"/>
      <c r="BI167" s="476"/>
      <c r="BJ167" s="476"/>
      <c r="BK167" s="476"/>
      <c r="BL167" s="476"/>
      <c r="BM167" s="476"/>
      <c r="BN167" s="476"/>
      <c r="BO167" s="476"/>
      <c r="BP167" s="476"/>
      <c r="BQ167" s="476"/>
      <c r="BR167" s="476"/>
      <c r="BS167" s="476"/>
      <c r="BT167" s="476"/>
      <c r="BU167" s="476"/>
      <c r="BV167" s="476"/>
      <c r="BW167" s="476"/>
      <c r="BX167" s="476"/>
      <c r="BY167" s="476"/>
      <c r="BZ167" s="476"/>
      <c r="CA167" s="476"/>
      <c r="CB167" s="476"/>
      <c r="CC167" s="476"/>
      <c r="CD167" s="476"/>
      <c r="CE167" s="476"/>
      <c r="CF167" s="476"/>
      <c r="CG167" s="476"/>
      <c r="CH167" s="476"/>
      <c r="CI167" s="476"/>
      <c r="CJ167" s="476"/>
      <c r="CK167" s="476"/>
      <c r="CL167" s="476"/>
      <c r="CM167" s="476"/>
      <c r="CN167" s="476"/>
      <c r="CO167" s="476"/>
      <c r="CP167" s="476"/>
      <c r="CQ167" s="476"/>
      <c r="CR167" s="476"/>
      <c r="CS167" s="476"/>
      <c r="CT167" s="476"/>
      <c r="CU167" s="476"/>
      <c r="CV167" s="476"/>
      <c r="CW167" s="476"/>
      <c r="CX167" s="476"/>
      <c r="CY167" s="476"/>
      <c r="CZ167" s="476"/>
      <c r="DA167" s="476"/>
      <c r="DB167" s="476"/>
      <c r="DC167" s="476"/>
      <c r="DD167" s="476"/>
      <c r="DE167" s="476"/>
      <c r="DF167" s="476"/>
      <c r="DG167" s="476"/>
      <c r="DH167" s="476"/>
      <c r="DI167" s="476"/>
      <c r="DJ167" s="476"/>
      <c r="DK167" s="476"/>
      <c r="DL167" s="476"/>
      <c r="DM167" s="476"/>
      <c r="DN167" s="476"/>
      <c r="DO167" s="476"/>
      <c r="DP167" s="476"/>
      <c r="DQ167" s="476"/>
      <c r="DR167" s="476"/>
    </row>
    <row r="168" spans="1:122" s="202" customFormat="1">
      <c r="A168" s="476"/>
      <c r="B168" s="476"/>
      <c r="C168" s="476"/>
      <c r="D168" s="476"/>
      <c r="E168" s="476"/>
      <c r="F168" s="476"/>
      <c r="G168" s="476"/>
      <c r="H168" s="476"/>
      <c r="I168" s="476"/>
      <c r="J168" s="476"/>
      <c r="K168" s="476"/>
      <c r="L168" s="476"/>
      <c r="M168" s="476"/>
      <c r="N168" s="478"/>
      <c r="O168" s="478"/>
      <c r="P168" s="476"/>
      <c r="Q168" s="476"/>
      <c r="R168" s="476"/>
      <c r="S168" s="478"/>
      <c r="T168" s="478"/>
      <c r="U168" s="476"/>
      <c r="V168" s="476"/>
      <c r="W168" s="476"/>
      <c r="X168" s="478"/>
      <c r="Y168" s="478"/>
      <c r="Z168" s="476"/>
      <c r="AA168" s="476"/>
      <c r="AB168" s="476"/>
      <c r="AC168" s="478"/>
      <c r="AD168" s="478"/>
      <c r="AE168" s="476"/>
      <c r="AF168" s="476"/>
      <c r="AG168" s="476"/>
      <c r="AH168" s="478"/>
      <c r="AI168" s="478"/>
      <c r="AJ168" s="476"/>
      <c r="AK168" s="476"/>
      <c r="AL168" s="476"/>
      <c r="AM168" s="476"/>
      <c r="AN168" s="476"/>
      <c r="AO168" s="476"/>
      <c r="AP168" s="476"/>
      <c r="AQ168" s="476"/>
      <c r="AR168" s="476"/>
      <c r="AS168" s="476"/>
      <c r="AT168" s="476"/>
      <c r="AU168" s="476"/>
      <c r="AV168" s="476"/>
      <c r="AW168" s="476"/>
      <c r="AX168" s="476"/>
      <c r="AY168" s="476"/>
      <c r="AZ168" s="476"/>
      <c r="BA168" s="476"/>
      <c r="BB168" s="476"/>
      <c r="BC168" s="476"/>
      <c r="BD168" s="476"/>
      <c r="BE168" s="476"/>
      <c r="BF168" s="476"/>
      <c r="BG168" s="476"/>
      <c r="BH168" s="476"/>
      <c r="BI168" s="476"/>
      <c r="BJ168" s="476"/>
      <c r="BK168" s="476"/>
      <c r="BL168" s="476"/>
      <c r="BM168" s="476"/>
      <c r="BN168" s="476"/>
      <c r="BO168" s="476"/>
      <c r="BP168" s="476"/>
      <c r="BQ168" s="476"/>
      <c r="BR168" s="476"/>
      <c r="BS168" s="476"/>
      <c r="BT168" s="476"/>
      <c r="BU168" s="476"/>
      <c r="BV168" s="476"/>
      <c r="BW168" s="476"/>
      <c r="BX168" s="476"/>
      <c r="BY168" s="476"/>
      <c r="BZ168" s="476"/>
      <c r="CA168" s="476"/>
      <c r="CB168" s="476"/>
      <c r="CC168" s="476"/>
      <c r="CD168" s="476"/>
      <c r="CE168" s="476"/>
      <c r="CF168" s="476"/>
      <c r="CG168" s="476"/>
      <c r="CH168" s="476"/>
      <c r="CI168" s="476"/>
      <c r="CJ168" s="476"/>
      <c r="CK168" s="476"/>
      <c r="CL168" s="476"/>
      <c r="CM168" s="476"/>
      <c r="CN168" s="476"/>
      <c r="CO168" s="476"/>
      <c r="CP168" s="476"/>
      <c r="CQ168" s="476"/>
      <c r="CR168" s="476"/>
      <c r="CS168" s="476"/>
      <c r="CT168" s="476"/>
      <c r="CU168" s="476"/>
      <c r="CV168" s="476"/>
      <c r="CW168" s="476"/>
      <c r="CX168" s="476"/>
      <c r="CY168" s="476"/>
      <c r="CZ168" s="476"/>
      <c r="DA168" s="476"/>
      <c r="DB168" s="476"/>
      <c r="DC168" s="476"/>
      <c r="DD168" s="476"/>
      <c r="DE168" s="476"/>
      <c r="DF168" s="476"/>
      <c r="DG168" s="476"/>
      <c r="DH168" s="476"/>
      <c r="DI168" s="476"/>
      <c r="DJ168" s="476"/>
      <c r="DK168" s="476"/>
      <c r="DL168" s="476"/>
      <c r="DM168" s="476"/>
      <c r="DN168" s="476"/>
      <c r="DO168" s="476"/>
      <c r="DP168" s="476"/>
      <c r="DQ168" s="476"/>
      <c r="DR168" s="476"/>
    </row>
    <row r="169" spans="1:122" s="202" customFormat="1">
      <c r="A169" s="476"/>
      <c r="B169" s="476"/>
      <c r="C169" s="476"/>
      <c r="D169" s="476"/>
      <c r="E169" s="476"/>
      <c r="F169" s="476"/>
      <c r="G169" s="476"/>
      <c r="H169" s="476"/>
      <c r="I169" s="476"/>
      <c r="J169" s="476"/>
      <c r="K169" s="476"/>
      <c r="L169" s="476"/>
      <c r="M169" s="476"/>
      <c r="N169" s="478"/>
      <c r="O169" s="478"/>
      <c r="P169" s="476"/>
      <c r="Q169" s="476"/>
      <c r="R169" s="476"/>
      <c r="S169" s="478"/>
      <c r="T169" s="478"/>
      <c r="U169" s="476"/>
      <c r="V169" s="476"/>
      <c r="W169" s="476"/>
      <c r="X169" s="478"/>
      <c r="Y169" s="478"/>
      <c r="Z169" s="476"/>
      <c r="AA169" s="476"/>
      <c r="AB169" s="476"/>
      <c r="AC169" s="478"/>
      <c r="AD169" s="478"/>
      <c r="AE169" s="476"/>
      <c r="AF169" s="476"/>
      <c r="AG169" s="476"/>
      <c r="AH169" s="478"/>
      <c r="AI169" s="478"/>
      <c r="AJ169" s="476"/>
      <c r="AK169" s="476"/>
      <c r="AL169" s="476"/>
      <c r="AM169" s="476"/>
      <c r="AN169" s="476"/>
      <c r="AO169" s="476"/>
      <c r="AP169" s="476"/>
      <c r="AQ169" s="476"/>
      <c r="AR169" s="476"/>
      <c r="AS169" s="476"/>
      <c r="AT169" s="476"/>
      <c r="AU169" s="476"/>
      <c r="AV169" s="476"/>
      <c r="AW169" s="476"/>
      <c r="AX169" s="476"/>
      <c r="AY169" s="476"/>
      <c r="AZ169" s="476"/>
      <c r="BA169" s="476"/>
      <c r="BB169" s="476"/>
      <c r="BC169" s="476"/>
      <c r="BD169" s="476"/>
      <c r="BE169" s="476"/>
      <c r="BF169" s="476"/>
      <c r="BG169" s="476"/>
      <c r="BH169" s="476"/>
      <c r="BI169" s="476"/>
      <c r="BJ169" s="476"/>
      <c r="BK169" s="476"/>
      <c r="BL169" s="476"/>
      <c r="BM169" s="476"/>
      <c r="BN169" s="476"/>
      <c r="BO169" s="476"/>
      <c r="BP169" s="476"/>
      <c r="BQ169" s="476"/>
      <c r="BR169" s="476"/>
      <c r="BS169" s="476"/>
      <c r="BT169" s="476"/>
      <c r="BU169" s="476"/>
      <c r="BV169" s="476"/>
      <c r="BW169" s="476"/>
      <c r="BX169" s="476"/>
      <c r="BY169" s="476"/>
      <c r="BZ169" s="476"/>
      <c r="CA169" s="476"/>
      <c r="CB169" s="476"/>
      <c r="CC169" s="476"/>
      <c r="CD169" s="476"/>
      <c r="CE169" s="476"/>
      <c r="CF169" s="476"/>
      <c r="CG169" s="476"/>
      <c r="CH169" s="476"/>
      <c r="CI169" s="476"/>
      <c r="CJ169" s="476"/>
      <c r="CK169" s="476"/>
      <c r="CL169" s="476"/>
      <c r="CM169" s="476"/>
      <c r="CN169" s="476"/>
      <c r="CO169" s="476"/>
      <c r="CP169" s="476"/>
      <c r="CQ169" s="476"/>
      <c r="CR169" s="476"/>
      <c r="CS169" s="476"/>
      <c r="CT169" s="476"/>
      <c r="CU169" s="476"/>
      <c r="CV169" s="476"/>
      <c r="CW169" s="476"/>
      <c r="CX169" s="476"/>
      <c r="CY169" s="476"/>
      <c r="CZ169" s="476"/>
      <c r="DA169" s="476"/>
      <c r="DB169" s="476"/>
      <c r="DC169" s="476"/>
      <c r="DD169" s="476"/>
      <c r="DE169" s="476"/>
      <c r="DF169" s="476"/>
      <c r="DG169" s="476"/>
      <c r="DH169" s="476"/>
      <c r="DI169" s="476"/>
      <c r="DJ169" s="476"/>
      <c r="DK169" s="476"/>
      <c r="DL169" s="476"/>
      <c r="DM169" s="476"/>
      <c r="DN169" s="476"/>
      <c r="DO169" s="476"/>
      <c r="DP169" s="476"/>
      <c r="DQ169" s="476"/>
      <c r="DR169" s="476"/>
    </row>
    <row r="170" spans="1:122" s="202" customFormat="1">
      <c r="A170" s="476"/>
      <c r="B170" s="476"/>
      <c r="C170" s="476"/>
      <c r="D170" s="476"/>
      <c r="E170" s="476"/>
      <c r="F170" s="476"/>
      <c r="G170" s="476"/>
      <c r="H170" s="476"/>
      <c r="I170" s="476"/>
      <c r="J170" s="476"/>
      <c r="K170" s="476"/>
      <c r="L170" s="476"/>
      <c r="M170" s="476"/>
      <c r="N170" s="478"/>
      <c r="O170" s="478"/>
      <c r="P170" s="476"/>
      <c r="Q170" s="476"/>
      <c r="R170" s="476"/>
      <c r="S170" s="478"/>
      <c r="T170" s="478"/>
      <c r="U170" s="476"/>
      <c r="V170" s="476"/>
      <c r="W170" s="476"/>
      <c r="X170" s="478"/>
      <c r="Y170" s="478"/>
      <c r="Z170" s="476"/>
      <c r="AA170" s="476"/>
      <c r="AB170" s="476"/>
      <c r="AC170" s="478"/>
      <c r="AD170" s="478"/>
      <c r="AE170" s="476"/>
      <c r="AF170" s="476"/>
      <c r="AG170" s="476"/>
      <c r="AH170" s="478"/>
      <c r="AI170" s="478"/>
      <c r="AJ170" s="476"/>
      <c r="AK170" s="476"/>
      <c r="AL170" s="476"/>
      <c r="AM170" s="476"/>
      <c r="AN170" s="476"/>
      <c r="AO170" s="476"/>
      <c r="AP170" s="476"/>
      <c r="AQ170" s="476"/>
      <c r="AR170" s="476"/>
      <c r="AS170" s="476"/>
      <c r="AT170" s="476"/>
      <c r="AU170" s="476"/>
      <c r="AV170" s="476"/>
      <c r="AW170" s="476"/>
      <c r="AX170" s="476"/>
      <c r="AY170" s="476"/>
      <c r="AZ170" s="476"/>
      <c r="BA170" s="476"/>
      <c r="BB170" s="476"/>
      <c r="BC170" s="476"/>
      <c r="BD170" s="476"/>
      <c r="BE170" s="476"/>
      <c r="BF170" s="476"/>
      <c r="BG170" s="476"/>
      <c r="BH170" s="476"/>
      <c r="BI170" s="476"/>
      <c r="BJ170" s="476"/>
      <c r="BK170" s="476"/>
      <c r="BL170" s="476"/>
      <c r="BM170" s="476"/>
      <c r="BN170" s="476"/>
      <c r="BO170" s="476"/>
      <c r="BP170" s="476"/>
      <c r="BQ170" s="476"/>
      <c r="BR170" s="476"/>
      <c r="BS170" s="476"/>
      <c r="BT170" s="476"/>
      <c r="BU170" s="476"/>
      <c r="BV170" s="476"/>
      <c r="BW170" s="476"/>
      <c r="BX170" s="476"/>
      <c r="BY170" s="476"/>
      <c r="BZ170" s="476"/>
      <c r="CA170" s="476"/>
      <c r="CB170" s="476"/>
      <c r="CC170" s="476"/>
      <c r="CD170" s="476"/>
      <c r="CE170" s="476"/>
      <c r="CF170" s="476"/>
      <c r="CG170" s="476"/>
      <c r="CH170" s="476"/>
      <c r="CI170" s="476"/>
      <c r="CJ170" s="476"/>
      <c r="CK170" s="476"/>
      <c r="CL170" s="476"/>
      <c r="CM170" s="476"/>
      <c r="CN170" s="476"/>
      <c r="CO170" s="476"/>
      <c r="CP170" s="476"/>
      <c r="CQ170" s="476"/>
      <c r="CR170" s="476"/>
      <c r="CS170" s="476"/>
      <c r="CT170" s="476"/>
      <c r="CU170" s="476"/>
      <c r="CV170" s="476"/>
      <c r="CW170" s="476"/>
      <c r="CX170" s="476"/>
      <c r="CY170" s="476"/>
      <c r="CZ170" s="476"/>
      <c r="DA170" s="476"/>
      <c r="DB170" s="476"/>
      <c r="DC170" s="476"/>
      <c r="DD170" s="476"/>
      <c r="DE170" s="476"/>
      <c r="DF170" s="476"/>
      <c r="DG170" s="476"/>
      <c r="DH170" s="476"/>
      <c r="DI170" s="476"/>
      <c r="DJ170" s="476"/>
      <c r="DK170" s="476"/>
      <c r="DL170" s="476"/>
      <c r="DM170" s="476"/>
      <c r="DN170" s="476"/>
      <c r="DO170" s="476"/>
      <c r="DP170" s="476"/>
      <c r="DQ170" s="476"/>
      <c r="DR170" s="476"/>
    </row>
    <row r="171" spans="1:122" s="202" customFormat="1">
      <c r="A171" s="476"/>
      <c r="B171" s="476"/>
      <c r="C171" s="476"/>
      <c r="D171" s="476"/>
      <c r="E171" s="476"/>
      <c r="F171" s="476"/>
      <c r="G171" s="476"/>
      <c r="H171" s="476"/>
      <c r="I171" s="476"/>
      <c r="J171" s="476"/>
      <c r="K171" s="476"/>
      <c r="L171" s="476"/>
      <c r="M171" s="476"/>
      <c r="N171" s="478"/>
      <c r="O171" s="478"/>
      <c r="P171" s="476"/>
      <c r="Q171" s="476"/>
      <c r="R171" s="476"/>
      <c r="S171" s="478"/>
      <c r="T171" s="478"/>
      <c r="U171" s="476"/>
      <c r="V171" s="476"/>
      <c r="W171" s="476"/>
      <c r="X171" s="478"/>
      <c r="Y171" s="478"/>
      <c r="Z171" s="476"/>
      <c r="AA171" s="476"/>
      <c r="AB171" s="476"/>
      <c r="AC171" s="478"/>
      <c r="AD171" s="478"/>
      <c r="AE171" s="476"/>
      <c r="AF171" s="476"/>
      <c r="AG171" s="476"/>
      <c r="AH171" s="478"/>
      <c r="AI171" s="478"/>
      <c r="AJ171" s="476"/>
      <c r="AK171" s="476"/>
      <c r="AL171" s="476"/>
      <c r="AM171" s="476"/>
      <c r="AN171" s="476"/>
      <c r="AO171" s="476"/>
      <c r="AP171" s="476"/>
      <c r="AQ171" s="476"/>
      <c r="AR171" s="476"/>
      <c r="AS171" s="476"/>
      <c r="AT171" s="476"/>
      <c r="AU171" s="476"/>
      <c r="AV171" s="476"/>
      <c r="AW171" s="476"/>
      <c r="AX171" s="476"/>
      <c r="AY171" s="476"/>
      <c r="AZ171" s="476"/>
      <c r="BA171" s="476"/>
      <c r="BB171" s="476"/>
      <c r="BC171" s="476"/>
      <c r="BD171" s="476"/>
      <c r="BE171" s="476"/>
      <c r="BF171" s="476"/>
      <c r="BG171" s="476"/>
      <c r="BH171" s="476"/>
      <c r="BI171" s="476"/>
      <c r="BJ171" s="476"/>
      <c r="BK171" s="476"/>
      <c r="BL171" s="476"/>
      <c r="BM171" s="476"/>
      <c r="BN171" s="476"/>
      <c r="BO171" s="476"/>
      <c r="BP171" s="476"/>
      <c r="BQ171" s="476"/>
      <c r="BR171" s="476"/>
      <c r="BS171" s="476"/>
      <c r="BT171" s="476"/>
      <c r="BU171" s="476"/>
      <c r="BV171" s="476"/>
      <c r="BW171" s="476"/>
      <c r="BX171" s="476"/>
      <c r="BY171" s="476"/>
      <c r="BZ171" s="476"/>
      <c r="CA171" s="476"/>
      <c r="CB171" s="476"/>
      <c r="CC171" s="476"/>
      <c r="CD171" s="476"/>
      <c r="CE171" s="476"/>
      <c r="CF171" s="476"/>
      <c r="CG171" s="476"/>
      <c r="CH171" s="476"/>
      <c r="CI171" s="476"/>
      <c r="CJ171" s="476"/>
      <c r="CK171" s="476"/>
      <c r="CL171" s="476"/>
      <c r="CM171" s="476"/>
      <c r="CN171" s="476"/>
      <c r="CO171" s="476"/>
      <c r="CP171" s="476"/>
      <c r="CQ171" s="476"/>
      <c r="CR171" s="476"/>
      <c r="CS171" s="476"/>
      <c r="CT171" s="476"/>
      <c r="CU171" s="476"/>
      <c r="CV171" s="476"/>
      <c r="CW171" s="476"/>
      <c r="CX171" s="476"/>
      <c r="CY171" s="476"/>
      <c r="CZ171" s="476"/>
      <c r="DA171" s="476"/>
      <c r="DB171" s="476"/>
      <c r="DC171" s="476"/>
      <c r="DD171" s="476"/>
      <c r="DE171" s="476"/>
      <c r="DF171" s="476"/>
      <c r="DG171" s="476"/>
      <c r="DH171" s="476"/>
      <c r="DI171" s="476"/>
      <c r="DJ171" s="476"/>
      <c r="DK171" s="476"/>
      <c r="DL171" s="476"/>
      <c r="DM171" s="476"/>
      <c r="DN171" s="476"/>
      <c r="DO171" s="476"/>
      <c r="DP171" s="476"/>
      <c r="DQ171" s="476"/>
      <c r="DR171" s="476"/>
    </row>
    <row r="172" spans="1:122" s="202" customFormat="1">
      <c r="A172" s="476"/>
      <c r="B172" s="476"/>
      <c r="C172" s="476"/>
      <c r="D172" s="476"/>
      <c r="E172" s="476"/>
      <c r="F172" s="476"/>
      <c r="G172" s="476"/>
      <c r="H172" s="476"/>
      <c r="I172" s="476"/>
      <c r="J172" s="476"/>
      <c r="K172" s="476"/>
      <c r="L172" s="476"/>
      <c r="M172" s="476"/>
      <c r="N172" s="478"/>
      <c r="O172" s="478"/>
      <c r="P172" s="476"/>
      <c r="Q172" s="476"/>
      <c r="R172" s="476"/>
      <c r="S172" s="478"/>
      <c r="T172" s="478"/>
      <c r="U172" s="476"/>
      <c r="V172" s="476"/>
      <c r="W172" s="476"/>
      <c r="X172" s="478"/>
      <c r="Y172" s="478"/>
      <c r="Z172" s="476"/>
      <c r="AA172" s="476"/>
      <c r="AB172" s="476"/>
      <c r="AC172" s="478"/>
      <c r="AD172" s="478"/>
      <c r="AE172" s="476"/>
      <c r="AF172" s="476"/>
      <c r="AG172" s="476"/>
      <c r="AH172" s="478"/>
      <c r="AI172" s="478"/>
      <c r="AJ172" s="476"/>
      <c r="AK172" s="476"/>
      <c r="AL172" s="476"/>
      <c r="AM172" s="476"/>
      <c r="AN172" s="476"/>
      <c r="AO172" s="476"/>
      <c r="AP172" s="476"/>
      <c r="AQ172" s="476"/>
      <c r="AR172" s="476"/>
      <c r="AS172" s="476"/>
      <c r="AT172" s="476"/>
      <c r="AU172" s="476"/>
      <c r="AV172" s="476"/>
      <c r="AW172" s="476"/>
      <c r="AX172" s="476"/>
      <c r="AY172" s="476"/>
      <c r="AZ172" s="476"/>
      <c r="BA172" s="476"/>
      <c r="BB172" s="476"/>
      <c r="BC172" s="476"/>
      <c r="BD172" s="476"/>
      <c r="BE172" s="476"/>
      <c r="BF172" s="476"/>
      <c r="BG172" s="476"/>
      <c r="BH172" s="476"/>
      <c r="BI172" s="476"/>
      <c r="BJ172" s="476"/>
      <c r="BK172" s="476"/>
      <c r="BL172" s="476"/>
      <c r="BM172" s="476"/>
      <c r="BN172" s="476"/>
      <c r="BO172" s="476"/>
      <c r="BP172" s="476"/>
      <c r="BQ172" s="476"/>
      <c r="BR172" s="476"/>
      <c r="BS172" s="476"/>
      <c r="BT172" s="476"/>
      <c r="BU172" s="476"/>
      <c r="BV172" s="476"/>
      <c r="BW172" s="476"/>
      <c r="BX172" s="476"/>
      <c r="BY172" s="476"/>
      <c r="BZ172" s="476"/>
      <c r="CA172" s="476"/>
      <c r="CB172" s="476"/>
      <c r="CC172" s="476"/>
      <c r="CD172" s="476"/>
      <c r="CE172" s="476"/>
      <c r="CF172" s="476"/>
      <c r="CG172" s="476"/>
      <c r="CH172" s="476"/>
      <c r="CI172" s="476"/>
      <c r="CJ172" s="476"/>
      <c r="CK172" s="476"/>
      <c r="CL172" s="476"/>
      <c r="CM172" s="476"/>
      <c r="CN172" s="476"/>
      <c r="CO172" s="476"/>
      <c r="CP172" s="476"/>
      <c r="CQ172" s="476"/>
      <c r="CR172" s="476"/>
      <c r="CS172" s="476"/>
      <c r="CT172" s="476"/>
      <c r="CU172" s="476"/>
      <c r="CV172" s="476"/>
      <c r="CW172" s="476"/>
      <c r="CX172" s="476"/>
      <c r="CY172" s="476"/>
      <c r="CZ172" s="476"/>
      <c r="DA172" s="476"/>
      <c r="DB172" s="476"/>
      <c r="DC172" s="476"/>
      <c r="DD172" s="476"/>
      <c r="DE172" s="476"/>
      <c r="DF172" s="476"/>
      <c r="DG172" s="476"/>
      <c r="DH172" s="476"/>
      <c r="DI172" s="476"/>
      <c r="DJ172" s="476"/>
      <c r="DK172" s="476"/>
      <c r="DL172" s="476"/>
      <c r="DM172" s="476"/>
      <c r="DN172" s="476"/>
      <c r="DO172" s="476"/>
      <c r="DP172" s="476"/>
      <c r="DQ172" s="476"/>
      <c r="DR172" s="476"/>
    </row>
    <row r="173" spans="1:122" s="202" customFormat="1">
      <c r="A173" s="476"/>
      <c r="B173" s="476"/>
      <c r="C173" s="476"/>
      <c r="D173" s="476"/>
      <c r="E173" s="476"/>
      <c r="F173" s="476"/>
      <c r="G173" s="476"/>
      <c r="H173" s="476"/>
      <c r="I173" s="476"/>
      <c r="J173" s="476"/>
      <c r="K173" s="476"/>
      <c r="L173" s="476"/>
      <c r="M173" s="476"/>
      <c r="N173" s="478"/>
      <c r="O173" s="478"/>
      <c r="P173" s="476"/>
      <c r="Q173" s="476"/>
      <c r="R173" s="476"/>
      <c r="S173" s="478"/>
      <c r="T173" s="478"/>
      <c r="U173" s="476"/>
      <c r="V173" s="476"/>
      <c r="W173" s="476"/>
      <c r="X173" s="478"/>
      <c r="Y173" s="478"/>
      <c r="Z173" s="476"/>
      <c r="AA173" s="476"/>
      <c r="AB173" s="476"/>
      <c r="AC173" s="478"/>
      <c r="AD173" s="478"/>
      <c r="AE173" s="476"/>
      <c r="AF173" s="476"/>
      <c r="AG173" s="476"/>
      <c r="AH173" s="478"/>
      <c r="AI173" s="478"/>
      <c r="AJ173" s="476"/>
      <c r="AK173" s="476"/>
      <c r="AL173" s="476"/>
      <c r="AM173" s="476"/>
      <c r="AN173" s="476"/>
      <c r="AO173" s="476"/>
      <c r="AP173" s="476"/>
      <c r="AQ173" s="476"/>
      <c r="AR173" s="476"/>
      <c r="AS173" s="476"/>
      <c r="AT173" s="476"/>
      <c r="AU173" s="476"/>
      <c r="AV173" s="476"/>
      <c r="AW173" s="476"/>
      <c r="AX173" s="476"/>
      <c r="AY173" s="476"/>
      <c r="AZ173" s="476"/>
      <c r="BA173" s="476"/>
      <c r="BB173" s="476"/>
      <c r="BC173" s="476"/>
      <c r="BD173" s="476"/>
      <c r="BE173" s="476"/>
      <c r="BF173" s="476"/>
      <c r="BG173" s="476"/>
      <c r="BH173" s="476"/>
      <c r="BI173" s="476"/>
      <c r="BJ173" s="476"/>
      <c r="BK173" s="476"/>
      <c r="BL173" s="476"/>
      <c r="BM173" s="476"/>
      <c r="BN173" s="476"/>
      <c r="BO173" s="476"/>
      <c r="BP173" s="476"/>
      <c r="BQ173" s="476"/>
      <c r="BR173" s="476"/>
      <c r="BS173" s="476"/>
      <c r="BT173" s="476"/>
      <c r="BU173" s="476"/>
      <c r="BV173" s="476"/>
      <c r="BW173" s="476"/>
      <c r="BX173" s="476"/>
      <c r="BY173" s="476"/>
      <c r="BZ173" s="476"/>
      <c r="CA173" s="476"/>
      <c r="CB173" s="476"/>
      <c r="CC173" s="476"/>
      <c r="CD173" s="476"/>
      <c r="CE173" s="476"/>
      <c r="CF173" s="476"/>
      <c r="CG173" s="476"/>
      <c r="CH173" s="476"/>
      <c r="CI173" s="476"/>
      <c r="CJ173" s="476"/>
      <c r="CK173" s="476"/>
      <c r="CL173" s="476"/>
      <c r="CM173" s="476"/>
      <c r="CN173" s="476"/>
      <c r="CO173" s="476"/>
      <c r="CP173" s="476"/>
      <c r="CQ173" s="476"/>
      <c r="CR173" s="476"/>
      <c r="CS173" s="476"/>
      <c r="CT173" s="476"/>
      <c r="CU173" s="476"/>
      <c r="CV173" s="476"/>
      <c r="CW173" s="476"/>
      <c r="CX173" s="476"/>
      <c r="CY173" s="476"/>
      <c r="CZ173" s="476"/>
      <c r="DA173" s="476"/>
      <c r="DB173" s="476"/>
      <c r="DC173" s="476"/>
      <c r="DD173" s="476"/>
      <c r="DE173" s="476"/>
      <c r="DF173" s="476"/>
      <c r="DG173" s="476"/>
      <c r="DH173" s="476"/>
      <c r="DI173" s="476"/>
      <c r="DJ173" s="476"/>
      <c r="DK173" s="476"/>
      <c r="DL173" s="476"/>
      <c r="DM173" s="476"/>
      <c r="DN173" s="476"/>
      <c r="DO173" s="476"/>
      <c r="DP173" s="476"/>
      <c r="DQ173" s="476"/>
      <c r="DR173" s="476"/>
    </row>
    <row r="174" spans="1:122" s="202" customFormat="1">
      <c r="A174" s="476"/>
      <c r="B174" s="476"/>
      <c r="C174" s="476"/>
      <c r="D174" s="476"/>
      <c r="E174" s="476"/>
      <c r="F174" s="476"/>
      <c r="G174" s="476"/>
      <c r="H174" s="476"/>
      <c r="I174" s="476"/>
      <c r="J174" s="476"/>
      <c r="K174" s="476"/>
      <c r="L174" s="476"/>
      <c r="M174" s="476"/>
      <c r="N174" s="478"/>
      <c r="O174" s="478"/>
      <c r="P174" s="476"/>
      <c r="Q174" s="476"/>
      <c r="R174" s="476"/>
      <c r="S174" s="478"/>
      <c r="T174" s="478"/>
      <c r="U174" s="476"/>
      <c r="V174" s="476"/>
      <c r="W174" s="476"/>
      <c r="X174" s="478"/>
      <c r="Y174" s="478"/>
      <c r="Z174" s="476"/>
      <c r="AA174" s="476"/>
      <c r="AB174" s="476"/>
      <c r="AC174" s="478"/>
      <c r="AD174" s="478"/>
      <c r="AE174" s="476"/>
      <c r="AF174" s="476"/>
      <c r="AG174" s="476"/>
      <c r="AH174" s="478"/>
      <c r="AI174" s="478"/>
      <c r="AJ174" s="476"/>
      <c r="AK174" s="476"/>
      <c r="AL174" s="476"/>
      <c r="AM174" s="476"/>
      <c r="AN174" s="476"/>
      <c r="AO174" s="476"/>
      <c r="AP174" s="476"/>
      <c r="AQ174" s="476"/>
      <c r="AR174" s="476"/>
      <c r="AS174" s="476"/>
      <c r="AT174" s="476"/>
      <c r="AU174" s="476"/>
      <c r="AV174" s="476"/>
      <c r="AW174" s="476"/>
      <c r="AX174" s="476"/>
      <c r="AY174" s="476"/>
      <c r="AZ174" s="476"/>
      <c r="BA174" s="476"/>
      <c r="BB174" s="476"/>
      <c r="BC174" s="476"/>
      <c r="BD174" s="476"/>
      <c r="BE174" s="476"/>
      <c r="BF174" s="476"/>
      <c r="BG174" s="476"/>
      <c r="BH174" s="476"/>
      <c r="BI174" s="476"/>
      <c r="BJ174" s="476"/>
      <c r="BK174" s="476"/>
      <c r="BL174" s="476"/>
      <c r="BM174" s="476"/>
      <c r="BN174" s="476"/>
      <c r="BO174" s="476"/>
      <c r="BP174" s="476"/>
      <c r="BQ174" s="476"/>
      <c r="BR174" s="476"/>
      <c r="BS174" s="476"/>
      <c r="BT174" s="476"/>
      <c r="BU174" s="476"/>
      <c r="BV174" s="476"/>
      <c r="BW174" s="476"/>
      <c r="BX174" s="476"/>
      <c r="BY174" s="476"/>
      <c r="BZ174" s="476"/>
      <c r="CA174" s="476"/>
      <c r="CB174" s="476"/>
      <c r="CC174" s="476"/>
      <c r="CD174" s="476"/>
      <c r="CE174" s="476"/>
      <c r="CF174" s="476"/>
      <c r="CG174" s="476"/>
      <c r="CH174" s="476"/>
      <c r="CI174" s="476"/>
      <c r="CJ174" s="476"/>
      <c r="CK174" s="476"/>
      <c r="CL174" s="476"/>
      <c r="CM174" s="476"/>
      <c r="CN174" s="476"/>
      <c r="CO174" s="476"/>
      <c r="CP174" s="476"/>
      <c r="CQ174" s="476"/>
      <c r="CR174" s="476"/>
      <c r="CS174" s="476"/>
      <c r="CT174" s="476"/>
      <c r="CU174" s="476"/>
      <c r="CV174" s="476"/>
      <c r="CW174" s="476"/>
      <c r="CX174" s="476"/>
      <c r="CY174" s="476"/>
      <c r="CZ174" s="476"/>
      <c r="DA174" s="476"/>
      <c r="DB174" s="476"/>
      <c r="DC174" s="476"/>
      <c r="DD174" s="476"/>
      <c r="DE174" s="476"/>
      <c r="DF174" s="476"/>
      <c r="DG174" s="476"/>
      <c r="DH174" s="476"/>
      <c r="DI174" s="476"/>
      <c r="DJ174" s="476"/>
      <c r="DK174" s="476"/>
      <c r="DL174" s="476"/>
      <c r="DM174" s="476"/>
      <c r="DN174" s="476"/>
      <c r="DO174" s="476"/>
      <c r="DP174" s="476"/>
      <c r="DQ174" s="476"/>
      <c r="DR174" s="476"/>
    </row>
    <row r="175" spans="1:122" s="202" customFormat="1">
      <c r="A175" s="476"/>
      <c r="B175" s="476"/>
      <c r="C175" s="476"/>
      <c r="D175" s="476"/>
      <c r="E175" s="476"/>
      <c r="F175" s="476"/>
      <c r="G175" s="476"/>
      <c r="H175" s="476"/>
      <c r="I175" s="476"/>
      <c r="J175" s="476"/>
      <c r="K175" s="476"/>
      <c r="L175" s="476"/>
      <c r="M175" s="476"/>
      <c r="N175" s="478"/>
      <c r="O175" s="478"/>
      <c r="P175" s="476"/>
      <c r="Q175" s="476"/>
      <c r="R175" s="476"/>
      <c r="S175" s="478"/>
      <c r="T175" s="478"/>
      <c r="U175" s="476"/>
      <c r="V175" s="476"/>
      <c r="W175" s="476"/>
      <c r="X175" s="478"/>
      <c r="Y175" s="478"/>
      <c r="Z175" s="476"/>
      <c r="AA175" s="476"/>
      <c r="AB175" s="476"/>
      <c r="AC175" s="478"/>
      <c r="AD175" s="478"/>
      <c r="AE175" s="476"/>
      <c r="AF175" s="476"/>
      <c r="AG175" s="476"/>
      <c r="AH175" s="478"/>
      <c r="AI175" s="478"/>
      <c r="AJ175" s="476"/>
      <c r="AK175" s="476"/>
      <c r="AL175" s="476"/>
      <c r="AM175" s="476"/>
      <c r="AN175" s="476"/>
      <c r="AO175" s="476"/>
      <c r="AP175" s="476"/>
      <c r="AQ175" s="476"/>
      <c r="AR175" s="476"/>
      <c r="AS175" s="476"/>
      <c r="AT175" s="476"/>
      <c r="AU175" s="476"/>
      <c r="AV175" s="476"/>
      <c r="AW175" s="476"/>
      <c r="AX175" s="476"/>
      <c r="AY175" s="476"/>
      <c r="AZ175" s="476"/>
      <c r="BA175" s="476"/>
      <c r="BB175" s="476"/>
      <c r="BC175" s="476"/>
      <c r="BD175" s="476"/>
      <c r="BE175" s="476"/>
      <c r="BF175" s="476"/>
      <c r="BG175" s="476"/>
      <c r="BH175" s="476"/>
      <c r="BI175" s="476"/>
      <c r="BJ175" s="476"/>
      <c r="BK175" s="476"/>
      <c r="BL175" s="476"/>
      <c r="BM175" s="476"/>
      <c r="BN175" s="476"/>
      <c r="BO175" s="476"/>
      <c r="BP175" s="476"/>
      <c r="BQ175" s="476"/>
      <c r="BR175" s="476"/>
      <c r="BS175" s="476"/>
      <c r="BT175" s="476"/>
      <c r="BU175" s="476"/>
      <c r="BV175" s="476"/>
      <c r="BW175" s="476"/>
      <c r="BX175" s="476"/>
      <c r="BY175" s="476"/>
      <c r="BZ175" s="476"/>
      <c r="CA175" s="476"/>
      <c r="CB175" s="476"/>
      <c r="CC175" s="476"/>
      <c r="CD175" s="476"/>
      <c r="CE175" s="476"/>
      <c r="CF175" s="476"/>
      <c r="CG175" s="476"/>
      <c r="CH175" s="476"/>
      <c r="CI175" s="476"/>
      <c r="CJ175" s="476"/>
      <c r="CK175" s="476"/>
      <c r="CL175" s="476"/>
      <c r="CM175" s="476"/>
      <c r="CN175" s="476"/>
      <c r="CO175" s="476"/>
      <c r="CP175" s="476"/>
      <c r="CQ175" s="476"/>
      <c r="CR175" s="476"/>
      <c r="CS175" s="476"/>
      <c r="CT175" s="476"/>
      <c r="CU175" s="476"/>
      <c r="CV175" s="476"/>
      <c r="CW175" s="476"/>
      <c r="CX175" s="476"/>
      <c r="CY175" s="476"/>
      <c r="CZ175" s="476"/>
      <c r="DA175" s="476"/>
      <c r="DB175" s="476"/>
      <c r="DC175" s="476"/>
      <c r="DD175" s="476"/>
      <c r="DE175" s="476"/>
      <c r="DF175" s="476"/>
      <c r="DG175" s="476"/>
      <c r="DH175" s="476"/>
      <c r="DI175" s="476"/>
      <c r="DJ175" s="476"/>
      <c r="DK175" s="476"/>
      <c r="DL175" s="476"/>
      <c r="DM175" s="476"/>
      <c r="DN175" s="476"/>
      <c r="DO175" s="476"/>
      <c r="DP175" s="476"/>
      <c r="DQ175" s="476"/>
      <c r="DR175" s="476"/>
    </row>
    <row r="176" spans="1:122" s="202" customFormat="1">
      <c r="A176" s="476"/>
      <c r="B176" s="476"/>
      <c r="C176" s="476"/>
      <c r="D176" s="476"/>
      <c r="E176" s="476"/>
      <c r="F176" s="476"/>
      <c r="G176" s="476"/>
      <c r="H176" s="476"/>
      <c r="I176" s="476"/>
      <c r="J176" s="476"/>
      <c r="K176" s="476"/>
      <c r="L176" s="476"/>
      <c r="M176" s="476"/>
      <c r="N176" s="478"/>
      <c r="O176" s="478"/>
      <c r="P176" s="476"/>
      <c r="Q176" s="476"/>
      <c r="R176" s="476"/>
      <c r="S176" s="478"/>
      <c r="T176" s="478"/>
      <c r="U176" s="476"/>
      <c r="V176" s="476"/>
      <c r="W176" s="476"/>
      <c r="X176" s="478"/>
      <c r="Y176" s="478"/>
      <c r="Z176" s="476"/>
      <c r="AA176" s="476"/>
      <c r="AB176" s="476"/>
      <c r="AC176" s="478"/>
      <c r="AD176" s="478"/>
      <c r="AE176" s="476"/>
      <c r="AF176" s="476"/>
      <c r="AG176" s="476"/>
      <c r="AH176" s="478"/>
      <c r="AI176" s="478"/>
      <c r="AJ176" s="476"/>
      <c r="AK176" s="476"/>
      <c r="AL176" s="476"/>
      <c r="AM176" s="476"/>
      <c r="AN176" s="476"/>
      <c r="AO176" s="476"/>
      <c r="AP176" s="476"/>
      <c r="AQ176" s="476"/>
      <c r="AR176" s="476"/>
      <c r="AS176" s="476"/>
      <c r="AT176" s="476"/>
      <c r="AU176" s="476"/>
      <c r="AV176" s="476"/>
      <c r="AW176" s="476"/>
      <c r="AX176" s="476"/>
      <c r="AY176" s="476"/>
      <c r="AZ176" s="476"/>
      <c r="BA176" s="476"/>
      <c r="BB176" s="476"/>
      <c r="BC176" s="476"/>
      <c r="BD176" s="476"/>
      <c r="BE176" s="476"/>
      <c r="BF176" s="476"/>
      <c r="BG176" s="476"/>
      <c r="BH176" s="476"/>
      <c r="BI176" s="476"/>
      <c r="BJ176" s="476"/>
      <c r="BK176" s="476"/>
      <c r="BL176" s="476"/>
      <c r="BM176" s="476"/>
      <c r="BN176" s="476"/>
      <c r="BO176" s="476"/>
      <c r="BP176" s="476"/>
      <c r="BQ176" s="476"/>
      <c r="BR176" s="476"/>
      <c r="BS176" s="476"/>
      <c r="BT176" s="476"/>
      <c r="BU176" s="476"/>
      <c r="BV176" s="476"/>
      <c r="BW176" s="476"/>
      <c r="BX176" s="476"/>
      <c r="BY176" s="476"/>
      <c r="BZ176" s="476"/>
      <c r="CA176" s="476"/>
      <c r="CB176" s="476"/>
      <c r="CC176" s="476"/>
      <c r="CD176" s="476"/>
      <c r="CE176" s="476"/>
      <c r="CF176" s="476"/>
      <c r="CG176" s="476"/>
      <c r="CH176" s="476"/>
      <c r="CI176" s="476"/>
      <c r="CJ176" s="476"/>
      <c r="CK176" s="476"/>
      <c r="CL176" s="476"/>
      <c r="CM176" s="476"/>
      <c r="CN176" s="476"/>
      <c r="CO176" s="476"/>
      <c r="CP176" s="476"/>
      <c r="CQ176" s="476"/>
      <c r="CR176" s="476"/>
      <c r="CS176" s="476"/>
      <c r="CT176" s="476"/>
      <c r="CU176" s="476"/>
      <c r="CV176" s="476"/>
      <c r="CW176" s="476"/>
      <c r="CX176" s="476"/>
      <c r="CY176" s="476"/>
      <c r="CZ176" s="476"/>
      <c r="DA176" s="476"/>
      <c r="DB176" s="476"/>
      <c r="DC176" s="476"/>
      <c r="DD176" s="476"/>
      <c r="DE176" s="476"/>
      <c r="DF176" s="476"/>
      <c r="DG176" s="476"/>
      <c r="DH176" s="476"/>
      <c r="DI176" s="476"/>
      <c r="DJ176" s="476"/>
      <c r="DK176" s="476"/>
      <c r="DL176" s="476"/>
      <c r="DM176" s="476"/>
      <c r="DN176" s="476"/>
      <c r="DO176" s="476"/>
      <c r="DP176" s="476"/>
      <c r="DQ176" s="476"/>
      <c r="DR176" s="476"/>
    </row>
    <row r="177" spans="1:122" s="202" customFormat="1">
      <c r="A177" s="476"/>
      <c r="B177" s="476"/>
      <c r="C177" s="476"/>
      <c r="D177" s="476"/>
      <c r="E177" s="476"/>
      <c r="F177" s="476"/>
      <c r="G177" s="476"/>
      <c r="H177" s="476"/>
      <c r="I177" s="476"/>
      <c r="J177" s="476"/>
      <c r="K177" s="476"/>
      <c r="L177" s="476"/>
      <c r="M177" s="476"/>
      <c r="N177" s="478"/>
      <c r="O177" s="478"/>
      <c r="P177" s="476"/>
      <c r="Q177" s="476"/>
      <c r="R177" s="476"/>
      <c r="S177" s="478"/>
      <c r="T177" s="478"/>
      <c r="U177" s="476"/>
      <c r="V177" s="476"/>
      <c r="W177" s="476"/>
      <c r="X177" s="478"/>
      <c r="Y177" s="478"/>
      <c r="Z177" s="476"/>
      <c r="AA177" s="476"/>
      <c r="AB177" s="476"/>
      <c r="AC177" s="478"/>
      <c r="AD177" s="478"/>
      <c r="AE177" s="476"/>
      <c r="AF177" s="476"/>
      <c r="AG177" s="476"/>
      <c r="AH177" s="478"/>
      <c r="AI177" s="478"/>
      <c r="AJ177" s="476"/>
      <c r="AK177" s="476"/>
      <c r="AL177" s="476"/>
      <c r="AM177" s="476"/>
      <c r="AN177" s="476"/>
      <c r="AO177" s="476"/>
      <c r="AP177" s="476"/>
      <c r="AQ177" s="476"/>
      <c r="AR177" s="476"/>
      <c r="AS177" s="476"/>
      <c r="AT177" s="476"/>
      <c r="AU177" s="476"/>
      <c r="AV177" s="476"/>
      <c r="AW177" s="476"/>
      <c r="AX177" s="476"/>
      <c r="AY177" s="476"/>
      <c r="AZ177" s="476"/>
      <c r="BA177" s="476"/>
      <c r="BB177" s="476"/>
      <c r="BC177" s="476"/>
      <c r="BD177" s="476"/>
      <c r="BE177" s="476"/>
      <c r="BF177" s="476"/>
      <c r="BG177" s="476"/>
      <c r="BH177" s="476"/>
      <c r="BI177" s="476"/>
      <c r="BJ177" s="476"/>
      <c r="BK177" s="476"/>
      <c r="BL177" s="476"/>
      <c r="BM177" s="476"/>
      <c r="BN177" s="476"/>
      <c r="BO177" s="476"/>
      <c r="BP177" s="476"/>
      <c r="BQ177" s="476"/>
      <c r="BR177" s="476"/>
      <c r="BS177" s="476"/>
      <c r="BT177" s="476"/>
      <c r="BU177" s="476"/>
      <c r="BV177" s="476"/>
      <c r="BW177" s="476"/>
      <c r="BX177" s="476"/>
      <c r="BY177" s="476"/>
      <c r="BZ177" s="476"/>
      <c r="CA177" s="476"/>
      <c r="CB177" s="476"/>
      <c r="CC177" s="476"/>
      <c r="CD177" s="476"/>
      <c r="CE177" s="476"/>
      <c r="CF177" s="476"/>
      <c r="CG177" s="476"/>
      <c r="CH177" s="476"/>
      <c r="CI177" s="476"/>
      <c r="CJ177" s="476"/>
      <c r="CK177" s="476"/>
      <c r="CL177" s="476"/>
      <c r="CM177" s="476"/>
      <c r="CN177" s="476"/>
      <c r="CO177" s="476"/>
      <c r="CP177" s="476"/>
      <c r="CQ177" s="476"/>
      <c r="CR177" s="476"/>
      <c r="CS177" s="476"/>
      <c r="CT177" s="476"/>
      <c r="CU177" s="476"/>
      <c r="CV177" s="476"/>
      <c r="CW177" s="476"/>
      <c r="CX177" s="476"/>
      <c r="CY177" s="476"/>
      <c r="CZ177" s="476"/>
      <c r="DA177" s="476"/>
      <c r="DB177" s="476"/>
      <c r="DC177" s="476"/>
      <c r="DD177" s="476"/>
      <c r="DE177" s="476"/>
      <c r="DF177" s="476"/>
      <c r="DG177" s="476"/>
      <c r="DH177" s="476"/>
      <c r="DI177" s="476"/>
      <c r="DJ177" s="476"/>
      <c r="DK177" s="476"/>
      <c r="DL177" s="476"/>
      <c r="DM177" s="476"/>
      <c r="DN177" s="476"/>
      <c r="DO177" s="476"/>
      <c r="DP177" s="476"/>
      <c r="DQ177" s="476"/>
      <c r="DR177" s="476"/>
    </row>
    <row r="178" spans="1:122" s="202" customFormat="1">
      <c r="A178" s="476"/>
      <c r="B178" s="476"/>
      <c r="C178" s="476"/>
      <c r="D178" s="476"/>
      <c r="E178" s="476"/>
      <c r="F178" s="476"/>
      <c r="G178" s="476"/>
      <c r="H178" s="476"/>
      <c r="I178" s="476"/>
      <c r="J178" s="476"/>
      <c r="K178" s="476"/>
      <c r="L178" s="476"/>
      <c r="M178" s="476"/>
      <c r="N178" s="478"/>
      <c r="O178" s="478"/>
      <c r="P178" s="476"/>
      <c r="Q178" s="476"/>
      <c r="R178" s="476"/>
      <c r="S178" s="478"/>
      <c r="T178" s="478"/>
      <c r="U178" s="476"/>
      <c r="V178" s="476"/>
      <c r="W178" s="476"/>
      <c r="X178" s="478"/>
      <c r="Y178" s="478"/>
      <c r="Z178" s="476"/>
      <c r="AA178" s="476"/>
      <c r="AB178" s="476"/>
      <c r="AC178" s="478"/>
      <c r="AD178" s="478"/>
      <c r="AE178" s="476"/>
      <c r="AF178" s="476"/>
      <c r="AG178" s="476"/>
      <c r="AH178" s="478"/>
      <c r="AI178" s="478"/>
      <c r="AJ178" s="476"/>
      <c r="AK178" s="476"/>
      <c r="AL178" s="476"/>
      <c r="AM178" s="476"/>
      <c r="AN178" s="476"/>
      <c r="AO178" s="476"/>
      <c r="AP178" s="476"/>
      <c r="AQ178" s="476"/>
      <c r="AR178" s="476"/>
      <c r="AS178" s="476"/>
      <c r="AT178" s="476"/>
      <c r="AU178" s="476"/>
      <c r="AV178" s="476"/>
      <c r="AW178" s="476"/>
      <c r="AX178" s="476"/>
      <c r="AY178" s="476"/>
      <c r="AZ178" s="476"/>
      <c r="BA178" s="476"/>
      <c r="BB178" s="476"/>
      <c r="BC178" s="476"/>
      <c r="BD178" s="476"/>
      <c r="BE178" s="476"/>
      <c r="BF178" s="476"/>
      <c r="BG178" s="476"/>
      <c r="BH178" s="476"/>
      <c r="BI178" s="476"/>
      <c r="BJ178" s="476"/>
      <c r="BK178" s="476"/>
      <c r="BL178" s="476"/>
      <c r="BM178" s="476"/>
      <c r="BN178" s="476"/>
      <c r="BO178" s="476"/>
      <c r="BP178" s="476"/>
      <c r="BQ178" s="476"/>
      <c r="BR178" s="476"/>
      <c r="BS178" s="476"/>
      <c r="BT178" s="476"/>
      <c r="BU178" s="476"/>
      <c r="BV178" s="476"/>
      <c r="BW178" s="476"/>
      <c r="BX178" s="476"/>
      <c r="BY178" s="476"/>
      <c r="BZ178" s="476"/>
      <c r="CA178" s="476"/>
      <c r="CB178" s="476"/>
      <c r="CC178" s="476"/>
      <c r="CD178" s="476"/>
      <c r="CE178" s="476"/>
      <c r="CF178" s="476"/>
      <c r="CG178" s="476"/>
      <c r="CH178" s="476"/>
      <c r="CI178" s="476"/>
      <c r="CJ178" s="476"/>
      <c r="CK178" s="476"/>
      <c r="CL178" s="476"/>
      <c r="CM178" s="476"/>
      <c r="CN178" s="476"/>
      <c r="CO178" s="476"/>
      <c r="CP178" s="476"/>
      <c r="CQ178" s="476"/>
      <c r="CR178" s="476"/>
      <c r="CS178" s="476"/>
      <c r="CT178" s="476"/>
      <c r="CU178" s="476"/>
      <c r="CV178" s="476"/>
      <c r="CW178" s="476"/>
      <c r="CX178" s="476"/>
      <c r="CY178" s="476"/>
      <c r="CZ178" s="476"/>
      <c r="DA178" s="476"/>
      <c r="DB178" s="476"/>
      <c r="DC178" s="476"/>
      <c r="DD178" s="476"/>
      <c r="DE178" s="476"/>
      <c r="DF178" s="476"/>
      <c r="DG178" s="476"/>
      <c r="DH178" s="476"/>
      <c r="DI178" s="476"/>
      <c r="DJ178" s="476"/>
      <c r="DK178" s="476"/>
      <c r="DL178" s="476"/>
      <c r="DM178" s="476"/>
      <c r="DN178" s="476"/>
      <c r="DO178" s="476"/>
      <c r="DP178" s="476"/>
      <c r="DQ178" s="476"/>
      <c r="DR178" s="476"/>
    </row>
    <row r="179" spans="1:122" s="202" customFormat="1">
      <c r="A179" s="476"/>
      <c r="B179" s="476"/>
      <c r="C179" s="476"/>
      <c r="D179" s="476"/>
      <c r="E179" s="476"/>
      <c r="F179" s="476"/>
      <c r="G179" s="476"/>
      <c r="H179" s="476"/>
      <c r="I179" s="476"/>
      <c r="J179" s="476"/>
      <c r="K179" s="476"/>
      <c r="L179" s="476"/>
      <c r="M179" s="476"/>
      <c r="N179" s="478"/>
      <c r="O179" s="478"/>
      <c r="P179" s="476"/>
      <c r="Q179" s="476"/>
      <c r="R179" s="476"/>
      <c r="S179" s="478"/>
      <c r="T179" s="478"/>
      <c r="U179" s="476"/>
      <c r="V179" s="476"/>
      <c r="W179" s="476"/>
      <c r="X179" s="478"/>
      <c r="Y179" s="478"/>
      <c r="Z179" s="476"/>
      <c r="AA179" s="476"/>
      <c r="AB179" s="476"/>
      <c r="AC179" s="478"/>
      <c r="AD179" s="478"/>
      <c r="AE179" s="476"/>
      <c r="AF179" s="476"/>
      <c r="AG179" s="476"/>
      <c r="AH179" s="478"/>
      <c r="AI179" s="478"/>
      <c r="AJ179" s="476"/>
      <c r="AK179" s="476"/>
      <c r="AL179" s="476"/>
      <c r="AM179" s="476"/>
      <c r="AN179" s="476"/>
      <c r="AO179" s="476"/>
      <c r="AP179" s="476"/>
      <c r="AQ179" s="476"/>
      <c r="AR179" s="476"/>
      <c r="AS179" s="476"/>
      <c r="AT179" s="476"/>
      <c r="AU179" s="476"/>
      <c r="AV179" s="476"/>
      <c r="AW179" s="476"/>
      <c r="AX179" s="476"/>
      <c r="AY179" s="476"/>
      <c r="AZ179" s="476"/>
      <c r="BA179" s="476"/>
      <c r="BB179" s="476"/>
      <c r="BC179" s="476"/>
      <c r="BD179" s="476"/>
      <c r="BE179" s="476"/>
      <c r="BF179" s="476"/>
      <c r="BG179" s="476"/>
      <c r="BH179" s="476"/>
      <c r="BI179" s="476"/>
      <c r="BJ179" s="476"/>
      <c r="BK179" s="476"/>
      <c r="BL179" s="476"/>
      <c r="BM179" s="476"/>
      <c r="BN179" s="476"/>
      <c r="BO179" s="476"/>
      <c r="BP179" s="476"/>
      <c r="BQ179" s="476"/>
      <c r="BR179" s="476"/>
      <c r="BS179" s="476"/>
      <c r="BT179" s="476"/>
      <c r="BU179" s="476"/>
      <c r="BV179" s="476"/>
      <c r="BW179" s="476"/>
      <c r="BX179" s="476"/>
      <c r="BY179" s="476"/>
      <c r="BZ179" s="476"/>
      <c r="CA179" s="476"/>
      <c r="CB179" s="476"/>
      <c r="CC179" s="476"/>
      <c r="CD179" s="476"/>
      <c r="CE179" s="476"/>
      <c r="CF179" s="476"/>
      <c r="CG179" s="476"/>
      <c r="CH179" s="476"/>
      <c r="CI179" s="476"/>
      <c r="CJ179" s="476"/>
      <c r="CK179" s="476"/>
      <c r="CL179" s="476"/>
      <c r="CM179" s="476"/>
      <c r="CN179" s="476"/>
      <c r="CO179" s="476"/>
      <c r="CP179" s="476"/>
      <c r="CQ179" s="476"/>
      <c r="CR179" s="476"/>
      <c r="CS179" s="476"/>
      <c r="CT179" s="476"/>
      <c r="CU179" s="476"/>
      <c r="CV179" s="476"/>
      <c r="CW179" s="476"/>
      <c r="CX179" s="476"/>
      <c r="CY179" s="476"/>
      <c r="CZ179" s="476"/>
      <c r="DA179" s="476"/>
      <c r="DB179" s="476"/>
      <c r="DC179" s="476"/>
      <c r="DD179" s="476"/>
      <c r="DE179" s="476"/>
      <c r="DF179" s="476"/>
      <c r="DG179" s="476"/>
      <c r="DH179" s="476"/>
      <c r="DI179" s="476"/>
      <c r="DJ179" s="476"/>
      <c r="DK179" s="476"/>
      <c r="DL179" s="476"/>
      <c r="DM179" s="476"/>
      <c r="DN179" s="476"/>
      <c r="DO179" s="476"/>
      <c r="DP179" s="476"/>
      <c r="DQ179" s="476"/>
      <c r="DR179" s="476"/>
    </row>
    <row r="180" spans="1:122" s="202" customFormat="1">
      <c r="A180" s="476"/>
      <c r="B180" s="476"/>
      <c r="C180" s="476"/>
      <c r="D180" s="476"/>
      <c r="E180" s="476"/>
      <c r="F180" s="476"/>
      <c r="G180" s="476"/>
      <c r="H180" s="476"/>
      <c r="I180" s="476"/>
      <c r="J180" s="476"/>
      <c r="K180" s="476"/>
      <c r="L180" s="476"/>
      <c r="M180" s="476"/>
      <c r="N180" s="478"/>
      <c r="O180" s="478"/>
      <c r="P180" s="476"/>
      <c r="Q180" s="476"/>
      <c r="R180" s="476"/>
      <c r="S180" s="478"/>
      <c r="T180" s="478"/>
      <c r="U180" s="476"/>
      <c r="V180" s="476"/>
      <c r="W180" s="476"/>
      <c r="X180" s="478"/>
      <c r="Y180" s="478"/>
      <c r="Z180" s="476"/>
      <c r="AA180" s="476"/>
      <c r="AB180" s="476"/>
      <c r="AC180" s="478"/>
      <c r="AD180" s="478"/>
      <c r="AE180" s="476"/>
      <c r="AF180" s="476"/>
      <c r="AG180" s="476"/>
      <c r="AH180" s="478"/>
      <c r="AI180" s="478"/>
      <c r="AJ180" s="476"/>
      <c r="AK180" s="476"/>
      <c r="AL180" s="476"/>
      <c r="AM180" s="476"/>
      <c r="AN180" s="476"/>
      <c r="AO180" s="476"/>
      <c r="AP180" s="476"/>
      <c r="AQ180" s="476"/>
      <c r="AR180" s="476"/>
      <c r="AS180" s="476"/>
      <c r="AT180" s="476"/>
      <c r="AU180" s="476"/>
      <c r="AV180" s="476"/>
      <c r="AW180" s="476"/>
      <c r="AX180" s="476"/>
      <c r="AY180" s="476"/>
      <c r="AZ180" s="476"/>
      <c r="BA180" s="476"/>
      <c r="BB180" s="476"/>
      <c r="BC180" s="476"/>
      <c r="BD180" s="476"/>
      <c r="BE180" s="476"/>
      <c r="BF180" s="476"/>
      <c r="BG180" s="476"/>
      <c r="BH180" s="476"/>
      <c r="BI180" s="476"/>
      <c r="BJ180" s="476"/>
      <c r="BK180" s="476"/>
      <c r="BL180" s="476"/>
      <c r="BM180" s="476"/>
      <c r="BN180" s="476"/>
      <c r="BO180" s="476"/>
      <c r="BP180" s="476"/>
      <c r="BQ180" s="476"/>
      <c r="BR180" s="476"/>
      <c r="BS180" s="476"/>
      <c r="BT180" s="476"/>
      <c r="BU180" s="476"/>
      <c r="BV180" s="476"/>
      <c r="BW180" s="476"/>
      <c r="BX180" s="476"/>
      <c r="BY180" s="476"/>
      <c r="BZ180" s="476"/>
      <c r="CA180" s="476"/>
      <c r="CB180" s="476"/>
      <c r="CC180" s="476"/>
      <c r="CD180" s="476"/>
      <c r="CE180" s="476"/>
      <c r="CF180" s="476"/>
      <c r="CG180" s="476"/>
      <c r="CH180" s="476"/>
      <c r="CI180" s="476"/>
      <c r="CJ180" s="476"/>
      <c r="CK180" s="476"/>
      <c r="CL180" s="476"/>
      <c r="CM180" s="476"/>
      <c r="CN180" s="476"/>
      <c r="CO180" s="476"/>
      <c r="CP180" s="476"/>
      <c r="CQ180" s="476"/>
      <c r="CR180" s="476"/>
      <c r="CS180" s="476"/>
      <c r="CT180" s="476"/>
      <c r="CU180" s="476"/>
      <c r="CV180" s="476"/>
      <c r="CW180" s="476"/>
      <c r="CX180" s="476"/>
      <c r="CY180" s="476"/>
      <c r="CZ180" s="476"/>
      <c r="DA180" s="476"/>
      <c r="DB180" s="476"/>
      <c r="DC180" s="476"/>
      <c r="DD180" s="476"/>
      <c r="DE180" s="476"/>
      <c r="DF180" s="476"/>
      <c r="DG180" s="476"/>
      <c r="DH180" s="476"/>
      <c r="DI180" s="476"/>
      <c r="DJ180" s="476"/>
      <c r="DK180" s="476"/>
      <c r="DL180" s="476"/>
      <c r="DM180" s="476"/>
      <c r="DN180" s="476"/>
      <c r="DO180" s="476"/>
      <c r="DP180" s="476"/>
      <c r="DQ180" s="476"/>
      <c r="DR180" s="476"/>
    </row>
    <row r="181" spans="1:122" s="202" customFormat="1">
      <c r="A181" s="476"/>
      <c r="B181" s="476"/>
      <c r="C181" s="476"/>
      <c r="D181" s="476"/>
      <c r="E181" s="476"/>
      <c r="F181" s="476"/>
      <c r="G181" s="476"/>
      <c r="H181" s="476"/>
      <c r="I181" s="476"/>
      <c r="J181" s="476"/>
      <c r="K181" s="476"/>
      <c r="L181" s="476"/>
      <c r="M181" s="476"/>
      <c r="N181" s="478"/>
      <c r="O181" s="478"/>
      <c r="P181" s="476"/>
      <c r="Q181" s="476"/>
      <c r="R181" s="476"/>
      <c r="S181" s="478"/>
      <c r="T181" s="478"/>
      <c r="U181" s="476"/>
      <c r="V181" s="476"/>
      <c r="W181" s="476"/>
      <c r="X181" s="478"/>
      <c r="Y181" s="478"/>
      <c r="Z181" s="476"/>
      <c r="AA181" s="476"/>
      <c r="AB181" s="476"/>
      <c r="AC181" s="478"/>
      <c r="AD181" s="478"/>
      <c r="AE181" s="476"/>
      <c r="AF181" s="476"/>
      <c r="AG181" s="476"/>
      <c r="AH181" s="478"/>
      <c r="AI181" s="478"/>
      <c r="AJ181" s="476"/>
      <c r="AK181" s="476"/>
      <c r="AL181" s="476"/>
      <c r="AM181" s="476"/>
      <c r="AN181" s="476"/>
      <c r="AO181" s="476"/>
      <c r="AP181" s="476"/>
      <c r="AQ181" s="476"/>
      <c r="AR181" s="476"/>
      <c r="AS181" s="476"/>
      <c r="AT181" s="476"/>
      <c r="AU181" s="476"/>
      <c r="AV181" s="476"/>
      <c r="AW181" s="476"/>
      <c r="AX181" s="476"/>
      <c r="AY181" s="476"/>
      <c r="AZ181" s="476"/>
      <c r="BA181" s="476"/>
      <c r="BB181" s="476"/>
      <c r="BC181" s="476"/>
      <c r="BD181" s="476"/>
      <c r="BE181" s="476"/>
      <c r="BF181" s="476"/>
      <c r="BG181" s="476"/>
      <c r="BH181" s="476"/>
      <c r="BI181" s="476"/>
      <c r="BJ181" s="476"/>
      <c r="BK181" s="476"/>
      <c r="BL181" s="476"/>
      <c r="BM181" s="476"/>
      <c r="BN181" s="476"/>
      <c r="BO181" s="476"/>
      <c r="BP181" s="476"/>
      <c r="BQ181" s="476"/>
      <c r="BR181" s="476"/>
      <c r="BS181" s="476"/>
      <c r="BT181" s="476"/>
      <c r="BU181" s="476"/>
      <c r="BV181" s="476"/>
      <c r="BW181" s="476"/>
      <c r="BX181" s="476"/>
      <c r="BY181" s="476"/>
      <c r="BZ181" s="476"/>
      <c r="CA181" s="476"/>
      <c r="CB181" s="476"/>
      <c r="CC181" s="476"/>
      <c r="CD181" s="476"/>
      <c r="CE181" s="476"/>
      <c r="CF181" s="476"/>
      <c r="CG181" s="476"/>
      <c r="CH181" s="476"/>
      <c r="CI181" s="476"/>
      <c r="CJ181" s="476"/>
      <c r="CK181" s="476"/>
      <c r="CL181" s="476"/>
      <c r="CM181" s="476"/>
      <c r="CN181" s="476"/>
      <c r="CO181" s="476"/>
      <c r="CP181" s="476"/>
      <c r="CQ181" s="476"/>
      <c r="CR181" s="476"/>
      <c r="CS181" s="476"/>
      <c r="CT181" s="476"/>
      <c r="CU181" s="476"/>
      <c r="CV181" s="476"/>
      <c r="CW181" s="476"/>
      <c r="CX181" s="476"/>
      <c r="CY181" s="476"/>
      <c r="CZ181" s="476"/>
      <c r="DA181" s="476"/>
      <c r="DB181" s="476"/>
      <c r="DC181" s="476"/>
      <c r="DD181" s="476"/>
      <c r="DE181" s="476"/>
      <c r="DF181" s="476"/>
      <c r="DG181" s="476"/>
      <c r="DH181" s="476"/>
      <c r="DI181" s="476"/>
      <c r="DJ181" s="476"/>
      <c r="DK181" s="476"/>
      <c r="DL181" s="476"/>
      <c r="DM181" s="476"/>
      <c r="DN181" s="476"/>
      <c r="DO181" s="476"/>
      <c r="DP181" s="476"/>
      <c r="DQ181" s="476"/>
      <c r="DR181" s="476"/>
    </row>
    <row r="182" spans="1:122" s="202" customFormat="1">
      <c r="A182" s="476"/>
      <c r="B182" s="476"/>
      <c r="C182" s="476"/>
      <c r="D182" s="476"/>
      <c r="E182" s="476"/>
      <c r="F182" s="476"/>
      <c r="G182" s="476"/>
      <c r="H182" s="476"/>
      <c r="I182" s="476"/>
      <c r="J182" s="476"/>
      <c r="K182" s="476"/>
      <c r="L182" s="476"/>
      <c r="M182" s="476"/>
      <c r="N182" s="478"/>
      <c r="O182" s="478"/>
      <c r="P182" s="476"/>
      <c r="Q182" s="476"/>
      <c r="R182" s="476"/>
      <c r="S182" s="478"/>
      <c r="T182" s="478"/>
      <c r="U182" s="476"/>
      <c r="V182" s="476"/>
      <c r="W182" s="476"/>
      <c r="X182" s="478"/>
      <c r="Y182" s="478"/>
      <c r="Z182" s="476"/>
      <c r="AA182" s="476"/>
      <c r="AB182" s="476"/>
      <c r="AC182" s="478"/>
      <c r="AD182" s="478"/>
      <c r="AE182" s="476"/>
      <c r="AF182" s="476"/>
      <c r="AG182" s="476"/>
      <c r="AH182" s="478"/>
      <c r="AI182" s="478"/>
      <c r="AJ182" s="476"/>
      <c r="AK182" s="476"/>
      <c r="AL182" s="476"/>
      <c r="AM182" s="476"/>
      <c r="AN182" s="476"/>
      <c r="AO182" s="476"/>
      <c r="AP182" s="476"/>
      <c r="AQ182" s="476"/>
      <c r="AR182" s="476"/>
      <c r="AS182" s="476"/>
      <c r="AT182" s="476"/>
      <c r="AU182" s="476"/>
      <c r="AV182" s="476"/>
      <c r="AW182" s="476"/>
      <c r="AX182" s="476"/>
      <c r="AY182" s="476"/>
      <c r="AZ182" s="476"/>
      <c r="BA182" s="476"/>
      <c r="BB182" s="476"/>
      <c r="BC182" s="476"/>
      <c r="BD182" s="476"/>
      <c r="BE182" s="476"/>
      <c r="BF182" s="476"/>
      <c r="BG182" s="476"/>
      <c r="BH182" s="476"/>
      <c r="BI182" s="476"/>
      <c r="BJ182" s="476"/>
      <c r="BK182" s="476"/>
      <c r="BL182" s="476"/>
      <c r="BM182" s="476"/>
      <c r="BN182" s="476"/>
      <c r="BO182" s="476"/>
      <c r="BP182" s="476"/>
      <c r="BQ182" s="476"/>
      <c r="BR182" s="476"/>
      <c r="BS182" s="476"/>
      <c r="BT182" s="476"/>
      <c r="BU182" s="476"/>
      <c r="BV182" s="476"/>
      <c r="BW182" s="476"/>
      <c r="BX182" s="476"/>
      <c r="BY182" s="476"/>
      <c r="BZ182" s="476"/>
      <c r="CA182" s="476"/>
      <c r="CB182" s="476"/>
      <c r="CC182" s="476"/>
      <c r="CD182" s="476"/>
      <c r="CE182" s="476"/>
      <c r="CF182" s="476"/>
      <c r="CG182" s="476"/>
      <c r="CH182" s="476"/>
      <c r="CI182" s="476"/>
      <c r="CJ182" s="476"/>
      <c r="CK182" s="476"/>
      <c r="CL182" s="476"/>
      <c r="CM182" s="476"/>
      <c r="CN182" s="476"/>
      <c r="CO182" s="476"/>
      <c r="CP182" s="476"/>
      <c r="CQ182" s="476"/>
      <c r="CR182" s="476"/>
      <c r="CS182" s="476"/>
      <c r="CT182" s="476"/>
      <c r="CU182" s="476"/>
      <c r="CV182" s="476"/>
      <c r="CW182" s="476"/>
      <c r="CX182" s="476"/>
      <c r="CY182" s="476"/>
      <c r="CZ182" s="476"/>
      <c r="DA182" s="476"/>
      <c r="DB182" s="476"/>
      <c r="DC182" s="476"/>
      <c r="DD182" s="476"/>
      <c r="DE182" s="476"/>
      <c r="DF182" s="476"/>
      <c r="DG182" s="476"/>
      <c r="DH182" s="476"/>
      <c r="DI182" s="476"/>
      <c r="DJ182" s="476"/>
      <c r="DK182" s="476"/>
      <c r="DL182" s="476"/>
      <c r="DM182" s="476"/>
      <c r="DN182" s="476"/>
      <c r="DO182" s="476"/>
      <c r="DP182" s="476"/>
      <c r="DQ182" s="476"/>
      <c r="DR182" s="476"/>
    </row>
    <row r="183" spans="1:122" s="202" customFormat="1">
      <c r="A183" s="476"/>
      <c r="B183" s="476"/>
      <c r="C183" s="476"/>
      <c r="D183" s="476"/>
      <c r="E183" s="476"/>
      <c r="F183" s="476"/>
      <c r="G183" s="476"/>
      <c r="H183" s="476"/>
      <c r="I183" s="476"/>
      <c r="J183" s="476"/>
      <c r="K183" s="476"/>
      <c r="L183" s="476"/>
      <c r="M183" s="476"/>
      <c r="N183" s="478"/>
      <c r="O183" s="478"/>
      <c r="P183" s="476"/>
      <c r="Q183" s="476"/>
      <c r="R183" s="476"/>
      <c r="S183" s="478"/>
      <c r="T183" s="478"/>
      <c r="U183" s="476"/>
      <c r="V183" s="476"/>
      <c r="W183" s="476"/>
      <c r="X183" s="478"/>
      <c r="Y183" s="478"/>
      <c r="Z183" s="476"/>
      <c r="AA183" s="476"/>
      <c r="AB183" s="476"/>
      <c r="AC183" s="478"/>
      <c r="AD183" s="478"/>
      <c r="AE183" s="476"/>
      <c r="AF183" s="476"/>
      <c r="AG183" s="476"/>
      <c r="AH183" s="478"/>
      <c r="AI183" s="478"/>
      <c r="AJ183" s="476"/>
      <c r="AK183" s="476"/>
      <c r="AL183" s="476"/>
      <c r="AM183" s="476"/>
      <c r="AN183" s="476"/>
      <c r="AO183" s="476"/>
      <c r="AP183" s="476"/>
      <c r="AQ183" s="476"/>
      <c r="AR183" s="476"/>
      <c r="AS183" s="476"/>
      <c r="AT183" s="476"/>
      <c r="AU183" s="476"/>
      <c r="AV183" s="476"/>
      <c r="AW183" s="476"/>
      <c r="AX183" s="476"/>
      <c r="AY183" s="476"/>
      <c r="AZ183" s="476"/>
      <c r="BA183" s="476"/>
      <c r="BB183" s="476"/>
      <c r="BC183" s="476"/>
      <c r="BD183" s="476"/>
      <c r="BE183" s="476"/>
      <c r="BF183" s="476"/>
      <c r="BG183" s="476"/>
      <c r="BH183" s="476"/>
      <c r="BI183" s="476"/>
      <c r="BJ183" s="476"/>
      <c r="BK183" s="476"/>
      <c r="BL183" s="476"/>
      <c r="BM183" s="476"/>
      <c r="BN183" s="476"/>
      <c r="BO183" s="476"/>
      <c r="BP183" s="476"/>
      <c r="BQ183" s="476"/>
      <c r="BR183" s="476"/>
      <c r="BS183" s="476"/>
      <c r="BT183" s="476"/>
      <c r="BU183" s="476"/>
      <c r="BV183" s="476"/>
      <c r="BW183" s="476"/>
      <c r="BX183" s="476"/>
      <c r="BY183" s="476"/>
      <c r="BZ183" s="476"/>
      <c r="CA183" s="476"/>
      <c r="CB183" s="476"/>
      <c r="CC183" s="476"/>
      <c r="CD183" s="476"/>
      <c r="CE183" s="476"/>
      <c r="CF183" s="476"/>
      <c r="CG183" s="476"/>
      <c r="CH183" s="476"/>
      <c r="CI183" s="476"/>
      <c r="CJ183" s="476"/>
      <c r="CK183" s="476"/>
      <c r="CL183" s="476"/>
      <c r="CM183" s="476"/>
      <c r="CN183" s="476"/>
      <c r="CO183" s="476"/>
      <c r="CP183" s="476"/>
      <c r="CQ183" s="476"/>
      <c r="CR183" s="476"/>
      <c r="CS183" s="476"/>
      <c r="CT183" s="476"/>
      <c r="CU183" s="476"/>
      <c r="CV183" s="476"/>
      <c r="CW183" s="476"/>
      <c r="CX183" s="476"/>
      <c r="CY183" s="476"/>
      <c r="CZ183" s="476"/>
      <c r="DA183" s="476"/>
      <c r="DB183" s="476"/>
      <c r="DC183" s="476"/>
      <c r="DD183" s="476"/>
      <c r="DE183" s="476"/>
      <c r="DF183" s="476"/>
      <c r="DG183" s="476"/>
      <c r="DH183" s="476"/>
      <c r="DI183" s="476"/>
      <c r="DJ183" s="476"/>
      <c r="DK183" s="476"/>
      <c r="DL183" s="476"/>
      <c r="DM183" s="476"/>
      <c r="DN183" s="476"/>
      <c r="DO183" s="476"/>
      <c r="DP183" s="476"/>
      <c r="DQ183" s="476"/>
      <c r="DR183" s="476"/>
    </row>
    <row r="184" spans="1:122" s="202" customFormat="1">
      <c r="A184" s="476"/>
      <c r="B184" s="476"/>
      <c r="C184" s="476"/>
      <c r="D184" s="476"/>
      <c r="E184" s="476"/>
      <c r="F184" s="476"/>
      <c r="G184" s="476"/>
      <c r="H184" s="476"/>
      <c r="I184" s="476"/>
      <c r="J184" s="476"/>
      <c r="K184" s="476"/>
      <c r="L184" s="476"/>
      <c r="M184" s="476"/>
      <c r="N184" s="478"/>
      <c r="O184" s="478"/>
      <c r="P184" s="476"/>
      <c r="Q184" s="476"/>
      <c r="R184" s="476"/>
      <c r="S184" s="478"/>
      <c r="T184" s="478"/>
      <c r="U184" s="476"/>
      <c r="V184" s="476"/>
      <c r="W184" s="476"/>
      <c r="X184" s="478"/>
      <c r="Y184" s="478"/>
      <c r="Z184" s="476"/>
      <c r="AA184" s="476"/>
      <c r="AB184" s="476"/>
      <c r="AC184" s="478"/>
      <c r="AD184" s="478"/>
      <c r="AE184" s="476"/>
      <c r="AF184" s="476"/>
      <c r="AG184" s="476"/>
      <c r="AH184" s="478"/>
      <c r="AI184" s="478"/>
      <c r="AJ184" s="476"/>
      <c r="AK184" s="476"/>
      <c r="AL184" s="476"/>
      <c r="AM184" s="476"/>
      <c r="AN184" s="476"/>
      <c r="AO184" s="476"/>
      <c r="AP184" s="476"/>
      <c r="AQ184" s="476"/>
      <c r="AR184" s="476"/>
      <c r="AS184" s="476"/>
      <c r="AT184" s="476"/>
      <c r="AU184" s="476"/>
      <c r="AV184" s="476"/>
      <c r="AW184" s="476"/>
      <c r="AX184" s="476"/>
      <c r="AY184" s="476"/>
      <c r="AZ184" s="476"/>
      <c r="BA184" s="476"/>
      <c r="BB184" s="476"/>
      <c r="BC184" s="476"/>
      <c r="BD184" s="476"/>
      <c r="BE184" s="476"/>
      <c r="BF184" s="476"/>
      <c r="BG184" s="476"/>
      <c r="BH184" s="476"/>
      <c r="BI184" s="476"/>
      <c r="BJ184" s="476"/>
      <c r="BK184" s="476"/>
      <c r="BL184" s="476"/>
      <c r="BM184" s="476"/>
      <c r="BN184" s="476"/>
      <c r="BO184" s="476"/>
      <c r="BP184" s="476"/>
      <c r="BQ184" s="476"/>
      <c r="BR184" s="476"/>
      <c r="BS184" s="476"/>
      <c r="BT184" s="476"/>
      <c r="BU184" s="476"/>
      <c r="BV184" s="476"/>
      <c r="BW184" s="476"/>
      <c r="BX184" s="476"/>
      <c r="BY184" s="476"/>
      <c r="BZ184" s="476"/>
      <c r="CA184" s="476"/>
      <c r="CB184" s="476"/>
      <c r="CC184" s="476"/>
      <c r="CD184" s="476"/>
      <c r="CE184" s="476"/>
      <c r="CF184" s="476"/>
      <c r="CG184" s="476"/>
      <c r="CH184" s="476"/>
      <c r="CI184" s="476"/>
      <c r="CJ184" s="476"/>
      <c r="CK184" s="476"/>
      <c r="CL184" s="476"/>
      <c r="CM184" s="476"/>
      <c r="CN184" s="476"/>
      <c r="CO184" s="476"/>
      <c r="CP184" s="476"/>
      <c r="CQ184" s="476"/>
      <c r="CR184" s="476"/>
      <c r="CS184" s="476"/>
      <c r="CT184" s="476"/>
      <c r="CU184" s="476"/>
      <c r="CV184" s="476"/>
      <c r="CW184" s="476"/>
      <c r="CX184" s="476"/>
      <c r="CY184" s="476"/>
      <c r="CZ184" s="476"/>
      <c r="DA184" s="476"/>
      <c r="DB184" s="476"/>
      <c r="DC184" s="476"/>
      <c r="DD184" s="476"/>
      <c r="DE184" s="476"/>
      <c r="DF184" s="476"/>
      <c r="DG184" s="476"/>
      <c r="DH184" s="476"/>
      <c r="DI184" s="476"/>
      <c r="DJ184" s="476"/>
      <c r="DK184" s="476"/>
      <c r="DL184" s="476"/>
      <c r="DM184" s="476"/>
      <c r="DN184" s="476"/>
      <c r="DO184" s="476"/>
      <c r="DP184" s="476"/>
      <c r="DQ184" s="476"/>
      <c r="DR184" s="476"/>
    </row>
    <row r="185" spans="1:122" s="202" customFormat="1">
      <c r="A185" s="476"/>
      <c r="B185" s="476"/>
      <c r="C185" s="476"/>
      <c r="D185" s="476"/>
      <c r="E185" s="476"/>
      <c r="F185" s="476"/>
      <c r="G185" s="476"/>
      <c r="H185" s="476"/>
      <c r="I185" s="476"/>
      <c r="J185" s="476"/>
      <c r="K185" s="476"/>
      <c r="L185" s="476"/>
      <c r="M185" s="476"/>
      <c r="N185" s="478"/>
      <c r="O185" s="478"/>
      <c r="P185" s="476"/>
      <c r="Q185" s="476"/>
      <c r="R185" s="476"/>
      <c r="S185" s="478"/>
      <c r="T185" s="478"/>
      <c r="U185" s="476"/>
      <c r="V185" s="476"/>
      <c r="W185" s="476"/>
      <c r="X185" s="478"/>
      <c r="Y185" s="478"/>
      <c r="Z185" s="476"/>
      <c r="AA185" s="476"/>
      <c r="AB185" s="476"/>
      <c r="AC185" s="478"/>
      <c r="AD185" s="478"/>
      <c r="AE185" s="476"/>
      <c r="AF185" s="476"/>
      <c r="AG185" s="476"/>
      <c r="AH185" s="478"/>
      <c r="AI185" s="478"/>
      <c r="AJ185" s="476"/>
      <c r="AK185" s="476"/>
      <c r="AL185" s="476"/>
      <c r="AM185" s="476"/>
      <c r="AN185" s="476"/>
      <c r="AO185" s="476"/>
      <c r="AP185" s="476"/>
      <c r="AQ185" s="476"/>
      <c r="AR185" s="476"/>
      <c r="AS185" s="476"/>
      <c r="AT185" s="476"/>
      <c r="AU185" s="476"/>
      <c r="AV185" s="476"/>
      <c r="AW185" s="476"/>
      <c r="AX185" s="476"/>
      <c r="AY185" s="476"/>
      <c r="AZ185" s="476"/>
      <c r="BA185" s="476"/>
      <c r="BB185" s="476"/>
      <c r="BC185" s="476"/>
      <c r="BD185" s="476"/>
      <c r="BE185" s="476"/>
      <c r="BF185" s="476"/>
      <c r="BG185" s="476"/>
      <c r="BH185" s="476"/>
      <c r="BI185" s="476"/>
      <c r="BJ185" s="476"/>
      <c r="BK185" s="476"/>
      <c r="BL185" s="476"/>
      <c r="BM185" s="476"/>
      <c r="BN185" s="476"/>
      <c r="BO185" s="476"/>
      <c r="BP185" s="476"/>
      <c r="BQ185" s="476"/>
      <c r="BR185" s="476"/>
      <c r="BS185" s="476"/>
      <c r="BT185" s="476"/>
      <c r="BU185" s="476"/>
      <c r="BV185" s="476"/>
      <c r="BW185" s="476"/>
      <c r="BX185" s="476"/>
      <c r="BY185" s="476"/>
      <c r="BZ185" s="476"/>
      <c r="CA185" s="476"/>
      <c r="CB185" s="476"/>
      <c r="CC185" s="476"/>
      <c r="CD185" s="476"/>
      <c r="CE185" s="476"/>
      <c r="CF185" s="476"/>
      <c r="CG185" s="476"/>
      <c r="CH185" s="476"/>
      <c r="CI185" s="476"/>
      <c r="CJ185" s="476"/>
      <c r="CK185" s="476"/>
      <c r="CL185" s="476"/>
      <c r="CM185" s="476"/>
      <c r="CN185" s="476"/>
      <c r="CO185" s="476"/>
      <c r="CP185" s="476"/>
      <c r="CQ185" s="476"/>
      <c r="CR185" s="476"/>
      <c r="CS185" s="476"/>
      <c r="CT185" s="476"/>
      <c r="CU185" s="476"/>
      <c r="CV185" s="476"/>
      <c r="CW185" s="476"/>
      <c r="CX185" s="476"/>
      <c r="CY185" s="476"/>
      <c r="CZ185" s="476"/>
      <c r="DA185" s="476"/>
      <c r="DB185" s="476"/>
      <c r="DC185" s="476"/>
      <c r="DD185" s="476"/>
      <c r="DE185" s="476"/>
      <c r="DF185" s="476"/>
      <c r="DG185" s="476"/>
      <c r="DH185" s="476"/>
      <c r="DI185" s="476"/>
      <c r="DJ185" s="476"/>
      <c r="DK185" s="476"/>
      <c r="DL185" s="476"/>
      <c r="DM185" s="476"/>
      <c r="DN185" s="476"/>
      <c r="DO185" s="476"/>
      <c r="DP185" s="476"/>
      <c r="DQ185" s="476"/>
      <c r="DR185" s="476"/>
    </row>
    <row r="186" spans="1:122" s="202" customFormat="1">
      <c r="A186" s="476"/>
      <c r="B186" s="476"/>
      <c r="C186" s="476"/>
      <c r="D186" s="476"/>
      <c r="E186" s="476"/>
      <c r="F186" s="476"/>
      <c r="G186" s="476"/>
      <c r="H186" s="476"/>
      <c r="I186" s="476"/>
      <c r="J186" s="476"/>
      <c r="K186" s="476"/>
      <c r="L186" s="476"/>
      <c r="M186" s="476"/>
      <c r="N186" s="478"/>
      <c r="O186" s="478"/>
      <c r="P186" s="476"/>
      <c r="Q186" s="476"/>
      <c r="R186" s="476"/>
      <c r="S186" s="478"/>
      <c r="T186" s="478"/>
      <c r="U186" s="476"/>
      <c r="V186" s="476"/>
      <c r="W186" s="476"/>
      <c r="X186" s="478"/>
      <c r="Y186" s="478"/>
      <c r="Z186" s="476"/>
      <c r="AA186" s="476"/>
      <c r="AB186" s="476"/>
      <c r="AC186" s="478"/>
      <c r="AD186" s="478"/>
      <c r="AE186" s="476"/>
      <c r="AF186" s="476"/>
      <c r="AG186" s="476"/>
      <c r="AH186" s="478"/>
      <c r="AI186" s="478"/>
      <c r="AJ186" s="476"/>
      <c r="AK186" s="476"/>
      <c r="AL186" s="476"/>
      <c r="AM186" s="476"/>
      <c r="AN186" s="476"/>
      <c r="AO186" s="476"/>
      <c r="AP186" s="476"/>
      <c r="AQ186" s="476"/>
      <c r="AR186" s="476"/>
      <c r="AS186" s="476"/>
      <c r="AT186" s="476"/>
      <c r="AU186" s="476"/>
      <c r="AV186" s="476"/>
      <c r="AW186" s="476"/>
      <c r="AX186" s="476"/>
      <c r="AY186" s="476"/>
      <c r="AZ186" s="476"/>
      <c r="BA186" s="476"/>
      <c r="BB186" s="476"/>
      <c r="BC186" s="476"/>
      <c r="BD186" s="476"/>
      <c r="BE186" s="476"/>
      <c r="BF186" s="476"/>
      <c r="BG186" s="476"/>
      <c r="BH186" s="476"/>
      <c r="BI186" s="476"/>
      <c r="BJ186" s="476"/>
      <c r="BK186" s="476"/>
      <c r="BL186" s="476"/>
      <c r="BM186" s="476"/>
      <c r="BN186" s="476"/>
      <c r="BO186" s="476"/>
      <c r="BP186" s="476"/>
      <c r="BQ186" s="476"/>
      <c r="BR186" s="476"/>
      <c r="BS186" s="476"/>
      <c r="BT186" s="476"/>
      <c r="BU186" s="476"/>
      <c r="BV186" s="476"/>
      <c r="BW186" s="476"/>
      <c r="BX186" s="476"/>
      <c r="BY186" s="476"/>
      <c r="BZ186" s="476"/>
      <c r="CA186" s="476"/>
      <c r="CB186" s="476"/>
      <c r="CC186" s="476"/>
      <c r="CD186" s="476"/>
      <c r="CE186" s="476"/>
      <c r="CF186" s="476"/>
      <c r="CG186" s="476"/>
      <c r="CH186" s="476"/>
      <c r="CI186" s="476"/>
      <c r="CJ186" s="476"/>
      <c r="CK186" s="476"/>
      <c r="CL186" s="476"/>
      <c r="CM186" s="476"/>
      <c r="CN186" s="476"/>
      <c r="CO186" s="476"/>
      <c r="CP186" s="476"/>
      <c r="CQ186" s="476"/>
      <c r="CR186" s="476"/>
      <c r="CS186" s="476"/>
      <c r="CT186" s="476"/>
      <c r="CU186" s="476"/>
      <c r="CV186" s="476"/>
      <c r="CW186" s="476"/>
      <c r="CX186" s="476"/>
      <c r="CY186" s="476"/>
      <c r="CZ186" s="476"/>
      <c r="DA186" s="476"/>
      <c r="DB186" s="476"/>
      <c r="DC186" s="476"/>
      <c r="DD186" s="476"/>
      <c r="DE186" s="476"/>
      <c r="DF186" s="476"/>
      <c r="DG186" s="476"/>
      <c r="DH186" s="476"/>
      <c r="DI186" s="476"/>
      <c r="DJ186" s="476"/>
      <c r="DK186" s="476"/>
      <c r="DL186" s="476"/>
      <c r="DM186" s="476"/>
      <c r="DN186" s="476"/>
      <c r="DO186" s="476"/>
      <c r="DP186" s="476"/>
      <c r="DQ186" s="476"/>
      <c r="DR186" s="476"/>
    </row>
    <row r="187" spans="1:122" s="202" customFormat="1">
      <c r="A187" s="476"/>
      <c r="B187" s="476"/>
      <c r="C187" s="476"/>
      <c r="D187" s="476"/>
      <c r="E187" s="476"/>
      <c r="F187" s="476"/>
      <c r="G187" s="476"/>
      <c r="H187" s="476"/>
      <c r="I187" s="476"/>
      <c r="J187" s="476"/>
      <c r="K187" s="476"/>
      <c r="L187" s="476"/>
      <c r="M187" s="476"/>
      <c r="N187" s="478"/>
      <c r="O187" s="478"/>
      <c r="P187" s="476"/>
      <c r="Q187" s="476"/>
      <c r="R187" s="476"/>
      <c r="S187" s="478"/>
      <c r="T187" s="478"/>
      <c r="U187" s="476"/>
      <c r="V187" s="476"/>
      <c r="W187" s="476"/>
      <c r="X187" s="478"/>
      <c r="Y187" s="478"/>
      <c r="Z187" s="476"/>
      <c r="AA187" s="476"/>
      <c r="AB187" s="476"/>
      <c r="AC187" s="478"/>
      <c r="AD187" s="478"/>
      <c r="AE187" s="476"/>
      <c r="AF187" s="476"/>
      <c r="AG187" s="476"/>
      <c r="AH187" s="478"/>
      <c r="AI187" s="478"/>
      <c r="AJ187" s="476"/>
      <c r="AK187" s="476"/>
      <c r="AL187" s="476"/>
      <c r="AM187" s="476"/>
      <c r="AN187" s="476"/>
      <c r="AO187" s="476"/>
      <c r="AP187" s="476"/>
      <c r="AQ187" s="476"/>
      <c r="AR187" s="476"/>
      <c r="AS187" s="476"/>
      <c r="AT187" s="476"/>
      <c r="AU187" s="476"/>
      <c r="AV187" s="476"/>
      <c r="AW187" s="476"/>
      <c r="AX187" s="476"/>
      <c r="AY187" s="476"/>
      <c r="AZ187" s="476"/>
      <c r="BA187" s="476"/>
      <c r="BB187" s="476"/>
      <c r="BC187" s="476"/>
      <c r="BD187" s="476"/>
      <c r="BE187" s="476"/>
      <c r="BF187" s="476"/>
      <c r="BG187" s="476"/>
      <c r="BH187" s="476"/>
      <c r="BI187" s="476"/>
      <c r="BJ187" s="476"/>
      <c r="BK187" s="476"/>
      <c r="BL187" s="476"/>
      <c r="BM187" s="476"/>
      <c r="BN187" s="476"/>
      <c r="BO187" s="476"/>
      <c r="BP187" s="476"/>
      <c r="BQ187" s="476"/>
      <c r="BR187" s="476"/>
      <c r="BS187" s="476"/>
      <c r="BT187" s="476"/>
      <c r="BU187" s="476"/>
      <c r="BV187" s="476"/>
      <c r="BW187" s="476"/>
      <c r="BX187" s="476"/>
      <c r="BY187" s="476"/>
      <c r="BZ187" s="476"/>
      <c r="CA187" s="476"/>
      <c r="CB187" s="476"/>
      <c r="CC187" s="476"/>
      <c r="CD187" s="476"/>
      <c r="CE187" s="476"/>
      <c r="CF187" s="476"/>
      <c r="CG187" s="476"/>
      <c r="CH187" s="476"/>
      <c r="CI187" s="476"/>
      <c r="CJ187" s="476"/>
      <c r="CK187" s="476"/>
      <c r="CL187" s="476"/>
      <c r="CM187" s="476"/>
      <c r="CN187" s="476"/>
      <c r="CO187" s="476"/>
      <c r="CP187" s="476"/>
      <c r="CQ187" s="476"/>
      <c r="CR187" s="476"/>
      <c r="CS187" s="476"/>
      <c r="CT187" s="476"/>
      <c r="CU187" s="476"/>
      <c r="CV187" s="476"/>
      <c r="CW187" s="476"/>
      <c r="CX187" s="476"/>
      <c r="CY187" s="476"/>
      <c r="CZ187" s="476"/>
      <c r="DA187" s="476"/>
      <c r="DB187" s="476"/>
      <c r="DC187" s="476"/>
      <c r="DD187" s="476"/>
      <c r="DE187" s="476"/>
      <c r="DF187" s="476"/>
      <c r="DG187" s="476"/>
      <c r="DH187" s="476"/>
      <c r="DI187" s="476"/>
      <c r="DJ187" s="476"/>
      <c r="DK187" s="476"/>
      <c r="DL187" s="476"/>
      <c r="DM187" s="476"/>
      <c r="DN187" s="476"/>
      <c r="DO187" s="476"/>
      <c r="DP187" s="476"/>
      <c r="DQ187" s="476"/>
      <c r="DR187" s="476"/>
    </row>
    <row r="188" spans="1:122" s="202" customFormat="1">
      <c r="A188" s="476"/>
      <c r="B188" s="476"/>
      <c r="C188" s="476"/>
      <c r="D188" s="476"/>
      <c r="E188" s="476"/>
      <c r="F188" s="476"/>
      <c r="G188" s="476"/>
      <c r="H188" s="476"/>
      <c r="I188" s="476"/>
      <c r="J188" s="476"/>
      <c r="K188" s="476"/>
      <c r="L188" s="476"/>
      <c r="M188" s="476"/>
      <c r="N188" s="478"/>
      <c r="O188" s="478"/>
      <c r="P188" s="476"/>
      <c r="Q188" s="476"/>
      <c r="R188" s="476"/>
      <c r="S188" s="478"/>
      <c r="T188" s="478"/>
      <c r="U188" s="476"/>
      <c r="V188" s="476"/>
      <c r="W188" s="476"/>
      <c r="X188" s="478"/>
      <c r="Y188" s="478"/>
      <c r="Z188" s="476"/>
      <c r="AA188" s="476"/>
      <c r="AB188" s="476"/>
      <c r="AC188" s="478"/>
      <c r="AD188" s="478"/>
      <c r="AE188" s="476"/>
      <c r="AF188" s="476"/>
      <c r="AG188" s="476"/>
      <c r="AH188" s="478"/>
      <c r="AI188" s="478"/>
      <c r="AJ188" s="476"/>
      <c r="AK188" s="476"/>
      <c r="AL188" s="476"/>
      <c r="AM188" s="476"/>
      <c r="AN188" s="476"/>
      <c r="AO188" s="476"/>
      <c r="AP188" s="476"/>
      <c r="AQ188" s="476"/>
      <c r="AR188" s="476"/>
      <c r="AS188" s="476"/>
      <c r="AT188" s="476"/>
      <c r="AU188" s="476"/>
      <c r="AV188" s="476"/>
      <c r="AW188" s="476"/>
      <c r="AX188" s="476"/>
      <c r="AY188" s="476"/>
      <c r="AZ188" s="476"/>
      <c r="BA188" s="476"/>
      <c r="BB188" s="476"/>
      <c r="BC188" s="476"/>
      <c r="BD188" s="476"/>
      <c r="BE188" s="476"/>
      <c r="BF188" s="476"/>
      <c r="BG188" s="476"/>
      <c r="BH188" s="476"/>
      <c r="BI188" s="476"/>
      <c r="BJ188" s="476"/>
      <c r="BK188" s="476"/>
      <c r="BL188" s="476"/>
      <c r="BM188" s="476"/>
      <c r="BN188" s="476"/>
      <c r="BO188" s="476"/>
      <c r="BP188" s="476"/>
      <c r="BQ188" s="476"/>
      <c r="BR188" s="476"/>
      <c r="BS188" s="476"/>
      <c r="BT188" s="476"/>
      <c r="BU188" s="476"/>
      <c r="BV188" s="476"/>
      <c r="BW188" s="476"/>
      <c r="BX188" s="476"/>
      <c r="BY188" s="476"/>
      <c r="BZ188" s="476"/>
      <c r="CA188" s="476"/>
      <c r="CB188" s="476"/>
      <c r="CC188" s="476"/>
      <c r="CD188" s="476"/>
      <c r="CE188" s="476"/>
      <c r="CF188" s="476"/>
      <c r="CG188" s="476"/>
      <c r="CH188" s="476"/>
      <c r="CI188" s="476"/>
      <c r="CJ188" s="476"/>
      <c r="CK188" s="476"/>
      <c r="CL188" s="476"/>
      <c r="CM188" s="476"/>
      <c r="CN188" s="476"/>
      <c r="CO188" s="476"/>
      <c r="CP188" s="476"/>
      <c r="CQ188" s="476"/>
      <c r="CR188" s="476"/>
      <c r="CS188" s="476"/>
      <c r="CT188" s="476"/>
      <c r="CU188" s="476"/>
      <c r="CV188" s="476"/>
      <c r="CW188" s="476"/>
      <c r="CX188" s="476"/>
      <c r="CY188" s="476"/>
      <c r="CZ188" s="476"/>
      <c r="DA188" s="476"/>
      <c r="DB188" s="476"/>
      <c r="DC188" s="476"/>
      <c r="DD188" s="476"/>
      <c r="DE188" s="476"/>
      <c r="DF188" s="476"/>
      <c r="DG188" s="476"/>
      <c r="DH188" s="476"/>
      <c r="DI188" s="476"/>
      <c r="DJ188" s="476"/>
      <c r="DK188" s="476"/>
      <c r="DL188" s="476"/>
      <c r="DM188" s="476"/>
      <c r="DN188" s="476"/>
      <c r="DO188" s="476"/>
      <c r="DP188" s="476"/>
      <c r="DQ188" s="476"/>
      <c r="DR188" s="476"/>
    </row>
    <row r="189" spans="1:122" s="202" customFormat="1">
      <c r="A189" s="476"/>
      <c r="B189" s="476"/>
      <c r="C189" s="476"/>
      <c r="D189" s="476"/>
      <c r="E189" s="476"/>
      <c r="F189" s="476"/>
      <c r="G189" s="476"/>
      <c r="H189" s="476"/>
      <c r="I189" s="476"/>
      <c r="J189" s="476"/>
      <c r="K189" s="476"/>
      <c r="L189" s="476"/>
      <c r="M189" s="476"/>
      <c r="N189" s="478"/>
      <c r="O189" s="478"/>
      <c r="P189" s="476"/>
      <c r="Q189" s="476"/>
      <c r="R189" s="476"/>
      <c r="S189" s="478"/>
      <c r="T189" s="478"/>
      <c r="U189" s="476"/>
      <c r="V189" s="476"/>
      <c r="W189" s="476"/>
      <c r="X189" s="478"/>
      <c r="Y189" s="478"/>
      <c r="Z189" s="476"/>
      <c r="AA189" s="476"/>
      <c r="AB189" s="476"/>
      <c r="AC189" s="478"/>
      <c r="AD189" s="478"/>
      <c r="AE189" s="476"/>
      <c r="AF189" s="476"/>
      <c r="AG189" s="476"/>
      <c r="AH189" s="478"/>
      <c r="AI189" s="478"/>
      <c r="AJ189" s="476"/>
      <c r="AK189" s="476"/>
      <c r="AL189" s="476"/>
      <c r="AM189" s="476"/>
      <c r="AN189" s="476"/>
      <c r="AO189" s="476"/>
      <c r="AP189" s="476"/>
      <c r="AQ189" s="476"/>
      <c r="AR189" s="476"/>
      <c r="AS189" s="476"/>
      <c r="AT189" s="476"/>
      <c r="AU189" s="476"/>
      <c r="AV189" s="476"/>
      <c r="AW189" s="476"/>
      <c r="AX189" s="476"/>
      <c r="AY189" s="476"/>
      <c r="AZ189" s="476"/>
      <c r="BA189" s="476"/>
      <c r="BB189" s="476"/>
      <c r="BC189" s="476"/>
      <c r="BD189" s="476"/>
      <c r="BE189" s="476"/>
      <c r="BF189" s="476"/>
      <c r="BG189" s="476"/>
      <c r="BH189" s="476"/>
      <c r="BI189" s="476"/>
      <c r="BJ189" s="476"/>
      <c r="BK189" s="476"/>
      <c r="BL189" s="476"/>
      <c r="BM189" s="476"/>
      <c r="BN189" s="476"/>
      <c r="BO189" s="476"/>
      <c r="BP189" s="476"/>
      <c r="BQ189" s="476"/>
      <c r="BR189" s="476"/>
      <c r="BS189" s="476"/>
      <c r="BT189" s="476"/>
      <c r="BU189" s="476"/>
      <c r="BV189" s="476"/>
      <c r="BW189" s="476"/>
      <c r="BX189" s="476"/>
      <c r="BY189" s="476"/>
      <c r="BZ189" s="476"/>
      <c r="CA189" s="476"/>
      <c r="CB189" s="476"/>
      <c r="CC189" s="476"/>
      <c r="CD189" s="476"/>
      <c r="CE189" s="476"/>
      <c r="CF189" s="476"/>
      <c r="CG189" s="476"/>
      <c r="CH189" s="476"/>
      <c r="CI189" s="476"/>
      <c r="CJ189" s="476"/>
      <c r="CK189" s="476"/>
      <c r="CL189" s="476"/>
      <c r="CM189" s="476"/>
      <c r="CN189" s="476"/>
      <c r="CO189" s="476"/>
      <c r="CP189" s="476"/>
      <c r="CQ189" s="476"/>
      <c r="CR189" s="476"/>
      <c r="CS189" s="476"/>
      <c r="CT189" s="476"/>
      <c r="CU189" s="476"/>
      <c r="CV189" s="476"/>
      <c r="CW189" s="476"/>
      <c r="CX189" s="476"/>
      <c r="CY189" s="476"/>
      <c r="CZ189" s="476"/>
      <c r="DA189" s="476"/>
      <c r="DB189" s="476"/>
      <c r="DC189" s="476"/>
      <c r="DD189" s="476"/>
      <c r="DE189" s="476"/>
      <c r="DF189" s="476"/>
      <c r="DG189" s="476"/>
      <c r="DH189" s="476"/>
      <c r="DI189" s="476"/>
      <c r="DJ189" s="476"/>
      <c r="DK189" s="476"/>
      <c r="DL189" s="476"/>
      <c r="DM189" s="476"/>
      <c r="DN189" s="476"/>
      <c r="DO189" s="476"/>
      <c r="DP189" s="476"/>
      <c r="DQ189" s="476"/>
      <c r="DR189" s="476"/>
    </row>
    <row r="190" spans="1:122" s="202" customFormat="1">
      <c r="A190" s="476"/>
      <c r="B190" s="476"/>
      <c r="C190" s="476"/>
      <c r="D190" s="476"/>
      <c r="E190" s="476"/>
      <c r="F190" s="476"/>
      <c r="G190" s="476"/>
      <c r="H190" s="476"/>
      <c r="I190" s="476"/>
      <c r="J190" s="476"/>
      <c r="K190" s="476"/>
      <c r="L190" s="476"/>
      <c r="M190" s="476"/>
      <c r="N190" s="478"/>
      <c r="O190" s="478"/>
      <c r="P190" s="476"/>
      <c r="Q190" s="476"/>
      <c r="R190" s="476"/>
      <c r="S190" s="478"/>
      <c r="T190" s="478"/>
      <c r="U190" s="476"/>
      <c r="V190" s="476"/>
      <c r="W190" s="476"/>
      <c r="X190" s="478"/>
      <c r="Y190" s="478"/>
      <c r="Z190" s="476"/>
      <c r="AA190" s="476"/>
      <c r="AB190" s="476"/>
      <c r="AC190" s="478"/>
      <c r="AD190" s="478"/>
      <c r="AE190" s="476"/>
      <c r="AF190" s="476"/>
      <c r="AG190" s="476"/>
      <c r="AH190" s="478"/>
      <c r="AI190" s="478"/>
      <c r="AJ190" s="476"/>
      <c r="AK190" s="476"/>
      <c r="AL190" s="476"/>
      <c r="AM190" s="476"/>
      <c r="AN190" s="476"/>
      <c r="AO190" s="476"/>
      <c r="AP190" s="476"/>
      <c r="AQ190" s="476"/>
      <c r="AR190" s="476"/>
      <c r="AS190" s="476"/>
      <c r="AT190" s="476"/>
      <c r="AU190" s="476"/>
      <c r="AV190" s="476"/>
      <c r="AW190" s="476"/>
      <c r="AX190" s="476"/>
      <c r="AY190" s="476"/>
      <c r="AZ190" s="476"/>
      <c r="BA190" s="476"/>
      <c r="BB190" s="476"/>
      <c r="BC190" s="476"/>
      <c r="BD190" s="476"/>
      <c r="BE190" s="476"/>
      <c r="BF190" s="476"/>
      <c r="BG190" s="476"/>
      <c r="BH190" s="476"/>
      <c r="BI190" s="476"/>
      <c r="BJ190" s="476"/>
      <c r="BK190" s="476"/>
      <c r="BL190" s="476"/>
      <c r="BM190" s="476"/>
      <c r="BN190" s="476"/>
      <c r="BO190" s="476"/>
      <c r="BP190" s="476"/>
      <c r="BQ190" s="476"/>
      <c r="BR190" s="476"/>
      <c r="BS190" s="476"/>
      <c r="BT190" s="476"/>
      <c r="BU190" s="476"/>
      <c r="BV190" s="476"/>
      <c r="BW190" s="476"/>
      <c r="BX190" s="476"/>
      <c r="BY190" s="476"/>
      <c r="BZ190" s="476"/>
      <c r="CA190" s="476"/>
      <c r="CB190" s="476"/>
      <c r="CC190" s="476"/>
      <c r="CD190" s="476"/>
      <c r="CE190" s="476"/>
      <c r="CF190" s="476"/>
      <c r="CG190" s="476"/>
      <c r="CH190" s="476"/>
      <c r="CI190" s="476"/>
      <c r="CJ190" s="476"/>
      <c r="CK190" s="476"/>
      <c r="CL190" s="476"/>
      <c r="CM190" s="476"/>
      <c r="CN190" s="476"/>
      <c r="CO190" s="476"/>
      <c r="CP190" s="476"/>
      <c r="CQ190" s="476"/>
      <c r="CR190" s="476"/>
      <c r="CS190" s="476"/>
      <c r="CT190" s="476"/>
      <c r="CU190" s="476"/>
      <c r="CV190" s="476"/>
      <c r="CW190" s="476"/>
      <c r="CX190" s="476"/>
      <c r="CY190" s="476"/>
      <c r="CZ190" s="476"/>
      <c r="DA190" s="476"/>
      <c r="DB190" s="476"/>
      <c r="DC190" s="476"/>
      <c r="DD190" s="476"/>
      <c r="DE190" s="476"/>
      <c r="DF190" s="476"/>
      <c r="DG190" s="476"/>
      <c r="DH190" s="476"/>
      <c r="DI190" s="476"/>
      <c r="DJ190" s="476"/>
      <c r="DK190" s="476"/>
      <c r="DL190" s="476"/>
      <c r="DM190" s="476"/>
      <c r="DN190" s="476"/>
      <c r="DO190" s="476"/>
      <c r="DP190" s="476"/>
      <c r="DQ190" s="476"/>
      <c r="DR190" s="476"/>
    </row>
    <row r="191" spans="1:122" s="202" customFormat="1">
      <c r="A191" s="476"/>
      <c r="B191" s="476"/>
      <c r="C191" s="476"/>
      <c r="D191" s="476"/>
      <c r="E191" s="476"/>
      <c r="F191" s="476"/>
      <c r="G191" s="476"/>
      <c r="H191" s="476"/>
      <c r="I191" s="476"/>
      <c r="J191" s="476"/>
      <c r="K191" s="476"/>
      <c r="L191" s="476"/>
      <c r="M191" s="476"/>
      <c r="N191" s="478"/>
      <c r="O191" s="478"/>
      <c r="P191" s="476"/>
      <c r="Q191" s="476"/>
      <c r="R191" s="476"/>
      <c r="S191" s="478"/>
      <c r="T191" s="478"/>
      <c r="U191" s="476"/>
      <c r="V191" s="476"/>
      <c r="W191" s="476"/>
      <c r="X191" s="478"/>
      <c r="Y191" s="478"/>
      <c r="Z191" s="476"/>
      <c r="AA191" s="476"/>
      <c r="AB191" s="476"/>
      <c r="AC191" s="478"/>
      <c r="AD191" s="478"/>
      <c r="AE191" s="476"/>
      <c r="AF191" s="476"/>
      <c r="AG191" s="476"/>
      <c r="AH191" s="478"/>
      <c r="AI191" s="478"/>
      <c r="AJ191" s="476"/>
      <c r="AK191" s="476"/>
      <c r="AL191" s="476"/>
      <c r="AM191" s="476"/>
      <c r="AN191" s="476"/>
      <c r="AO191" s="476"/>
      <c r="AP191" s="476"/>
      <c r="AQ191" s="476"/>
      <c r="AR191" s="476"/>
      <c r="AS191" s="476"/>
      <c r="AT191" s="476"/>
      <c r="AU191" s="476"/>
      <c r="AV191" s="476"/>
      <c r="AW191" s="476"/>
      <c r="AX191" s="476"/>
      <c r="AY191" s="476"/>
      <c r="AZ191" s="476"/>
      <c r="BA191" s="476"/>
      <c r="BB191" s="476"/>
      <c r="BC191" s="476"/>
      <c r="BD191" s="476"/>
      <c r="BE191" s="476"/>
      <c r="BF191" s="476"/>
      <c r="BG191" s="476"/>
      <c r="BH191" s="476"/>
      <c r="BI191" s="476"/>
      <c r="BJ191" s="476"/>
      <c r="BK191" s="476"/>
      <c r="BL191" s="476"/>
      <c r="BM191" s="476"/>
      <c r="BN191" s="476"/>
      <c r="BO191" s="476"/>
      <c r="BP191" s="476"/>
      <c r="BQ191" s="476"/>
      <c r="BR191" s="476"/>
      <c r="BS191" s="476"/>
      <c r="BT191" s="476"/>
      <c r="BU191" s="476"/>
      <c r="BV191" s="476"/>
      <c r="BW191" s="476"/>
      <c r="BX191" s="476"/>
      <c r="BY191" s="476"/>
      <c r="BZ191" s="476"/>
      <c r="CA191" s="476"/>
      <c r="CB191" s="476"/>
      <c r="CC191" s="476"/>
      <c r="CD191" s="476"/>
      <c r="CE191" s="476"/>
      <c r="CF191" s="476"/>
      <c r="CG191" s="476"/>
      <c r="CH191" s="476"/>
      <c r="CI191" s="476"/>
      <c r="CJ191" s="476"/>
      <c r="CK191" s="476"/>
      <c r="CL191" s="476"/>
      <c r="CM191" s="476"/>
      <c r="CN191" s="476"/>
      <c r="CO191" s="476"/>
      <c r="CP191" s="476"/>
      <c r="CQ191" s="476"/>
      <c r="CR191" s="476"/>
      <c r="CS191" s="476"/>
      <c r="CT191" s="476"/>
      <c r="CU191" s="476"/>
      <c r="CV191" s="476"/>
      <c r="CW191" s="476"/>
      <c r="CX191" s="476"/>
      <c r="CY191" s="476"/>
      <c r="CZ191" s="476"/>
      <c r="DA191" s="476"/>
      <c r="DB191" s="476"/>
      <c r="DC191" s="476"/>
      <c r="DD191" s="476"/>
      <c r="DE191" s="476"/>
      <c r="DF191" s="476"/>
      <c r="DG191" s="476"/>
      <c r="DH191" s="476"/>
      <c r="DI191" s="476"/>
      <c r="DJ191" s="476"/>
      <c r="DK191" s="476"/>
      <c r="DL191" s="476"/>
      <c r="DM191" s="476"/>
      <c r="DN191" s="476"/>
      <c r="DO191" s="476"/>
      <c r="DP191" s="476"/>
      <c r="DQ191" s="476"/>
      <c r="DR191" s="476"/>
    </row>
    <row r="192" spans="1:122" s="202" customFormat="1">
      <c r="A192" s="476"/>
      <c r="B192" s="476"/>
      <c r="C192" s="476"/>
      <c r="D192" s="476"/>
      <c r="E192" s="476"/>
      <c r="F192" s="476"/>
      <c r="G192" s="476"/>
      <c r="H192" s="476"/>
      <c r="I192" s="476"/>
      <c r="J192" s="476"/>
      <c r="K192" s="476"/>
      <c r="L192" s="476"/>
      <c r="M192" s="476"/>
      <c r="N192" s="478"/>
      <c r="O192" s="478"/>
      <c r="P192" s="476"/>
      <c r="Q192" s="476"/>
      <c r="R192" s="476"/>
      <c r="S192" s="478"/>
      <c r="T192" s="478"/>
      <c r="U192" s="476"/>
      <c r="V192" s="476"/>
      <c r="W192" s="476"/>
      <c r="X192" s="478"/>
      <c r="Y192" s="478"/>
      <c r="Z192" s="476"/>
      <c r="AA192" s="476"/>
      <c r="AB192" s="476"/>
      <c r="AC192" s="478"/>
      <c r="AD192" s="478"/>
      <c r="AE192" s="476"/>
      <c r="AF192" s="476"/>
      <c r="AG192" s="476"/>
      <c r="AH192" s="478"/>
      <c r="AI192" s="478"/>
      <c r="AJ192" s="476"/>
      <c r="AK192" s="476"/>
      <c r="AL192" s="476"/>
      <c r="AM192" s="476"/>
      <c r="AN192" s="476"/>
      <c r="AO192" s="476"/>
      <c r="AP192" s="476"/>
      <c r="AQ192" s="476"/>
      <c r="AR192" s="476"/>
      <c r="AS192" s="476"/>
      <c r="AT192" s="476"/>
      <c r="AU192" s="476"/>
      <c r="AV192" s="476"/>
      <c r="AW192" s="476"/>
      <c r="AX192" s="476"/>
      <c r="AY192" s="476"/>
      <c r="AZ192" s="476"/>
      <c r="BA192" s="476"/>
      <c r="BB192" s="476"/>
      <c r="BC192" s="476"/>
      <c r="BD192" s="476"/>
      <c r="BE192" s="476"/>
      <c r="BF192" s="476"/>
      <c r="BG192" s="476"/>
      <c r="BH192" s="476"/>
      <c r="BI192" s="476"/>
      <c r="BJ192" s="476"/>
      <c r="BK192" s="476"/>
      <c r="BL192" s="476"/>
      <c r="BM192" s="476"/>
      <c r="BN192" s="476"/>
      <c r="BO192" s="476"/>
      <c r="BP192" s="476"/>
      <c r="BQ192" s="476"/>
      <c r="BR192" s="476"/>
      <c r="BS192" s="476"/>
      <c r="BT192" s="476"/>
      <c r="BU192" s="476"/>
      <c r="BV192" s="476"/>
      <c r="BW192" s="476"/>
      <c r="BX192" s="476"/>
      <c r="BY192" s="476"/>
      <c r="BZ192" s="476"/>
      <c r="CA192" s="476"/>
      <c r="CB192" s="476"/>
      <c r="CC192" s="476"/>
      <c r="CD192" s="476"/>
      <c r="CE192" s="476"/>
      <c r="CF192" s="476"/>
      <c r="CG192" s="476"/>
      <c r="CH192" s="476"/>
      <c r="CI192" s="476"/>
      <c r="CJ192" s="476"/>
      <c r="CK192" s="476"/>
      <c r="CL192" s="476"/>
      <c r="CM192" s="476"/>
      <c r="CN192" s="476"/>
      <c r="CO192" s="476"/>
      <c r="CP192" s="476"/>
      <c r="CQ192" s="476"/>
      <c r="CR192" s="476"/>
      <c r="CS192" s="476"/>
      <c r="CT192" s="476"/>
      <c r="CU192" s="476"/>
      <c r="CV192" s="476"/>
      <c r="CW192" s="476"/>
      <c r="CX192" s="476"/>
      <c r="CY192" s="476"/>
      <c r="CZ192" s="476"/>
      <c r="DA192" s="476"/>
      <c r="DB192" s="476"/>
      <c r="DC192" s="476"/>
      <c r="DD192" s="476"/>
      <c r="DE192" s="476"/>
      <c r="DF192" s="476"/>
      <c r="DG192" s="476"/>
      <c r="DH192" s="476"/>
      <c r="DI192" s="476"/>
      <c r="DJ192" s="476"/>
      <c r="DK192" s="476"/>
      <c r="DL192" s="476"/>
      <c r="DM192" s="476"/>
      <c r="DN192" s="476"/>
      <c r="DO192" s="476"/>
      <c r="DP192" s="476"/>
      <c r="DQ192" s="476"/>
      <c r="DR192" s="476"/>
    </row>
    <row r="193" spans="1:122" s="202" customFormat="1">
      <c r="A193" s="476"/>
      <c r="B193" s="476"/>
      <c r="C193" s="476"/>
      <c r="D193" s="476"/>
      <c r="E193" s="476"/>
      <c r="F193" s="476"/>
      <c r="G193" s="476"/>
      <c r="H193" s="476"/>
      <c r="I193" s="476"/>
      <c r="J193" s="476"/>
      <c r="K193" s="476"/>
      <c r="L193" s="476"/>
      <c r="M193" s="476"/>
      <c r="N193" s="478"/>
      <c r="O193" s="478"/>
      <c r="P193" s="476"/>
      <c r="Q193" s="476"/>
      <c r="R193" s="476"/>
      <c r="S193" s="478"/>
      <c r="T193" s="478"/>
      <c r="U193" s="476"/>
      <c r="V193" s="476"/>
      <c r="W193" s="476"/>
      <c r="X193" s="478"/>
      <c r="Y193" s="478"/>
      <c r="Z193" s="476"/>
      <c r="AA193" s="476"/>
      <c r="AB193" s="476"/>
      <c r="AC193" s="478"/>
      <c r="AD193" s="478"/>
      <c r="AE193" s="476"/>
      <c r="AF193" s="476"/>
      <c r="AG193" s="476"/>
      <c r="AH193" s="478"/>
      <c r="AI193" s="478"/>
      <c r="AJ193" s="476"/>
      <c r="AK193" s="476"/>
      <c r="AL193" s="476"/>
      <c r="AM193" s="476"/>
      <c r="AN193" s="476"/>
      <c r="AO193" s="476"/>
      <c r="AP193" s="476"/>
      <c r="AQ193" s="476"/>
      <c r="AR193" s="476"/>
      <c r="AS193" s="476"/>
      <c r="AT193" s="476"/>
      <c r="AU193" s="476"/>
      <c r="AV193" s="476"/>
      <c r="AW193" s="476"/>
      <c r="AX193" s="476"/>
      <c r="AY193" s="476"/>
      <c r="AZ193" s="476"/>
      <c r="BA193" s="476"/>
      <c r="BB193" s="476"/>
      <c r="BC193" s="476"/>
      <c r="BD193" s="476"/>
      <c r="BE193" s="476"/>
      <c r="BF193" s="476"/>
      <c r="BG193" s="476"/>
      <c r="BH193" s="476"/>
      <c r="BI193" s="476"/>
      <c r="BJ193" s="476"/>
      <c r="BK193" s="476"/>
      <c r="BL193" s="476"/>
      <c r="BM193" s="476"/>
      <c r="BN193" s="476"/>
      <c r="BO193" s="476"/>
      <c r="BP193" s="476"/>
      <c r="BQ193" s="476"/>
      <c r="BR193" s="476"/>
      <c r="BS193" s="476"/>
      <c r="BT193" s="476"/>
      <c r="BU193" s="476"/>
      <c r="BV193" s="476"/>
      <c r="BW193" s="476"/>
      <c r="BX193" s="476"/>
      <c r="BY193" s="476"/>
      <c r="BZ193" s="476"/>
      <c r="CA193" s="476"/>
      <c r="CB193" s="476"/>
      <c r="CC193" s="476"/>
      <c r="CD193" s="476"/>
      <c r="CE193" s="476"/>
      <c r="CF193" s="476"/>
      <c r="CG193" s="476"/>
      <c r="CH193" s="476"/>
      <c r="CI193" s="476"/>
      <c r="CJ193" s="476"/>
      <c r="CK193" s="476"/>
      <c r="CL193" s="476"/>
      <c r="CM193" s="476"/>
      <c r="CN193" s="476"/>
      <c r="CO193" s="476"/>
      <c r="CP193" s="476"/>
      <c r="CQ193" s="476"/>
      <c r="CR193" s="476"/>
      <c r="CS193" s="476"/>
      <c r="CT193" s="476"/>
      <c r="CU193" s="476"/>
      <c r="CV193" s="476"/>
      <c r="CW193" s="476"/>
      <c r="CX193" s="476"/>
      <c r="CY193" s="476"/>
      <c r="CZ193" s="476"/>
      <c r="DA193" s="476"/>
      <c r="DB193" s="476"/>
      <c r="DC193" s="476"/>
      <c r="DD193" s="476"/>
      <c r="DE193" s="476"/>
      <c r="DF193" s="476"/>
      <c r="DG193" s="476"/>
      <c r="DH193" s="476"/>
      <c r="DI193" s="476"/>
      <c r="DJ193" s="476"/>
      <c r="DK193" s="476"/>
      <c r="DL193" s="476"/>
      <c r="DM193" s="476"/>
      <c r="DN193" s="476"/>
      <c r="DO193" s="476"/>
      <c r="DP193" s="476"/>
      <c r="DQ193" s="476"/>
      <c r="DR193" s="476"/>
    </row>
    <row r="194" spans="1:122" s="202" customFormat="1">
      <c r="A194" s="476"/>
      <c r="B194" s="476"/>
      <c r="C194" s="476"/>
      <c r="D194" s="476"/>
      <c r="E194" s="476"/>
      <c r="F194" s="476"/>
      <c r="G194" s="476"/>
      <c r="H194" s="476"/>
      <c r="I194" s="476"/>
      <c r="J194" s="476"/>
      <c r="K194" s="476"/>
      <c r="L194" s="476"/>
      <c r="M194" s="476"/>
      <c r="N194" s="478"/>
      <c r="O194" s="478"/>
      <c r="P194" s="476"/>
      <c r="Q194" s="476"/>
      <c r="R194" s="476"/>
      <c r="S194" s="478"/>
      <c r="T194" s="478"/>
      <c r="U194" s="476"/>
      <c r="V194" s="476"/>
      <c r="W194" s="476"/>
      <c r="X194" s="478"/>
      <c r="Y194" s="478"/>
      <c r="Z194" s="476"/>
      <c r="AA194" s="476"/>
      <c r="AB194" s="476"/>
      <c r="AC194" s="478"/>
      <c r="AD194" s="478"/>
      <c r="AE194" s="476"/>
      <c r="AF194" s="476"/>
      <c r="AG194" s="476"/>
      <c r="AH194" s="478"/>
      <c r="AI194" s="478"/>
      <c r="AJ194" s="476"/>
      <c r="AK194" s="476"/>
      <c r="AL194" s="476"/>
      <c r="AM194" s="476"/>
      <c r="AN194" s="476"/>
      <c r="AO194" s="476"/>
      <c r="AP194" s="476"/>
      <c r="AQ194" s="476"/>
      <c r="AR194" s="476"/>
      <c r="AS194" s="476"/>
      <c r="AT194" s="476"/>
      <c r="AU194" s="476"/>
      <c r="AV194" s="476"/>
      <c r="AW194" s="476"/>
      <c r="AX194" s="476"/>
      <c r="AY194" s="476"/>
      <c r="AZ194" s="476"/>
      <c r="BA194" s="476"/>
      <c r="BB194" s="476"/>
      <c r="BC194" s="476"/>
      <c r="BD194" s="476"/>
      <c r="BE194" s="476"/>
      <c r="BF194" s="476"/>
      <c r="BG194" s="476"/>
      <c r="BH194" s="476"/>
      <c r="BI194" s="476"/>
      <c r="BJ194" s="476"/>
      <c r="BK194" s="476"/>
      <c r="BL194" s="476"/>
      <c r="BM194" s="476"/>
      <c r="BN194" s="476"/>
      <c r="BO194" s="476"/>
      <c r="BP194" s="476"/>
      <c r="BQ194" s="476"/>
      <c r="BR194" s="476"/>
      <c r="BS194" s="476"/>
      <c r="BT194" s="476"/>
      <c r="BU194" s="476"/>
      <c r="BV194" s="476"/>
      <c r="BW194" s="476"/>
      <c r="BX194" s="476"/>
      <c r="BY194" s="476"/>
      <c r="BZ194" s="476"/>
      <c r="CA194" s="476"/>
      <c r="CB194" s="476"/>
      <c r="CC194" s="476"/>
      <c r="CD194" s="476"/>
      <c r="CE194" s="476"/>
      <c r="CF194" s="476"/>
      <c r="CG194" s="476"/>
      <c r="CH194" s="476"/>
      <c r="CI194" s="476"/>
      <c r="CJ194" s="476"/>
      <c r="CK194" s="476"/>
      <c r="CL194" s="476"/>
      <c r="CM194" s="476"/>
      <c r="CN194" s="476"/>
      <c r="CO194" s="476"/>
      <c r="CP194" s="476"/>
      <c r="CQ194" s="476"/>
      <c r="CR194" s="476"/>
      <c r="CS194" s="476"/>
      <c r="CT194" s="476"/>
      <c r="CU194" s="476"/>
      <c r="CV194" s="476"/>
      <c r="CW194" s="476"/>
      <c r="CX194" s="476"/>
      <c r="CY194" s="476"/>
      <c r="CZ194" s="476"/>
      <c r="DA194" s="476"/>
      <c r="DB194" s="476"/>
      <c r="DC194" s="476"/>
      <c r="DD194" s="476"/>
      <c r="DE194" s="476"/>
      <c r="DF194" s="476"/>
      <c r="DG194" s="476"/>
      <c r="DH194" s="476"/>
      <c r="DI194" s="476"/>
      <c r="DJ194" s="476"/>
      <c r="DK194" s="476"/>
      <c r="DL194" s="476"/>
      <c r="DM194" s="476"/>
      <c r="DN194" s="476"/>
      <c r="DO194" s="476"/>
      <c r="DP194" s="476"/>
      <c r="DQ194" s="476"/>
      <c r="DR194" s="476"/>
    </row>
    <row r="195" spans="1:122" s="202" customFormat="1">
      <c r="A195" s="476"/>
      <c r="B195" s="476"/>
      <c r="C195" s="476"/>
      <c r="D195" s="476"/>
      <c r="E195" s="476"/>
      <c r="F195" s="476"/>
      <c r="G195" s="476"/>
      <c r="H195" s="476"/>
      <c r="I195" s="476"/>
      <c r="J195" s="476"/>
      <c r="K195" s="476"/>
      <c r="L195" s="476"/>
      <c r="M195" s="476"/>
      <c r="N195" s="478"/>
      <c r="O195" s="478"/>
      <c r="P195" s="476"/>
      <c r="Q195" s="476"/>
      <c r="R195" s="476"/>
      <c r="S195" s="478"/>
      <c r="T195" s="478"/>
      <c r="U195" s="476"/>
      <c r="V195" s="476"/>
      <c r="W195" s="476"/>
      <c r="X195" s="478"/>
      <c r="Y195" s="478"/>
      <c r="Z195" s="476"/>
      <c r="AA195" s="476"/>
      <c r="AB195" s="476"/>
      <c r="AC195" s="478"/>
      <c r="AD195" s="478"/>
      <c r="AE195" s="476"/>
      <c r="AF195" s="476"/>
      <c r="AG195" s="476"/>
      <c r="AH195" s="478"/>
      <c r="AI195" s="478"/>
      <c r="AJ195" s="476"/>
      <c r="AK195" s="476"/>
      <c r="AL195" s="476"/>
      <c r="AM195" s="476"/>
      <c r="AN195" s="476"/>
      <c r="AO195" s="476"/>
      <c r="AP195" s="476"/>
      <c r="AQ195" s="476"/>
      <c r="AR195" s="476"/>
      <c r="AS195" s="476"/>
      <c r="AT195" s="476"/>
      <c r="AU195" s="476"/>
      <c r="AV195" s="476"/>
      <c r="AW195" s="476"/>
      <c r="AX195" s="476"/>
      <c r="AY195" s="476"/>
      <c r="AZ195" s="476"/>
      <c r="BA195" s="476"/>
      <c r="BB195" s="476"/>
      <c r="BC195" s="476"/>
      <c r="BD195" s="476"/>
      <c r="BE195" s="476"/>
      <c r="BF195" s="476"/>
      <c r="BG195" s="476"/>
      <c r="BH195" s="476"/>
      <c r="BI195" s="476"/>
      <c r="BJ195" s="476"/>
      <c r="BK195" s="476"/>
      <c r="BL195" s="476"/>
      <c r="BM195" s="476"/>
      <c r="BN195" s="476"/>
      <c r="BO195" s="476"/>
      <c r="BP195" s="476"/>
      <c r="BQ195" s="476"/>
      <c r="BR195" s="476"/>
      <c r="BS195" s="476"/>
      <c r="BT195" s="476"/>
      <c r="BU195" s="476"/>
      <c r="BV195" s="476"/>
      <c r="BW195" s="476"/>
      <c r="BX195" s="476"/>
      <c r="BY195" s="476"/>
      <c r="BZ195" s="476"/>
      <c r="CA195" s="476"/>
      <c r="CB195" s="476"/>
      <c r="CC195" s="476"/>
      <c r="CD195" s="476"/>
      <c r="CE195" s="476"/>
      <c r="CF195" s="476"/>
      <c r="CG195" s="476"/>
      <c r="CH195" s="476"/>
      <c r="CI195" s="476"/>
      <c r="CJ195" s="476"/>
      <c r="CK195" s="476"/>
      <c r="CL195" s="476"/>
      <c r="CM195" s="476"/>
      <c r="CN195" s="476"/>
      <c r="CO195" s="476"/>
      <c r="CP195" s="476"/>
      <c r="CQ195" s="476"/>
      <c r="CR195" s="476"/>
      <c r="CS195" s="476"/>
      <c r="CT195" s="476"/>
      <c r="CU195" s="476"/>
      <c r="CV195" s="476"/>
      <c r="CW195" s="476"/>
      <c r="CX195" s="476"/>
      <c r="CY195" s="476"/>
      <c r="CZ195" s="476"/>
      <c r="DA195" s="476"/>
      <c r="DB195" s="476"/>
      <c r="DC195" s="476"/>
      <c r="DD195" s="476"/>
      <c r="DE195" s="476"/>
      <c r="DF195" s="476"/>
      <c r="DG195" s="476"/>
      <c r="DH195" s="476"/>
      <c r="DI195" s="476"/>
      <c r="DJ195" s="476"/>
      <c r="DK195" s="476"/>
      <c r="DL195" s="476"/>
      <c r="DM195" s="476"/>
      <c r="DN195" s="476"/>
      <c r="DO195" s="476"/>
      <c r="DP195" s="476"/>
      <c r="DQ195" s="476"/>
      <c r="DR195" s="476"/>
    </row>
    <row r="196" spans="1:122" s="202" customFormat="1">
      <c r="A196" s="476"/>
      <c r="B196" s="476"/>
      <c r="C196" s="476"/>
      <c r="D196" s="476"/>
      <c r="E196" s="476"/>
      <c r="F196" s="476"/>
      <c r="G196" s="476"/>
      <c r="H196" s="476"/>
      <c r="I196" s="476"/>
      <c r="J196" s="476"/>
      <c r="K196" s="476"/>
      <c r="L196" s="476"/>
      <c r="M196" s="476"/>
      <c r="N196" s="478"/>
      <c r="O196" s="478"/>
      <c r="P196" s="476"/>
      <c r="Q196" s="476"/>
      <c r="R196" s="476"/>
      <c r="S196" s="478"/>
      <c r="T196" s="478"/>
      <c r="U196" s="476"/>
      <c r="V196" s="476"/>
      <c r="W196" s="476"/>
      <c r="X196" s="478"/>
      <c r="Y196" s="478"/>
      <c r="Z196" s="476"/>
      <c r="AA196" s="476"/>
      <c r="AB196" s="476"/>
      <c r="AC196" s="478"/>
      <c r="AD196" s="478"/>
      <c r="AE196" s="476"/>
      <c r="AF196" s="476"/>
      <c r="AG196" s="476"/>
      <c r="AH196" s="478"/>
      <c r="AI196" s="478"/>
      <c r="AJ196" s="476"/>
      <c r="AK196" s="476"/>
      <c r="AL196" s="476"/>
      <c r="AM196" s="476"/>
      <c r="AN196" s="476"/>
      <c r="AO196" s="476"/>
      <c r="AP196" s="476"/>
      <c r="AQ196" s="476"/>
      <c r="AR196" s="476"/>
      <c r="AS196" s="476"/>
      <c r="AT196" s="476"/>
      <c r="AU196" s="476"/>
      <c r="AV196" s="476"/>
      <c r="AW196" s="476"/>
      <c r="AX196" s="476"/>
      <c r="AY196" s="476"/>
      <c r="AZ196" s="476"/>
      <c r="BA196" s="476"/>
      <c r="BB196" s="476"/>
      <c r="BC196" s="476"/>
      <c r="BD196" s="476"/>
      <c r="BE196" s="476"/>
      <c r="BF196" s="476"/>
      <c r="BG196" s="476"/>
      <c r="BH196" s="476"/>
      <c r="BI196" s="476"/>
      <c r="BJ196" s="476"/>
      <c r="BK196" s="476"/>
      <c r="BL196" s="476"/>
      <c r="BM196" s="476"/>
      <c r="BN196" s="476"/>
      <c r="BO196" s="476"/>
      <c r="BP196" s="476"/>
      <c r="BQ196" s="476"/>
      <c r="BR196" s="476"/>
      <c r="BS196" s="476"/>
      <c r="BT196" s="476"/>
      <c r="BU196" s="476"/>
      <c r="BV196" s="476"/>
      <c r="BW196" s="476"/>
      <c r="BX196" s="476"/>
      <c r="BY196" s="476"/>
      <c r="BZ196" s="476"/>
      <c r="CA196" s="476"/>
      <c r="CB196" s="476"/>
      <c r="CC196" s="476"/>
      <c r="CD196" s="476"/>
      <c r="CE196" s="476"/>
      <c r="CF196" s="476"/>
      <c r="CG196" s="476"/>
      <c r="CH196" s="476"/>
      <c r="CI196" s="476"/>
      <c r="CJ196" s="476"/>
      <c r="CK196" s="476"/>
      <c r="CL196" s="476"/>
      <c r="CM196" s="476"/>
      <c r="CN196" s="476"/>
      <c r="CO196" s="476"/>
      <c r="CP196" s="476"/>
      <c r="CQ196" s="476"/>
      <c r="CR196" s="476"/>
      <c r="CS196" s="476"/>
      <c r="CT196" s="476"/>
      <c r="CU196" s="476"/>
      <c r="CV196" s="476"/>
      <c r="CW196" s="476"/>
      <c r="CX196" s="476"/>
      <c r="CY196" s="476"/>
      <c r="CZ196" s="476"/>
      <c r="DA196" s="476"/>
      <c r="DB196" s="476"/>
      <c r="DC196" s="476"/>
      <c r="DD196" s="476"/>
      <c r="DE196" s="476"/>
      <c r="DF196" s="476"/>
      <c r="DG196" s="476"/>
      <c r="DH196" s="476"/>
      <c r="DI196" s="476"/>
      <c r="DJ196" s="476"/>
      <c r="DK196" s="476"/>
      <c r="DL196" s="476"/>
      <c r="DM196" s="476"/>
      <c r="DN196" s="476"/>
      <c r="DO196" s="476"/>
      <c r="DP196" s="476"/>
      <c r="DQ196" s="476"/>
      <c r="DR196" s="476"/>
    </row>
    <row r="197" spans="1:122" s="202" customFormat="1">
      <c r="A197" s="476"/>
      <c r="B197" s="476"/>
      <c r="C197" s="476"/>
      <c r="D197" s="476"/>
      <c r="E197" s="476"/>
      <c r="F197" s="476"/>
      <c r="G197" s="476"/>
      <c r="H197" s="476"/>
      <c r="I197" s="476"/>
      <c r="J197" s="476"/>
      <c r="K197" s="476"/>
      <c r="L197" s="476"/>
      <c r="M197" s="476"/>
      <c r="N197" s="478"/>
      <c r="O197" s="478"/>
      <c r="P197" s="476"/>
      <c r="Q197" s="476"/>
      <c r="R197" s="476"/>
      <c r="S197" s="478"/>
      <c r="T197" s="478"/>
      <c r="U197" s="476"/>
      <c r="V197" s="476"/>
      <c r="W197" s="476"/>
      <c r="X197" s="478"/>
      <c r="Y197" s="478"/>
      <c r="Z197" s="476"/>
      <c r="AA197" s="476"/>
      <c r="AB197" s="476"/>
      <c r="AC197" s="478"/>
      <c r="AD197" s="478"/>
      <c r="AE197" s="476"/>
      <c r="AF197" s="476"/>
      <c r="AG197" s="476"/>
      <c r="AH197" s="478"/>
      <c r="AI197" s="478"/>
      <c r="AJ197" s="476"/>
      <c r="AK197" s="476"/>
      <c r="AL197" s="476"/>
      <c r="AM197" s="476"/>
      <c r="AN197" s="476"/>
      <c r="AO197" s="476"/>
      <c r="AP197" s="476"/>
      <c r="AQ197" s="476"/>
      <c r="AR197" s="476"/>
      <c r="AS197" s="476"/>
      <c r="AT197" s="476"/>
      <c r="AU197" s="476"/>
      <c r="AV197" s="476"/>
      <c r="AW197" s="476"/>
      <c r="AX197" s="476"/>
      <c r="AY197" s="476"/>
      <c r="AZ197" s="476"/>
      <c r="BA197" s="476"/>
      <c r="BB197" s="476"/>
      <c r="BC197" s="476"/>
      <c r="BD197" s="476"/>
      <c r="BE197" s="476"/>
      <c r="BF197" s="476"/>
      <c r="BG197" s="476"/>
      <c r="BH197" s="476"/>
      <c r="BI197" s="476"/>
      <c r="BJ197" s="476"/>
      <c r="BK197" s="476"/>
      <c r="BL197" s="476"/>
      <c r="BM197" s="476"/>
      <c r="BN197" s="476"/>
      <c r="BO197" s="476"/>
      <c r="BP197" s="476"/>
      <c r="BQ197" s="476"/>
      <c r="BR197" s="476"/>
      <c r="BS197" s="476"/>
      <c r="BT197" s="476"/>
      <c r="BU197" s="476"/>
      <c r="BV197" s="476"/>
      <c r="BW197" s="476"/>
      <c r="BX197" s="476"/>
      <c r="BY197" s="476"/>
      <c r="BZ197" s="476"/>
      <c r="CA197" s="476"/>
      <c r="CB197" s="476"/>
      <c r="CC197" s="476"/>
      <c r="CD197" s="476"/>
      <c r="CE197" s="476"/>
      <c r="CF197" s="476"/>
      <c r="CG197" s="476"/>
      <c r="CH197" s="476"/>
      <c r="CI197" s="476"/>
      <c r="CJ197" s="476"/>
      <c r="CK197" s="476"/>
      <c r="CL197" s="476"/>
      <c r="CM197" s="476"/>
      <c r="CN197" s="476"/>
      <c r="CO197" s="476"/>
      <c r="CP197" s="476"/>
      <c r="CQ197" s="476"/>
      <c r="CR197" s="476"/>
      <c r="CS197" s="476"/>
      <c r="CT197" s="476"/>
      <c r="CU197" s="476"/>
      <c r="CV197" s="476"/>
      <c r="CW197" s="476"/>
      <c r="CX197" s="476"/>
      <c r="CY197" s="476"/>
      <c r="CZ197" s="476"/>
      <c r="DA197" s="476"/>
      <c r="DB197" s="476"/>
      <c r="DC197" s="476"/>
      <c r="DD197" s="476"/>
      <c r="DE197" s="476"/>
      <c r="DF197" s="476"/>
      <c r="DG197" s="476"/>
      <c r="DH197" s="476"/>
      <c r="DI197" s="476"/>
      <c r="DJ197" s="476"/>
      <c r="DK197" s="476"/>
      <c r="DL197" s="476"/>
      <c r="DM197" s="476"/>
      <c r="DN197" s="476"/>
      <c r="DO197" s="476"/>
      <c r="DP197" s="476"/>
      <c r="DQ197" s="476"/>
      <c r="DR197" s="476"/>
    </row>
    <row r="198" spans="1:122" s="202" customFormat="1">
      <c r="A198" s="476"/>
      <c r="B198" s="476"/>
      <c r="C198" s="476"/>
      <c r="D198" s="476"/>
      <c r="E198" s="476"/>
      <c r="F198" s="476"/>
      <c r="G198" s="476"/>
      <c r="H198" s="476"/>
      <c r="I198" s="476"/>
      <c r="J198" s="476"/>
      <c r="K198" s="476"/>
      <c r="L198" s="476"/>
      <c r="M198" s="476"/>
      <c r="N198" s="478"/>
      <c r="O198" s="478"/>
      <c r="P198" s="476"/>
      <c r="Q198" s="476"/>
      <c r="R198" s="476"/>
      <c r="S198" s="478"/>
      <c r="T198" s="478"/>
      <c r="U198" s="476"/>
      <c r="V198" s="476"/>
      <c r="W198" s="476"/>
      <c r="X198" s="478"/>
      <c r="Y198" s="478"/>
      <c r="Z198" s="476"/>
      <c r="AA198" s="476"/>
      <c r="AB198" s="476"/>
      <c r="AC198" s="478"/>
      <c r="AD198" s="478"/>
      <c r="AE198" s="476"/>
      <c r="AF198" s="476"/>
      <c r="AG198" s="476"/>
      <c r="AH198" s="478"/>
      <c r="AI198" s="478"/>
      <c r="AJ198" s="476"/>
      <c r="AK198" s="476"/>
      <c r="AL198" s="476"/>
      <c r="AM198" s="476"/>
      <c r="AN198" s="476"/>
      <c r="AO198" s="476"/>
      <c r="AP198" s="476"/>
      <c r="AQ198" s="476"/>
      <c r="AR198" s="476"/>
      <c r="AS198" s="476"/>
      <c r="AT198" s="476"/>
      <c r="AU198" s="476"/>
      <c r="AV198" s="476"/>
      <c r="AW198" s="476"/>
      <c r="AX198" s="476"/>
      <c r="AY198" s="476"/>
      <c r="AZ198" s="476"/>
      <c r="BA198" s="476"/>
      <c r="BB198" s="476"/>
      <c r="BC198" s="476"/>
      <c r="BD198" s="476"/>
      <c r="BE198" s="476"/>
      <c r="BF198" s="476"/>
      <c r="BG198" s="476"/>
      <c r="BH198" s="476"/>
      <c r="BI198" s="476"/>
      <c r="BJ198" s="476"/>
      <c r="BK198" s="476"/>
      <c r="BL198" s="476"/>
      <c r="BM198" s="476"/>
      <c r="BN198" s="476"/>
      <c r="BO198" s="476"/>
      <c r="BP198" s="476"/>
      <c r="BQ198" s="476"/>
      <c r="BR198" s="476"/>
      <c r="BS198" s="476"/>
      <c r="BT198" s="476"/>
      <c r="BU198" s="476"/>
      <c r="BV198" s="476"/>
      <c r="BW198" s="476"/>
      <c r="BX198" s="476"/>
      <c r="BY198" s="476"/>
      <c r="BZ198" s="476"/>
      <c r="CA198" s="476"/>
      <c r="CB198" s="476"/>
      <c r="CC198" s="476"/>
      <c r="CD198" s="476"/>
      <c r="CE198" s="476"/>
      <c r="CF198" s="476"/>
      <c r="CG198" s="476"/>
      <c r="CH198" s="476"/>
      <c r="CI198" s="476"/>
      <c r="CJ198" s="476"/>
      <c r="CK198" s="476"/>
      <c r="CL198" s="476"/>
      <c r="CM198" s="476"/>
      <c r="CN198" s="476"/>
      <c r="CO198" s="476"/>
      <c r="CP198" s="476"/>
      <c r="CQ198" s="476"/>
      <c r="CR198" s="476"/>
      <c r="CS198" s="476"/>
      <c r="CT198" s="476"/>
      <c r="CU198" s="476"/>
      <c r="CV198" s="476"/>
      <c r="CW198" s="476"/>
      <c r="CX198" s="476"/>
      <c r="CY198" s="476"/>
      <c r="CZ198" s="476"/>
      <c r="DA198" s="476"/>
      <c r="DB198" s="476"/>
      <c r="DC198" s="476"/>
      <c r="DD198" s="476"/>
      <c r="DE198" s="476"/>
      <c r="DF198" s="476"/>
      <c r="DG198" s="476"/>
      <c r="DH198" s="476"/>
      <c r="DI198" s="476"/>
      <c r="DJ198" s="476"/>
      <c r="DK198" s="476"/>
      <c r="DL198" s="476"/>
      <c r="DM198" s="476"/>
      <c r="DN198" s="476"/>
      <c r="DO198" s="476"/>
      <c r="DP198" s="476"/>
      <c r="DQ198" s="476"/>
      <c r="DR198" s="476"/>
    </row>
    <row r="199" spans="1:122" s="202" customFormat="1">
      <c r="A199" s="476"/>
      <c r="B199" s="476"/>
      <c r="C199" s="476"/>
      <c r="D199" s="476"/>
      <c r="E199" s="476"/>
      <c r="F199" s="476"/>
      <c r="G199" s="476"/>
      <c r="H199" s="476"/>
      <c r="I199" s="476"/>
      <c r="J199" s="476"/>
      <c r="K199" s="476"/>
      <c r="L199" s="476"/>
      <c r="M199" s="476"/>
      <c r="N199" s="478"/>
      <c r="O199" s="478"/>
      <c r="P199" s="476"/>
      <c r="Q199" s="476"/>
      <c r="R199" s="476"/>
      <c r="S199" s="478"/>
      <c r="T199" s="478"/>
      <c r="U199" s="476"/>
      <c r="V199" s="476"/>
      <c r="W199" s="476"/>
      <c r="X199" s="478"/>
      <c r="Y199" s="478"/>
      <c r="Z199" s="476"/>
      <c r="AA199" s="476"/>
      <c r="AB199" s="476"/>
      <c r="AC199" s="478"/>
      <c r="AD199" s="478"/>
      <c r="AE199" s="476"/>
      <c r="AF199" s="476"/>
      <c r="AG199" s="476"/>
      <c r="AH199" s="478"/>
      <c r="AI199" s="478"/>
      <c r="AJ199" s="476"/>
      <c r="AK199" s="476"/>
      <c r="AL199" s="476"/>
      <c r="AM199" s="476"/>
      <c r="AN199" s="476"/>
      <c r="AO199" s="476"/>
      <c r="AP199" s="476"/>
      <c r="AQ199" s="476"/>
      <c r="AR199" s="476"/>
      <c r="AS199" s="476"/>
      <c r="AT199" s="476"/>
      <c r="AU199" s="476"/>
      <c r="AV199" s="476"/>
      <c r="AW199" s="476"/>
      <c r="AX199" s="476"/>
      <c r="AY199" s="476"/>
      <c r="AZ199" s="476"/>
      <c r="BA199" s="476"/>
      <c r="BB199" s="476"/>
      <c r="BC199" s="476"/>
      <c r="BD199" s="476"/>
      <c r="BE199" s="476"/>
      <c r="BF199" s="476"/>
      <c r="BG199" s="476"/>
      <c r="BH199" s="476"/>
      <c r="BI199" s="476"/>
      <c r="BJ199" s="476"/>
      <c r="BK199" s="476"/>
      <c r="BL199" s="476"/>
      <c r="BM199" s="476"/>
      <c r="BN199" s="476"/>
      <c r="BO199" s="476"/>
      <c r="BP199" s="476"/>
      <c r="BQ199" s="476"/>
      <c r="BR199" s="476"/>
      <c r="BS199" s="476"/>
      <c r="BT199" s="476"/>
      <c r="BU199" s="476"/>
      <c r="BV199" s="476"/>
      <c r="BW199" s="476"/>
      <c r="BX199" s="476"/>
      <c r="BY199" s="476"/>
      <c r="BZ199" s="476"/>
      <c r="CA199" s="476"/>
      <c r="CB199" s="476"/>
      <c r="CC199" s="476"/>
      <c r="CD199" s="476"/>
      <c r="CE199" s="476"/>
      <c r="CF199" s="476"/>
      <c r="CG199" s="476"/>
      <c r="CH199" s="476"/>
      <c r="CI199" s="476"/>
      <c r="CJ199" s="476"/>
      <c r="CK199" s="476"/>
      <c r="CL199" s="476"/>
      <c r="CM199" s="476"/>
      <c r="CN199" s="476"/>
      <c r="CO199" s="476"/>
      <c r="CP199" s="476"/>
      <c r="CQ199" s="476"/>
      <c r="CR199" s="476"/>
      <c r="CS199" s="476"/>
      <c r="CT199" s="476"/>
      <c r="CU199" s="476"/>
      <c r="CV199" s="476"/>
      <c r="CW199" s="476"/>
      <c r="CX199" s="476"/>
      <c r="CY199" s="476"/>
      <c r="CZ199" s="476"/>
      <c r="DA199" s="476"/>
      <c r="DB199" s="476"/>
      <c r="DC199" s="476"/>
      <c r="DD199" s="476"/>
      <c r="DE199" s="476"/>
      <c r="DF199" s="476"/>
      <c r="DG199" s="476"/>
      <c r="DH199" s="476"/>
      <c r="DI199" s="476"/>
      <c r="DJ199" s="476"/>
      <c r="DK199" s="476"/>
      <c r="DL199" s="476"/>
      <c r="DM199" s="476"/>
      <c r="DN199" s="476"/>
      <c r="DO199" s="476"/>
      <c r="DP199" s="476"/>
      <c r="DQ199" s="476"/>
      <c r="DR199" s="476"/>
    </row>
    <row r="200" spans="1:122" s="202" customFormat="1">
      <c r="A200" s="476"/>
      <c r="B200" s="476"/>
      <c r="C200" s="476"/>
      <c r="D200" s="476"/>
      <c r="E200" s="476"/>
      <c r="F200" s="476"/>
      <c r="G200" s="476"/>
      <c r="H200" s="476"/>
      <c r="I200" s="476"/>
      <c r="J200" s="476"/>
      <c r="K200" s="476"/>
      <c r="L200" s="476"/>
      <c r="M200" s="476"/>
      <c r="N200" s="478"/>
      <c r="O200" s="478"/>
      <c r="P200" s="476"/>
      <c r="Q200" s="476"/>
      <c r="R200" s="476"/>
      <c r="S200" s="478"/>
      <c r="T200" s="478"/>
      <c r="U200" s="476"/>
      <c r="V200" s="476"/>
      <c r="W200" s="476"/>
      <c r="X200" s="478"/>
      <c r="Y200" s="478"/>
      <c r="Z200" s="476"/>
      <c r="AA200" s="476"/>
      <c r="AB200" s="476"/>
      <c r="AC200" s="478"/>
      <c r="AD200" s="478"/>
      <c r="AE200" s="476"/>
      <c r="AF200" s="476"/>
      <c r="AG200" s="476"/>
      <c r="AH200" s="478"/>
      <c r="AI200" s="478"/>
      <c r="AJ200" s="476"/>
      <c r="AK200" s="476"/>
      <c r="AL200" s="476"/>
      <c r="AM200" s="476"/>
      <c r="AN200" s="476"/>
      <c r="AO200" s="476"/>
      <c r="AP200" s="476"/>
      <c r="AQ200" s="476"/>
      <c r="AR200" s="476"/>
      <c r="AS200" s="476"/>
      <c r="AT200" s="476"/>
      <c r="AU200" s="476"/>
      <c r="AV200" s="476"/>
      <c r="AW200" s="476"/>
      <c r="AX200" s="476"/>
      <c r="AY200" s="476"/>
      <c r="AZ200" s="476"/>
      <c r="BA200" s="476"/>
      <c r="BB200" s="476"/>
      <c r="BC200" s="476"/>
      <c r="BD200" s="476"/>
      <c r="BE200" s="476"/>
      <c r="BF200" s="476"/>
      <c r="BG200" s="476"/>
      <c r="BH200" s="476"/>
      <c r="BI200" s="476"/>
      <c r="BJ200" s="476"/>
      <c r="BK200" s="476"/>
      <c r="BL200" s="476"/>
      <c r="BM200" s="476"/>
      <c r="BN200" s="476"/>
      <c r="BO200" s="476"/>
      <c r="BP200" s="476"/>
      <c r="BQ200" s="476"/>
      <c r="BR200" s="476"/>
      <c r="BS200" s="476"/>
      <c r="BT200" s="476"/>
      <c r="BU200" s="476"/>
      <c r="BV200" s="476"/>
      <c r="BW200" s="476"/>
      <c r="BX200" s="476"/>
      <c r="BY200" s="476"/>
      <c r="BZ200" s="476"/>
      <c r="CA200" s="476"/>
      <c r="CB200" s="476"/>
      <c r="CC200" s="476"/>
      <c r="CD200" s="476"/>
      <c r="CE200" s="476"/>
      <c r="CF200" s="476"/>
      <c r="CG200" s="476"/>
      <c r="CH200" s="476"/>
      <c r="CI200" s="476"/>
      <c r="CJ200" s="476"/>
      <c r="CK200" s="476"/>
      <c r="CL200" s="476"/>
      <c r="CM200" s="476"/>
      <c r="CN200" s="476"/>
      <c r="CO200" s="476"/>
      <c r="CP200" s="476"/>
      <c r="CQ200" s="476"/>
      <c r="CR200" s="476"/>
      <c r="CS200" s="476"/>
      <c r="CT200" s="476"/>
      <c r="CU200" s="476"/>
      <c r="CV200" s="476"/>
      <c r="CW200" s="476"/>
      <c r="CX200" s="476"/>
      <c r="CY200" s="476"/>
      <c r="CZ200" s="476"/>
      <c r="DA200" s="476"/>
      <c r="DB200" s="476"/>
      <c r="DC200" s="476"/>
      <c r="DD200" s="476"/>
      <c r="DE200" s="476"/>
      <c r="DF200" s="476"/>
      <c r="DG200" s="476"/>
      <c r="DH200" s="476"/>
      <c r="DI200" s="476"/>
      <c r="DJ200" s="476"/>
      <c r="DK200" s="476"/>
      <c r="DL200" s="476"/>
      <c r="DM200" s="476"/>
      <c r="DN200" s="476"/>
      <c r="DO200" s="476"/>
      <c r="DP200" s="476"/>
      <c r="DQ200" s="476"/>
      <c r="DR200" s="476"/>
    </row>
    <row r="201" spans="1:122" s="202" customFormat="1">
      <c r="A201" s="476"/>
      <c r="B201" s="476"/>
      <c r="C201" s="476"/>
      <c r="D201" s="476"/>
      <c r="E201" s="476"/>
      <c r="F201" s="476"/>
      <c r="G201" s="476"/>
      <c r="H201" s="476"/>
      <c r="I201" s="476"/>
      <c r="J201" s="476"/>
      <c r="K201" s="476"/>
      <c r="L201" s="476"/>
      <c r="M201" s="476"/>
      <c r="N201" s="478"/>
      <c r="O201" s="478"/>
      <c r="P201" s="476"/>
      <c r="Q201" s="476"/>
      <c r="R201" s="476"/>
      <c r="S201" s="478"/>
      <c r="T201" s="478"/>
      <c r="U201" s="476"/>
      <c r="V201" s="476"/>
      <c r="W201" s="476"/>
      <c r="X201" s="478"/>
      <c r="Y201" s="478"/>
      <c r="Z201" s="476"/>
      <c r="AA201" s="476"/>
      <c r="AB201" s="476"/>
      <c r="AC201" s="478"/>
      <c r="AD201" s="478"/>
      <c r="AE201" s="476"/>
      <c r="AF201" s="476"/>
      <c r="AG201" s="476"/>
      <c r="AH201" s="478"/>
      <c r="AI201" s="478"/>
      <c r="AJ201" s="476"/>
      <c r="AK201" s="476"/>
      <c r="AL201" s="476"/>
      <c r="AM201" s="476"/>
      <c r="AN201" s="476"/>
      <c r="AO201" s="476"/>
      <c r="AP201" s="476"/>
      <c r="AQ201" s="476"/>
      <c r="AR201" s="476"/>
      <c r="AS201" s="476"/>
      <c r="AT201" s="476"/>
      <c r="AU201" s="476"/>
      <c r="AV201" s="476"/>
      <c r="AW201" s="476"/>
      <c r="AX201" s="476"/>
      <c r="AY201" s="476"/>
      <c r="AZ201" s="476"/>
      <c r="BA201" s="476"/>
      <c r="BB201" s="476"/>
      <c r="BC201" s="476"/>
      <c r="BD201" s="476"/>
      <c r="BE201" s="476"/>
      <c r="BF201" s="476"/>
      <c r="BG201" s="476"/>
      <c r="BH201" s="476"/>
      <c r="BI201" s="476"/>
      <c r="BJ201" s="476"/>
      <c r="BK201" s="476"/>
      <c r="BL201" s="476"/>
      <c r="BM201" s="476"/>
      <c r="BN201" s="476"/>
      <c r="BO201" s="476"/>
      <c r="BP201" s="476"/>
      <c r="BQ201" s="476"/>
      <c r="BR201" s="476"/>
      <c r="BS201" s="476"/>
      <c r="BT201" s="476"/>
      <c r="BU201" s="476"/>
      <c r="BV201" s="476"/>
      <c r="BW201" s="476"/>
      <c r="BX201" s="476"/>
      <c r="BY201" s="476"/>
      <c r="BZ201" s="476"/>
      <c r="CA201" s="476"/>
      <c r="CB201" s="476"/>
      <c r="CC201" s="476"/>
      <c r="CD201" s="476"/>
      <c r="CE201" s="476"/>
      <c r="CF201" s="476"/>
      <c r="CG201" s="476"/>
      <c r="CH201" s="476"/>
      <c r="CI201" s="476"/>
      <c r="CJ201" s="476"/>
      <c r="CK201" s="476"/>
      <c r="CL201" s="476"/>
      <c r="CM201" s="476"/>
      <c r="CN201" s="476"/>
      <c r="CO201" s="476"/>
      <c r="CP201" s="476"/>
      <c r="CQ201" s="476"/>
      <c r="CR201" s="476"/>
      <c r="CS201" s="476"/>
      <c r="CT201" s="476"/>
      <c r="CU201" s="476"/>
      <c r="CV201" s="476"/>
      <c r="CW201" s="476"/>
      <c r="CX201" s="476"/>
      <c r="CY201" s="476"/>
      <c r="CZ201" s="476"/>
      <c r="DA201" s="476"/>
      <c r="DB201" s="476"/>
      <c r="DC201" s="476"/>
      <c r="DD201" s="476"/>
      <c r="DE201" s="476"/>
      <c r="DF201" s="476"/>
      <c r="DG201" s="476"/>
      <c r="DH201" s="476"/>
      <c r="DI201" s="476"/>
      <c r="DJ201" s="476"/>
      <c r="DK201" s="476"/>
      <c r="DL201" s="476"/>
      <c r="DM201" s="476"/>
      <c r="DN201" s="476"/>
      <c r="DO201" s="476"/>
      <c r="DP201" s="476"/>
      <c r="DQ201" s="476"/>
      <c r="DR201" s="476"/>
    </row>
    <row r="202" spans="1:122" s="202" customFormat="1">
      <c r="A202" s="476"/>
      <c r="B202" s="476"/>
      <c r="C202" s="476"/>
      <c r="D202" s="476"/>
      <c r="E202" s="476"/>
      <c r="F202" s="476"/>
      <c r="G202" s="476"/>
      <c r="H202" s="476"/>
      <c r="I202" s="476"/>
      <c r="J202" s="476"/>
      <c r="K202" s="476"/>
      <c r="L202" s="476"/>
      <c r="M202" s="476"/>
      <c r="N202" s="478"/>
      <c r="O202" s="478"/>
      <c r="P202" s="476"/>
      <c r="Q202" s="476"/>
      <c r="R202" s="476"/>
      <c r="S202" s="478"/>
      <c r="T202" s="478"/>
      <c r="U202" s="476"/>
      <c r="V202" s="476"/>
      <c r="W202" s="476"/>
      <c r="X202" s="478"/>
      <c r="Y202" s="478"/>
      <c r="Z202" s="476"/>
      <c r="AA202" s="476"/>
      <c r="AB202" s="476"/>
      <c r="AC202" s="478"/>
      <c r="AD202" s="478"/>
      <c r="AE202" s="476"/>
      <c r="AF202" s="476"/>
      <c r="AG202" s="476"/>
      <c r="AH202" s="478"/>
      <c r="AI202" s="478"/>
      <c r="AJ202" s="476"/>
      <c r="AK202" s="476"/>
      <c r="AL202" s="476"/>
      <c r="AM202" s="476"/>
      <c r="AN202" s="476"/>
      <c r="AO202" s="476"/>
      <c r="AP202" s="476"/>
      <c r="AQ202" s="476"/>
      <c r="AR202" s="476"/>
      <c r="AS202" s="476"/>
      <c r="AT202" s="476"/>
      <c r="AU202" s="476"/>
      <c r="AV202" s="476"/>
      <c r="AW202" s="476"/>
      <c r="AX202" s="476"/>
      <c r="AY202" s="476"/>
      <c r="AZ202" s="476"/>
      <c r="BA202" s="476"/>
      <c r="BB202" s="476"/>
      <c r="BC202" s="476"/>
      <c r="BD202" s="476"/>
      <c r="BE202" s="476"/>
      <c r="BF202" s="476"/>
      <c r="BG202" s="476"/>
      <c r="BH202" s="476"/>
      <c r="BI202" s="476"/>
      <c r="BJ202" s="476"/>
      <c r="BK202" s="476"/>
      <c r="BL202" s="476"/>
      <c r="BM202" s="476"/>
      <c r="BN202" s="476"/>
      <c r="BO202" s="476"/>
      <c r="BP202" s="476"/>
      <c r="BQ202" s="476"/>
      <c r="BR202" s="476"/>
      <c r="BS202" s="476"/>
      <c r="BT202" s="476"/>
      <c r="BU202" s="476"/>
      <c r="BV202" s="476"/>
      <c r="BW202" s="476"/>
      <c r="BX202" s="476"/>
      <c r="BY202" s="476"/>
      <c r="BZ202" s="476"/>
      <c r="CA202" s="476"/>
      <c r="CB202" s="476"/>
      <c r="CC202" s="476"/>
      <c r="CD202" s="476"/>
      <c r="CE202" s="476"/>
      <c r="CF202" s="476"/>
      <c r="CG202" s="476"/>
      <c r="CH202" s="476"/>
      <c r="CI202" s="476"/>
      <c r="CJ202" s="476"/>
      <c r="CK202" s="476"/>
      <c r="CL202" s="476"/>
      <c r="CM202" s="476"/>
      <c r="CN202" s="476"/>
      <c r="CO202" s="476"/>
      <c r="CP202" s="476"/>
      <c r="CQ202" s="476"/>
      <c r="CR202" s="476"/>
      <c r="CS202" s="476"/>
      <c r="CT202" s="476"/>
      <c r="CU202" s="476"/>
      <c r="CV202" s="476"/>
      <c r="CW202" s="476"/>
      <c r="CX202" s="476"/>
      <c r="CY202" s="476"/>
      <c r="CZ202" s="476"/>
      <c r="DA202" s="476"/>
      <c r="DB202" s="476"/>
      <c r="DC202" s="476"/>
      <c r="DD202" s="476"/>
      <c r="DE202" s="476"/>
      <c r="DF202" s="476"/>
      <c r="DG202" s="476"/>
      <c r="DH202" s="476"/>
      <c r="DI202" s="476"/>
      <c r="DJ202" s="476"/>
      <c r="DK202" s="476"/>
      <c r="DL202" s="476"/>
      <c r="DM202" s="476"/>
      <c r="DN202" s="476"/>
      <c r="DO202" s="476"/>
      <c r="DP202" s="476"/>
      <c r="DQ202" s="476"/>
      <c r="DR202" s="476"/>
    </row>
    <row r="203" spans="1:122" s="202" customFormat="1">
      <c r="A203" s="476"/>
      <c r="B203" s="476"/>
      <c r="C203" s="476"/>
      <c r="D203" s="476"/>
      <c r="E203" s="476"/>
      <c r="F203" s="476"/>
      <c r="G203" s="476"/>
      <c r="H203" s="476"/>
      <c r="I203" s="476"/>
      <c r="J203" s="476"/>
      <c r="K203" s="476"/>
      <c r="L203" s="476"/>
      <c r="M203" s="476"/>
      <c r="N203" s="478"/>
      <c r="O203" s="478"/>
      <c r="P203" s="476"/>
      <c r="Q203" s="476"/>
      <c r="R203" s="476"/>
      <c r="S203" s="478"/>
      <c r="T203" s="478"/>
      <c r="U203" s="476"/>
      <c r="V203" s="476"/>
      <c r="W203" s="476"/>
      <c r="X203" s="478"/>
      <c r="Y203" s="478"/>
      <c r="Z203" s="476"/>
      <c r="AA203" s="476"/>
      <c r="AB203" s="476"/>
      <c r="AC203" s="478"/>
      <c r="AD203" s="478"/>
      <c r="AE203" s="476"/>
      <c r="AF203" s="476"/>
      <c r="AG203" s="476"/>
      <c r="AH203" s="478"/>
      <c r="AI203" s="478"/>
      <c r="AJ203" s="476"/>
      <c r="AK203" s="476"/>
      <c r="AL203" s="476"/>
      <c r="AM203" s="476"/>
      <c r="AN203" s="476"/>
      <c r="AO203" s="476"/>
      <c r="AP203" s="476"/>
      <c r="AQ203" s="476"/>
      <c r="AR203" s="476"/>
      <c r="AS203" s="476"/>
      <c r="AT203" s="476"/>
      <c r="AU203" s="476"/>
      <c r="AV203" s="476"/>
      <c r="AW203" s="476"/>
      <c r="AX203" s="476"/>
      <c r="AY203" s="476"/>
      <c r="AZ203" s="476"/>
      <c r="BA203" s="476"/>
      <c r="BB203" s="476"/>
      <c r="BC203" s="476"/>
      <c r="BD203" s="476"/>
      <c r="BE203" s="476"/>
      <c r="BF203" s="476"/>
      <c r="BG203" s="476"/>
      <c r="BH203" s="476"/>
      <c r="BI203" s="476"/>
      <c r="BJ203" s="476"/>
      <c r="BK203" s="476"/>
      <c r="BL203" s="476"/>
      <c r="BM203" s="476"/>
      <c r="BN203" s="476"/>
      <c r="BO203" s="476"/>
      <c r="BP203" s="476"/>
      <c r="BQ203" s="476"/>
      <c r="BR203" s="476"/>
      <c r="BS203" s="476"/>
      <c r="BT203" s="476"/>
      <c r="BU203" s="476"/>
      <c r="BV203" s="476"/>
      <c r="BW203" s="476"/>
      <c r="BX203" s="476"/>
      <c r="BY203" s="476"/>
      <c r="BZ203" s="476"/>
      <c r="CA203" s="476"/>
      <c r="CB203" s="476"/>
      <c r="CC203" s="476"/>
      <c r="CD203" s="476"/>
      <c r="CE203" s="476"/>
      <c r="CF203" s="476"/>
      <c r="CG203" s="476"/>
      <c r="CH203" s="476"/>
      <c r="CI203" s="476"/>
      <c r="CJ203" s="476"/>
      <c r="CK203" s="476"/>
      <c r="CL203" s="476"/>
      <c r="CM203" s="476"/>
      <c r="CN203" s="476"/>
      <c r="CO203" s="476"/>
      <c r="CP203" s="476"/>
      <c r="CQ203" s="476"/>
      <c r="CR203" s="476"/>
      <c r="CS203" s="476"/>
      <c r="CT203" s="476"/>
      <c r="CU203" s="476"/>
      <c r="CV203" s="476"/>
      <c r="CW203" s="476"/>
      <c r="CX203" s="476"/>
      <c r="CY203" s="476"/>
      <c r="CZ203" s="476"/>
      <c r="DA203" s="476"/>
      <c r="DB203" s="476"/>
      <c r="DC203" s="476"/>
      <c r="DD203" s="476"/>
      <c r="DE203" s="476"/>
      <c r="DF203" s="476"/>
      <c r="DG203" s="476"/>
      <c r="DH203" s="476"/>
      <c r="DI203" s="476"/>
      <c r="DJ203" s="476"/>
      <c r="DK203" s="476"/>
      <c r="DL203" s="476"/>
      <c r="DM203" s="476"/>
      <c r="DN203" s="476"/>
      <c r="DO203" s="476"/>
      <c r="DP203" s="476"/>
      <c r="DQ203" s="476"/>
      <c r="DR203" s="476"/>
    </row>
    <row r="204" spans="1:122" s="202" customFormat="1">
      <c r="A204" s="476"/>
      <c r="B204" s="476"/>
      <c r="C204" s="476"/>
      <c r="D204" s="476"/>
      <c r="E204" s="476"/>
      <c r="F204" s="476"/>
      <c r="G204" s="476"/>
      <c r="H204" s="476"/>
      <c r="I204" s="476"/>
      <c r="J204" s="476"/>
      <c r="K204" s="476"/>
      <c r="L204" s="476"/>
      <c r="M204" s="476"/>
      <c r="N204" s="478"/>
      <c r="O204" s="478"/>
      <c r="P204" s="476"/>
      <c r="Q204" s="476"/>
      <c r="R204" s="476"/>
      <c r="S204" s="478"/>
      <c r="T204" s="478"/>
      <c r="U204" s="476"/>
      <c r="V204" s="476"/>
      <c r="W204" s="476"/>
      <c r="X204" s="478"/>
      <c r="Y204" s="478"/>
      <c r="Z204" s="476"/>
      <c r="AA204" s="476"/>
      <c r="AB204" s="476"/>
      <c r="AC204" s="478"/>
      <c r="AD204" s="478"/>
      <c r="AE204" s="476"/>
      <c r="AF204" s="476"/>
      <c r="AG204" s="476"/>
      <c r="AH204" s="478"/>
      <c r="AI204" s="478"/>
      <c r="AJ204" s="476"/>
      <c r="AK204" s="476"/>
      <c r="AL204" s="476"/>
      <c r="AM204" s="476"/>
      <c r="AN204" s="476"/>
      <c r="AO204" s="476"/>
      <c r="AP204" s="476"/>
      <c r="AQ204" s="476"/>
      <c r="AR204" s="476"/>
      <c r="AS204" s="476"/>
      <c r="AT204" s="476"/>
      <c r="AU204" s="476"/>
      <c r="AV204" s="476"/>
      <c r="AW204" s="476"/>
      <c r="AX204" s="476"/>
      <c r="AY204" s="476"/>
      <c r="AZ204" s="476"/>
      <c r="BA204" s="476"/>
      <c r="BB204" s="476"/>
      <c r="BC204" s="476"/>
      <c r="BD204" s="476"/>
      <c r="BE204" s="476"/>
      <c r="BF204" s="476"/>
      <c r="BG204" s="476"/>
      <c r="BH204" s="476"/>
      <c r="BI204" s="476"/>
      <c r="BJ204" s="476"/>
      <c r="BK204" s="476"/>
      <c r="BL204" s="476"/>
      <c r="BM204" s="476"/>
      <c r="BN204" s="476"/>
      <c r="BO204" s="476"/>
      <c r="BP204" s="476"/>
      <c r="BQ204" s="476"/>
      <c r="BR204" s="476"/>
      <c r="BS204" s="476"/>
      <c r="BT204" s="476"/>
      <c r="BU204" s="476"/>
      <c r="BV204" s="476"/>
      <c r="BW204" s="476"/>
      <c r="BX204" s="476"/>
      <c r="BY204" s="476"/>
      <c r="BZ204" s="476"/>
      <c r="CA204" s="476"/>
      <c r="CB204" s="476"/>
      <c r="CC204" s="476"/>
      <c r="CD204" s="476"/>
      <c r="CE204" s="476"/>
      <c r="CF204" s="476"/>
      <c r="CG204" s="476"/>
      <c r="CH204" s="476"/>
      <c r="CI204" s="476"/>
      <c r="CJ204" s="476"/>
      <c r="CK204" s="476"/>
      <c r="CL204" s="476"/>
      <c r="CM204" s="476"/>
      <c r="CN204" s="476"/>
      <c r="CO204" s="476"/>
      <c r="CP204" s="476"/>
      <c r="CQ204" s="476"/>
      <c r="CR204" s="476"/>
      <c r="CS204" s="476"/>
      <c r="CT204" s="476"/>
      <c r="CU204" s="476"/>
      <c r="CV204" s="476"/>
      <c r="CW204" s="476"/>
      <c r="CX204" s="476"/>
      <c r="CY204" s="476"/>
      <c r="CZ204" s="476"/>
      <c r="DA204" s="476"/>
      <c r="DB204" s="476"/>
      <c r="DC204" s="476"/>
      <c r="DD204" s="476"/>
      <c r="DE204" s="476"/>
      <c r="DF204" s="476"/>
      <c r="DG204" s="476"/>
      <c r="DH204" s="476"/>
      <c r="DI204" s="476"/>
      <c r="DJ204" s="476"/>
      <c r="DK204" s="476"/>
      <c r="DL204" s="476"/>
      <c r="DM204" s="476"/>
      <c r="DN204" s="476"/>
      <c r="DO204" s="476"/>
      <c r="DP204" s="476"/>
      <c r="DQ204" s="476"/>
      <c r="DR204" s="476"/>
    </row>
    <row r="205" spans="1:122" s="202" customFormat="1">
      <c r="A205" s="476"/>
      <c r="B205" s="476"/>
      <c r="C205" s="476"/>
      <c r="D205" s="476"/>
      <c r="E205" s="476"/>
      <c r="F205" s="476"/>
      <c r="G205" s="476"/>
      <c r="H205" s="476"/>
      <c r="I205" s="476"/>
      <c r="J205" s="476"/>
      <c r="K205" s="476"/>
      <c r="L205" s="476"/>
      <c r="M205" s="476"/>
      <c r="N205" s="478"/>
      <c r="O205" s="478"/>
      <c r="P205" s="476"/>
      <c r="Q205" s="476"/>
      <c r="R205" s="476"/>
      <c r="S205" s="478"/>
      <c r="T205" s="478"/>
      <c r="U205" s="476"/>
      <c r="V205" s="476"/>
      <c r="W205" s="476"/>
      <c r="X205" s="478"/>
      <c r="Y205" s="478"/>
      <c r="Z205" s="476"/>
      <c r="AA205" s="476"/>
      <c r="AB205" s="476"/>
      <c r="AC205" s="478"/>
      <c r="AD205" s="478"/>
      <c r="AE205" s="476"/>
      <c r="AF205" s="476"/>
      <c r="AG205" s="476"/>
      <c r="AH205" s="478"/>
      <c r="AI205" s="478"/>
      <c r="AJ205" s="476"/>
      <c r="AK205" s="476"/>
      <c r="AL205" s="476"/>
      <c r="AM205" s="476"/>
      <c r="AN205" s="476"/>
      <c r="AO205" s="476"/>
      <c r="AP205" s="476"/>
      <c r="AQ205" s="476"/>
      <c r="AR205" s="476"/>
      <c r="AS205" s="476"/>
      <c r="AT205" s="476"/>
      <c r="AU205" s="476"/>
      <c r="AV205" s="476"/>
      <c r="AW205" s="476"/>
      <c r="AX205" s="476"/>
      <c r="AY205" s="476"/>
      <c r="AZ205" s="476"/>
      <c r="BA205" s="476"/>
      <c r="BB205" s="476"/>
      <c r="BC205" s="476"/>
      <c r="BD205" s="476"/>
      <c r="BE205" s="476"/>
      <c r="BF205" s="476"/>
      <c r="BG205" s="476"/>
      <c r="BH205" s="476"/>
      <c r="BI205" s="476"/>
      <c r="BJ205" s="476"/>
      <c r="BK205" s="476"/>
      <c r="BL205" s="476"/>
      <c r="BM205" s="476"/>
      <c r="BN205" s="476"/>
      <c r="BO205" s="476"/>
      <c r="BP205" s="476"/>
      <c r="BQ205" s="476"/>
      <c r="BR205" s="476"/>
      <c r="BS205" s="476"/>
      <c r="BT205" s="476"/>
      <c r="BU205" s="476"/>
      <c r="BV205" s="476"/>
      <c r="BW205" s="476"/>
      <c r="BX205" s="476"/>
      <c r="BY205" s="476"/>
      <c r="BZ205" s="476"/>
      <c r="CA205" s="476"/>
      <c r="CB205" s="476"/>
      <c r="CC205" s="476"/>
      <c r="CD205" s="476"/>
      <c r="CE205" s="476"/>
      <c r="CF205" s="476"/>
      <c r="CG205" s="476"/>
      <c r="CH205" s="476"/>
      <c r="CI205" s="476"/>
      <c r="CJ205" s="476"/>
      <c r="CK205" s="476"/>
      <c r="CL205" s="476"/>
      <c r="CM205" s="476"/>
      <c r="CN205" s="476"/>
      <c r="CO205" s="476"/>
      <c r="CP205" s="476"/>
      <c r="CQ205" s="476"/>
      <c r="CR205" s="476"/>
      <c r="CS205" s="476"/>
      <c r="CT205" s="476"/>
      <c r="CU205" s="476"/>
      <c r="CV205" s="476"/>
      <c r="CW205" s="476"/>
      <c r="CX205" s="476"/>
      <c r="CY205" s="476"/>
      <c r="CZ205" s="476"/>
      <c r="DA205" s="476"/>
      <c r="DB205" s="476"/>
      <c r="DC205" s="476"/>
      <c r="DD205" s="476"/>
      <c r="DE205" s="476"/>
      <c r="DF205" s="476"/>
      <c r="DG205" s="476"/>
      <c r="DH205" s="476"/>
      <c r="DI205" s="476"/>
      <c r="DJ205" s="476"/>
      <c r="DK205" s="476"/>
      <c r="DL205" s="476"/>
      <c r="DM205" s="476"/>
      <c r="DN205" s="476"/>
      <c r="DO205" s="476"/>
      <c r="DP205" s="476"/>
      <c r="DQ205" s="476"/>
      <c r="DR205" s="476"/>
    </row>
    <row r="206" spans="1:122" s="202" customFormat="1">
      <c r="A206" s="476"/>
      <c r="B206" s="476"/>
      <c r="C206" s="476"/>
      <c r="D206" s="476"/>
      <c r="E206" s="476"/>
      <c r="F206" s="476"/>
      <c r="G206" s="476"/>
      <c r="H206" s="476"/>
      <c r="I206" s="476"/>
      <c r="J206" s="476"/>
      <c r="K206" s="476"/>
      <c r="L206" s="476"/>
      <c r="M206" s="476"/>
      <c r="N206" s="478"/>
      <c r="O206" s="478"/>
      <c r="P206" s="476"/>
      <c r="Q206" s="476"/>
      <c r="R206" s="476"/>
      <c r="S206" s="478"/>
      <c r="T206" s="478"/>
      <c r="U206" s="476"/>
      <c r="V206" s="476"/>
      <c r="W206" s="476"/>
      <c r="X206" s="478"/>
      <c r="Y206" s="478"/>
      <c r="Z206" s="476"/>
      <c r="AA206" s="476"/>
      <c r="AB206" s="476"/>
      <c r="AC206" s="478"/>
      <c r="AD206" s="478"/>
      <c r="AE206" s="476"/>
      <c r="AF206" s="476"/>
      <c r="AG206" s="476"/>
      <c r="AH206" s="478"/>
      <c r="AI206" s="478"/>
      <c r="AJ206" s="476"/>
      <c r="AK206" s="476"/>
      <c r="AL206" s="476"/>
      <c r="AM206" s="476"/>
      <c r="AN206" s="476"/>
      <c r="AO206" s="476"/>
      <c r="AP206" s="476"/>
      <c r="AQ206" s="476"/>
      <c r="AR206" s="476"/>
      <c r="AS206" s="476"/>
      <c r="AT206" s="476"/>
      <c r="AU206" s="476"/>
      <c r="AV206" s="476"/>
      <c r="AW206" s="476"/>
      <c r="AX206" s="476"/>
      <c r="AY206" s="476"/>
      <c r="AZ206" s="476"/>
      <c r="BA206" s="476"/>
      <c r="BB206" s="476"/>
      <c r="BC206" s="476"/>
      <c r="BD206" s="476"/>
      <c r="BE206" s="476"/>
      <c r="BF206" s="476"/>
      <c r="BG206" s="476"/>
      <c r="BH206" s="476"/>
      <c r="BI206" s="476"/>
      <c r="BJ206" s="476"/>
      <c r="BK206" s="476"/>
      <c r="BL206" s="476"/>
      <c r="BM206" s="476"/>
      <c r="BN206" s="476"/>
      <c r="BO206" s="476"/>
      <c r="BP206" s="476"/>
      <c r="BQ206" s="476"/>
      <c r="BR206" s="476"/>
      <c r="BS206" s="476"/>
      <c r="BT206" s="476"/>
      <c r="BU206" s="476"/>
      <c r="BV206" s="476"/>
      <c r="BW206" s="476"/>
      <c r="BX206" s="476"/>
      <c r="BY206" s="476"/>
      <c r="BZ206" s="476"/>
      <c r="CA206" s="476"/>
      <c r="CB206" s="476"/>
      <c r="CC206" s="476"/>
      <c r="CD206" s="476"/>
      <c r="CE206" s="476"/>
      <c r="CF206" s="476"/>
      <c r="CG206" s="476"/>
      <c r="CH206" s="476"/>
      <c r="CI206" s="476"/>
      <c r="CJ206" s="476"/>
      <c r="CK206" s="476"/>
      <c r="CL206" s="476"/>
      <c r="CM206" s="476"/>
      <c r="CN206" s="476"/>
      <c r="CO206" s="476"/>
      <c r="CP206" s="476"/>
      <c r="CQ206" s="476"/>
      <c r="CR206" s="476"/>
      <c r="CS206" s="476"/>
      <c r="CT206" s="476"/>
      <c r="CU206" s="476"/>
      <c r="CV206" s="476"/>
      <c r="CW206" s="476"/>
      <c r="CX206" s="476"/>
      <c r="CY206" s="476"/>
      <c r="CZ206" s="476"/>
      <c r="DA206" s="476"/>
      <c r="DB206" s="476"/>
      <c r="DC206" s="476"/>
      <c r="DD206" s="476"/>
      <c r="DE206" s="476"/>
      <c r="DF206" s="476"/>
      <c r="DG206" s="476"/>
      <c r="DH206" s="476"/>
      <c r="DI206" s="476"/>
      <c r="DJ206" s="476"/>
      <c r="DK206" s="476"/>
      <c r="DL206" s="476"/>
      <c r="DM206" s="476"/>
      <c r="DN206" s="476"/>
      <c r="DO206" s="476"/>
      <c r="DP206" s="476"/>
      <c r="DQ206" s="476"/>
      <c r="DR206" s="476"/>
    </row>
    <row r="207" spans="1:122" s="202" customFormat="1">
      <c r="A207" s="476"/>
      <c r="B207" s="476"/>
      <c r="C207" s="476"/>
      <c r="D207" s="476"/>
      <c r="E207" s="476"/>
      <c r="F207" s="476"/>
      <c r="G207" s="476"/>
      <c r="H207" s="476"/>
      <c r="I207" s="476"/>
      <c r="J207" s="476"/>
      <c r="K207" s="476"/>
      <c r="L207" s="476"/>
      <c r="M207" s="476"/>
      <c r="N207" s="478"/>
      <c r="O207" s="478"/>
      <c r="P207" s="476"/>
      <c r="Q207" s="476"/>
      <c r="R207" s="476"/>
      <c r="S207" s="478"/>
      <c r="T207" s="478"/>
      <c r="U207" s="476"/>
      <c r="V207" s="476"/>
      <c r="W207" s="476"/>
      <c r="X207" s="478"/>
      <c r="Y207" s="478"/>
      <c r="Z207" s="476"/>
      <c r="AA207" s="476"/>
      <c r="AB207" s="476"/>
      <c r="AC207" s="478"/>
      <c r="AD207" s="478"/>
      <c r="AE207" s="476"/>
      <c r="AF207" s="476"/>
      <c r="AG207" s="476"/>
      <c r="AH207" s="478"/>
      <c r="AI207" s="478"/>
      <c r="AJ207" s="476"/>
      <c r="AK207" s="476"/>
      <c r="AL207" s="476"/>
      <c r="AM207" s="476"/>
      <c r="AN207" s="476"/>
      <c r="AO207" s="476"/>
      <c r="AP207" s="476"/>
      <c r="AQ207" s="476"/>
      <c r="AR207" s="476"/>
      <c r="AS207" s="476"/>
      <c r="AT207" s="476"/>
      <c r="AU207" s="476"/>
      <c r="AV207" s="476"/>
      <c r="AW207" s="476"/>
      <c r="AX207" s="476"/>
      <c r="AY207" s="476"/>
      <c r="AZ207" s="476"/>
      <c r="BA207" s="476"/>
      <c r="BB207" s="476"/>
      <c r="BC207" s="476"/>
      <c r="BD207" s="476"/>
      <c r="BE207" s="476"/>
      <c r="BF207" s="476"/>
      <c r="BG207" s="476"/>
      <c r="BH207" s="476"/>
      <c r="BI207" s="476"/>
      <c r="BJ207" s="476"/>
      <c r="BK207" s="476"/>
      <c r="BL207" s="476"/>
      <c r="BM207" s="476"/>
      <c r="BN207" s="476"/>
      <c r="BO207" s="476"/>
      <c r="BP207" s="476"/>
      <c r="BQ207" s="476"/>
      <c r="BR207" s="476"/>
      <c r="BS207" s="476"/>
      <c r="BT207" s="476"/>
      <c r="BU207" s="476"/>
      <c r="BV207" s="476"/>
      <c r="BW207" s="476"/>
      <c r="BX207" s="476"/>
      <c r="BY207" s="476"/>
      <c r="BZ207" s="476"/>
      <c r="CA207" s="476"/>
      <c r="CB207" s="476"/>
      <c r="CC207" s="476"/>
      <c r="CD207" s="476"/>
      <c r="CE207" s="476"/>
      <c r="CF207" s="476"/>
      <c r="CG207" s="476"/>
      <c r="CH207" s="476"/>
      <c r="CI207" s="476"/>
      <c r="CJ207" s="476"/>
      <c r="CK207" s="476"/>
      <c r="CL207" s="476"/>
      <c r="CM207" s="476"/>
      <c r="CN207" s="476"/>
      <c r="CO207" s="476"/>
      <c r="CP207" s="476"/>
      <c r="CQ207" s="476"/>
      <c r="CR207" s="476"/>
      <c r="CS207" s="476"/>
      <c r="CT207" s="476"/>
      <c r="CU207" s="476"/>
      <c r="CV207" s="476"/>
      <c r="CW207" s="476"/>
      <c r="CX207" s="476"/>
      <c r="CY207" s="476"/>
      <c r="CZ207" s="476"/>
      <c r="DA207" s="476"/>
      <c r="DB207" s="476"/>
      <c r="DC207" s="476"/>
      <c r="DD207" s="476"/>
      <c r="DE207" s="476"/>
      <c r="DF207" s="476"/>
      <c r="DG207" s="476"/>
      <c r="DH207" s="476"/>
      <c r="DI207" s="476"/>
      <c r="DJ207" s="476"/>
      <c r="DK207" s="476"/>
      <c r="DL207" s="476"/>
      <c r="DM207" s="476"/>
      <c r="DN207" s="476"/>
      <c r="DO207" s="476"/>
      <c r="DP207" s="476"/>
      <c r="DQ207" s="476"/>
      <c r="DR207" s="476"/>
    </row>
    <row r="208" spans="1:122" s="202" customFormat="1">
      <c r="A208" s="476"/>
      <c r="B208" s="476"/>
      <c r="C208" s="476"/>
      <c r="D208" s="476"/>
      <c r="E208" s="476"/>
      <c r="F208" s="476"/>
      <c r="G208" s="476"/>
      <c r="H208" s="476"/>
      <c r="I208" s="476"/>
      <c r="J208" s="476"/>
      <c r="K208" s="476"/>
      <c r="L208" s="476"/>
      <c r="M208" s="476"/>
      <c r="N208" s="478"/>
      <c r="O208" s="478"/>
      <c r="P208" s="476"/>
      <c r="Q208" s="476"/>
      <c r="R208" s="476"/>
      <c r="S208" s="478"/>
      <c r="T208" s="478"/>
      <c r="U208" s="476"/>
      <c r="V208" s="476"/>
      <c r="W208" s="476"/>
      <c r="X208" s="478"/>
      <c r="Y208" s="478"/>
      <c r="Z208" s="476"/>
      <c r="AA208" s="476"/>
      <c r="AB208" s="476"/>
      <c r="AC208" s="478"/>
      <c r="AD208" s="478"/>
      <c r="AE208" s="476"/>
      <c r="AF208" s="476"/>
      <c r="AG208" s="476"/>
      <c r="AH208" s="478"/>
      <c r="AI208" s="478"/>
      <c r="AJ208" s="476"/>
      <c r="AK208" s="476"/>
      <c r="AL208" s="476"/>
      <c r="AM208" s="476"/>
      <c r="AN208" s="476"/>
      <c r="AO208" s="476"/>
      <c r="AP208" s="476"/>
      <c r="AQ208" s="476"/>
      <c r="AR208" s="476"/>
      <c r="AS208" s="476"/>
      <c r="AT208" s="476"/>
      <c r="AU208" s="476"/>
      <c r="AV208" s="476"/>
      <c r="AW208" s="476"/>
      <c r="AX208" s="476"/>
      <c r="AY208" s="476"/>
      <c r="AZ208" s="476"/>
      <c r="BA208" s="476"/>
      <c r="BB208" s="476"/>
      <c r="BC208" s="476"/>
      <c r="BD208" s="476"/>
      <c r="BE208" s="476"/>
      <c r="BF208" s="476"/>
      <c r="BG208" s="476"/>
      <c r="BH208" s="476"/>
      <c r="BI208" s="476"/>
      <c r="BJ208" s="476"/>
      <c r="BK208" s="476"/>
      <c r="BL208" s="476"/>
      <c r="BM208" s="476"/>
      <c r="BN208" s="476"/>
      <c r="BO208" s="476"/>
      <c r="BP208" s="476"/>
      <c r="BQ208" s="476"/>
      <c r="BR208" s="476"/>
      <c r="BS208" s="476"/>
      <c r="BT208" s="476"/>
      <c r="BU208" s="476"/>
      <c r="BV208" s="476"/>
      <c r="BW208" s="476"/>
      <c r="BX208" s="476"/>
      <c r="BY208" s="476"/>
      <c r="BZ208" s="476"/>
      <c r="CA208" s="476"/>
      <c r="CB208" s="476"/>
      <c r="CC208" s="476"/>
      <c r="CD208" s="476"/>
      <c r="CE208" s="476"/>
      <c r="CF208" s="476"/>
      <c r="CG208" s="476"/>
      <c r="CH208" s="476"/>
      <c r="CI208" s="476"/>
      <c r="CJ208" s="476"/>
      <c r="CK208" s="476"/>
      <c r="CL208" s="476"/>
      <c r="CM208" s="476"/>
      <c r="CN208" s="476"/>
      <c r="CO208" s="476"/>
      <c r="CP208" s="476"/>
      <c r="CQ208" s="476"/>
      <c r="CR208" s="476"/>
      <c r="CS208" s="476"/>
      <c r="CT208" s="476"/>
      <c r="CU208" s="476"/>
      <c r="CV208" s="476"/>
      <c r="CW208" s="476"/>
      <c r="CX208" s="476"/>
      <c r="CY208" s="476"/>
      <c r="CZ208" s="476"/>
      <c r="DA208" s="476"/>
      <c r="DB208" s="476"/>
      <c r="DC208" s="476"/>
      <c r="DD208" s="476"/>
      <c r="DE208" s="476"/>
      <c r="DF208" s="476"/>
      <c r="DG208" s="476"/>
      <c r="DH208" s="476"/>
      <c r="DI208" s="476"/>
      <c r="DJ208" s="476"/>
      <c r="DK208" s="476"/>
      <c r="DL208" s="476"/>
      <c r="DM208" s="476"/>
      <c r="DN208" s="476"/>
      <c r="DO208" s="476"/>
      <c r="DP208" s="476"/>
      <c r="DQ208" s="476"/>
      <c r="DR208" s="476"/>
    </row>
    <row r="209" spans="1:122" s="202" customFormat="1">
      <c r="A209" s="476"/>
      <c r="B209" s="476"/>
      <c r="C209" s="476"/>
      <c r="D209" s="476"/>
      <c r="E209" s="476"/>
      <c r="F209" s="476"/>
      <c r="G209" s="476"/>
      <c r="H209" s="476"/>
      <c r="I209" s="476"/>
      <c r="J209" s="476"/>
      <c r="K209" s="476"/>
      <c r="L209" s="476"/>
      <c r="M209" s="476"/>
      <c r="N209" s="478"/>
      <c r="O209" s="478"/>
      <c r="P209" s="476"/>
      <c r="Q209" s="476"/>
      <c r="R209" s="476"/>
      <c r="S209" s="478"/>
      <c r="T209" s="478"/>
      <c r="U209" s="476"/>
      <c r="V209" s="476"/>
      <c r="W209" s="476"/>
      <c r="X209" s="478"/>
      <c r="Y209" s="478"/>
      <c r="Z209" s="476"/>
      <c r="AA209" s="476"/>
      <c r="AB209" s="476"/>
      <c r="AC209" s="478"/>
      <c r="AD209" s="478"/>
      <c r="AE209" s="476"/>
      <c r="AF209" s="476"/>
      <c r="AG209" s="476"/>
      <c r="AH209" s="478"/>
      <c r="AI209" s="478"/>
      <c r="AJ209" s="476"/>
      <c r="AK209" s="476"/>
      <c r="AL209" s="476"/>
      <c r="AM209" s="476"/>
      <c r="AN209" s="476"/>
      <c r="AO209" s="476"/>
      <c r="AP209" s="476"/>
      <c r="AQ209" s="476"/>
      <c r="AR209" s="476"/>
      <c r="AS209" s="476"/>
      <c r="AT209" s="476"/>
      <c r="AU209" s="476"/>
      <c r="AV209" s="476"/>
      <c r="AW209" s="476"/>
      <c r="AX209" s="476"/>
      <c r="AY209" s="476"/>
      <c r="AZ209" s="476"/>
      <c r="BA209" s="476"/>
      <c r="BB209" s="476"/>
      <c r="BC209" s="476"/>
      <c r="BD209" s="476"/>
      <c r="BE209" s="476"/>
      <c r="BF209" s="476"/>
      <c r="BG209" s="476"/>
      <c r="BH209" s="476"/>
      <c r="BI209" s="476"/>
      <c r="BJ209" s="476"/>
      <c r="BK209" s="476"/>
      <c r="BL209" s="476"/>
      <c r="BM209" s="476"/>
      <c r="BN209" s="476"/>
      <c r="BO209" s="476"/>
      <c r="BP209" s="476"/>
      <c r="BQ209" s="476"/>
      <c r="BR209" s="476"/>
      <c r="BS209" s="476"/>
      <c r="BT209" s="476"/>
      <c r="BU209" s="476"/>
      <c r="BV209" s="476"/>
      <c r="BW209" s="476"/>
      <c r="BX209" s="476"/>
      <c r="BY209" s="476"/>
      <c r="BZ209" s="476"/>
      <c r="CA209" s="476"/>
      <c r="CB209" s="476"/>
      <c r="CC209" s="476"/>
      <c r="CD209" s="476"/>
      <c r="CE209" s="476"/>
      <c r="CF209" s="476"/>
      <c r="CG209" s="476"/>
      <c r="CH209" s="476"/>
      <c r="CI209" s="476"/>
      <c r="CJ209" s="476"/>
      <c r="CK209" s="476"/>
      <c r="CL209" s="476"/>
      <c r="CM209" s="476"/>
      <c r="CN209" s="476"/>
      <c r="CO209" s="476"/>
      <c r="CP209" s="476"/>
      <c r="CQ209" s="476"/>
      <c r="CR209" s="476"/>
      <c r="CS209" s="476"/>
      <c r="CT209" s="476"/>
      <c r="CU209" s="476"/>
      <c r="CV209" s="476"/>
      <c r="CW209" s="476"/>
      <c r="CX209" s="476"/>
      <c r="CY209" s="476"/>
      <c r="CZ209" s="476"/>
      <c r="DA209" s="476"/>
      <c r="DB209" s="476"/>
      <c r="DC209" s="476"/>
      <c r="DD209" s="476"/>
      <c r="DE209" s="476"/>
      <c r="DF209" s="476"/>
      <c r="DG209" s="476"/>
      <c r="DH209" s="476"/>
      <c r="DI209" s="476"/>
      <c r="DJ209" s="476"/>
      <c r="DK209" s="476"/>
      <c r="DL209" s="476"/>
      <c r="DM209" s="476"/>
      <c r="DN209" s="476"/>
      <c r="DO209" s="476"/>
      <c r="DP209" s="476"/>
      <c r="DQ209" s="476"/>
      <c r="DR209" s="476"/>
    </row>
    <row r="210" spans="1:122" s="202" customFormat="1">
      <c r="A210" s="476"/>
      <c r="B210" s="476"/>
      <c r="C210" s="476"/>
      <c r="D210" s="476"/>
      <c r="E210" s="476"/>
      <c r="F210" s="476"/>
      <c r="G210" s="476"/>
      <c r="H210" s="476"/>
      <c r="I210" s="476"/>
      <c r="J210" s="476"/>
      <c r="K210" s="476"/>
      <c r="L210" s="476"/>
      <c r="M210" s="476"/>
      <c r="N210" s="478"/>
      <c r="O210" s="478"/>
      <c r="P210" s="476"/>
      <c r="Q210" s="476"/>
      <c r="R210" s="476"/>
      <c r="S210" s="478"/>
      <c r="T210" s="478"/>
      <c r="U210" s="476"/>
      <c r="V210" s="476"/>
      <c r="W210" s="476"/>
      <c r="X210" s="478"/>
      <c r="Y210" s="478"/>
      <c r="Z210" s="476"/>
      <c r="AA210" s="476"/>
      <c r="AB210" s="476"/>
      <c r="AC210" s="478"/>
      <c r="AD210" s="478"/>
      <c r="AE210" s="476"/>
      <c r="AF210" s="476"/>
      <c r="AG210" s="476"/>
      <c r="AH210" s="478"/>
      <c r="AI210" s="478"/>
      <c r="AJ210" s="476"/>
      <c r="AK210" s="476"/>
      <c r="AL210" s="476"/>
      <c r="AM210" s="476"/>
      <c r="AN210" s="476"/>
      <c r="AO210" s="476"/>
      <c r="AP210" s="476"/>
      <c r="AQ210" s="476"/>
      <c r="AR210" s="476"/>
      <c r="AS210" s="476"/>
      <c r="AT210" s="476"/>
      <c r="AU210" s="476"/>
      <c r="AV210" s="476"/>
      <c r="AW210" s="476"/>
      <c r="AX210" s="476"/>
      <c r="AY210" s="476"/>
      <c r="AZ210" s="476"/>
      <c r="BA210" s="476"/>
      <c r="BB210" s="476"/>
      <c r="BC210" s="476"/>
      <c r="BD210" s="476"/>
      <c r="BE210" s="476"/>
      <c r="BF210" s="476"/>
      <c r="BG210" s="476"/>
      <c r="BH210" s="476"/>
      <c r="BI210" s="476"/>
      <c r="BJ210" s="476"/>
      <c r="BK210" s="476"/>
      <c r="BL210" s="476"/>
      <c r="BM210" s="476"/>
      <c r="BN210" s="476"/>
      <c r="BO210" s="476"/>
      <c r="BP210" s="476"/>
      <c r="BQ210" s="476"/>
      <c r="BR210" s="476"/>
      <c r="BS210" s="476"/>
      <c r="BT210" s="476"/>
      <c r="BU210" s="476"/>
      <c r="BV210" s="476"/>
      <c r="BW210" s="476"/>
      <c r="BX210" s="476"/>
      <c r="BY210" s="476"/>
      <c r="BZ210" s="476"/>
      <c r="CA210" s="476"/>
      <c r="CB210" s="476"/>
      <c r="CC210" s="476"/>
      <c r="CD210" s="476"/>
      <c r="CE210" s="476"/>
      <c r="CF210" s="476"/>
      <c r="CG210" s="476"/>
      <c r="CH210" s="476"/>
      <c r="CI210" s="476"/>
      <c r="CJ210" s="476"/>
      <c r="CK210" s="476"/>
      <c r="CL210" s="476"/>
      <c r="CM210" s="476"/>
      <c r="CN210" s="476"/>
      <c r="CO210" s="476"/>
      <c r="CP210" s="476"/>
      <c r="CQ210" s="476"/>
      <c r="CR210" s="476"/>
      <c r="CS210" s="476"/>
      <c r="CT210" s="476"/>
      <c r="CU210" s="476"/>
      <c r="CV210" s="476"/>
      <c r="CW210" s="476"/>
      <c r="CX210" s="476"/>
      <c r="CY210" s="476"/>
      <c r="CZ210" s="476"/>
      <c r="DA210" s="476"/>
      <c r="DB210" s="476"/>
      <c r="DC210" s="476"/>
      <c r="DD210" s="476"/>
      <c r="DE210" s="476"/>
      <c r="DF210" s="476"/>
      <c r="DG210" s="476"/>
      <c r="DH210" s="476"/>
      <c r="DI210" s="476"/>
      <c r="DJ210" s="476"/>
      <c r="DK210" s="476"/>
      <c r="DL210" s="476"/>
      <c r="DM210" s="476"/>
      <c r="DN210" s="476"/>
      <c r="DO210" s="476"/>
      <c r="DP210" s="476"/>
      <c r="DQ210" s="476"/>
      <c r="DR210" s="476"/>
    </row>
    <row r="211" spans="1:122" s="202" customFormat="1">
      <c r="A211" s="476"/>
      <c r="B211" s="476"/>
      <c r="C211" s="476"/>
      <c r="D211" s="476"/>
      <c r="E211" s="476"/>
      <c r="F211" s="476"/>
      <c r="G211" s="476"/>
      <c r="H211" s="476"/>
      <c r="I211" s="476"/>
      <c r="J211" s="476"/>
      <c r="K211" s="476"/>
      <c r="L211" s="476"/>
      <c r="M211" s="476"/>
      <c r="N211" s="478"/>
      <c r="O211" s="478"/>
      <c r="P211" s="476"/>
      <c r="Q211" s="476"/>
      <c r="R211" s="476"/>
      <c r="S211" s="478"/>
      <c r="T211" s="478"/>
      <c r="U211" s="476"/>
      <c r="V211" s="476"/>
      <c r="W211" s="476"/>
      <c r="X211" s="478"/>
      <c r="Y211" s="478"/>
      <c r="Z211" s="476"/>
      <c r="AA211" s="476"/>
      <c r="AB211" s="476"/>
      <c r="AC211" s="478"/>
      <c r="AD211" s="478"/>
      <c r="AE211" s="476"/>
      <c r="AF211" s="476"/>
      <c r="AG211" s="476"/>
      <c r="AH211" s="478"/>
      <c r="AI211" s="478"/>
      <c r="AJ211" s="476"/>
      <c r="AK211" s="476"/>
      <c r="AL211" s="476"/>
      <c r="AM211" s="476"/>
      <c r="AN211" s="476"/>
      <c r="AO211" s="476"/>
      <c r="AP211" s="476"/>
      <c r="AQ211" s="476"/>
      <c r="AR211" s="476"/>
      <c r="AS211" s="476"/>
      <c r="AT211" s="476"/>
      <c r="AU211" s="476"/>
      <c r="AV211" s="476"/>
      <c r="AW211" s="476"/>
      <c r="AX211" s="476"/>
      <c r="AY211" s="476"/>
      <c r="AZ211" s="476"/>
      <c r="BA211" s="476"/>
      <c r="BB211" s="476"/>
      <c r="BC211" s="476"/>
      <c r="BD211" s="476"/>
      <c r="BE211" s="476"/>
      <c r="BF211" s="476"/>
      <c r="BG211" s="476"/>
      <c r="BH211" s="476"/>
      <c r="BI211" s="476"/>
      <c r="BJ211" s="476"/>
      <c r="BK211" s="476"/>
      <c r="BL211" s="476"/>
      <c r="BM211" s="476"/>
      <c r="BN211" s="476"/>
      <c r="BO211" s="476"/>
      <c r="BP211" s="476"/>
      <c r="BQ211" s="476"/>
      <c r="BR211" s="476"/>
      <c r="BS211" s="476"/>
      <c r="BT211" s="476"/>
      <c r="BU211" s="476"/>
      <c r="BV211" s="476"/>
      <c r="BW211" s="476"/>
      <c r="BX211" s="476"/>
      <c r="BY211" s="476"/>
      <c r="BZ211" s="476"/>
      <c r="CA211" s="476"/>
      <c r="CB211" s="476"/>
      <c r="CC211" s="476"/>
      <c r="CD211" s="476"/>
      <c r="CE211" s="476"/>
      <c r="CF211" s="476"/>
      <c r="CG211" s="476"/>
      <c r="CH211" s="476"/>
      <c r="CI211" s="476"/>
      <c r="CJ211" s="476"/>
      <c r="CK211" s="476"/>
      <c r="CL211" s="476"/>
      <c r="CM211" s="476"/>
      <c r="CN211" s="476"/>
      <c r="CO211" s="476"/>
      <c r="CP211" s="476"/>
      <c r="CQ211" s="476"/>
      <c r="CR211" s="476"/>
      <c r="CS211" s="476"/>
      <c r="CT211" s="476"/>
      <c r="CU211" s="476"/>
      <c r="CV211" s="476"/>
      <c r="CW211" s="476"/>
      <c r="CX211" s="476"/>
      <c r="CY211" s="476"/>
      <c r="CZ211" s="476"/>
      <c r="DA211" s="476"/>
      <c r="DB211" s="476"/>
      <c r="DC211" s="476"/>
      <c r="DD211" s="476"/>
      <c r="DE211" s="476"/>
      <c r="DF211" s="476"/>
      <c r="DG211" s="476"/>
      <c r="DH211" s="476"/>
      <c r="DI211" s="476"/>
      <c r="DJ211" s="476"/>
      <c r="DK211" s="476"/>
      <c r="DL211" s="476"/>
      <c r="DM211" s="476"/>
      <c r="DN211" s="476"/>
      <c r="DO211" s="476"/>
      <c r="DP211" s="476"/>
      <c r="DQ211" s="476"/>
      <c r="DR211" s="476"/>
    </row>
    <row r="212" spans="1:122" s="202" customFormat="1">
      <c r="A212" s="476"/>
      <c r="B212" s="476"/>
      <c r="C212" s="476"/>
      <c r="D212" s="476"/>
      <c r="E212" s="476"/>
      <c r="F212" s="476"/>
      <c r="G212" s="476"/>
      <c r="H212" s="476"/>
      <c r="I212" s="476"/>
      <c r="J212" s="476"/>
      <c r="K212" s="476"/>
      <c r="L212" s="476"/>
      <c r="M212" s="476"/>
      <c r="N212" s="478"/>
      <c r="O212" s="478"/>
      <c r="P212" s="476"/>
      <c r="Q212" s="476"/>
      <c r="R212" s="476"/>
      <c r="S212" s="478"/>
      <c r="T212" s="478"/>
      <c r="U212" s="476"/>
      <c r="V212" s="476"/>
      <c r="W212" s="476"/>
      <c r="X212" s="478"/>
      <c r="Y212" s="478"/>
      <c r="Z212" s="476"/>
      <c r="AA212" s="476"/>
      <c r="AB212" s="476"/>
      <c r="AC212" s="478"/>
      <c r="AD212" s="478"/>
      <c r="AE212" s="476"/>
      <c r="AF212" s="476"/>
      <c r="AG212" s="476"/>
      <c r="AH212" s="478"/>
      <c r="AI212" s="478"/>
      <c r="AJ212" s="476"/>
      <c r="AK212" s="476"/>
      <c r="AL212" s="476"/>
      <c r="AM212" s="476"/>
      <c r="AN212" s="476"/>
      <c r="AO212" s="476"/>
      <c r="AP212" s="476"/>
      <c r="AQ212" s="476"/>
      <c r="AR212" s="476"/>
      <c r="AS212" s="476"/>
      <c r="AT212" s="476"/>
      <c r="AU212" s="476"/>
      <c r="AV212" s="476"/>
      <c r="AW212" s="476"/>
      <c r="AX212" s="476"/>
      <c r="AY212" s="476"/>
      <c r="AZ212" s="476"/>
      <c r="BA212" s="476"/>
      <c r="BB212" s="476"/>
      <c r="BC212" s="476"/>
      <c r="BD212" s="476"/>
      <c r="BE212" s="476"/>
      <c r="BF212" s="476"/>
      <c r="BG212" s="476"/>
      <c r="BH212" s="476"/>
      <c r="BI212" s="476"/>
      <c r="BJ212" s="476"/>
      <c r="BK212" s="476"/>
      <c r="BL212" s="476"/>
      <c r="BM212" s="476"/>
      <c r="BN212" s="476"/>
      <c r="BO212" s="476"/>
      <c r="BP212" s="476"/>
      <c r="BQ212" s="476"/>
      <c r="BR212" s="476"/>
      <c r="BS212" s="476"/>
      <c r="BT212" s="476"/>
      <c r="BU212" s="476"/>
      <c r="BV212" s="476"/>
      <c r="BW212" s="476"/>
      <c r="BX212" s="476"/>
      <c r="BY212" s="476"/>
      <c r="BZ212" s="476"/>
      <c r="CA212" s="476"/>
      <c r="CB212" s="476"/>
      <c r="CC212" s="476"/>
      <c r="CD212" s="476"/>
      <c r="CE212" s="476"/>
      <c r="CF212" s="476"/>
      <c r="CG212" s="476"/>
      <c r="CH212" s="476"/>
      <c r="CI212" s="476"/>
      <c r="CJ212" s="476"/>
      <c r="CK212" s="476"/>
      <c r="CL212" s="476"/>
      <c r="CM212" s="476"/>
      <c r="CN212" s="476"/>
      <c r="CO212" s="476"/>
      <c r="CP212" s="476"/>
      <c r="CQ212" s="476"/>
      <c r="CR212" s="476"/>
      <c r="CS212" s="476"/>
      <c r="CT212" s="476"/>
      <c r="CU212" s="476"/>
      <c r="CV212" s="476"/>
      <c r="CW212" s="476"/>
      <c r="CX212" s="476"/>
      <c r="CY212" s="476"/>
      <c r="CZ212" s="476"/>
      <c r="DA212" s="476"/>
      <c r="DB212" s="476"/>
      <c r="DC212" s="476"/>
      <c r="DD212" s="476"/>
      <c r="DE212" s="476"/>
      <c r="DF212" s="476"/>
      <c r="DG212" s="476"/>
      <c r="DH212" s="476"/>
      <c r="DI212" s="476"/>
      <c r="DJ212" s="476"/>
      <c r="DK212" s="476"/>
      <c r="DL212" s="476"/>
      <c r="DM212" s="476"/>
      <c r="DN212" s="476"/>
      <c r="DO212" s="476"/>
      <c r="DP212" s="476"/>
      <c r="DQ212" s="476"/>
      <c r="DR212" s="476"/>
    </row>
    <row r="213" spans="1:122" s="202" customFormat="1">
      <c r="A213" s="476"/>
      <c r="B213" s="476"/>
      <c r="C213" s="476"/>
      <c r="D213" s="476"/>
      <c r="E213" s="476"/>
      <c r="F213" s="476"/>
      <c r="G213" s="476"/>
      <c r="H213" s="476"/>
      <c r="I213" s="476"/>
      <c r="J213" s="476"/>
      <c r="K213" s="476"/>
      <c r="L213" s="476"/>
      <c r="M213" s="476"/>
      <c r="N213" s="478"/>
      <c r="O213" s="478"/>
      <c r="P213" s="476"/>
      <c r="Q213" s="476"/>
      <c r="R213" s="476"/>
      <c r="S213" s="478"/>
      <c r="T213" s="478"/>
      <c r="U213" s="476"/>
      <c r="V213" s="476"/>
      <c r="W213" s="476"/>
      <c r="X213" s="478"/>
      <c r="Y213" s="478"/>
      <c r="Z213" s="476"/>
      <c r="AA213" s="476"/>
      <c r="AB213" s="476"/>
      <c r="AC213" s="478"/>
      <c r="AD213" s="478"/>
      <c r="AE213" s="476"/>
      <c r="AF213" s="476"/>
      <c r="AG213" s="476"/>
      <c r="AH213" s="478"/>
      <c r="AI213" s="478"/>
      <c r="AJ213" s="476"/>
      <c r="AK213" s="476"/>
      <c r="AL213" s="476"/>
      <c r="AM213" s="476"/>
      <c r="AN213" s="476"/>
      <c r="AO213" s="476"/>
      <c r="AP213" s="476"/>
      <c r="AQ213" s="476"/>
      <c r="AR213" s="476"/>
      <c r="AS213" s="476"/>
      <c r="AT213" s="476"/>
      <c r="AU213" s="476"/>
      <c r="AV213" s="476"/>
      <c r="AW213" s="476"/>
      <c r="AX213" s="476"/>
      <c r="AY213" s="476"/>
      <c r="AZ213" s="476"/>
      <c r="BA213" s="476"/>
      <c r="BB213" s="476"/>
      <c r="BC213" s="476"/>
      <c r="BD213" s="476"/>
      <c r="BE213" s="476"/>
      <c r="BF213" s="476"/>
      <c r="BG213" s="476"/>
      <c r="BH213" s="476"/>
      <c r="BI213" s="476"/>
      <c r="BJ213" s="476"/>
      <c r="BK213" s="476"/>
      <c r="BL213" s="476"/>
      <c r="BM213" s="476"/>
      <c r="BN213" s="476"/>
      <c r="BO213" s="476"/>
      <c r="BP213" s="476"/>
      <c r="BQ213" s="476"/>
      <c r="BR213" s="476"/>
      <c r="BS213" s="476"/>
      <c r="BT213" s="476"/>
      <c r="BU213" s="476"/>
      <c r="BV213" s="476"/>
      <c r="BW213" s="476"/>
      <c r="BX213" s="476"/>
      <c r="BY213" s="476"/>
      <c r="BZ213" s="476"/>
      <c r="CA213" s="476"/>
      <c r="CB213" s="476"/>
      <c r="CC213" s="476"/>
      <c r="CD213" s="476"/>
      <c r="CE213" s="476"/>
      <c r="CF213" s="476"/>
      <c r="CG213" s="476"/>
      <c r="CH213" s="476"/>
      <c r="CI213" s="476"/>
      <c r="CJ213" s="476"/>
      <c r="CK213" s="476"/>
      <c r="CL213" s="476"/>
      <c r="CM213" s="476"/>
      <c r="CN213" s="476"/>
      <c r="CO213" s="476"/>
      <c r="CP213" s="476"/>
      <c r="CQ213" s="476"/>
      <c r="CR213" s="476"/>
      <c r="CS213" s="476"/>
      <c r="CT213" s="476"/>
      <c r="CU213" s="476"/>
      <c r="CV213" s="476"/>
      <c r="CW213" s="476"/>
      <c r="CX213" s="476"/>
      <c r="CY213" s="476"/>
      <c r="CZ213" s="476"/>
      <c r="DA213" s="476"/>
      <c r="DB213" s="476"/>
      <c r="DC213" s="476"/>
      <c r="DD213" s="476"/>
      <c r="DE213" s="476"/>
      <c r="DF213" s="476"/>
      <c r="DG213" s="476"/>
      <c r="DH213" s="476"/>
      <c r="DI213" s="476"/>
      <c r="DJ213" s="476"/>
      <c r="DK213" s="476"/>
      <c r="DL213" s="476"/>
      <c r="DM213" s="476"/>
      <c r="DN213" s="476"/>
      <c r="DO213" s="476"/>
      <c r="DP213" s="476"/>
      <c r="DQ213" s="476"/>
      <c r="DR213" s="476"/>
    </row>
    <row r="214" spans="1:122" s="202" customFormat="1">
      <c r="A214" s="476"/>
      <c r="B214" s="476"/>
      <c r="C214" s="476"/>
      <c r="D214" s="476"/>
      <c r="E214" s="476"/>
      <c r="F214" s="476"/>
      <c r="G214" s="476"/>
      <c r="H214" s="476"/>
      <c r="I214" s="476"/>
      <c r="J214" s="476"/>
      <c r="K214" s="476"/>
      <c r="L214" s="476"/>
      <c r="M214" s="476"/>
      <c r="N214" s="478"/>
      <c r="O214" s="478"/>
      <c r="P214" s="476"/>
      <c r="Q214" s="476"/>
      <c r="R214" s="476"/>
      <c r="S214" s="478"/>
      <c r="T214" s="478"/>
      <c r="U214" s="476"/>
      <c r="V214" s="476"/>
      <c r="W214" s="476"/>
      <c r="X214" s="478"/>
      <c r="Y214" s="478"/>
      <c r="Z214" s="476"/>
      <c r="AA214" s="476"/>
      <c r="AB214" s="476"/>
      <c r="AC214" s="478"/>
      <c r="AD214" s="478"/>
      <c r="AE214" s="476"/>
      <c r="AF214" s="476"/>
      <c r="AG214" s="476"/>
      <c r="AH214" s="478"/>
      <c r="AI214" s="478"/>
      <c r="AJ214" s="476"/>
      <c r="AK214" s="476"/>
      <c r="AL214" s="476"/>
      <c r="AM214" s="476"/>
      <c r="AN214" s="476"/>
      <c r="AO214" s="476"/>
      <c r="AP214" s="476"/>
      <c r="AQ214" s="476"/>
      <c r="AR214" s="476"/>
      <c r="AS214" s="476"/>
      <c r="AT214" s="476"/>
      <c r="AU214" s="476"/>
      <c r="AV214" s="476"/>
      <c r="AW214" s="476"/>
      <c r="AX214" s="476"/>
      <c r="AY214" s="476"/>
      <c r="AZ214" s="476"/>
      <c r="BA214" s="476"/>
      <c r="BB214" s="476"/>
      <c r="BC214" s="476"/>
      <c r="BD214" s="476"/>
      <c r="BE214" s="476"/>
      <c r="BF214" s="476"/>
      <c r="BG214" s="476"/>
      <c r="BH214" s="476"/>
      <c r="BI214" s="476"/>
      <c r="BJ214" s="476"/>
      <c r="BK214" s="476"/>
      <c r="BL214" s="476"/>
      <c r="BM214" s="476"/>
      <c r="BN214" s="476"/>
      <c r="BO214" s="476"/>
      <c r="BP214" s="476"/>
      <c r="BQ214" s="476"/>
      <c r="BR214" s="476"/>
      <c r="BS214" s="476"/>
      <c r="BT214" s="476"/>
      <c r="BU214" s="476"/>
      <c r="BV214" s="476"/>
      <c r="BW214" s="476"/>
      <c r="BX214" s="476"/>
      <c r="BY214" s="476"/>
      <c r="BZ214" s="476"/>
      <c r="CA214" s="476"/>
      <c r="CB214" s="476"/>
      <c r="CC214" s="476"/>
      <c r="CD214" s="476"/>
      <c r="CE214" s="476"/>
      <c r="CF214" s="476"/>
      <c r="CG214" s="476"/>
      <c r="CH214" s="476"/>
      <c r="CI214" s="476"/>
      <c r="CJ214" s="476"/>
      <c r="CK214" s="476"/>
      <c r="CL214" s="476"/>
      <c r="CM214" s="476"/>
      <c r="CN214" s="476"/>
      <c r="CO214" s="476"/>
      <c r="CP214" s="476"/>
      <c r="CQ214" s="476"/>
      <c r="CR214" s="476"/>
      <c r="CS214" s="476"/>
      <c r="CT214" s="476"/>
      <c r="CU214" s="476"/>
      <c r="CV214" s="476"/>
      <c r="CW214" s="476"/>
      <c r="CX214" s="476"/>
      <c r="CY214" s="476"/>
      <c r="CZ214" s="476"/>
      <c r="DA214" s="476"/>
      <c r="DB214" s="476"/>
      <c r="DC214" s="476"/>
      <c r="DD214" s="476"/>
      <c r="DE214" s="476"/>
      <c r="DF214" s="476"/>
      <c r="DG214" s="476"/>
      <c r="DH214" s="476"/>
      <c r="DI214" s="476"/>
      <c r="DJ214" s="476"/>
      <c r="DK214" s="476"/>
      <c r="DL214" s="476"/>
      <c r="DM214" s="476"/>
      <c r="DN214" s="476"/>
      <c r="DO214" s="476"/>
      <c r="DP214" s="476"/>
      <c r="DQ214" s="476"/>
      <c r="DR214" s="476"/>
    </row>
    <row r="215" spans="1:122" s="202" customFormat="1">
      <c r="A215" s="476"/>
      <c r="B215" s="476"/>
      <c r="C215" s="476"/>
      <c r="D215" s="476"/>
      <c r="E215" s="476"/>
      <c r="F215" s="476"/>
      <c r="G215" s="476"/>
      <c r="H215" s="476"/>
      <c r="I215" s="476"/>
      <c r="J215" s="476"/>
      <c r="K215" s="476"/>
      <c r="L215" s="476"/>
      <c r="M215" s="476"/>
      <c r="N215" s="478"/>
      <c r="O215" s="478"/>
      <c r="P215" s="476"/>
      <c r="Q215" s="476"/>
      <c r="R215" s="476"/>
      <c r="S215" s="478"/>
      <c r="T215" s="478"/>
      <c r="U215" s="476"/>
      <c r="V215" s="476"/>
      <c r="W215" s="476"/>
      <c r="X215" s="478"/>
      <c r="Y215" s="478"/>
      <c r="Z215" s="476"/>
      <c r="AA215" s="476"/>
      <c r="AB215" s="476"/>
      <c r="AC215" s="478"/>
      <c r="AD215" s="478"/>
      <c r="AE215" s="476"/>
      <c r="AF215" s="476"/>
      <c r="AG215" s="476"/>
      <c r="AH215" s="478"/>
      <c r="AI215" s="478"/>
      <c r="AJ215" s="476"/>
      <c r="AK215" s="476"/>
      <c r="AL215" s="476"/>
      <c r="AM215" s="476"/>
      <c r="AN215" s="476"/>
      <c r="AO215" s="476"/>
      <c r="AP215" s="476"/>
      <c r="AQ215" s="476"/>
      <c r="AR215" s="476"/>
      <c r="AS215" s="476"/>
      <c r="AT215" s="476"/>
      <c r="AU215" s="476"/>
      <c r="AV215" s="476"/>
      <c r="AW215" s="476"/>
      <c r="AX215" s="476"/>
      <c r="AY215" s="476"/>
      <c r="AZ215" s="476"/>
      <c r="BA215" s="476"/>
      <c r="BB215" s="476"/>
      <c r="BC215" s="476"/>
      <c r="BD215" s="476"/>
      <c r="BE215" s="476"/>
      <c r="BF215" s="476"/>
      <c r="BG215" s="476"/>
      <c r="BH215" s="476"/>
      <c r="BI215" s="476"/>
      <c r="BJ215" s="476"/>
      <c r="BK215" s="476"/>
      <c r="BL215" s="476"/>
      <c r="BM215" s="476"/>
      <c r="BN215" s="476"/>
      <c r="BO215" s="476"/>
      <c r="BP215" s="476"/>
      <c r="BQ215" s="476"/>
      <c r="BR215" s="476"/>
      <c r="BS215" s="476"/>
      <c r="BT215" s="476"/>
      <c r="BU215" s="476"/>
      <c r="BV215" s="476"/>
      <c r="BW215" s="476"/>
      <c r="BX215" s="476"/>
      <c r="BY215" s="476"/>
      <c r="BZ215" s="476"/>
      <c r="CA215" s="476"/>
      <c r="CB215" s="476"/>
      <c r="CC215" s="476"/>
      <c r="CD215" s="476"/>
      <c r="CE215" s="476"/>
      <c r="CF215" s="476"/>
      <c r="CG215" s="476"/>
      <c r="CH215" s="476"/>
      <c r="CI215" s="476"/>
      <c r="CJ215" s="476"/>
      <c r="CK215" s="476"/>
      <c r="CL215" s="476"/>
      <c r="CM215" s="476"/>
      <c r="CN215" s="476"/>
      <c r="CO215" s="476"/>
      <c r="CP215" s="476"/>
      <c r="CQ215" s="476"/>
      <c r="CR215" s="476"/>
      <c r="CS215" s="476"/>
      <c r="CT215" s="476"/>
      <c r="CU215" s="476"/>
      <c r="CV215" s="476"/>
      <c r="CW215" s="476"/>
      <c r="CX215" s="476"/>
      <c r="CY215" s="476"/>
      <c r="CZ215" s="476"/>
      <c r="DA215" s="476"/>
      <c r="DB215" s="476"/>
      <c r="DC215" s="476"/>
      <c r="DD215" s="476"/>
      <c r="DE215" s="476"/>
      <c r="DF215" s="476"/>
      <c r="DG215" s="476"/>
      <c r="DH215" s="476"/>
      <c r="DI215" s="476"/>
      <c r="DJ215" s="476"/>
      <c r="DK215" s="476"/>
      <c r="DL215" s="476"/>
      <c r="DM215" s="476"/>
      <c r="DN215" s="476"/>
      <c r="DO215" s="476"/>
      <c r="DP215" s="476"/>
      <c r="DQ215" s="476"/>
      <c r="DR215" s="476"/>
    </row>
    <row r="216" spans="1:122" s="202" customFormat="1">
      <c r="A216" s="476"/>
      <c r="B216" s="476"/>
      <c r="C216" s="476"/>
      <c r="D216" s="476"/>
      <c r="E216" s="476"/>
      <c r="F216" s="476"/>
      <c r="G216" s="476"/>
      <c r="H216" s="476"/>
      <c r="I216" s="476"/>
      <c r="J216" s="476"/>
      <c r="K216" s="476"/>
      <c r="L216" s="476"/>
      <c r="M216" s="476"/>
      <c r="N216" s="478"/>
      <c r="O216" s="478"/>
      <c r="P216" s="476"/>
      <c r="Q216" s="476"/>
      <c r="R216" s="476"/>
      <c r="S216" s="478"/>
      <c r="T216" s="478"/>
      <c r="U216" s="476"/>
      <c r="V216" s="476"/>
      <c r="W216" s="476"/>
      <c r="X216" s="478"/>
      <c r="Y216" s="478"/>
      <c r="Z216" s="476"/>
      <c r="AA216" s="476"/>
      <c r="AB216" s="476"/>
      <c r="AC216" s="478"/>
      <c r="AD216" s="478"/>
      <c r="AE216" s="476"/>
      <c r="AF216" s="476"/>
      <c r="AG216" s="476"/>
      <c r="AH216" s="478"/>
      <c r="AI216" s="478"/>
      <c r="AJ216" s="476"/>
      <c r="AK216" s="476"/>
      <c r="AL216" s="476"/>
      <c r="AM216" s="476"/>
      <c r="AN216" s="476"/>
      <c r="AO216" s="476"/>
      <c r="AP216" s="476"/>
      <c r="AQ216" s="476"/>
      <c r="AR216" s="476"/>
      <c r="AS216" s="476"/>
      <c r="AT216" s="476"/>
      <c r="AU216" s="476"/>
      <c r="AV216" s="476"/>
      <c r="AW216" s="476"/>
      <c r="AX216" s="476"/>
      <c r="AY216" s="476"/>
      <c r="AZ216" s="476"/>
      <c r="BA216" s="476"/>
      <c r="BB216" s="476"/>
      <c r="BC216" s="476"/>
      <c r="BD216" s="476"/>
      <c r="BE216" s="476"/>
      <c r="BF216" s="476"/>
      <c r="BG216" s="476"/>
      <c r="BH216" s="476"/>
      <c r="BI216" s="476"/>
      <c r="BJ216" s="476"/>
      <c r="BK216" s="476"/>
      <c r="BL216" s="476"/>
      <c r="BM216" s="476"/>
      <c r="BN216" s="476"/>
      <c r="BO216" s="476"/>
      <c r="BP216" s="476"/>
      <c r="BQ216" s="476"/>
      <c r="BR216" s="476"/>
      <c r="BS216" s="476"/>
      <c r="BT216" s="476"/>
      <c r="BU216" s="476"/>
      <c r="BV216" s="476"/>
      <c r="BW216" s="476"/>
      <c r="BX216" s="476"/>
      <c r="BY216" s="476"/>
      <c r="BZ216" s="476"/>
      <c r="CA216" s="476"/>
      <c r="CB216" s="476"/>
      <c r="CC216" s="476"/>
      <c r="CD216" s="476"/>
      <c r="CE216" s="476"/>
      <c r="CF216" s="476"/>
      <c r="CG216" s="476"/>
      <c r="CH216" s="476"/>
      <c r="CI216" s="476"/>
      <c r="CJ216" s="476"/>
      <c r="CK216" s="476"/>
      <c r="CL216" s="476"/>
      <c r="CM216" s="476"/>
      <c r="CN216" s="476"/>
      <c r="CO216" s="476"/>
      <c r="CP216" s="476"/>
      <c r="CQ216" s="476"/>
      <c r="CR216" s="476"/>
      <c r="CS216" s="476"/>
      <c r="CT216" s="476"/>
      <c r="CU216" s="476"/>
      <c r="CV216" s="476"/>
      <c r="CW216" s="476"/>
      <c r="CX216" s="476"/>
      <c r="CY216" s="476"/>
      <c r="CZ216" s="476"/>
      <c r="DA216" s="476"/>
      <c r="DB216" s="476"/>
      <c r="DC216" s="476"/>
      <c r="DD216" s="476"/>
      <c r="DE216" s="476"/>
      <c r="DF216" s="476"/>
      <c r="DG216" s="476"/>
      <c r="DH216" s="476"/>
      <c r="DI216" s="476"/>
      <c r="DJ216" s="476"/>
      <c r="DK216" s="476"/>
      <c r="DL216" s="476"/>
      <c r="DM216" s="476"/>
      <c r="DN216" s="476"/>
      <c r="DO216" s="476"/>
      <c r="DP216" s="476"/>
      <c r="DQ216" s="476"/>
      <c r="DR216" s="476"/>
    </row>
    <row r="217" spans="1:122" s="202" customFormat="1">
      <c r="A217" s="476"/>
      <c r="B217" s="476"/>
      <c r="C217" s="476"/>
      <c r="D217" s="476"/>
      <c r="E217" s="476"/>
      <c r="F217" s="476"/>
      <c r="G217" s="476"/>
      <c r="H217" s="476"/>
      <c r="I217" s="476"/>
      <c r="J217" s="476"/>
      <c r="K217" s="476"/>
      <c r="L217" s="476"/>
      <c r="M217" s="476"/>
      <c r="N217" s="478"/>
      <c r="O217" s="478"/>
      <c r="P217" s="476"/>
      <c r="Q217" s="476"/>
      <c r="R217" s="476"/>
      <c r="S217" s="478"/>
      <c r="T217" s="478"/>
      <c r="U217" s="476"/>
      <c r="V217" s="476"/>
      <c r="W217" s="476"/>
      <c r="X217" s="478"/>
      <c r="Y217" s="478"/>
      <c r="Z217" s="476"/>
      <c r="AA217" s="476"/>
      <c r="AB217" s="476"/>
      <c r="AC217" s="478"/>
      <c r="AD217" s="478"/>
      <c r="AE217" s="476"/>
      <c r="AF217" s="476"/>
      <c r="AG217" s="476"/>
      <c r="AH217" s="478"/>
      <c r="AI217" s="478"/>
      <c r="AJ217" s="476"/>
      <c r="AK217" s="476"/>
      <c r="AL217" s="476"/>
      <c r="AM217" s="476"/>
      <c r="AN217" s="476"/>
      <c r="AO217" s="476"/>
      <c r="AP217" s="476"/>
      <c r="AQ217" s="476"/>
      <c r="AR217" s="476"/>
      <c r="AS217" s="476"/>
      <c r="AT217" s="476"/>
      <c r="AU217" s="476"/>
      <c r="AV217" s="476"/>
      <c r="AW217" s="476"/>
      <c r="AX217" s="476"/>
      <c r="AY217" s="476"/>
      <c r="AZ217" s="476"/>
      <c r="BA217" s="476"/>
      <c r="BB217" s="476"/>
      <c r="BC217" s="476"/>
      <c r="BD217" s="476"/>
      <c r="BE217" s="476"/>
      <c r="BF217" s="476"/>
      <c r="BG217" s="476"/>
      <c r="BH217" s="476"/>
      <c r="BI217" s="476"/>
      <c r="BJ217" s="476"/>
      <c r="BK217" s="476"/>
      <c r="BL217" s="476"/>
      <c r="BM217" s="476"/>
      <c r="BN217" s="476"/>
      <c r="BO217" s="476"/>
      <c r="BP217" s="476"/>
      <c r="BQ217" s="476"/>
      <c r="BR217" s="476"/>
      <c r="BS217" s="476"/>
      <c r="BT217" s="476"/>
      <c r="BU217" s="476"/>
      <c r="BV217" s="476"/>
      <c r="BW217" s="476"/>
      <c r="BX217" s="476"/>
      <c r="BY217" s="476"/>
      <c r="BZ217" s="476"/>
      <c r="CA217" s="476"/>
      <c r="CB217" s="476"/>
      <c r="CC217" s="476"/>
      <c r="CD217" s="476"/>
      <c r="CE217" s="476"/>
      <c r="CF217" s="476"/>
      <c r="CG217" s="476"/>
      <c r="CH217" s="476"/>
      <c r="CI217" s="476"/>
      <c r="CJ217" s="476"/>
      <c r="CK217" s="476"/>
      <c r="CL217" s="476"/>
      <c r="CM217" s="476"/>
      <c r="CN217" s="476"/>
      <c r="CO217" s="476"/>
      <c r="CP217" s="476"/>
      <c r="CQ217" s="476"/>
      <c r="CR217" s="476"/>
      <c r="CS217" s="476"/>
      <c r="CT217" s="476"/>
      <c r="CU217" s="476"/>
      <c r="CV217" s="476"/>
      <c r="CW217" s="476"/>
      <c r="CX217" s="476"/>
      <c r="CY217" s="476"/>
      <c r="CZ217" s="476"/>
      <c r="DA217" s="476"/>
      <c r="DB217" s="476"/>
      <c r="DC217" s="476"/>
      <c r="DD217" s="476"/>
      <c r="DE217" s="476"/>
      <c r="DF217" s="476"/>
      <c r="DG217" s="476"/>
      <c r="DH217" s="476"/>
      <c r="DI217" s="476"/>
      <c r="DJ217" s="476"/>
      <c r="DK217" s="476"/>
      <c r="DL217" s="476"/>
      <c r="DM217" s="476"/>
      <c r="DN217" s="476"/>
      <c r="DO217" s="476"/>
      <c r="DP217" s="476"/>
      <c r="DQ217" s="476"/>
      <c r="DR217" s="476"/>
    </row>
    <row r="218" spans="1:122" s="202" customFormat="1">
      <c r="A218" s="476"/>
      <c r="B218" s="476"/>
      <c r="C218" s="476"/>
      <c r="D218" s="476"/>
      <c r="E218" s="476"/>
      <c r="F218" s="476"/>
      <c r="G218" s="476"/>
      <c r="H218" s="476"/>
      <c r="I218" s="476"/>
      <c r="J218" s="476"/>
      <c r="K218" s="476"/>
      <c r="L218" s="476"/>
      <c r="M218" s="476"/>
      <c r="N218" s="478"/>
      <c r="O218" s="478"/>
      <c r="P218" s="476"/>
      <c r="Q218" s="476"/>
      <c r="R218" s="476"/>
      <c r="S218" s="478"/>
      <c r="T218" s="478"/>
      <c r="U218" s="476"/>
      <c r="V218" s="476"/>
      <c r="W218" s="476"/>
      <c r="X218" s="478"/>
      <c r="Y218" s="478"/>
      <c r="Z218" s="476"/>
      <c r="AA218" s="476"/>
      <c r="AB218" s="476"/>
      <c r="AC218" s="478"/>
      <c r="AD218" s="478"/>
      <c r="AE218" s="476"/>
      <c r="AF218" s="476"/>
      <c r="AG218" s="476"/>
      <c r="AH218" s="478"/>
      <c r="AI218" s="478"/>
      <c r="AJ218" s="476"/>
      <c r="AK218" s="476"/>
      <c r="AL218" s="476"/>
      <c r="AM218" s="476"/>
      <c r="AN218" s="476"/>
      <c r="AO218" s="476"/>
      <c r="AP218" s="476"/>
      <c r="AQ218" s="476"/>
      <c r="AR218" s="476"/>
      <c r="AS218" s="476"/>
      <c r="AT218" s="476"/>
      <c r="AU218" s="476"/>
      <c r="AV218" s="476"/>
      <c r="AW218" s="476"/>
      <c r="AX218" s="476"/>
      <c r="AY218" s="476"/>
      <c r="AZ218" s="476"/>
      <c r="BA218" s="476"/>
      <c r="BB218" s="476"/>
      <c r="BC218" s="476"/>
      <c r="BD218" s="476"/>
      <c r="BE218" s="476"/>
      <c r="BF218" s="476"/>
      <c r="BG218" s="476"/>
      <c r="BH218" s="476"/>
      <c r="BI218" s="476"/>
      <c r="BJ218" s="476"/>
      <c r="BK218" s="476"/>
      <c r="BL218" s="476"/>
      <c r="BM218" s="476"/>
      <c r="BN218" s="476"/>
      <c r="BO218" s="476"/>
      <c r="BP218" s="476"/>
      <c r="BQ218" s="476"/>
      <c r="BR218" s="476"/>
      <c r="BS218" s="476"/>
      <c r="BT218" s="476"/>
      <c r="BU218" s="476"/>
      <c r="BV218" s="476"/>
      <c r="BW218" s="476"/>
      <c r="BX218" s="476"/>
      <c r="BY218" s="476"/>
      <c r="BZ218" s="476"/>
      <c r="CA218" s="476"/>
      <c r="CB218" s="476"/>
      <c r="CC218" s="476"/>
      <c r="CD218" s="476"/>
      <c r="CE218" s="476"/>
      <c r="CF218" s="476"/>
      <c r="CG218" s="476"/>
      <c r="CH218" s="476"/>
      <c r="CI218" s="476"/>
      <c r="CJ218" s="476"/>
      <c r="CK218" s="476"/>
      <c r="CL218" s="476"/>
      <c r="CM218" s="476"/>
      <c r="CN218" s="476"/>
      <c r="CO218" s="476"/>
      <c r="CP218" s="476"/>
      <c r="CQ218" s="476"/>
      <c r="CR218" s="476"/>
      <c r="CS218" s="476"/>
      <c r="CT218" s="476"/>
      <c r="CU218" s="476"/>
      <c r="CV218" s="476"/>
      <c r="CW218" s="476"/>
      <c r="CX218" s="476"/>
      <c r="CY218" s="476"/>
      <c r="CZ218" s="476"/>
      <c r="DA218" s="476"/>
      <c r="DB218" s="476"/>
      <c r="DC218" s="476"/>
      <c r="DD218" s="476"/>
      <c r="DE218" s="476"/>
      <c r="DF218" s="476"/>
      <c r="DG218" s="476"/>
      <c r="DH218" s="476"/>
      <c r="DI218" s="476"/>
      <c r="DJ218" s="476"/>
      <c r="DK218" s="476"/>
      <c r="DL218" s="476"/>
      <c r="DM218" s="476"/>
      <c r="DN218" s="476"/>
      <c r="DO218" s="476"/>
      <c r="DP218" s="476"/>
      <c r="DQ218" s="476"/>
      <c r="DR218" s="476"/>
    </row>
    <row r="219" spans="1:122" s="202" customFormat="1">
      <c r="A219" s="476"/>
      <c r="B219" s="476"/>
      <c r="C219" s="476"/>
      <c r="D219" s="476"/>
      <c r="E219" s="476"/>
      <c r="F219" s="476"/>
      <c r="G219" s="476"/>
      <c r="H219" s="476"/>
      <c r="I219" s="476"/>
      <c r="J219" s="476"/>
      <c r="K219" s="476"/>
      <c r="L219" s="476"/>
      <c r="M219" s="476"/>
      <c r="N219" s="478"/>
      <c r="O219" s="478"/>
      <c r="P219" s="476"/>
      <c r="Q219" s="476"/>
      <c r="R219" s="476"/>
      <c r="S219" s="478"/>
      <c r="T219" s="478"/>
      <c r="U219" s="476"/>
      <c r="V219" s="476"/>
      <c r="W219" s="476"/>
      <c r="X219" s="478"/>
      <c r="Y219" s="478"/>
      <c r="Z219" s="476"/>
      <c r="AA219" s="476"/>
      <c r="AB219" s="476"/>
      <c r="AC219" s="478"/>
      <c r="AD219" s="478"/>
      <c r="AE219" s="476"/>
      <c r="AF219" s="476"/>
      <c r="AG219" s="476"/>
      <c r="AH219" s="478"/>
      <c r="AI219" s="478"/>
      <c r="AJ219" s="476"/>
      <c r="AK219" s="476"/>
      <c r="AL219" s="476"/>
      <c r="AM219" s="476"/>
      <c r="AN219" s="476"/>
      <c r="AO219" s="476"/>
      <c r="AP219" s="476"/>
      <c r="AQ219" s="476"/>
      <c r="AR219" s="476"/>
      <c r="AS219" s="476"/>
      <c r="AT219" s="476"/>
      <c r="AU219" s="476"/>
      <c r="AV219" s="476"/>
      <c r="AW219" s="476"/>
      <c r="AX219" s="476"/>
      <c r="AY219" s="476"/>
      <c r="AZ219" s="476"/>
      <c r="BA219" s="476"/>
      <c r="BB219" s="476"/>
      <c r="BC219" s="476"/>
      <c r="BD219" s="476"/>
      <c r="BE219" s="476"/>
      <c r="BF219" s="476"/>
      <c r="BG219" s="476"/>
      <c r="BH219" s="476"/>
      <c r="BI219" s="476"/>
      <c r="BJ219" s="476"/>
      <c r="BK219" s="476"/>
      <c r="BL219" s="476"/>
      <c r="BM219" s="476"/>
      <c r="BN219" s="476"/>
      <c r="BO219" s="476"/>
      <c r="BP219" s="476"/>
      <c r="BQ219" s="476"/>
      <c r="BR219" s="476"/>
      <c r="BS219" s="476"/>
      <c r="BT219" s="476"/>
      <c r="BU219" s="476"/>
      <c r="BV219" s="476"/>
      <c r="BW219" s="476"/>
      <c r="BX219" s="476"/>
      <c r="BY219" s="476"/>
      <c r="BZ219" s="476"/>
      <c r="CA219" s="476"/>
      <c r="CB219" s="476"/>
      <c r="CC219" s="476"/>
      <c r="CD219" s="476"/>
      <c r="CE219" s="476"/>
      <c r="CF219" s="476"/>
      <c r="CG219" s="476"/>
      <c r="CH219" s="476"/>
      <c r="CI219" s="476"/>
      <c r="CJ219" s="476"/>
      <c r="CK219" s="476"/>
      <c r="CL219" s="476"/>
      <c r="CM219" s="476"/>
      <c r="CN219" s="476"/>
      <c r="CO219" s="476"/>
      <c r="CP219" s="476"/>
      <c r="CQ219" s="476"/>
      <c r="CR219" s="476"/>
      <c r="CS219" s="476"/>
      <c r="CT219" s="476"/>
      <c r="CU219" s="476"/>
      <c r="CV219" s="476"/>
      <c r="CW219" s="476"/>
      <c r="CX219" s="476"/>
      <c r="CY219" s="476"/>
      <c r="CZ219" s="476"/>
      <c r="DA219" s="476"/>
      <c r="DB219" s="476"/>
      <c r="DC219" s="476"/>
      <c r="DD219" s="476"/>
      <c r="DE219" s="476"/>
      <c r="DF219" s="476"/>
      <c r="DG219" s="476"/>
      <c r="DH219" s="476"/>
      <c r="DI219" s="476"/>
      <c r="DJ219" s="476"/>
      <c r="DK219" s="476"/>
      <c r="DL219" s="476"/>
      <c r="DM219" s="476"/>
      <c r="DN219" s="476"/>
      <c r="DO219" s="476"/>
      <c r="DP219" s="476"/>
      <c r="DQ219" s="476"/>
      <c r="DR219" s="476"/>
    </row>
    <row r="220" spans="1:122" s="202" customFormat="1">
      <c r="A220" s="476"/>
      <c r="B220" s="476"/>
      <c r="C220" s="476"/>
      <c r="D220" s="476"/>
      <c r="E220" s="476"/>
      <c r="F220" s="476"/>
      <c r="G220" s="476"/>
      <c r="H220" s="476"/>
      <c r="I220" s="476"/>
      <c r="J220" s="476"/>
      <c r="K220" s="476"/>
      <c r="L220" s="476"/>
      <c r="M220" s="476"/>
      <c r="N220" s="478"/>
      <c r="O220" s="478"/>
      <c r="P220" s="476"/>
      <c r="Q220" s="476"/>
      <c r="R220" s="476"/>
      <c r="S220" s="478"/>
      <c r="T220" s="478"/>
      <c r="U220" s="476"/>
      <c r="V220" s="476"/>
      <c r="W220" s="476"/>
      <c r="X220" s="478"/>
      <c r="Y220" s="478"/>
      <c r="Z220" s="476"/>
      <c r="AA220" s="476"/>
      <c r="AB220" s="476"/>
      <c r="AC220" s="478"/>
      <c r="AD220" s="478"/>
      <c r="AE220" s="476"/>
      <c r="AF220" s="476"/>
      <c r="AG220" s="476"/>
      <c r="AH220" s="478"/>
      <c r="AI220" s="478"/>
      <c r="AJ220" s="476"/>
      <c r="AK220" s="476"/>
      <c r="AL220" s="476"/>
      <c r="AM220" s="476"/>
      <c r="AN220" s="476"/>
      <c r="AO220" s="476"/>
      <c r="AP220" s="476"/>
      <c r="AQ220" s="476"/>
      <c r="AR220" s="476"/>
      <c r="AS220" s="476"/>
      <c r="AT220" s="476"/>
      <c r="AU220" s="476"/>
      <c r="AV220" s="476"/>
      <c r="AW220" s="476"/>
      <c r="AX220" s="476"/>
      <c r="AY220" s="476"/>
      <c r="AZ220" s="476"/>
      <c r="BA220" s="476"/>
      <c r="BB220" s="476"/>
      <c r="BC220" s="476"/>
      <c r="BD220" s="476"/>
      <c r="BE220" s="476"/>
      <c r="BF220" s="476"/>
      <c r="BG220" s="476"/>
      <c r="BH220" s="476"/>
      <c r="BI220" s="476"/>
      <c r="BJ220" s="476"/>
      <c r="BK220" s="476"/>
      <c r="BL220" s="476"/>
      <c r="BM220" s="476"/>
      <c r="BN220" s="476"/>
      <c r="BO220" s="476"/>
      <c r="BP220" s="476"/>
      <c r="BQ220" s="476"/>
      <c r="BR220" s="476"/>
      <c r="BS220" s="476"/>
      <c r="BT220" s="476"/>
      <c r="BU220" s="476"/>
      <c r="BV220" s="476"/>
      <c r="BW220" s="476"/>
      <c r="BX220" s="476"/>
      <c r="BY220" s="476"/>
      <c r="BZ220" s="476"/>
      <c r="CA220" s="476"/>
      <c r="CB220" s="476"/>
      <c r="CC220" s="476"/>
      <c r="CD220" s="476"/>
      <c r="CE220" s="476"/>
      <c r="CF220" s="476"/>
      <c r="CG220" s="476"/>
      <c r="CH220" s="476"/>
      <c r="CI220" s="476"/>
      <c r="CJ220" s="476"/>
      <c r="CK220" s="476"/>
      <c r="CL220" s="476"/>
      <c r="CM220" s="476"/>
      <c r="CN220" s="476"/>
      <c r="CO220" s="476"/>
      <c r="CP220" s="476"/>
      <c r="CQ220" s="476"/>
      <c r="CR220" s="476"/>
      <c r="CS220" s="476"/>
      <c r="CT220" s="476"/>
      <c r="CU220" s="476"/>
      <c r="CV220" s="476"/>
      <c r="CW220" s="476"/>
      <c r="CX220" s="476"/>
      <c r="CY220" s="476"/>
      <c r="CZ220" s="476"/>
      <c r="DA220" s="476"/>
      <c r="DB220" s="476"/>
      <c r="DC220" s="476"/>
      <c r="DD220" s="476"/>
      <c r="DE220" s="476"/>
      <c r="DF220" s="476"/>
      <c r="DG220" s="476"/>
      <c r="DH220" s="476"/>
      <c r="DI220" s="476"/>
      <c r="DJ220" s="476"/>
      <c r="DK220" s="476"/>
      <c r="DL220" s="476"/>
      <c r="DM220" s="476"/>
      <c r="DN220" s="476"/>
      <c r="DO220" s="476"/>
      <c r="DP220" s="476"/>
      <c r="DQ220" s="476"/>
      <c r="DR220" s="476"/>
    </row>
    <row r="221" spans="1:122" s="202" customFormat="1">
      <c r="A221" s="476"/>
      <c r="B221" s="476"/>
      <c r="C221" s="476"/>
      <c r="D221" s="476"/>
      <c r="E221" s="476"/>
      <c r="F221" s="476"/>
      <c r="G221" s="476"/>
      <c r="H221" s="476"/>
      <c r="I221" s="476"/>
      <c r="J221" s="476"/>
      <c r="K221" s="476"/>
      <c r="L221" s="476"/>
      <c r="M221" s="476"/>
      <c r="N221" s="478"/>
      <c r="O221" s="478"/>
      <c r="P221" s="476"/>
      <c r="Q221" s="476"/>
      <c r="R221" s="476"/>
      <c r="S221" s="478"/>
      <c r="T221" s="478"/>
      <c r="U221" s="476"/>
      <c r="V221" s="476"/>
      <c r="W221" s="476"/>
      <c r="X221" s="478"/>
      <c r="Y221" s="478"/>
      <c r="Z221" s="476"/>
      <c r="AA221" s="476"/>
      <c r="AB221" s="476"/>
      <c r="AC221" s="478"/>
      <c r="AD221" s="478"/>
      <c r="AE221" s="476"/>
      <c r="AF221" s="476"/>
      <c r="AG221" s="476"/>
      <c r="AH221" s="478"/>
      <c r="AI221" s="478"/>
      <c r="AJ221" s="476"/>
      <c r="AK221" s="476"/>
      <c r="AL221" s="476"/>
      <c r="AM221" s="476"/>
      <c r="AN221" s="476"/>
      <c r="AO221" s="476"/>
      <c r="AP221" s="476"/>
      <c r="AQ221" s="476"/>
      <c r="AR221" s="476"/>
      <c r="AS221" s="476"/>
      <c r="AT221" s="476"/>
      <c r="AU221" s="476"/>
      <c r="AV221" s="476"/>
      <c r="AW221" s="476"/>
      <c r="AX221" s="476"/>
      <c r="AY221" s="476"/>
      <c r="AZ221" s="476"/>
      <c r="BA221" s="476"/>
      <c r="BB221" s="476"/>
      <c r="BC221" s="476"/>
      <c r="BD221" s="476"/>
      <c r="BE221" s="476"/>
      <c r="BF221" s="476"/>
      <c r="BG221" s="476"/>
      <c r="BH221" s="476"/>
      <c r="BI221" s="476"/>
      <c r="BJ221" s="476"/>
      <c r="BK221" s="476"/>
      <c r="BL221" s="476"/>
      <c r="BM221" s="476"/>
      <c r="BN221" s="476"/>
      <c r="BO221" s="476"/>
      <c r="BP221" s="476"/>
      <c r="BQ221" s="476"/>
      <c r="BR221" s="476"/>
      <c r="BS221" s="476"/>
      <c r="BT221" s="476"/>
      <c r="BU221" s="476"/>
      <c r="BV221" s="476"/>
      <c r="BW221" s="476"/>
      <c r="BX221" s="476"/>
      <c r="BY221" s="476"/>
      <c r="BZ221" s="476"/>
      <c r="CA221" s="476"/>
      <c r="CB221" s="476"/>
      <c r="CC221" s="476"/>
      <c r="CD221" s="476"/>
      <c r="CE221" s="476"/>
      <c r="CF221" s="476"/>
      <c r="CG221" s="476"/>
      <c r="CH221" s="476"/>
      <c r="CI221" s="476"/>
      <c r="CJ221" s="476"/>
      <c r="CK221" s="476"/>
      <c r="CL221" s="476"/>
      <c r="CM221" s="476"/>
      <c r="CN221" s="476"/>
      <c r="CO221" s="476"/>
      <c r="CP221" s="476"/>
      <c r="CQ221" s="476"/>
      <c r="CR221" s="476"/>
      <c r="CS221" s="476"/>
      <c r="CT221" s="476"/>
      <c r="CU221" s="476"/>
      <c r="CV221" s="476"/>
      <c r="CW221" s="476"/>
      <c r="CX221" s="476"/>
      <c r="CY221" s="476"/>
      <c r="CZ221" s="476"/>
      <c r="DA221" s="476"/>
      <c r="DB221" s="476"/>
      <c r="DC221" s="476"/>
      <c r="DD221" s="476"/>
      <c r="DE221" s="476"/>
      <c r="DF221" s="476"/>
      <c r="DG221" s="476"/>
      <c r="DH221" s="476"/>
      <c r="DI221" s="476"/>
      <c r="DJ221" s="476"/>
      <c r="DK221" s="476"/>
      <c r="DL221" s="476"/>
      <c r="DM221" s="476"/>
      <c r="DN221" s="476"/>
      <c r="DO221" s="476"/>
      <c r="DP221" s="476"/>
      <c r="DQ221" s="476"/>
      <c r="DR221" s="476"/>
    </row>
    <row r="222" spans="1:122" s="202" customFormat="1">
      <c r="A222" s="476"/>
      <c r="B222" s="476"/>
      <c r="C222" s="476"/>
      <c r="D222" s="476"/>
      <c r="E222" s="476"/>
      <c r="F222" s="476"/>
      <c r="G222" s="476"/>
      <c r="H222" s="476"/>
      <c r="I222" s="476"/>
      <c r="J222" s="476"/>
      <c r="K222" s="476"/>
      <c r="L222" s="476"/>
      <c r="M222" s="476"/>
      <c r="N222" s="478"/>
      <c r="O222" s="478"/>
      <c r="P222" s="476"/>
      <c r="Q222" s="476"/>
      <c r="R222" s="476"/>
      <c r="S222" s="478"/>
      <c r="T222" s="478"/>
      <c r="U222" s="476"/>
      <c r="V222" s="476"/>
      <c r="W222" s="476"/>
      <c r="X222" s="478"/>
      <c r="Y222" s="478"/>
      <c r="Z222" s="476"/>
      <c r="AA222" s="476"/>
      <c r="AB222" s="476"/>
      <c r="AC222" s="478"/>
      <c r="AD222" s="478"/>
      <c r="AE222" s="476"/>
      <c r="AF222" s="476"/>
      <c r="AG222" s="476"/>
      <c r="AH222" s="478"/>
      <c r="AI222" s="478"/>
      <c r="AJ222" s="476"/>
      <c r="AK222" s="476"/>
      <c r="AL222" s="476"/>
      <c r="AM222" s="476"/>
      <c r="AN222" s="476"/>
      <c r="AO222" s="476"/>
      <c r="AP222" s="476"/>
      <c r="AQ222" s="476"/>
      <c r="AR222" s="476"/>
      <c r="AS222" s="476"/>
      <c r="AT222" s="476"/>
      <c r="AU222" s="476"/>
      <c r="AV222" s="476"/>
      <c r="AW222" s="476"/>
      <c r="AX222" s="476"/>
      <c r="AY222" s="476"/>
      <c r="AZ222" s="476"/>
      <c r="BA222" s="476"/>
      <c r="BB222" s="476"/>
      <c r="BC222" s="476"/>
      <c r="BD222" s="476"/>
      <c r="BE222" s="476"/>
      <c r="BF222" s="476"/>
      <c r="BG222" s="476"/>
      <c r="BH222" s="476"/>
      <c r="BI222" s="476"/>
      <c r="BJ222" s="476"/>
      <c r="BK222" s="476"/>
      <c r="BL222" s="476"/>
      <c r="BM222" s="476"/>
      <c r="BN222" s="476"/>
      <c r="BO222" s="476"/>
      <c r="BP222" s="476"/>
      <c r="BQ222" s="476"/>
      <c r="BR222" s="476"/>
      <c r="BS222" s="476"/>
      <c r="BT222" s="476"/>
      <c r="BU222" s="476"/>
      <c r="BV222" s="476"/>
      <c r="BW222" s="476"/>
      <c r="BX222" s="476"/>
      <c r="BY222" s="476"/>
      <c r="BZ222" s="476"/>
      <c r="CA222" s="476"/>
      <c r="CB222" s="476"/>
      <c r="CC222" s="476"/>
      <c r="CD222" s="476"/>
      <c r="CE222" s="476"/>
      <c r="CF222" s="476"/>
      <c r="CG222" s="476"/>
      <c r="CH222" s="476"/>
      <c r="CI222" s="476"/>
      <c r="CJ222" s="476"/>
      <c r="CK222" s="476"/>
      <c r="CL222" s="476"/>
      <c r="CM222" s="476"/>
      <c r="CN222" s="476"/>
      <c r="CO222" s="476"/>
      <c r="CP222" s="476"/>
      <c r="CQ222" s="476"/>
      <c r="CR222" s="476"/>
      <c r="CS222" s="476"/>
      <c r="CT222" s="476"/>
      <c r="CU222" s="476"/>
      <c r="CV222" s="476"/>
      <c r="CW222" s="476"/>
      <c r="CX222" s="476"/>
      <c r="CY222" s="476"/>
      <c r="CZ222" s="476"/>
      <c r="DA222" s="476"/>
      <c r="DB222" s="476"/>
      <c r="DC222" s="476"/>
      <c r="DD222" s="476"/>
      <c r="DE222" s="476"/>
      <c r="DF222" s="476"/>
      <c r="DG222" s="476"/>
      <c r="DH222" s="476"/>
      <c r="DI222" s="476"/>
      <c r="DJ222" s="476"/>
      <c r="DK222" s="476"/>
      <c r="DL222" s="476"/>
      <c r="DM222" s="476"/>
      <c r="DN222" s="476"/>
      <c r="DO222" s="476"/>
      <c r="DP222" s="476"/>
      <c r="DQ222" s="476"/>
      <c r="DR222" s="476"/>
    </row>
    <row r="223" spans="1:122" s="202" customFormat="1">
      <c r="A223" s="476"/>
      <c r="B223" s="476"/>
      <c r="C223" s="476"/>
      <c r="D223" s="476"/>
      <c r="E223" s="476"/>
      <c r="F223" s="476"/>
      <c r="G223" s="476"/>
      <c r="H223" s="476"/>
      <c r="I223" s="476"/>
      <c r="J223" s="476"/>
      <c r="K223" s="476"/>
      <c r="L223" s="476"/>
      <c r="M223" s="476"/>
      <c r="N223" s="478"/>
      <c r="O223" s="478"/>
      <c r="P223" s="476"/>
      <c r="Q223" s="476"/>
      <c r="R223" s="476"/>
      <c r="S223" s="478"/>
      <c r="T223" s="478"/>
      <c r="U223" s="476"/>
      <c r="V223" s="476"/>
      <c r="W223" s="476"/>
      <c r="X223" s="478"/>
      <c r="Y223" s="478"/>
      <c r="Z223" s="476"/>
      <c r="AA223" s="476"/>
      <c r="AB223" s="476"/>
      <c r="AC223" s="478"/>
      <c r="AD223" s="478"/>
      <c r="AE223" s="476"/>
      <c r="AF223" s="476"/>
      <c r="AG223" s="476"/>
      <c r="AH223" s="478"/>
      <c r="AI223" s="478"/>
      <c r="AJ223" s="476"/>
      <c r="AK223" s="476"/>
      <c r="AL223" s="476"/>
      <c r="AM223" s="476"/>
      <c r="AN223" s="476"/>
      <c r="AO223" s="476"/>
      <c r="AP223" s="476"/>
      <c r="AQ223" s="476"/>
      <c r="AR223" s="476"/>
      <c r="AS223" s="476"/>
      <c r="AT223" s="476"/>
      <c r="AU223" s="476"/>
      <c r="AV223" s="476"/>
      <c r="AW223" s="476"/>
      <c r="AX223" s="476"/>
      <c r="AY223" s="476"/>
      <c r="AZ223" s="476"/>
      <c r="BA223" s="476"/>
      <c r="BB223" s="476"/>
      <c r="BC223" s="476"/>
      <c r="BD223" s="476"/>
      <c r="BE223" s="476"/>
      <c r="BF223" s="476"/>
      <c r="BG223" s="476"/>
      <c r="BH223" s="476"/>
      <c r="BI223" s="476"/>
      <c r="BJ223" s="476"/>
      <c r="BK223" s="476"/>
      <c r="BL223" s="476"/>
      <c r="BM223" s="476"/>
      <c r="BN223" s="476"/>
      <c r="BO223" s="476"/>
      <c r="BP223" s="476"/>
      <c r="BQ223" s="476"/>
      <c r="BR223" s="476"/>
      <c r="BS223" s="476"/>
      <c r="BT223" s="476"/>
      <c r="BU223" s="476"/>
      <c r="BV223" s="476"/>
      <c r="BW223" s="476"/>
      <c r="BX223" s="476"/>
      <c r="BY223" s="476"/>
      <c r="BZ223" s="476"/>
      <c r="CA223" s="476"/>
      <c r="CB223" s="476"/>
      <c r="CC223" s="476"/>
      <c r="CD223" s="476"/>
      <c r="CE223" s="476"/>
      <c r="CF223" s="476"/>
      <c r="CG223" s="476"/>
      <c r="CH223" s="476"/>
      <c r="CI223" s="476"/>
      <c r="CJ223" s="476"/>
      <c r="CK223" s="476"/>
      <c r="CL223" s="476"/>
      <c r="CM223" s="476"/>
      <c r="CN223" s="476"/>
      <c r="CO223" s="476"/>
      <c r="CP223" s="476"/>
      <c r="CQ223" s="476"/>
      <c r="CR223" s="476"/>
      <c r="CS223" s="476"/>
      <c r="CT223" s="476"/>
      <c r="CU223" s="476"/>
      <c r="CV223" s="476"/>
      <c r="CW223" s="476"/>
      <c r="CX223" s="476"/>
      <c r="CY223" s="476"/>
      <c r="CZ223" s="476"/>
      <c r="DA223" s="476"/>
      <c r="DB223" s="476"/>
      <c r="DC223" s="476"/>
      <c r="DD223" s="476"/>
      <c r="DE223" s="476"/>
      <c r="DF223" s="476"/>
      <c r="DG223" s="476"/>
      <c r="DH223" s="476"/>
      <c r="DI223" s="476"/>
      <c r="DJ223" s="476"/>
      <c r="DK223" s="476"/>
      <c r="DL223" s="476"/>
      <c r="DM223" s="476"/>
      <c r="DN223" s="476"/>
      <c r="DO223" s="476"/>
      <c r="DP223" s="476"/>
      <c r="DQ223" s="476"/>
      <c r="DR223" s="476"/>
    </row>
    <row r="224" spans="1:122" s="202" customFormat="1">
      <c r="A224" s="476"/>
      <c r="B224" s="476"/>
      <c r="C224" s="476"/>
      <c r="D224" s="476"/>
      <c r="E224" s="476"/>
      <c r="F224" s="476"/>
      <c r="G224" s="476"/>
      <c r="H224" s="476"/>
      <c r="I224" s="476"/>
      <c r="J224" s="476"/>
      <c r="K224" s="476"/>
      <c r="L224" s="476"/>
      <c r="M224" s="476"/>
      <c r="N224" s="478"/>
      <c r="O224" s="478"/>
      <c r="P224" s="476"/>
      <c r="Q224" s="476"/>
      <c r="R224" s="476"/>
      <c r="S224" s="478"/>
      <c r="T224" s="478"/>
      <c r="U224" s="476"/>
      <c r="V224" s="476"/>
      <c r="W224" s="476"/>
      <c r="X224" s="478"/>
      <c r="Y224" s="478"/>
      <c r="Z224" s="476"/>
      <c r="AA224" s="476"/>
      <c r="AB224" s="476"/>
      <c r="AC224" s="478"/>
      <c r="AD224" s="478"/>
      <c r="AE224" s="476"/>
      <c r="AF224" s="476"/>
      <c r="AG224" s="476"/>
      <c r="AH224" s="478"/>
      <c r="AI224" s="478"/>
      <c r="AJ224" s="476"/>
      <c r="AK224" s="476"/>
      <c r="AL224" s="476"/>
      <c r="AM224" s="476"/>
      <c r="AN224" s="476"/>
      <c r="AO224" s="476"/>
      <c r="AP224" s="476"/>
      <c r="AQ224" s="476"/>
      <c r="AR224" s="476"/>
      <c r="AS224" s="476"/>
      <c r="AT224" s="476"/>
      <c r="AU224" s="476"/>
      <c r="AV224" s="476"/>
      <c r="AW224" s="476"/>
      <c r="AX224" s="476"/>
      <c r="AY224" s="476"/>
      <c r="AZ224" s="476"/>
      <c r="BA224" s="476"/>
      <c r="BB224" s="476"/>
      <c r="BC224" s="476"/>
      <c r="BD224" s="476"/>
      <c r="BE224" s="476"/>
      <c r="BF224" s="476"/>
      <c r="BG224" s="476"/>
      <c r="BH224" s="476"/>
      <c r="BI224" s="476"/>
      <c r="BJ224" s="476"/>
      <c r="BK224" s="476"/>
      <c r="BL224" s="476"/>
      <c r="BM224" s="476"/>
      <c r="BN224" s="476"/>
      <c r="BO224" s="476"/>
      <c r="BP224" s="476"/>
      <c r="BQ224" s="476"/>
      <c r="BR224" s="476"/>
      <c r="BS224" s="476"/>
      <c r="BT224" s="476"/>
      <c r="BU224" s="476"/>
      <c r="BV224" s="476"/>
      <c r="BW224" s="476"/>
      <c r="BX224" s="476"/>
      <c r="BY224" s="476"/>
      <c r="BZ224" s="476"/>
      <c r="CA224" s="476"/>
      <c r="CB224" s="476"/>
      <c r="CC224" s="476"/>
      <c r="CD224" s="476"/>
      <c r="CE224" s="476"/>
      <c r="CF224" s="476"/>
      <c r="CG224" s="476"/>
      <c r="CH224" s="476"/>
      <c r="CI224" s="476"/>
      <c r="CJ224" s="476"/>
      <c r="CK224" s="476"/>
      <c r="CL224" s="476"/>
      <c r="CM224" s="476"/>
      <c r="CN224" s="476"/>
      <c r="CO224" s="476"/>
      <c r="CP224" s="476"/>
      <c r="CQ224" s="476"/>
      <c r="CR224" s="476"/>
      <c r="CS224" s="476"/>
      <c r="CT224" s="476"/>
      <c r="CU224" s="476"/>
      <c r="CV224" s="476"/>
      <c r="CW224" s="476"/>
      <c r="CX224" s="476"/>
      <c r="CY224" s="476"/>
      <c r="CZ224" s="476"/>
      <c r="DA224" s="476"/>
      <c r="DB224" s="476"/>
      <c r="DC224" s="476"/>
      <c r="DD224" s="476"/>
      <c r="DE224" s="476"/>
      <c r="DF224" s="476"/>
      <c r="DG224" s="476"/>
      <c r="DH224" s="476"/>
      <c r="DI224" s="476"/>
      <c r="DJ224" s="476"/>
      <c r="DK224" s="476"/>
      <c r="DL224" s="476"/>
      <c r="DM224" s="476"/>
      <c r="DN224" s="476"/>
      <c r="DO224" s="476"/>
      <c r="DP224" s="476"/>
      <c r="DQ224" s="476"/>
      <c r="DR224" s="476"/>
    </row>
    <row r="225" spans="1:122" s="202" customFormat="1">
      <c r="A225" s="476"/>
      <c r="B225" s="476"/>
      <c r="C225" s="476"/>
      <c r="D225" s="476"/>
      <c r="E225" s="476"/>
      <c r="F225" s="476"/>
      <c r="G225" s="476"/>
      <c r="H225" s="476"/>
      <c r="I225" s="476"/>
      <c r="J225" s="476"/>
      <c r="K225" s="476"/>
      <c r="L225" s="476"/>
      <c r="M225" s="476"/>
      <c r="N225" s="478"/>
      <c r="O225" s="478"/>
      <c r="P225" s="476"/>
      <c r="Q225" s="476"/>
      <c r="R225" s="476"/>
      <c r="S225" s="478"/>
      <c r="T225" s="478"/>
      <c r="U225" s="476"/>
      <c r="V225" s="476"/>
      <c r="W225" s="476"/>
      <c r="X225" s="478"/>
      <c r="Y225" s="478"/>
      <c r="Z225" s="476"/>
      <c r="AA225" s="476"/>
      <c r="AB225" s="476"/>
      <c r="AC225" s="478"/>
      <c r="AD225" s="478"/>
      <c r="AE225" s="476"/>
      <c r="AF225" s="476"/>
      <c r="AG225" s="476"/>
      <c r="AH225" s="478"/>
      <c r="AI225" s="478"/>
      <c r="AJ225" s="476"/>
      <c r="AK225" s="476"/>
      <c r="AL225" s="476"/>
      <c r="AM225" s="476"/>
      <c r="AN225" s="476"/>
      <c r="AO225" s="476"/>
      <c r="AP225" s="476"/>
      <c r="AQ225" s="476"/>
      <c r="AR225" s="476"/>
      <c r="AS225" s="476"/>
      <c r="AT225" s="476"/>
      <c r="AU225" s="476"/>
      <c r="AV225" s="476"/>
      <c r="AW225" s="476"/>
      <c r="AX225" s="476"/>
      <c r="AY225" s="476"/>
      <c r="AZ225" s="476"/>
      <c r="BA225" s="476"/>
      <c r="BB225" s="476"/>
      <c r="BC225" s="476"/>
      <c r="BD225" s="476"/>
      <c r="BE225" s="476"/>
      <c r="BF225" s="476"/>
      <c r="BG225" s="476"/>
      <c r="BH225" s="476"/>
      <c r="BI225" s="476"/>
      <c r="BJ225" s="476"/>
      <c r="BK225" s="476"/>
      <c r="BL225" s="476"/>
      <c r="BM225" s="476"/>
      <c r="BN225" s="476"/>
      <c r="BO225" s="476"/>
      <c r="BP225" s="476"/>
      <c r="BQ225" s="476"/>
      <c r="BR225" s="476"/>
      <c r="BS225" s="476"/>
      <c r="BT225" s="476"/>
      <c r="BU225" s="476"/>
      <c r="BV225" s="476"/>
      <c r="BW225" s="476"/>
      <c r="BX225" s="476"/>
      <c r="BY225" s="476"/>
      <c r="BZ225" s="476"/>
      <c r="CA225" s="476"/>
      <c r="CB225" s="476"/>
      <c r="CC225" s="476"/>
      <c r="CD225" s="476"/>
      <c r="CE225" s="476"/>
      <c r="CF225" s="476"/>
      <c r="CG225" s="476"/>
      <c r="CH225" s="476"/>
      <c r="CI225" s="476"/>
      <c r="CJ225" s="476"/>
      <c r="CK225" s="476"/>
      <c r="CL225" s="476"/>
      <c r="CM225" s="476"/>
      <c r="CN225" s="476"/>
      <c r="CO225" s="476"/>
      <c r="CP225" s="476"/>
      <c r="CQ225" s="476"/>
      <c r="CR225" s="476"/>
      <c r="CS225" s="476"/>
      <c r="CT225" s="476"/>
      <c r="CU225" s="476"/>
      <c r="CV225" s="476"/>
      <c r="CW225" s="476"/>
      <c r="CX225" s="476"/>
      <c r="CY225" s="476"/>
      <c r="CZ225" s="476"/>
      <c r="DA225" s="476"/>
      <c r="DB225" s="476"/>
      <c r="DC225" s="476"/>
      <c r="DD225" s="476"/>
      <c r="DE225" s="476"/>
      <c r="DF225" s="476"/>
      <c r="DG225" s="476"/>
      <c r="DH225" s="476"/>
      <c r="DI225" s="476"/>
      <c r="DJ225" s="476"/>
      <c r="DK225" s="476"/>
      <c r="DL225" s="476"/>
      <c r="DM225" s="476"/>
      <c r="DN225" s="476"/>
      <c r="DO225" s="476"/>
      <c r="DP225" s="476"/>
      <c r="DQ225" s="476"/>
      <c r="DR225" s="476"/>
    </row>
    <row r="226" spans="1:122" s="202" customFormat="1">
      <c r="A226" s="476"/>
      <c r="B226" s="476"/>
      <c r="C226" s="476"/>
      <c r="D226" s="476"/>
      <c r="E226" s="476"/>
      <c r="F226" s="476"/>
      <c r="G226" s="476"/>
      <c r="H226" s="476"/>
      <c r="I226" s="476"/>
      <c r="J226" s="476"/>
      <c r="K226" s="476"/>
      <c r="L226" s="476"/>
      <c r="M226" s="476"/>
      <c r="N226" s="478"/>
      <c r="O226" s="478"/>
      <c r="P226" s="476"/>
      <c r="Q226" s="476"/>
      <c r="R226" s="476"/>
      <c r="S226" s="478"/>
      <c r="T226" s="478"/>
      <c r="U226" s="476"/>
      <c r="V226" s="476"/>
      <c r="W226" s="476"/>
      <c r="X226" s="478"/>
      <c r="Y226" s="478"/>
      <c r="Z226" s="476"/>
      <c r="AA226" s="476"/>
      <c r="AB226" s="476"/>
      <c r="AC226" s="478"/>
      <c r="AD226" s="478"/>
      <c r="AE226" s="476"/>
      <c r="AF226" s="476"/>
      <c r="AG226" s="476"/>
      <c r="AH226" s="478"/>
      <c r="AI226" s="478"/>
      <c r="AJ226" s="476"/>
      <c r="AK226" s="476"/>
      <c r="AL226" s="476"/>
      <c r="AM226" s="476"/>
      <c r="AN226" s="476"/>
      <c r="AO226" s="476"/>
      <c r="AP226" s="476"/>
      <c r="AQ226" s="476"/>
      <c r="AR226" s="476"/>
      <c r="AS226" s="476"/>
      <c r="AT226" s="476"/>
      <c r="AU226" s="476"/>
      <c r="AV226" s="476"/>
      <c r="AW226" s="476"/>
      <c r="AX226" s="476"/>
      <c r="AY226" s="476"/>
      <c r="AZ226" s="476"/>
      <c r="BA226" s="476"/>
      <c r="BB226" s="476"/>
      <c r="BC226" s="476"/>
      <c r="BD226" s="476"/>
      <c r="BE226" s="476"/>
      <c r="BF226" s="476"/>
      <c r="BG226" s="476"/>
      <c r="BH226" s="476"/>
      <c r="BI226" s="476"/>
      <c r="BJ226" s="476"/>
      <c r="BK226" s="476"/>
      <c r="BL226" s="476"/>
      <c r="BM226" s="476"/>
      <c r="BN226" s="476"/>
      <c r="BO226" s="476"/>
      <c r="BP226" s="476"/>
      <c r="BQ226" s="476"/>
      <c r="BR226" s="476"/>
      <c r="BS226" s="476"/>
      <c r="BT226" s="476"/>
      <c r="BU226" s="476"/>
      <c r="BV226" s="476"/>
      <c r="BW226" s="476"/>
      <c r="BX226" s="476"/>
      <c r="BY226" s="476"/>
      <c r="BZ226" s="476"/>
      <c r="CA226" s="476"/>
      <c r="CB226" s="476"/>
      <c r="CC226" s="476"/>
      <c r="CD226" s="476"/>
      <c r="CE226" s="476"/>
      <c r="CF226" s="476"/>
      <c r="CG226" s="476"/>
      <c r="CH226" s="476"/>
      <c r="CI226" s="476"/>
      <c r="CJ226" s="476"/>
      <c r="CK226" s="476"/>
      <c r="CL226" s="476"/>
      <c r="CM226" s="476"/>
      <c r="CN226" s="476"/>
      <c r="CO226" s="476"/>
      <c r="CP226" s="476"/>
      <c r="CQ226" s="476"/>
      <c r="CR226" s="476"/>
      <c r="CS226" s="476"/>
      <c r="CT226" s="476"/>
      <c r="CU226" s="476"/>
      <c r="CV226" s="476"/>
      <c r="CW226" s="476"/>
      <c r="CX226" s="476"/>
      <c r="CY226" s="476"/>
      <c r="CZ226" s="476"/>
      <c r="DA226" s="476"/>
      <c r="DB226" s="476"/>
      <c r="DC226" s="476"/>
      <c r="DD226" s="476"/>
      <c r="DE226" s="476"/>
      <c r="DF226" s="476"/>
      <c r="DG226" s="476"/>
      <c r="DH226" s="476"/>
      <c r="DI226" s="476"/>
      <c r="DJ226" s="476"/>
      <c r="DK226" s="476"/>
      <c r="DL226" s="476"/>
      <c r="DM226" s="476"/>
      <c r="DN226" s="476"/>
      <c r="DO226" s="476"/>
      <c r="DP226" s="476"/>
      <c r="DQ226" s="476"/>
      <c r="DR226" s="476"/>
    </row>
    <row r="227" spans="1:122" s="202" customFormat="1">
      <c r="A227" s="476"/>
      <c r="B227" s="476"/>
      <c r="C227" s="476"/>
      <c r="D227" s="476"/>
      <c r="E227" s="476"/>
      <c r="F227" s="476"/>
      <c r="G227" s="476"/>
      <c r="H227" s="476"/>
      <c r="I227" s="476"/>
      <c r="J227" s="476"/>
      <c r="K227" s="476"/>
      <c r="L227" s="476"/>
      <c r="M227" s="476"/>
      <c r="N227" s="478"/>
      <c r="O227" s="478"/>
      <c r="P227" s="476"/>
      <c r="Q227" s="476"/>
      <c r="R227" s="476"/>
      <c r="S227" s="478"/>
      <c r="T227" s="478"/>
      <c r="U227" s="476"/>
      <c r="V227" s="476"/>
      <c r="W227" s="476"/>
      <c r="X227" s="478"/>
      <c r="Y227" s="478"/>
      <c r="Z227" s="476"/>
      <c r="AA227" s="476"/>
      <c r="AB227" s="476"/>
      <c r="AC227" s="478"/>
      <c r="AD227" s="478"/>
      <c r="AE227" s="476"/>
      <c r="AF227" s="476"/>
      <c r="AG227" s="476"/>
      <c r="AH227" s="478"/>
      <c r="AI227" s="478"/>
      <c r="AJ227" s="476"/>
      <c r="AK227" s="476"/>
      <c r="AL227" s="476"/>
      <c r="AM227" s="476"/>
      <c r="AN227" s="476"/>
      <c r="AO227" s="476"/>
      <c r="AP227" s="476"/>
      <c r="AQ227" s="476"/>
      <c r="AR227" s="476"/>
      <c r="AS227" s="476"/>
      <c r="AT227" s="476"/>
      <c r="AU227" s="476"/>
      <c r="AV227" s="476"/>
      <c r="AW227" s="476"/>
      <c r="AX227" s="476"/>
      <c r="AY227" s="476"/>
      <c r="AZ227" s="476"/>
      <c r="BA227" s="476"/>
      <c r="BB227" s="476"/>
      <c r="BC227" s="476"/>
      <c r="BD227" s="476"/>
      <c r="BE227" s="476"/>
      <c r="BF227" s="476"/>
      <c r="BG227" s="476"/>
      <c r="BH227" s="476"/>
      <c r="BI227" s="476"/>
      <c r="BJ227" s="476"/>
      <c r="BK227" s="476"/>
      <c r="BL227" s="476"/>
      <c r="BM227" s="476"/>
      <c r="BN227" s="476"/>
      <c r="BO227" s="476"/>
      <c r="BP227" s="476"/>
      <c r="BQ227" s="476"/>
      <c r="BR227" s="476"/>
      <c r="BS227" s="476"/>
      <c r="BT227" s="476"/>
      <c r="BU227" s="476"/>
      <c r="BV227" s="476"/>
      <c r="BW227" s="476"/>
      <c r="BX227" s="476"/>
      <c r="BY227" s="476"/>
      <c r="BZ227" s="476"/>
      <c r="CA227" s="476"/>
      <c r="CB227" s="476"/>
      <c r="CC227" s="476"/>
      <c r="CD227" s="476"/>
      <c r="CE227" s="476"/>
      <c r="CF227" s="476"/>
      <c r="CG227" s="476"/>
      <c r="CH227" s="476"/>
      <c r="CI227" s="476"/>
      <c r="CJ227" s="476"/>
      <c r="CK227" s="476"/>
      <c r="CL227" s="476"/>
      <c r="CM227" s="476"/>
      <c r="CN227" s="476"/>
      <c r="CO227" s="476"/>
      <c r="CP227" s="476"/>
      <c r="CQ227" s="476"/>
      <c r="CR227" s="476"/>
      <c r="CS227" s="476"/>
      <c r="CT227" s="476"/>
      <c r="CU227" s="476"/>
      <c r="CV227" s="476"/>
      <c r="CW227" s="476"/>
      <c r="CX227" s="476"/>
      <c r="CY227" s="476"/>
      <c r="CZ227" s="476"/>
      <c r="DA227" s="476"/>
      <c r="DB227" s="476"/>
      <c r="DC227" s="476"/>
      <c r="DD227" s="476"/>
      <c r="DE227" s="476"/>
      <c r="DF227" s="476"/>
      <c r="DG227" s="476"/>
      <c r="DH227" s="476"/>
      <c r="DI227" s="476"/>
      <c r="DJ227" s="476"/>
      <c r="DK227" s="476"/>
      <c r="DL227" s="476"/>
      <c r="DM227" s="476"/>
      <c r="DN227" s="476"/>
      <c r="DO227" s="476"/>
      <c r="DP227" s="476"/>
      <c r="DQ227" s="476"/>
      <c r="DR227" s="476"/>
    </row>
    <row r="228" spans="1:122" s="202" customFormat="1">
      <c r="A228" s="476"/>
      <c r="B228" s="476"/>
      <c r="C228" s="476"/>
      <c r="D228" s="476"/>
      <c r="E228" s="476"/>
      <c r="F228" s="476"/>
      <c r="G228" s="476"/>
      <c r="H228" s="476"/>
      <c r="I228" s="476"/>
      <c r="J228" s="476"/>
      <c r="K228" s="476"/>
      <c r="L228" s="476"/>
      <c r="M228" s="476"/>
      <c r="N228" s="478"/>
      <c r="O228" s="478"/>
      <c r="P228" s="476"/>
      <c r="Q228" s="476"/>
      <c r="R228" s="476"/>
      <c r="S228" s="478"/>
      <c r="T228" s="478"/>
      <c r="U228" s="476"/>
      <c r="V228" s="476"/>
      <c r="W228" s="476"/>
      <c r="X228" s="478"/>
      <c r="Y228" s="478"/>
      <c r="Z228" s="476"/>
      <c r="AA228" s="476"/>
      <c r="AB228" s="476"/>
      <c r="AC228" s="478"/>
      <c r="AD228" s="478"/>
      <c r="AE228" s="476"/>
      <c r="AF228" s="476"/>
      <c r="AG228" s="476"/>
      <c r="AH228" s="478"/>
      <c r="AI228" s="478"/>
      <c r="AJ228" s="476"/>
      <c r="AK228" s="476"/>
      <c r="AL228" s="476"/>
      <c r="AM228" s="476"/>
      <c r="AN228" s="476"/>
      <c r="AO228" s="476"/>
      <c r="AP228" s="476"/>
      <c r="AQ228" s="476"/>
      <c r="AR228" s="476"/>
      <c r="AS228" s="476"/>
      <c r="AT228" s="476"/>
      <c r="AU228" s="476"/>
      <c r="AV228" s="476"/>
      <c r="AW228" s="476"/>
      <c r="AX228" s="476"/>
      <c r="AY228" s="476"/>
      <c r="AZ228" s="476"/>
      <c r="BA228" s="476"/>
      <c r="BB228" s="476"/>
      <c r="BC228" s="476"/>
      <c r="BD228" s="476"/>
      <c r="BE228" s="476"/>
      <c r="BF228" s="476"/>
      <c r="BG228" s="476"/>
      <c r="BH228" s="476"/>
      <c r="BI228" s="476"/>
      <c r="BJ228" s="476"/>
      <c r="BK228" s="476"/>
      <c r="BL228" s="476"/>
      <c r="BM228" s="476"/>
      <c r="BN228" s="476"/>
      <c r="BO228" s="476"/>
      <c r="BP228" s="476"/>
      <c r="BQ228" s="476"/>
      <c r="BR228" s="476"/>
      <c r="BS228" s="476"/>
      <c r="BT228" s="476"/>
      <c r="BU228" s="476"/>
      <c r="BV228" s="476"/>
      <c r="BW228" s="476"/>
      <c r="BX228" s="476"/>
      <c r="BY228" s="476"/>
      <c r="BZ228" s="476"/>
      <c r="CA228" s="476"/>
      <c r="CB228" s="476"/>
      <c r="CC228" s="476"/>
      <c r="CD228" s="476"/>
      <c r="CE228" s="476"/>
      <c r="CF228" s="476"/>
      <c r="CG228" s="476"/>
      <c r="CH228" s="476"/>
      <c r="CI228" s="476"/>
      <c r="CJ228" s="476"/>
      <c r="CK228" s="476"/>
      <c r="CL228" s="476"/>
      <c r="CM228" s="476"/>
      <c r="CN228" s="476"/>
      <c r="CO228" s="476"/>
      <c r="CP228" s="476"/>
      <c r="CQ228" s="476"/>
      <c r="CR228" s="476"/>
      <c r="CS228" s="476"/>
      <c r="CT228" s="476"/>
      <c r="CU228" s="476"/>
      <c r="CV228" s="476"/>
      <c r="CW228" s="476"/>
      <c r="CX228" s="476"/>
      <c r="CY228" s="476"/>
      <c r="CZ228" s="476"/>
      <c r="DA228" s="476"/>
      <c r="DB228" s="476"/>
      <c r="DC228" s="476"/>
      <c r="DD228" s="476"/>
      <c r="DE228" s="476"/>
      <c r="DF228" s="476"/>
      <c r="DG228" s="476"/>
      <c r="DH228" s="476"/>
      <c r="DI228" s="476"/>
      <c r="DJ228" s="476"/>
      <c r="DK228" s="476"/>
      <c r="DL228" s="476"/>
      <c r="DM228" s="476"/>
      <c r="DN228" s="476"/>
      <c r="DO228" s="476"/>
      <c r="DP228" s="476"/>
      <c r="DQ228" s="476"/>
      <c r="DR228" s="476"/>
    </row>
    <row r="229" spans="1:122" s="202" customFormat="1">
      <c r="A229" s="476"/>
      <c r="B229" s="476"/>
      <c r="C229" s="476"/>
      <c r="D229" s="476"/>
      <c r="E229" s="476"/>
      <c r="F229" s="476"/>
      <c r="G229" s="476"/>
      <c r="H229" s="476"/>
      <c r="I229" s="476"/>
      <c r="J229" s="476"/>
      <c r="K229" s="476"/>
      <c r="L229" s="476"/>
      <c r="M229" s="476"/>
      <c r="N229" s="478"/>
      <c r="O229" s="478"/>
      <c r="P229" s="476"/>
      <c r="Q229" s="476"/>
      <c r="R229" s="476"/>
      <c r="S229" s="478"/>
      <c r="T229" s="478"/>
      <c r="U229" s="476"/>
      <c r="V229" s="476"/>
      <c r="W229" s="476"/>
      <c r="X229" s="478"/>
      <c r="Y229" s="478"/>
      <c r="Z229" s="476"/>
      <c r="AA229" s="476"/>
      <c r="AB229" s="476"/>
      <c r="AC229" s="478"/>
      <c r="AD229" s="478"/>
      <c r="AE229" s="476"/>
      <c r="AF229" s="476"/>
      <c r="AG229" s="476"/>
      <c r="AH229" s="478"/>
      <c r="AI229" s="478"/>
      <c r="AJ229" s="476"/>
      <c r="AK229" s="476"/>
      <c r="AL229" s="476"/>
      <c r="AM229" s="476"/>
      <c r="AN229" s="476"/>
      <c r="AO229" s="476"/>
      <c r="AP229" s="476"/>
      <c r="AQ229" s="476"/>
      <c r="AR229" s="476"/>
      <c r="AS229" s="476"/>
      <c r="AT229" s="476"/>
      <c r="AU229" s="476"/>
      <c r="AV229" s="476"/>
      <c r="AW229" s="476"/>
      <c r="AX229" s="476"/>
      <c r="AY229" s="476"/>
      <c r="AZ229" s="476"/>
      <c r="BA229" s="476"/>
      <c r="BB229" s="476"/>
      <c r="BC229" s="476"/>
      <c r="BD229" s="476"/>
      <c r="BE229" s="476"/>
      <c r="BF229" s="476"/>
      <c r="BG229" s="476"/>
      <c r="BH229" s="476"/>
      <c r="BI229" s="476"/>
      <c r="BJ229" s="476"/>
      <c r="BK229" s="476"/>
      <c r="BL229" s="476"/>
      <c r="BM229" s="476"/>
      <c r="BN229" s="476"/>
      <c r="BO229" s="476"/>
      <c r="BP229" s="476"/>
      <c r="BQ229" s="476"/>
      <c r="BR229" s="476"/>
      <c r="BS229" s="476"/>
      <c r="BT229" s="476"/>
      <c r="BU229" s="476"/>
      <c r="BV229" s="476"/>
      <c r="BW229" s="476"/>
      <c r="BX229" s="476"/>
      <c r="BY229" s="476"/>
      <c r="BZ229" s="476"/>
      <c r="CA229" s="476"/>
      <c r="CB229" s="476"/>
      <c r="CC229" s="476"/>
      <c r="CD229" s="476"/>
      <c r="CE229" s="476"/>
      <c r="CF229" s="476"/>
      <c r="CG229" s="476"/>
      <c r="CH229" s="476"/>
      <c r="CI229" s="476"/>
      <c r="CJ229" s="476"/>
      <c r="CK229" s="476"/>
      <c r="CL229" s="476"/>
      <c r="CM229" s="476"/>
      <c r="CN229" s="476"/>
      <c r="CO229" s="476"/>
      <c r="CP229" s="476"/>
      <c r="CQ229" s="476"/>
      <c r="CR229" s="476"/>
      <c r="CS229" s="476"/>
      <c r="CT229" s="476"/>
      <c r="CU229" s="476"/>
      <c r="CV229" s="476"/>
      <c r="CW229" s="476"/>
      <c r="CX229" s="476"/>
      <c r="CY229" s="476"/>
      <c r="CZ229" s="476"/>
      <c r="DA229" s="476"/>
      <c r="DB229" s="476"/>
      <c r="DC229" s="476"/>
      <c r="DD229" s="476"/>
      <c r="DE229" s="476"/>
      <c r="DF229" s="476"/>
      <c r="DG229" s="476"/>
      <c r="DH229" s="476"/>
      <c r="DI229" s="476"/>
      <c r="DJ229" s="476"/>
      <c r="DK229" s="476"/>
      <c r="DL229" s="476"/>
      <c r="DM229" s="476"/>
      <c r="DN229" s="476"/>
      <c r="DO229" s="476"/>
      <c r="DP229" s="476"/>
      <c r="DQ229" s="476"/>
      <c r="DR229" s="476"/>
    </row>
    <row r="230" spans="1:122" s="202" customFormat="1">
      <c r="A230" s="476"/>
      <c r="B230" s="476"/>
      <c r="C230" s="476"/>
      <c r="D230" s="476"/>
      <c r="E230" s="476"/>
      <c r="F230" s="476"/>
      <c r="G230" s="476"/>
      <c r="H230" s="476"/>
      <c r="I230" s="476"/>
      <c r="J230" s="476"/>
      <c r="K230" s="476"/>
      <c r="L230" s="476"/>
      <c r="M230" s="476"/>
      <c r="N230" s="478"/>
      <c r="O230" s="478"/>
      <c r="P230" s="476"/>
      <c r="Q230" s="476"/>
      <c r="R230" s="476"/>
      <c r="S230" s="478"/>
      <c r="T230" s="478"/>
      <c r="U230" s="476"/>
      <c r="V230" s="476"/>
      <c r="W230" s="476"/>
      <c r="X230" s="478"/>
      <c r="Y230" s="478"/>
      <c r="Z230" s="476"/>
      <c r="AA230" s="476"/>
      <c r="AB230" s="476"/>
      <c r="AC230" s="478"/>
      <c r="AD230" s="478"/>
      <c r="AE230" s="476"/>
      <c r="AF230" s="476"/>
      <c r="AG230" s="476"/>
      <c r="AH230" s="478"/>
      <c r="AI230" s="478"/>
      <c r="AJ230" s="476"/>
      <c r="AK230" s="476"/>
      <c r="AL230" s="476"/>
      <c r="AM230" s="476"/>
      <c r="AN230" s="476"/>
      <c r="AO230" s="476"/>
      <c r="AP230" s="476"/>
      <c r="AQ230" s="476"/>
      <c r="AR230" s="476"/>
      <c r="AS230" s="476"/>
      <c r="AT230" s="476"/>
      <c r="AU230" s="476"/>
      <c r="AV230" s="476"/>
      <c r="AW230" s="476"/>
      <c r="AX230" s="476"/>
      <c r="AY230" s="476"/>
      <c r="AZ230" s="476"/>
      <c r="BA230" s="476"/>
      <c r="BB230" s="476"/>
      <c r="BC230" s="476"/>
      <c r="BD230" s="476"/>
      <c r="BE230" s="476"/>
      <c r="BF230" s="476"/>
      <c r="BG230" s="476"/>
      <c r="BH230" s="476"/>
      <c r="BI230" s="476"/>
      <c r="BJ230" s="476"/>
      <c r="BK230" s="476"/>
      <c r="BL230" s="476"/>
      <c r="BM230" s="476"/>
      <c r="BN230" s="476"/>
      <c r="BO230" s="476"/>
      <c r="BP230" s="476"/>
      <c r="BQ230" s="476"/>
      <c r="BR230" s="476"/>
      <c r="BS230" s="476"/>
      <c r="BT230" s="476"/>
      <c r="BU230" s="476"/>
      <c r="BV230" s="476"/>
      <c r="BW230" s="476"/>
      <c r="BX230" s="476"/>
      <c r="BY230" s="476"/>
      <c r="BZ230" s="476"/>
      <c r="CA230" s="476"/>
      <c r="CB230" s="476"/>
      <c r="CC230" s="476"/>
      <c r="CD230" s="476"/>
      <c r="CE230" s="476"/>
      <c r="CF230" s="476"/>
      <c r="CG230" s="476"/>
      <c r="CH230" s="476"/>
      <c r="CI230" s="476"/>
      <c r="CJ230" s="476"/>
      <c r="CK230" s="476"/>
      <c r="CL230" s="476"/>
      <c r="CM230" s="476"/>
      <c r="CN230" s="476"/>
      <c r="CO230" s="476"/>
      <c r="CP230" s="476"/>
      <c r="CQ230" s="476"/>
      <c r="CR230" s="476"/>
      <c r="CS230" s="476"/>
      <c r="CT230" s="476"/>
      <c r="CU230" s="476"/>
      <c r="CV230" s="476"/>
      <c r="CW230" s="476"/>
      <c r="CX230" s="476"/>
      <c r="CY230" s="476"/>
      <c r="CZ230" s="476"/>
      <c r="DA230" s="476"/>
      <c r="DB230" s="476"/>
      <c r="DC230" s="476"/>
      <c r="DD230" s="476"/>
      <c r="DE230" s="476"/>
      <c r="DF230" s="476"/>
      <c r="DG230" s="476"/>
      <c r="DH230" s="476"/>
      <c r="DI230" s="476"/>
      <c r="DJ230" s="476"/>
      <c r="DK230" s="476"/>
      <c r="DL230" s="476"/>
      <c r="DM230" s="476"/>
      <c r="DN230" s="476"/>
      <c r="DO230" s="476"/>
      <c r="DP230" s="476"/>
      <c r="DQ230" s="476"/>
      <c r="DR230" s="476"/>
    </row>
    <row r="231" spans="1:122" s="202" customFormat="1">
      <c r="A231" s="476"/>
      <c r="B231" s="476"/>
      <c r="C231" s="476"/>
      <c r="D231" s="476"/>
      <c r="E231" s="476"/>
      <c r="F231" s="476"/>
      <c r="G231" s="476"/>
      <c r="H231" s="476"/>
      <c r="I231" s="476"/>
      <c r="J231" s="476"/>
      <c r="K231" s="476"/>
      <c r="L231" s="476"/>
      <c r="M231" s="476"/>
      <c r="N231" s="478"/>
      <c r="O231" s="478"/>
      <c r="P231" s="476"/>
      <c r="Q231" s="476"/>
      <c r="R231" s="476"/>
      <c r="S231" s="478"/>
      <c r="T231" s="478"/>
      <c r="U231" s="476"/>
      <c r="V231" s="476"/>
      <c r="W231" s="476"/>
      <c r="X231" s="478"/>
      <c r="Y231" s="478"/>
      <c r="Z231" s="476"/>
      <c r="AA231" s="476"/>
      <c r="AB231" s="476"/>
      <c r="AC231" s="478"/>
      <c r="AD231" s="478"/>
      <c r="AE231" s="476"/>
      <c r="AF231" s="476"/>
      <c r="AG231" s="476"/>
      <c r="AH231" s="478"/>
      <c r="AI231" s="478"/>
      <c r="AJ231" s="476"/>
      <c r="AK231" s="476"/>
      <c r="AL231" s="476"/>
      <c r="AM231" s="476"/>
      <c r="AN231" s="476"/>
      <c r="AO231" s="476"/>
      <c r="AP231" s="476"/>
      <c r="AQ231" s="476"/>
      <c r="AR231" s="476"/>
      <c r="AS231" s="476"/>
      <c r="AT231" s="476"/>
      <c r="AU231" s="476"/>
      <c r="AV231" s="476"/>
      <c r="AW231" s="476"/>
      <c r="AX231" s="476"/>
      <c r="AY231" s="476"/>
      <c r="AZ231" s="476"/>
      <c r="BA231" s="476"/>
      <c r="BB231" s="476"/>
      <c r="BC231" s="476"/>
      <c r="BD231" s="476"/>
      <c r="BE231" s="476"/>
      <c r="BF231" s="476"/>
      <c r="BG231" s="476"/>
      <c r="BH231" s="476"/>
      <c r="BI231" s="476"/>
      <c r="BJ231" s="476"/>
      <c r="BK231" s="476"/>
      <c r="BL231" s="476"/>
      <c r="BM231" s="476"/>
      <c r="BN231" s="476"/>
      <c r="BO231" s="476"/>
      <c r="BP231" s="476"/>
      <c r="BQ231" s="476"/>
      <c r="BR231" s="476"/>
      <c r="BS231" s="476"/>
      <c r="BT231" s="476"/>
      <c r="BU231" s="476"/>
      <c r="BV231" s="476"/>
      <c r="BW231" s="476"/>
      <c r="BX231" s="476"/>
      <c r="BY231" s="476"/>
      <c r="BZ231" s="476"/>
      <c r="CA231" s="476"/>
      <c r="CB231" s="476"/>
      <c r="CC231" s="476"/>
      <c r="CD231" s="476"/>
      <c r="CE231" s="476"/>
      <c r="CF231" s="476"/>
      <c r="CG231" s="476"/>
      <c r="CH231" s="476"/>
      <c r="CI231" s="476"/>
      <c r="CJ231" s="476"/>
      <c r="CK231" s="476"/>
      <c r="CL231" s="476"/>
      <c r="CM231" s="476"/>
      <c r="CN231" s="476"/>
      <c r="CO231" s="476"/>
      <c r="CP231" s="476"/>
      <c r="CQ231" s="476"/>
      <c r="CR231" s="476"/>
      <c r="CS231" s="476"/>
      <c r="CT231" s="476"/>
      <c r="CU231" s="476"/>
      <c r="CV231" s="476"/>
      <c r="CW231" s="476"/>
      <c r="CX231" s="476"/>
      <c r="CY231" s="476"/>
      <c r="CZ231" s="476"/>
      <c r="DA231" s="476"/>
      <c r="DB231" s="476"/>
      <c r="DC231" s="476"/>
      <c r="DD231" s="476"/>
      <c r="DE231" s="476"/>
      <c r="DF231" s="476"/>
      <c r="DG231" s="476"/>
      <c r="DH231" s="476"/>
      <c r="DI231" s="476"/>
      <c r="DJ231" s="476"/>
      <c r="DK231" s="476"/>
      <c r="DL231" s="476"/>
      <c r="DM231" s="476"/>
      <c r="DN231" s="476"/>
      <c r="DO231" s="476"/>
      <c r="DP231" s="476"/>
      <c r="DQ231" s="476"/>
      <c r="DR231" s="476"/>
    </row>
    <row r="232" spans="1:122" s="202" customFormat="1">
      <c r="A232" s="476"/>
      <c r="B232" s="476"/>
      <c r="C232" s="476"/>
      <c r="D232" s="476"/>
      <c r="E232" s="476"/>
      <c r="F232" s="476"/>
      <c r="G232" s="476"/>
      <c r="H232" s="476"/>
      <c r="I232" s="476"/>
      <c r="J232" s="476"/>
      <c r="K232" s="476"/>
      <c r="L232" s="476"/>
      <c r="M232" s="476"/>
      <c r="N232" s="478"/>
      <c r="O232" s="478"/>
      <c r="P232" s="476"/>
      <c r="Q232" s="476"/>
      <c r="R232" s="476"/>
      <c r="S232" s="478"/>
      <c r="T232" s="478"/>
      <c r="U232" s="476"/>
      <c r="V232" s="476"/>
      <c r="W232" s="476"/>
      <c r="X232" s="478"/>
      <c r="Y232" s="478"/>
      <c r="Z232" s="476"/>
      <c r="AA232" s="476"/>
      <c r="AB232" s="476"/>
      <c r="AC232" s="478"/>
      <c r="AD232" s="478"/>
      <c r="AE232" s="476"/>
      <c r="AF232" s="476"/>
      <c r="AG232" s="476"/>
      <c r="AH232" s="478"/>
      <c r="AI232" s="478"/>
      <c r="AJ232" s="476"/>
      <c r="AK232" s="476"/>
      <c r="AL232" s="476"/>
      <c r="AM232" s="476"/>
      <c r="AN232" s="476"/>
      <c r="AO232" s="476"/>
      <c r="AP232" s="476"/>
      <c r="AQ232" s="476"/>
      <c r="AR232" s="476"/>
      <c r="AS232" s="476"/>
      <c r="AT232" s="476"/>
      <c r="AU232" s="476"/>
      <c r="AV232" s="476"/>
      <c r="AW232" s="476"/>
      <c r="AX232" s="476"/>
      <c r="AY232" s="476"/>
      <c r="AZ232" s="476"/>
      <c r="BA232" s="476"/>
      <c r="BB232" s="476"/>
      <c r="BC232" s="476"/>
      <c r="BD232" s="476"/>
      <c r="BE232" s="476"/>
      <c r="BF232" s="476"/>
      <c r="BG232" s="476"/>
      <c r="BH232" s="476"/>
      <c r="BI232" s="476"/>
      <c r="BJ232" s="476"/>
      <c r="BK232" s="476"/>
      <c r="BL232" s="476"/>
      <c r="BM232" s="476"/>
      <c r="BN232" s="476"/>
      <c r="BO232" s="476"/>
      <c r="BP232" s="476"/>
      <c r="BQ232" s="476"/>
      <c r="BR232" s="476"/>
      <c r="BS232" s="476"/>
      <c r="BT232" s="476"/>
      <c r="BU232" s="476"/>
      <c r="BV232" s="476"/>
      <c r="BW232" s="476"/>
      <c r="BX232" s="476"/>
      <c r="BY232" s="476"/>
      <c r="BZ232" s="476"/>
      <c r="CA232" s="476"/>
      <c r="CB232" s="476"/>
      <c r="CC232" s="476"/>
      <c r="CD232" s="476"/>
      <c r="CE232" s="476"/>
      <c r="CF232" s="476"/>
      <c r="CG232" s="476"/>
      <c r="CH232" s="476"/>
      <c r="CI232" s="476"/>
      <c r="CJ232" s="476"/>
      <c r="CK232" s="476"/>
      <c r="CL232" s="476"/>
      <c r="CM232" s="476"/>
      <c r="CN232" s="476"/>
      <c r="CO232" s="476"/>
      <c r="CP232" s="476"/>
      <c r="CQ232" s="476"/>
      <c r="CR232" s="476"/>
      <c r="CS232" s="476"/>
      <c r="CT232" s="476"/>
      <c r="CU232" s="476"/>
      <c r="CV232" s="476"/>
      <c r="CW232" s="476"/>
      <c r="CX232" s="476"/>
      <c r="CY232" s="476"/>
      <c r="CZ232" s="476"/>
      <c r="DA232" s="476"/>
      <c r="DB232" s="476"/>
      <c r="DC232" s="476"/>
      <c r="DD232" s="476"/>
      <c r="DE232" s="476"/>
      <c r="DF232" s="476"/>
      <c r="DG232" s="476"/>
      <c r="DH232" s="476"/>
      <c r="DI232" s="476"/>
      <c r="DJ232" s="476"/>
      <c r="DK232" s="476"/>
      <c r="DL232" s="476"/>
      <c r="DM232" s="476"/>
      <c r="DN232" s="476"/>
      <c r="DO232" s="476"/>
      <c r="DP232" s="476"/>
      <c r="DQ232" s="476"/>
      <c r="DR232" s="476"/>
    </row>
    <row r="233" spans="1:122" s="202" customFormat="1">
      <c r="A233" s="476"/>
      <c r="B233" s="476"/>
      <c r="C233" s="476"/>
      <c r="D233" s="476"/>
      <c r="E233" s="476"/>
      <c r="F233" s="476"/>
      <c r="G233" s="476"/>
      <c r="H233" s="476"/>
      <c r="I233" s="476"/>
      <c r="J233" s="476"/>
      <c r="K233" s="476"/>
      <c r="L233" s="476"/>
      <c r="M233" s="476"/>
      <c r="N233" s="478"/>
      <c r="O233" s="478"/>
      <c r="P233" s="476"/>
      <c r="Q233" s="476"/>
      <c r="R233" s="476"/>
      <c r="S233" s="478"/>
      <c r="T233" s="478"/>
      <c r="U233" s="476"/>
      <c r="V233" s="476"/>
      <c r="W233" s="476"/>
      <c r="X233" s="478"/>
      <c r="Y233" s="478"/>
      <c r="Z233" s="476"/>
      <c r="AA233" s="476"/>
      <c r="AB233" s="476"/>
      <c r="AC233" s="478"/>
      <c r="AD233" s="478"/>
      <c r="AE233" s="476"/>
      <c r="AF233" s="476"/>
      <c r="AG233" s="476"/>
      <c r="AH233" s="478"/>
      <c r="AI233" s="478"/>
      <c r="AJ233" s="476"/>
      <c r="AK233" s="476"/>
      <c r="AL233" s="476"/>
      <c r="AM233" s="476"/>
      <c r="AN233" s="476"/>
      <c r="AO233" s="476"/>
      <c r="AP233" s="476"/>
      <c r="AQ233" s="476"/>
      <c r="AR233" s="476"/>
      <c r="AS233" s="476"/>
      <c r="AT233" s="476"/>
      <c r="AU233" s="476"/>
      <c r="AV233" s="476"/>
      <c r="AW233" s="476"/>
      <c r="AX233" s="476"/>
      <c r="AY233" s="476"/>
      <c r="AZ233" s="476"/>
      <c r="BA233" s="476"/>
      <c r="BB233" s="476"/>
      <c r="BC233" s="476"/>
      <c r="BD233" s="476"/>
      <c r="BE233" s="476"/>
      <c r="BF233" s="476"/>
      <c r="BG233" s="476"/>
      <c r="BH233" s="476"/>
      <c r="BI233" s="476"/>
      <c r="BJ233" s="476"/>
      <c r="BK233" s="476"/>
      <c r="BL233" s="476"/>
      <c r="BM233" s="476"/>
      <c r="BN233" s="476"/>
      <c r="BO233" s="476"/>
      <c r="BP233" s="476"/>
      <c r="BQ233" s="476"/>
      <c r="BR233" s="476"/>
      <c r="BS233" s="476"/>
      <c r="BT233" s="476"/>
      <c r="BU233" s="476"/>
      <c r="BV233" s="476"/>
      <c r="BW233" s="476"/>
      <c r="BX233" s="476"/>
      <c r="BY233" s="476"/>
      <c r="BZ233" s="476"/>
      <c r="CA233" s="476"/>
      <c r="CB233" s="476"/>
      <c r="CC233" s="476"/>
      <c r="CD233" s="476"/>
      <c r="CE233" s="476"/>
      <c r="CF233" s="476"/>
      <c r="CG233" s="476"/>
      <c r="CH233" s="476"/>
      <c r="CI233" s="476"/>
      <c r="CJ233" s="476"/>
      <c r="CK233" s="476"/>
      <c r="CL233" s="476"/>
      <c r="CM233" s="476"/>
      <c r="CN233" s="476"/>
      <c r="CO233" s="476"/>
      <c r="CP233" s="476"/>
      <c r="CQ233" s="476"/>
      <c r="CR233" s="476"/>
      <c r="CS233" s="476"/>
      <c r="CT233" s="476"/>
      <c r="CU233" s="476"/>
      <c r="CV233" s="476"/>
      <c r="CW233" s="476"/>
      <c r="CX233" s="476"/>
      <c r="CY233" s="476"/>
      <c r="CZ233" s="476"/>
      <c r="DA233" s="476"/>
      <c r="DB233" s="476"/>
      <c r="DC233" s="476"/>
      <c r="DD233" s="476"/>
      <c r="DE233" s="476"/>
      <c r="DF233" s="476"/>
      <c r="DG233" s="476"/>
      <c r="DH233" s="476"/>
      <c r="DI233" s="476"/>
      <c r="DJ233" s="476"/>
      <c r="DK233" s="476"/>
      <c r="DL233" s="476"/>
      <c r="DM233" s="476"/>
      <c r="DN233" s="476"/>
      <c r="DO233" s="476"/>
      <c r="DP233" s="476"/>
      <c r="DQ233" s="476"/>
      <c r="DR233" s="476"/>
    </row>
    <row r="234" spans="1:122" s="202" customFormat="1">
      <c r="A234" s="476"/>
      <c r="B234" s="476"/>
      <c r="C234" s="476"/>
      <c r="D234" s="476"/>
      <c r="E234" s="476"/>
      <c r="F234" s="476"/>
      <c r="G234" s="476"/>
      <c r="H234" s="476"/>
      <c r="I234" s="476"/>
      <c r="J234" s="476"/>
      <c r="K234" s="476"/>
      <c r="L234" s="476"/>
      <c r="M234" s="476"/>
      <c r="N234" s="478"/>
      <c r="O234" s="478"/>
      <c r="P234" s="476"/>
      <c r="Q234" s="476"/>
      <c r="R234" s="476"/>
      <c r="S234" s="478"/>
      <c r="T234" s="478"/>
      <c r="U234" s="476"/>
      <c r="V234" s="476"/>
      <c r="W234" s="476"/>
      <c r="X234" s="478"/>
      <c r="Y234" s="478"/>
      <c r="Z234" s="476"/>
      <c r="AA234" s="476"/>
      <c r="AB234" s="476"/>
      <c r="AC234" s="478"/>
      <c r="AD234" s="478"/>
      <c r="AE234" s="476"/>
      <c r="AF234" s="476"/>
      <c r="AG234" s="476"/>
      <c r="AH234" s="478"/>
      <c r="AI234" s="478"/>
      <c r="AJ234" s="476"/>
      <c r="AK234" s="476"/>
      <c r="AL234" s="476"/>
      <c r="AM234" s="476"/>
      <c r="AN234" s="476"/>
      <c r="AO234" s="476"/>
      <c r="AP234" s="476"/>
      <c r="AQ234" s="476"/>
      <c r="AR234" s="476"/>
      <c r="AS234" s="476"/>
      <c r="AT234" s="476"/>
      <c r="AU234" s="476"/>
      <c r="AV234" s="476"/>
      <c r="AW234" s="476"/>
      <c r="AX234" s="476"/>
      <c r="AY234" s="476"/>
      <c r="AZ234" s="476"/>
      <c r="BA234" s="476"/>
      <c r="BB234" s="476"/>
      <c r="BC234" s="476"/>
      <c r="BD234" s="476"/>
      <c r="BE234" s="476"/>
      <c r="BF234" s="476"/>
      <c r="BG234" s="476"/>
      <c r="BH234" s="476"/>
      <c r="BI234" s="476"/>
      <c r="BJ234" s="476"/>
      <c r="BK234" s="476"/>
      <c r="BL234" s="476"/>
      <c r="BM234" s="476"/>
      <c r="BN234" s="476"/>
      <c r="BO234" s="476"/>
      <c r="BP234" s="476"/>
      <c r="BQ234" s="476"/>
      <c r="BR234" s="476"/>
      <c r="BS234" s="476"/>
      <c r="BT234" s="476"/>
      <c r="BU234" s="476"/>
      <c r="BV234" s="476"/>
      <c r="BW234" s="476"/>
      <c r="BX234" s="476"/>
      <c r="BY234" s="476"/>
      <c r="BZ234" s="476"/>
      <c r="CA234" s="476"/>
      <c r="CB234" s="476"/>
      <c r="CC234" s="476"/>
      <c r="CD234" s="476"/>
      <c r="CE234" s="476"/>
      <c r="CF234" s="476"/>
      <c r="CG234" s="476"/>
      <c r="CH234" s="476"/>
      <c r="CI234" s="476"/>
      <c r="CJ234" s="476"/>
      <c r="CK234" s="476"/>
      <c r="CL234" s="476"/>
      <c r="CM234" s="476"/>
      <c r="CN234" s="476"/>
      <c r="CO234" s="476"/>
      <c r="CP234" s="476"/>
      <c r="CQ234" s="476"/>
      <c r="CR234" s="476"/>
      <c r="CS234" s="476"/>
      <c r="CT234" s="476"/>
      <c r="CU234" s="476"/>
      <c r="CV234" s="476"/>
      <c r="CW234" s="476"/>
      <c r="CX234" s="476"/>
      <c r="CY234" s="476"/>
      <c r="CZ234" s="476"/>
      <c r="DA234" s="476"/>
      <c r="DB234" s="476"/>
      <c r="DC234" s="476"/>
      <c r="DD234" s="476"/>
      <c r="DE234" s="476"/>
      <c r="DF234" s="476"/>
      <c r="DG234" s="476"/>
      <c r="DH234" s="476"/>
      <c r="DI234" s="476"/>
      <c r="DJ234" s="476"/>
      <c r="DK234" s="476"/>
      <c r="DL234" s="476"/>
      <c r="DM234" s="476"/>
      <c r="DN234" s="476"/>
      <c r="DO234" s="476"/>
      <c r="DP234" s="476"/>
      <c r="DQ234" s="476"/>
      <c r="DR234" s="476"/>
    </row>
    <row r="235" spans="1:122" s="202" customFormat="1">
      <c r="A235" s="476"/>
      <c r="B235" s="476"/>
      <c r="C235" s="476"/>
      <c r="D235" s="476"/>
      <c r="E235" s="476"/>
      <c r="F235" s="476"/>
      <c r="G235" s="476"/>
      <c r="H235" s="476"/>
      <c r="I235" s="476"/>
      <c r="J235" s="476"/>
      <c r="K235" s="476"/>
      <c r="L235" s="476"/>
      <c r="M235" s="476"/>
      <c r="N235" s="478"/>
      <c r="O235" s="478"/>
      <c r="P235" s="476"/>
      <c r="Q235" s="476"/>
      <c r="R235" s="476"/>
      <c r="S235" s="478"/>
      <c r="T235" s="478"/>
      <c r="U235" s="476"/>
      <c r="V235" s="476"/>
      <c r="W235" s="476"/>
      <c r="X235" s="478"/>
      <c r="Y235" s="478"/>
      <c r="Z235" s="476"/>
      <c r="AA235" s="476"/>
      <c r="AB235" s="476"/>
      <c r="AC235" s="478"/>
      <c r="AD235" s="478"/>
      <c r="AE235" s="476"/>
      <c r="AF235" s="476"/>
      <c r="AG235" s="476"/>
      <c r="AH235" s="478"/>
      <c r="AI235" s="478"/>
      <c r="AJ235" s="476"/>
      <c r="AK235" s="476"/>
      <c r="AL235" s="476"/>
      <c r="AM235" s="476"/>
      <c r="AN235" s="476"/>
      <c r="AO235" s="476"/>
      <c r="AP235" s="476"/>
      <c r="AQ235" s="476"/>
      <c r="AR235" s="476"/>
      <c r="AS235" s="476"/>
      <c r="AT235" s="476"/>
      <c r="AU235" s="476"/>
      <c r="AV235" s="476"/>
      <c r="AW235" s="476"/>
      <c r="AX235" s="476"/>
      <c r="AY235" s="476"/>
      <c r="AZ235" s="476"/>
      <c r="BA235" s="476"/>
      <c r="BB235" s="476"/>
      <c r="BC235" s="476"/>
      <c r="BD235" s="476"/>
      <c r="BE235" s="476"/>
      <c r="BF235" s="476"/>
      <c r="BG235" s="476"/>
      <c r="BH235" s="476"/>
      <c r="BI235" s="476"/>
      <c r="BJ235" s="476"/>
      <c r="BK235" s="476"/>
      <c r="BL235" s="476"/>
      <c r="BM235" s="476"/>
      <c r="BN235" s="476"/>
      <c r="BO235" s="476"/>
      <c r="BP235" s="476"/>
      <c r="BQ235" s="476"/>
      <c r="BR235" s="476"/>
      <c r="BS235" s="476"/>
      <c r="BT235" s="476"/>
      <c r="BU235" s="476"/>
      <c r="BV235" s="476"/>
      <c r="BW235" s="476"/>
      <c r="BX235" s="476"/>
      <c r="BY235" s="476"/>
      <c r="BZ235" s="476"/>
      <c r="CA235" s="476"/>
      <c r="CB235" s="476"/>
      <c r="CC235" s="476"/>
      <c r="CD235" s="476"/>
      <c r="CE235" s="476"/>
      <c r="CF235" s="476"/>
      <c r="CG235" s="476"/>
      <c r="CH235" s="476"/>
      <c r="CI235" s="476"/>
      <c r="CJ235" s="476"/>
      <c r="CK235" s="476"/>
      <c r="CL235" s="476"/>
      <c r="CM235" s="476"/>
      <c r="CN235" s="476"/>
      <c r="CO235" s="476"/>
      <c r="CP235" s="476"/>
      <c r="CQ235" s="476"/>
      <c r="CR235" s="476"/>
      <c r="CS235" s="476"/>
      <c r="CT235" s="476"/>
      <c r="CU235" s="476"/>
      <c r="CV235" s="476"/>
      <c r="CW235" s="476"/>
      <c r="CX235" s="476"/>
      <c r="CY235" s="476"/>
      <c r="CZ235" s="476"/>
      <c r="DA235" s="476"/>
      <c r="DB235" s="476"/>
      <c r="DC235" s="476"/>
      <c r="DD235" s="476"/>
      <c r="DE235" s="476"/>
      <c r="DF235" s="476"/>
      <c r="DG235" s="476"/>
      <c r="DH235" s="476"/>
      <c r="DI235" s="476"/>
      <c r="DJ235" s="476"/>
      <c r="DK235" s="476"/>
      <c r="DL235" s="476"/>
      <c r="DM235" s="476"/>
      <c r="DN235" s="476"/>
      <c r="DO235" s="476"/>
      <c r="DP235" s="476"/>
      <c r="DQ235" s="476"/>
      <c r="DR235" s="476"/>
    </row>
    <row r="236" spans="1:122" s="202" customFormat="1">
      <c r="A236" s="476"/>
      <c r="B236" s="476"/>
      <c r="C236" s="476"/>
      <c r="D236" s="476"/>
      <c r="E236" s="476"/>
      <c r="F236" s="476"/>
      <c r="G236" s="476"/>
      <c r="H236" s="476"/>
      <c r="I236" s="476"/>
      <c r="J236" s="476"/>
      <c r="K236" s="476"/>
      <c r="L236" s="476"/>
      <c r="M236" s="476"/>
      <c r="N236" s="478"/>
      <c r="O236" s="478"/>
      <c r="P236" s="476"/>
      <c r="Q236" s="476"/>
      <c r="R236" s="476"/>
      <c r="S236" s="478"/>
      <c r="T236" s="478"/>
      <c r="U236" s="476"/>
      <c r="V236" s="476"/>
      <c r="W236" s="476"/>
      <c r="X236" s="478"/>
      <c r="Y236" s="478"/>
      <c r="Z236" s="476"/>
      <c r="AA236" s="476"/>
      <c r="AB236" s="476"/>
      <c r="AC236" s="478"/>
      <c r="AD236" s="478"/>
      <c r="AE236" s="476"/>
      <c r="AF236" s="476"/>
      <c r="AG236" s="476"/>
      <c r="AH236" s="478"/>
      <c r="AI236" s="478"/>
      <c r="AJ236" s="476"/>
      <c r="AK236" s="476"/>
      <c r="AL236" s="476"/>
      <c r="AM236" s="476"/>
      <c r="AN236" s="476"/>
      <c r="AO236" s="476"/>
      <c r="AP236" s="476"/>
      <c r="AQ236" s="476"/>
      <c r="AR236" s="476"/>
      <c r="AS236" s="476"/>
      <c r="AT236" s="476"/>
      <c r="AU236" s="476"/>
      <c r="AV236" s="476"/>
      <c r="AW236" s="476"/>
      <c r="AX236" s="476"/>
      <c r="AY236" s="476"/>
      <c r="AZ236" s="476"/>
      <c r="BA236" s="476"/>
      <c r="BB236" s="476"/>
      <c r="BC236" s="476"/>
      <c r="BD236" s="476"/>
      <c r="BE236" s="476"/>
      <c r="BF236" s="476"/>
      <c r="BG236" s="476"/>
      <c r="BH236" s="476"/>
      <c r="BI236" s="476"/>
      <c r="BJ236" s="476"/>
      <c r="BK236" s="476"/>
      <c r="BL236" s="476"/>
      <c r="BM236" s="476"/>
      <c r="BN236" s="476"/>
      <c r="BO236" s="476"/>
      <c r="BP236" s="476"/>
      <c r="BQ236" s="476"/>
      <c r="BR236" s="476"/>
      <c r="BS236" s="476"/>
      <c r="BT236" s="476"/>
      <c r="BU236" s="476"/>
      <c r="BV236" s="476"/>
      <c r="BW236" s="476"/>
      <c r="BX236" s="476"/>
      <c r="BY236" s="476"/>
      <c r="BZ236" s="476"/>
      <c r="CA236" s="476"/>
      <c r="CB236" s="476"/>
      <c r="CC236" s="476"/>
      <c r="CD236" s="476"/>
      <c r="CE236" s="476"/>
      <c r="CF236" s="476"/>
      <c r="CG236" s="476"/>
      <c r="CH236" s="476"/>
      <c r="CI236" s="476"/>
      <c r="CJ236" s="476"/>
      <c r="CK236" s="476"/>
      <c r="CL236" s="476"/>
      <c r="CM236" s="476"/>
      <c r="CN236" s="476"/>
      <c r="CO236" s="476"/>
      <c r="CP236" s="476"/>
      <c r="CQ236" s="476"/>
      <c r="CR236" s="476"/>
      <c r="CS236" s="476"/>
      <c r="CT236" s="476"/>
      <c r="CU236" s="476"/>
      <c r="CV236" s="476"/>
      <c r="CW236" s="476"/>
      <c r="CX236" s="476"/>
      <c r="CY236" s="476"/>
      <c r="CZ236" s="476"/>
      <c r="DA236" s="476"/>
      <c r="DB236" s="476"/>
      <c r="DC236" s="476"/>
      <c r="DD236" s="476"/>
      <c r="DE236" s="476"/>
      <c r="DF236" s="476"/>
      <c r="DG236" s="476"/>
      <c r="DH236" s="476"/>
      <c r="DI236" s="476"/>
      <c r="DJ236" s="476"/>
      <c r="DK236" s="476"/>
      <c r="DL236" s="476"/>
      <c r="DM236" s="476"/>
      <c r="DN236" s="476"/>
      <c r="DO236" s="476"/>
      <c r="DP236" s="476"/>
      <c r="DQ236" s="476"/>
      <c r="DR236" s="476"/>
    </row>
    <row r="237" spans="1:122" s="202" customFormat="1">
      <c r="A237" s="476"/>
      <c r="B237" s="476"/>
      <c r="C237" s="476"/>
      <c r="D237" s="476"/>
      <c r="E237" s="476"/>
      <c r="F237" s="476"/>
      <c r="G237" s="476"/>
      <c r="H237" s="476"/>
      <c r="I237" s="476"/>
      <c r="J237" s="476"/>
      <c r="K237" s="476"/>
      <c r="L237" s="476"/>
      <c r="M237" s="476"/>
      <c r="N237" s="478"/>
      <c r="O237" s="478"/>
      <c r="P237" s="476"/>
      <c r="Q237" s="476"/>
      <c r="R237" s="476"/>
      <c r="S237" s="478"/>
      <c r="T237" s="478"/>
      <c r="U237" s="476"/>
      <c r="V237" s="476"/>
      <c r="W237" s="476"/>
      <c r="X237" s="478"/>
      <c r="Y237" s="478"/>
      <c r="Z237" s="476"/>
      <c r="AA237" s="476"/>
      <c r="AB237" s="476"/>
      <c r="AC237" s="478"/>
      <c r="AD237" s="478"/>
      <c r="AE237" s="476"/>
      <c r="AF237" s="476"/>
      <c r="AG237" s="476"/>
      <c r="AH237" s="478"/>
      <c r="AI237" s="478"/>
      <c r="AJ237" s="476"/>
      <c r="AK237" s="476"/>
      <c r="AL237" s="476"/>
      <c r="AM237" s="476"/>
      <c r="AN237" s="476"/>
      <c r="AO237" s="476"/>
      <c r="AP237" s="476"/>
      <c r="AQ237" s="476"/>
      <c r="AR237" s="476"/>
      <c r="AS237" s="476"/>
      <c r="AT237" s="476"/>
      <c r="AU237" s="476"/>
      <c r="AV237" s="476"/>
      <c r="AW237" s="476"/>
      <c r="AX237" s="476"/>
      <c r="AY237" s="476"/>
      <c r="AZ237" s="476"/>
      <c r="BA237" s="476"/>
      <c r="BB237" s="476"/>
      <c r="BC237" s="476"/>
      <c r="BD237" s="476"/>
      <c r="BE237" s="476"/>
      <c r="BF237" s="476"/>
      <c r="BG237" s="476"/>
      <c r="BH237" s="476"/>
      <c r="BI237" s="476"/>
      <c r="BJ237" s="476"/>
      <c r="BK237" s="476"/>
      <c r="BL237" s="476"/>
      <c r="BM237" s="476"/>
      <c r="BN237" s="476"/>
      <c r="BO237" s="476"/>
      <c r="BP237" s="476"/>
      <c r="BQ237" s="476"/>
      <c r="BR237" s="476"/>
      <c r="BS237" s="476"/>
      <c r="BT237" s="476"/>
      <c r="BU237" s="476"/>
      <c r="BV237" s="476"/>
      <c r="BW237" s="476"/>
      <c r="BX237" s="476"/>
      <c r="BY237" s="476"/>
      <c r="BZ237" s="476"/>
      <c r="CA237" s="476"/>
      <c r="CB237" s="476"/>
      <c r="CC237" s="476"/>
      <c r="CD237" s="476"/>
      <c r="CE237" s="476"/>
      <c r="CF237" s="476"/>
      <c r="CG237" s="476"/>
      <c r="CH237" s="476"/>
      <c r="CI237" s="476"/>
      <c r="CJ237" s="476"/>
      <c r="CK237" s="476"/>
      <c r="CL237" s="476"/>
      <c r="CM237" s="476"/>
      <c r="CN237" s="476"/>
      <c r="CO237" s="476"/>
      <c r="CP237" s="476"/>
      <c r="CQ237" s="476"/>
      <c r="CR237" s="476"/>
      <c r="CS237" s="476"/>
      <c r="CT237" s="476"/>
      <c r="CU237" s="476"/>
      <c r="CV237" s="476"/>
      <c r="CW237" s="476"/>
      <c r="CX237" s="476"/>
      <c r="CY237" s="476"/>
      <c r="CZ237" s="476"/>
      <c r="DA237" s="476"/>
      <c r="DB237" s="476"/>
      <c r="DC237" s="476"/>
      <c r="DD237" s="476"/>
      <c r="DE237" s="476"/>
      <c r="DF237" s="476"/>
      <c r="DG237" s="476"/>
      <c r="DH237" s="476"/>
      <c r="DI237" s="476"/>
      <c r="DJ237" s="476"/>
      <c r="DK237" s="476"/>
      <c r="DL237" s="476"/>
      <c r="DM237" s="476"/>
      <c r="DN237" s="476"/>
      <c r="DO237" s="476"/>
      <c r="DP237" s="476"/>
      <c r="DQ237" s="476"/>
      <c r="DR237" s="476"/>
    </row>
    <row r="238" spans="1:122" s="202" customFormat="1">
      <c r="A238" s="476"/>
      <c r="B238" s="476"/>
      <c r="C238" s="476"/>
      <c r="D238" s="476"/>
      <c r="E238" s="476"/>
      <c r="F238" s="476"/>
      <c r="G238" s="476"/>
      <c r="H238" s="476"/>
      <c r="I238" s="476"/>
      <c r="J238" s="476"/>
      <c r="K238" s="476"/>
      <c r="L238" s="476"/>
      <c r="M238" s="476"/>
      <c r="N238" s="478"/>
      <c r="O238" s="478"/>
      <c r="P238" s="476"/>
      <c r="Q238" s="476"/>
      <c r="R238" s="476"/>
      <c r="S238" s="478"/>
      <c r="T238" s="478"/>
      <c r="U238" s="476"/>
      <c r="V238" s="476"/>
      <c r="W238" s="476"/>
      <c r="X238" s="478"/>
      <c r="Y238" s="478"/>
      <c r="Z238" s="476"/>
      <c r="AA238" s="476"/>
      <c r="AB238" s="476"/>
      <c r="AC238" s="478"/>
      <c r="AD238" s="478"/>
      <c r="AE238" s="476"/>
      <c r="AF238" s="476"/>
      <c r="AG238" s="476"/>
      <c r="AH238" s="478"/>
      <c r="AI238" s="478"/>
      <c r="AJ238" s="476"/>
      <c r="AK238" s="476"/>
      <c r="AL238" s="476"/>
      <c r="AM238" s="476"/>
      <c r="AN238" s="476"/>
      <c r="AO238" s="476"/>
      <c r="AP238" s="476"/>
      <c r="AQ238" s="476"/>
      <c r="AR238" s="476"/>
      <c r="AS238" s="476"/>
      <c r="AT238" s="476"/>
      <c r="AU238" s="476"/>
      <c r="AV238" s="476"/>
      <c r="AW238" s="476"/>
      <c r="AX238" s="476"/>
      <c r="AY238" s="476"/>
      <c r="AZ238" s="476"/>
      <c r="BA238" s="476"/>
      <c r="BB238" s="476"/>
      <c r="BC238" s="476"/>
      <c r="BD238" s="476"/>
      <c r="BE238" s="476"/>
      <c r="BF238" s="476"/>
      <c r="BG238" s="476"/>
      <c r="BH238" s="476"/>
      <c r="BI238" s="476"/>
      <c r="BJ238" s="476"/>
      <c r="BK238" s="476"/>
      <c r="BL238" s="476"/>
      <c r="BM238" s="476"/>
      <c r="BN238" s="476"/>
      <c r="BO238" s="476"/>
      <c r="BP238" s="476"/>
      <c r="BQ238" s="476"/>
      <c r="BR238" s="476"/>
      <c r="BS238" s="476"/>
      <c r="BT238" s="476"/>
      <c r="BU238" s="476"/>
      <c r="BV238" s="476"/>
      <c r="BW238" s="476"/>
      <c r="BX238" s="476"/>
      <c r="BY238" s="476"/>
      <c r="BZ238" s="476"/>
      <c r="CA238" s="476"/>
      <c r="CB238" s="476"/>
      <c r="CC238" s="476"/>
      <c r="CD238" s="476"/>
      <c r="CE238" s="476"/>
      <c r="CF238" s="476"/>
      <c r="CG238" s="476"/>
      <c r="CH238" s="476"/>
      <c r="CI238" s="476"/>
      <c r="CJ238" s="476"/>
      <c r="CK238" s="476"/>
      <c r="CL238" s="476"/>
      <c r="CM238" s="476"/>
      <c r="CN238" s="476"/>
      <c r="CO238" s="476"/>
      <c r="CP238" s="476"/>
      <c r="CQ238" s="476"/>
      <c r="CR238" s="476"/>
      <c r="CS238" s="476"/>
      <c r="CT238" s="476"/>
      <c r="CU238" s="476"/>
      <c r="CV238" s="476"/>
      <c r="CW238" s="476"/>
      <c r="CX238" s="476"/>
      <c r="CY238" s="476"/>
      <c r="CZ238" s="476"/>
      <c r="DA238" s="476"/>
      <c r="DB238" s="476"/>
      <c r="DC238" s="476"/>
      <c r="DD238" s="476"/>
      <c r="DE238" s="476"/>
      <c r="DF238" s="476"/>
      <c r="DG238" s="476"/>
      <c r="DH238" s="476"/>
      <c r="DI238" s="476"/>
      <c r="DJ238" s="476"/>
      <c r="DK238" s="476"/>
      <c r="DL238" s="476"/>
      <c r="DM238" s="476"/>
      <c r="DN238" s="476"/>
      <c r="DO238" s="476"/>
      <c r="DP238" s="476"/>
      <c r="DQ238" s="476"/>
      <c r="DR238" s="476"/>
    </row>
    <row r="239" spans="1:122" s="202" customFormat="1">
      <c r="A239" s="476"/>
      <c r="B239" s="476"/>
      <c r="C239" s="476"/>
      <c r="D239" s="476"/>
      <c r="E239" s="476"/>
      <c r="F239" s="476"/>
      <c r="G239" s="476"/>
      <c r="H239" s="476"/>
      <c r="I239" s="476"/>
      <c r="J239" s="476"/>
      <c r="K239" s="476"/>
      <c r="L239" s="476"/>
      <c r="M239" s="476"/>
      <c r="N239" s="478"/>
      <c r="O239" s="478"/>
      <c r="P239" s="476"/>
      <c r="Q239" s="476"/>
      <c r="R239" s="476"/>
      <c r="S239" s="478"/>
      <c r="T239" s="478"/>
      <c r="U239" s="476"/>
      <c r="V239" s="476"/>
      <c r="W239" s="476"/>
      <c r="X239" s="478"/>
      <c r="Y239" s="478"/>
      <c r="Z239" s="476"/>
      <c r="AA239" s="476"/>
      <c r="AB239" s="476"/>
      <c r="AC239" s="478"/>
      <c r="AD239" s="478"/>
      <c r="AE239" s="476"/>
      <c r="AF239" s="476"/>
      <c r="AG239" s="476"/>
      <c r="AH239" s="478"/>
      <c r="AI239" s="478"/>
      <c r="AJ239" s="476"/>
      <c r="AK239" s="476"/>
      <c r="AL239" s="476"/>
      <c r="AM239" s="476"/>
      <c r="AN239" s="476"/>
      <c r="AO239" s="476"/>
      <c r="AP239" s="476"/>
      <c r="AQ239" s="476"/>
      <c r="AR239" s="476"/>
      <c r="AS239" s="476"/>
      <c r="AT239" s="476"/>
      <c r="AU239" s="476"/>
      <c r="AV239" s="476"/>
      <c r="AW239" s="476"/>
      <c r="AX239" s="476"/>
      <c r="AY239" s="476"/>
      <c r="AZ239" s="476"/>
      <c r="BA239" s="476"/>
      <c r="BB239" s="476"/>
      <c r="BC239" s="476"/>
      <c r="BD239" s="476"/>
      <c r="BE239" s="476"/>
      <c r="BF239" s="476"/>
      <c r="BG239" s="476"/>
      <c r="BH239" s="476"/>
      <c r="BI239" s="476"/>
      <c r="BJ239" s="476"/>
      <c r="BK239" s="476"/>
      <c r="BL239" s="476"/>
      <c r="BM239" s="476"/>
      <c r="BN239" s="476"/>
      <c r="BO239" s="476"/>
      <c r="BP239" s="476"/>
      <c r="BQ239" s="476"/>
      <c r="BR239" s="476"/>
      <c r="BS239" s="476"/>
      <c r="BT239" s="476"/>
      <c r="BU239" s="476"/>
      <c r="BV239" s="476"/>
      <c r="BW239" s="476"/>
      <c r="BX239" s="476"/>
      <c r="BY239" s="476"/>
      <c r="BZ239" s="476"/>
      <c r="CA239" s="476"/>
      <c r="CB239" s="476"/>
      <c r="CC239" s="476"/>
      <c r="CD239" s="476"/>
      <c r="CE239" s="476"/>
      <c r="CF239" s="476"/>
      <c r="CG239" s="476"/>
      <c r="CH239" s="476"/>
      <c r="CI239" s="476"/>
      <c r="CJ239" s="476"/>
      <c r="CK239" s="476"/>
      <c r="CL239" s="476"/>
      <c r="CM239" s="476"/>
      <c r="CN239" s="476"/>
      <c r="CO239" s="476"/>
      <c r="CP239" s="476"/>
      <c r="CQ239" s="476"/>
      <c r="CR239" s="476"/>
      <c r="CS239" s="476"/>
      <c r="CT239" s="476"/>
      <c r="CU239" s="476"/>
      <c r="CV239" s="476"/>
      <c r="CW239" s="476"/>
      <c r="CX239" s="476"/>
      <c r="CY239" s="476"/>
      <c r="CZ239" s="476"/>
      <c r="DA239" s="476"/>
      <c r="DB239" s="476"/>
      <c r="DC239" s="476"/>
      <c r="DD239" s="476"/>
      <c r="DE239" s="476"/>
      <c r="DF239" s="476"/>
      <c r="DG239" s="476"/>
      <c r="DH239" s="476"/>
      <c r="DI239" s="476"/>
      <c r="DJ239" s="476"/>
      <c r="DK239" s="476"/>
      <c r="DL239" s="476"/>
      <c r="DM239" s="476"/>
      <c r="DN239" s="476"/>
      <c r="DO239" s="476"/>
      <c r="DP239" s="476"/>
      <c r="DQ239" s="476"/>
      <c r="DR239" s="476"/>
    </row>
    <row r="240" spans="1:122" s="202" customFormat="1">
      <c r="A240" s="476"/>
      <c r="B240" s="476"/>
      <c r="C240" s="476"/>
      <c r="D240" s="476"/>
      <c r="E240" s="476"/>
      <c r="F240" s="476"/>
      <c r="G240" s="476"/>
      <c r="H240" s="476"/>
      <c r="I240" s="476"/>
      <c r="J240" s="476"/>
      <c r="K240" s="476"/>
      <c r="L240" s="476"/>
      <c r="M240" s="476"/>
      <c r="N240" s="478"/>
      <c r="O240" s="478"/>
      <c r="P240" s="476"/>
      <c r="Q240" s="476"/>
      <c r="R240" s="476"/>
      <c r="S240" s="478"/>
      <c r="T240" s="478"/>
      <c r="U240" s="476"/>
      <c r="V240" s="476"/>
      <c r="W240" s="476"/>
      <c r="X240" s="478"/>
      <c r="Y240" s="478"/>
      <c r="Z240" s="476"/>
      <c r="AA240" s="476"/>
      <c r="AB240" s="476"/>
      <c r="AC240" s="478"/>
      <c r="AD240" s="478"/>
      <c r="AE240" s="476"/>
      <c r="AF240" s="476"/>
      <c r="AG240" s="476"/>
      <c r="AH240" s="478"/>
      <c r="AI240" s="478"/>
      <c r="AJ240" s="476"/>
      <c r="AK240" s="476"/>
      <c r="AL240" s="476"/>
      <c r="AM240" s="476"/>
      <c r="AN240" s="476"/>
      <c r="AO240" s="476"/>
      <c r="AP240" s="476"/>
      <c r="AQ240" s="476"/>
      <c r="AR240" s="476"/>
      <c r="AS240" s="476"/>
      <c r="AT240" s="476"/>
      <c r="AU240" s="476"/>
      <c r="AV240" s="476"/>
      <c r="AW240" s="476"/>
      <c r="AX240" s="476"/>
      <c r="AY240" s="476"/>
      <c r="AZ240" s="476"/>
      <c r="BA240" s="476"/>
      <c r="BB240" s="476"/>
      <c r="BC240" s="476"/>
      <c r="BD240" s="476"/>
      <c r="BE240" s="476"/>
      <c r="BF240" s="476"/>
      <c r="BG240" s="476"/>
      <c r="BH240" s="476"/>
      <c r="BI240" s="476"/>
      <c r="BJ240" s="476"/>
      <c r="BK240" s="476"/>
      <c r="BL240" s="476"/>
      <c r="BM240" s="476"/>
      <c r="BN240" s="476"/>
      <c r="BO240" s="476"/>
      <c r="BP240" s="476"/>
      <c r="BQ240" s="476"/>
      <c r="BR240" s="476"/>
      <c r="BS240" s="476"/>
      <c r="BT240" s="476"/>
      <c r="BU240" s="476"/>
      <c r="BV240" s="476"/>
      <c r="BW240" s="476"/>
      <c r="BX240" s="476"/>
      <c r="BY240" s="476"/>
      <c r="BZ240" s="476"/>
      <c r="CA240" s="476"/>
      <c r="CB240" s="476"/>
      <c r="CC240" s="476"/>
      <c r="CD240" s="476"/>
      <c r="CE240" s="476"/>
      <c r="CF240" s="476"/>
      <c r="CG240" s="476"/>
      <c r="CH240" s="476"/>
      <c r="CI240" s="476"/>
      <c r="CJ240" s="476"/>
      <c r="CK240" s="476"/>
      <c r="CL240" s="476"/>
      <c r="CM240" s="476"/>
      <c r="CN240" s="476"/>
      <c r="CO240" s="476"/>
      <c r="CP240" s="476"/>
      <c r="CQ240" s="476"/>
      <c r="CR240" s="476"/>
      <c r="CS240" s="476"/>
      <c r="CT240" s="476"/>
      <c r="CU240" s="476"/>
      <c r="CV240" s="476"/>
      <c r="CW240" s="476"/>
      <c r="CX240" s="476"/>
      <c r="CY240" s="476"/>
      <c r="CZ240" s="476"/>
      <c r="DA240" s="476"/>
      <c r="DB240" s="476"/>
      <c r="DC240" s="476"/>
      <c r="DD240" s="476"/>
      <c r="DE240" s="476"/>
      <c r="DF240" s="476"/>
      <c r="DG240" s="476"/>
      <c r="DH240" s="476"/>
      <c r="DI240" s="476"/>
      <c r="DJ240" s="476"/>
      <c r="DK240" s="476"/>
      <c r="DL240" s="476"/>
      <c r="DM240" s="476"/>
      <c r="DN240" s="476"/>
      <c r="DO240" s="476"/>
      <c r="DP240" s="476"/>
      <c r="DQ240" s="476"/>
      <c r="DR240" s="476"/>
    </row>
    <row r="241" spans="1:122" s="202" customFormat="1">
      <c r="A241" s="476"/>
      <c r="B241" s="476"/>
      <c r="C241" s="476"/>
      <c r="D241" s="476"/>
      <c r="E241" s="476"/>
      <c r="F241" s="476"/>
      <c r="G241" s="476"/>
      <c r="H241" s="476"/>
      <c r="I241" s="476"/>
      <c r="J241" s="476"/>
      <c r="K241" s="476"/>
      <c r="L241" s="476"/>
      <c r="M241" s="476"/>
      <c r="N241" s="478"/>
      <c r="O241" s="478"/>
      <c r="P241" s="476"/>
      <c r="Q241" s="476"/>
      <c r="R241" s="476"/>
      <c r="S241" s="478"/>
      <c r="T241" s="478"/>
      <c r="U241" s="476"/>
      <c r="V241" s="476"/>
      <c r="W241" s="476"/>
      <c r="X241" s="478"/>
      <c r="Y241" s="478"/>
      <c r="Z241" s="476"/>
      <c r="AA241" s="476"/>
      <c r="AB241" s="476"/>
      <c r="AC241" s="478"/>
      <c r="AD241" s="478"/>
      <c r="AE241" s="476"/>
      <c r="AF241" s="476"/>
      <c r="AG241" s="476"/>
      <c r="AH241" s="478"/>
      <c r="AI241" s="478"/>
      <c r="AJ241" s="476"/>
      <c r="AK241" s="476"/>
      <c r="AL241" s="476"/>
      <c r="AM241" s="476"/>
      <c r="AN241" s="476"/>
      <c r="AO241" s="476"/>
      <c r="AP241" s="476"/>
      <c r="AQ241" s="476"/>
      <c r="AR241" s="476"/>
      <c r="AS241" s="476"/>
      <c r="AT241" s="476"/>
      <c r="AU241" s="476"/>
      <c r="AV241" s="476"/>
      <c r="AW241" s="476"/>
      <c r="AX241" s="476"/>
      <c r="AY241" s="476"/>
      <c r="AZ241" s="476"/>
      <c r="BA241" s="476"/>
      <c r="BB241" s="476"/>
      <c r="BC241" s="476"/>
      <c r="BD241" s="476"/>
      <c r="BE241" s="476"/>
      <c r="BF241" s="476"/>
      <c r="BG241" s="476"/>
      <c r="BH241" s="476"/>
      <c r="BI241" s="476"/>
      <c r="BJ241" s="476"/>
      <c r="BK241" s="476"/>
      <c r="BL241" s="476"/>
      <c r="BM241" s="476"/>
      <c r="BN241" s="476"/>
      <c r="BO241" s="476"/>
      <c r="BP241" s="476"/>
      <c r="BQ241" s="476"/>
      <c r="BR241" s="476"/>
      <c r="BS241" s="476"/>
      <c r="BT241" s="476"/>
      <c r="BU241" s="476"/>
      <c r="BV241" s="476"/>
      <c r="BW241" s="476"/>
      <c r="BX241" s="476"/>
      <c r="BY241" s="476"/>
      <c r="BZ241" s="476"/>
      <c r="CA241" s="476"/>
      <c r="CB241" s="476"/>
      <c r="CC241" s="476"/>
      <c r="CD241" s="476"/>
      <c r="CE241" s="476"/>
      <c r="CF241" s="476"/>
      <c r="CG241" s="476"/>
      <c r="CH241" s="476"/>
      <c r="CI241" s="476"/>
      <c r="CJ241" s="476"/>
      <c r="CK241" s="476"/>
      <c r="CL241" s="476"/>
      <c r="CM241" s="476"/>
      <c r="CN241" s="476"/>
      <c r="CO241" s="476"/>
      <c r="CP241" s="476"/>
      <c r="CQ241" s="476"/>
      <c r="CR241" s="476"/>
      <c r="CS241" s="476"/>
      <c r="CT241" s="476"/>
      <c r="CU241" s="476"/>
      <c r="CV241" s="476"/>
      <c r="CW241" s="476"/>
      <c r="CX241" s="476"/>
      <c r="CY241" s="476"/>
      <c r="CZ241" s="476"/>
      <c r="DA241" s="476"/>
      <c r="DB241" s="476"/>
      <c r="DC241" s="476"/>
      <c r="DD241" s="476"/>
      <c r="DE241" s="476"/>
      <c r="DF241" s="476"/>
      <c r="DG241" s="476"/>
      <c r="DH241" s="476"/>
      <c r="DI241" s="476"/>
      <c r="DJ241" s="476"/>
      <c r="DK241" s="476"/>
      <c r="DL241" s="476"/>
      <c r="DM241" s="476"/>
      <c r="DN241" s="476"/>
      <c r="DO241" s="476"/>
      <c r="DP241" s="476"/>
      <c r="DQ241" s="476"/>
      <c r="DR241" s="476"/>
    </row>
    <row r="242" spans="1:122" s="202" customFormat="1">
      <c r="A242" s="476"/>
      <c r="B242" s="476"/>
      <c r="C242" s="476"/>
      <c r="D242" s="476"/>
      <c r="E242" s="476"/>
      <c r="F242" s="476"/>
      <c r="G242" s="476"/>
      <c r="H242" s="476"/>
      <c r="I242" s="476"/>
      <c r="J242" s="476"/>
      <c r="K242" s="476"/>
      <c r="L242" s="476"/>
      <c r="M242" s="476"/>
      <c r="N242" s="478"/>
      <c r="O242" s="478"/>
      <c r="P242" s="476"/>
      <c r="Q242" s="476"/>
      <c r="R242" s="476"/>
      <c r="S242" s="478"/>
      <c r="T242" s="478"/>
      <c r="U242" s="476"/>
      <c r="V242" s="476"/>
      <c r="W242" s="476"/>
      <c r="X242" s="478"/>
      <c r="Y242" s="478"/>
      <c r="Z242" s="476"/>
      <c r="AA242" s="476"/>
      <c r="AB242" s="476"/>
      <c r="AC242" s="478"/>
      <c r="AD242" s="478"/>
      <c r="AE242" s="476"/>
      <c r="AF242" s="476"/>
      <c r="AG242" s="476"/>
      <c r="AH242" s="478"/>
      <c r="AI242" s="478"/>
      <c r="AJ242" s="476"/>
      <c r="AK242" s="476"/>
      <c r="AL242" s="476"/>
      <c r="AM242" s="476"/>
      <c r="AN242" s="476"/>
      <c r="AO242" s="476"/>
      <c r="AP242" s="476"/>
      <c r="AQ242" s="476"/>
      <c r="AR242" s="476"/>
      <c r="AS242" s="476"/>
      <c r="AT242" s="476"/>
      <c r="AU242" s="476"/>
      <c r="AV242" s="476"/>
      <c r="AW242" s="476"/>
      <c r="AX242" s="476"/>
      <c r="AY242" s="476"/>
      <c r="AZ242" s="476"/>
      <c r="BA242" s="476"/>
      <c r="BB242" s="476"/>
      <c r="BC242" s="476"/>
      <c r="BD242" s="476"/>
      <c r="BE242" s="476"/>
      <c r="BF242" s="476"/>
      <c r="BG242" s="476"/>
      <c r="BH242" s="476"/>
      <c r="BI242" s="476"/>
      <c r="BJ242" s="476"/>
      <c r="BK242" s="476"/>
      <c r="BL242" s="476"/>
      <c r="BM242" s="476"/>
      <c r="BN242" s="476"/>
      <c r="BO242" s="476"/>
      <c r="BP242" s="476"/>
      <c r="BQ242" s="476"/>
      <c r="BR242" s="476"/>
      <c r="BS242" s="476"/>
      <c r="BT242" s="476"/>
      <c r="BU242" s="476"/>
      <c r="BV242" s="476"/>
      <c r="BW242" s="476"/>
      <c r="BX242" s="476"/>
      <c r="BY242" s="476"/>
      <c r="BZ242" s="476"/>
      <c r="CA242" s="476"/>
      <c r="CB242" s="476"/>
      <c r="CC242" s="476"/>
      <c r="CD242" s="476"/>
      <c r="CE242" s="476"/>
      <c r="CF242" s="476"/>
      <c r="CG242" s="476"/>
      <c r="CH242" s="476"/>
      <c r="CI242" s="476"/>
      <c r="CJ242" s="476"/>
      <c r="CK242" s="476"/>
      <c r="CL242" s="476"/>
      <c r="CM242" s="476"/>
      <c r="CN242" s="476"/>
      <c r="CO242" s="476"/>
      <c r="CP242" s="476"/>
      <c r="CQ242" s="476"/>
      <c r="CR242" s="476"/>
      <c r="CS242" s="476"/>
      <c r="CT242" s="476"/>
      <c r="CU242" s="476"/>
      <c r="CV242" s="476"/>
      <c r="CW242" s="476"/>
      <c r="CX242" s="476"/>
      <c r="CY242" s="476"/>
      <c r="CZ242" s="476"/>
      <c r="DA242" s="476"/>
      <c r="DB242" s="476"/>
      <c r="DC242" s="476"/>
      <c r="DD242" s="476"/>
      <c r="DE242" s="476"/>
      <c r="DF242" s="476"/>
      <c r="DG242" s="476"/>
      <c r="DH242" s="476"/>
      <c r="DI242" s="476"/>
      <c r="DJ242" s="476"/>
      <c r="DK242" s="476"/>
      <c r="DL242" s="476"/>
      <c r="DM242" s="476"/>
      <c r="DN242" s="476"/>
      <c r="DO242" s="476"/>
      <c r="DP242" s="476"/>
      <c r="DQ242" s="476"/>
      <c r="DR242" s="476"/>
    </row>
    <row r="243" spans="1:122" s="202" customFormat="1">
      <c r="A243" s="476"/>
      <c r="B243" s="476"/>
      <c r="C243" s="476"/>
      <c r="D243" s="476"/>
      <c r="E243" s="476"/>
      <c r="F243" s="476"/>
      <c r="G243" s="476"/>
      <c r="H243" s="476"/>
      <c r="I243" s="476"/>
      <c r="J243" s="476"/>
      <c r="K243" s="476"/>
      <c r="L243" s="476"/>
      <c r="M243" s="476"/>
      <c r="N243" s="478"/>
      <c r="O243" s="478"/>
      <c r="P243" s="476"/>
      <c r="Q243" s="476"/>
      <c r="R243" s="476"/>
      <c r="S243" s="478"/>
      <c r="T243" s="478"/>
      <c r="U243" s="476"/>
      <c r="V243" s="476"/>
      <c r="W243" s="476"/>
      <c r="X243" s="478"/>
      <c r="Y243" s="478"/>
      <c r="Z243" s="476"/>
      <c r="AA243" s="476"/>
      <c r="AB243" s="476"/>
      <c r="AC243" s="478"/>
      <c r="AD243" s="478"/>
      <c r="AE243" s="476"/>
      <c r="AF243" s="476"/>
      <c r="AG243" s="476"/>
      <c r="AH243" s="478"/>
      <c r="AI243" s="478"/>
      <c r="AJ243" s="476"/>
      <c r="AK243" s="476"/>
      <c r="AL243" s="476"/>
      <c r="AM243" s="476"/>
      <c r="AN243" s="476"/>
      <c r="AO243" s="476"/>
      <c r="AP243" s="476"/>
      <c r="AQ243" s="476"/>
      <c r="AR243" s="476"/>
      <c r="AS243" s="476"/>
      <c r="AT243" s="476"/>
      <c r="AU243" s="476"/>
      <c r="AV243" s="476"/>
      <c r="AW243" s="476"/>
      <c r="AX243" s="476"/>
      <c r="AY243" s="476"/>
      <c r="AZ243" s="476"/>
      <c r="BA243" s="476"/>
      <c r="BB243" s="476"/>
      <c r="BC243" s="476"/>
      <c r="BD243" s="476"/>
      <c r="BE243" s="476"/>
      <c r="BF243" s="476"/>
      <c r="BG243" s="476"/>
      <c r="BH243" s="476"/>
      <c r="BI243" s="476"/>
      <c r="BJ243" s="476"/>
      <c r="BK243" s="476"/>
      <c r="BL243" s="476"/>
      <c r="BM243" s="476"/>
      <c r="BN243" s="476"/>
      <c r="BO243" s="476"/>
      <c r="BP243" s="476"/>
      <c r="BQ243" s="476"/>
      <c r="BR243" s="476"/>
      <c r="BS243" s="476"/>
      <c r="BT243" s="476"/>
      <c r="BU243" s="476"/>
      <c r="BV243" s="476"/>
      <c r="BW243" s="476"/>
      <c r="BX243" s="476"/>
      <c r="BY243" s="476"/>
      <c r="BZ243" s="476"/>
      <c r="CA243" s="476"/>
      <c r="CB243" s="476"/>
      <c r="CC243" s="476"/>
      <c r="CD243" s="476"/>
      <c r="CE243" s="476"/>
      <c r="CF243" s="476"/>
      <c r="CG243" s="476"/>
      <c r="CH243" s="476"/>
      <c r="CI243" s="476"/>
      <c r="CJ243" s="476"/>
      <c r="CK243" s="476"/>
      <c r="CL243" s="476"/>
      <c r="CM243" s="476"/>
      <c r="CN243" s="476"/>
      <c r="CO243" s="476"/>
      <c r="CP243" s="476"/>
      <c r="CQ243" s="476"/>
      <c r="CR243" s="476"/>
      <c r="CS243" s="476"/>
      <c r="CT243" s="476"/>
      <c r="CU243" s="476"/>
      <c r="CV243" s="476"/>
      <c r="CW243" s="476"/>
      <c r="CX243" s="476"/>
      <c r="CY243" s="476"/>
      <c r="CZ243" s="476"/>
      <c r="DA243" s="476"/>
      <c r="DB243" s="476"/>
      <c r="DC243" s="476"/>
      <c r="DD243" s="476"/>
      <c r="DE243" s="476"/>
      <c r="DF243" s="476"/>
      <c r="DG243" s="476"/>
      <c r="DH243" s="476"/>
      <c r="DI243" s="476"/>
      <c r="DJ243" s="476"/>
      <c r="DK243" s="476"/>
      <c r="DL243" s="476"/>
      <c r="DM243" s="476"/>
      <c r="DN243" s="476"/>
      <c r="DO243" s="476"/>
      <c r="DP243" s="476"/>
      <c r="DQ243" s="476"/>
      <c r="DR243" s="476"/>
    </row>
    <row r="244" spans="1:122" s="202" customFormat="1">
      <c r="A244" s="476"/>
      <c r="B244" s="476"/>
      <c r="C244" s="476"/>
      <c r="D244" s="476"/>
      <c r="E244" s="476"/>
      <c r="F244" s="476"/>
      <c r="G244" s="476"/>
      <c r="H244" s="476"/>
      <c r="I244" s="476"/>
      <c r="J244" s="476"/>
      <c r="K244" s="476"/>
      <c r="L244" s="476"/>
      <c r="M244" s="476"/>
      <c r="N244" s="478"/>
      <c r="O244" s="478"/>
      <c r="P244" s="476"/>
      <c r="Q244" s="476"/>
      <c r="R244" s="476"/>
      <c r="S244" s="478"/>
      <c r="T244" s="478"/>
      <c r="U244" s="476"/>
      <c r="V244" s="476"/>
      <c r="W244" s="476"/>
      <c r="X244" s="478"/>
      <c r="Y244" s="478"/>
      <c r="Z244" s="476"/>
      <c r="AA244" s="476"/>
      <c r="AB244" s="476"/>
      <c r="AC244" s="478"/>
      <c r="AD244" s="478"/>
      <c r="AE244" s="476"/>
      <c r="AF244" s="476"/>
      <c r="AG244" s="476"/>
      <c r="AH244" s="478"/>
      <c r="AI244" s="478"/>
      <c r="AJ244" s="476"/>
      <c r="AK244" s="476"/>
      <c r="AL244" s="476"/>
      <c r="AM244" s="476"/>
      <c r="AN244" s="476"/>
      <c r="AO244" s="476"/>
      <c r="AP244" s="476"/>
      <c r="AQ244" s="476"/>
      <c r="AR244" s="476"/>
      <c r="AS244" s="476"/>
      <c r="AT244" s="476"/>
      <c r="AU244" s="476"/>
      <c r="AV244" s="476"/>
      <c r="AW244" s="476"/>
      <c r="AX244" s="476"/>
      <c r="AY244" s="476"/>
      <c r="AZ244" s="476"/>
      <c r="BA244" s="476"/>
      <c r="BB244" s="476"/>
      <c r="BC244" s="476"/>
      <c r="BD244" s="476"/>
      <c r="BE244" s="476"/>
      <c r="BF244" s="476"/>
      <c r="BG244" s="476"/>
      <c r="BH244" s="476"/>
      <c r="BI244" s="476"/>
      <c r="BJ244" s="476"/>
      <c r="BK244" s="476"/>
      <c r="BL244" s="476"/>
      <c r="BM244" s="476"/>
      <c r="BN244" s="476"/>
      <c r="BO244" s="476"/>
      <c r="BP244" s="476"/>
      <c r="BQ244" s="476"/>
      <c r="BR244" s="476"/>
      <c r="BS244" s="476"/>
      <c r="BT244" s="476"/>
      <c r="BU244" s="476"/>
      <c r="BV244" s="476"/>
      <c r="BW244" s="476"/>
      <c r="BX244" s="476"/>
      <c r="BY244" s="476"/>
      <c r="BZ244" s="476"/>
      <c r="CA244" s="476"/>
      <c r="CB244" s="476"/>
      <c r="CC244" s="476"/>
      <c r="CD244" s="476"/>
      <c r="CE244" s="476"/>
      <c r="CF244" s="476"/>
      <c r="CG244" s="476"/>
      <c r="CH244" s="476"/>
      <c r="CI244" s="476"/>
      <c r="CJ244" s="476"/>
      <c r="CK244" s="476"/>
      <c r="CL244" s="476"/>
      <c r="CM244" s="476"/>
      <c r="CN244" s="476"/>
      <c r="CO244" s="476"/>
      <c r="CP244" s="476"/>
      <c r="CQ244" s="476"/>
      <c r="CR244" s="476"/>
      <c r="CS244" s="476"/>
      <c r="CT244" s="476"/>
      <c r="CU244" s="476"/>
      <c r="CV244" s="476"/>
      <c r="CW244" s="476"/>
      <c r="CX244" s="476"/>
      <c r="CY244" s="476"/>
      <c r="CZ244" s="476"/>
      <c r="DA244" s="476"/>
      <c r="DB244" s="476"/>
      <c r="DC244" s="476"/>
      <c r="DD244" s="476"/>
      <c r="DE244" s="476"/>
      <c r="DF244" s="476"/>
      <c r="DG244" s="476"/>
      <c r="DH244" s="476"/>
      <c r="DI244" s="476"/>
      <c r="DJ244" s="476"/>
      <c r="DK244" s="476"/>
      <c r="DL244" s="476"/>
      <c r="DM244" s="476"/>
      <c r="DN244" s="476"/>
      <c r="DO244" s="476"/>
      <c r="DP244" s="476"/>
      <c r="DQ244" s="476"/>
      <c r="DR244" s="476"/>
    </row>
    <row r="245" spans="1:122" s="202" customFormat="1">
      <c r="A245" s="476"/>
      <c r="B245" s="476"/>
      <c r="C245" s="476"/>
      <c r="D245" s="476"/>
      <c r="E245" s="476"/>
      <c r="F245" s="476"/>
      <c r="G245" s="476"/>
      <c r="H245" s="476"/>
      <c r="I245" s="476"/>
      <c r="J245" s="476"/>
      <c r="K245" s="476"/>
      <c r="L245" s="476"/>
      <c r="M245" s="476"/>
      <c r="N245" s="478"/>
      <c r="O245" s="478"/>
      <c r="P245" s="476"/>
      <c r="Q245" s="476"/>
      <c r="R245" s="476"/>
      <c r="S245" s="478"/>
      <c r="T245" s="478"/>
      <c r="U245" s="476"/>
      <c r="V245" s="476"/>
      <c r="W245" s="476"/>
      <c r="X245" s="478"/>
      <c r="Y245" s="478"/>
      <c r="Z245" s="476"/>
      <c r="AA245" s="476"/>
      <c r="AB245" s="476"/>
      <c r="AC245" s="478"/>
      <c r="AD245" s="478"/>
      <c r="AE245" s="476"/>
      <c r="AF245" s="476"/>
      <c r="AG245" s="476"/>
      <c r="AH245" s="478"/>
      <c r="AI245" s="478"/>
      <c r="AJ245" s="476"/>
      <c r="AK245" s="476"/>
      <c r="AL245" s="476"/>
      <c r="AM245" s="476"/>
      <c r="AN245" s="476"/>
      <c r="AO245" s="476"/>
      <c r="AP245" s="476"/>
      <c r="AQ245" s="476"/>
      <c r="AR245" s="476"/>
      <c r="AS245" s="476"/>
      <c r="AT245" s="476"/>
      <c r="AU245" s="476"/>
      <c r="AV245" s="476"/>
      <c r="AW245" s="476"/>
      <c r="AX245" s="476"/>
      <c r="AY245" s="476"/>
      <c r="AZ245" s="476"/>
      <c r="BA245" s="476"/>
      <c r="BB245" s="476"/>
      <c r="BC245" s="476"/>
      <c r="BD245" s="476"/>
      <c r="BE245" s="476"/>
      <c r="BF245" s="476"/>
      <c r="BG245" s="476"/>
      <c r="BH245" s="476"/>
      <c r="BI245" s="476"/>
      <c r="BJ245" s="476"/>
      <c r="BK245" s="476"/>
      <c r="BL245" s="476"/>
      <c r="BM245" s="476"/>
      <c r="BN245" s="476"/>
      <c r="BO245" s="476"/>
      <c r="BP245" s="476"/>
      <c r="BQ245" s="476"/>
      <c r="BR245" s="476"/>
      <c r="BS245" s="476"/>
      <c r="BT245" s="476"/>
      <c r="BU245" s="476"/>
      <c r="BV245" s="476"/>
      <c r="BW245" s="476"/>
      <c r="BX245" s="476"/>
      <c r="BY245" s="476"/>
      <c r="BZ245" s="476"/>
      <c r="CA245" s="476"/>
      <c r="CB245" s="476"/>
      <c r="CC245" s="476"/>
      <c r="CD245" s="476"/>
      <c r="CE245" s="476"/>
      <c r="CF245" s="476"/>
      <c r="CG245" s="476"/>
      <c r="CH245" s="476"/>
      <c r="CI245" s="476"/>
      <c r="CJ245" s="476"/>
      <c r="CK245" s="476"/>
      <c r="CL245" s="476"/>
      <c r="CM245" s="476"/>
      <c r="CN245" s="476"/>
      <c r="CO245" s="476"/>
      <c r="CP245" s="476"/>
      <c r="CQ245" s="476"/>
      <c r="CR245" s="476"/>
      <c r="CS245" s="476"/>
      <c r="CT245" s="476"/>
      <c r="CU245" s="476"/>
      <c r="CV245" s="476"/>
      <c r="CW245" s="476"/>
      <c r="CX245" s="476"/>
      <c r="CY245" s="476"/>
      <c r="CZ245" s="476"/>
      <c r="DA245" s="476"/>
      <c r="DB245" s="476"/>
      <c r="DC245" s="476"/>
      <c r="DD245" s="476"/>
      <c r="DE245" s="476"/>
      <c r="DF245" s="476"/>
      <c r="DG245" s="476"/>
      <c r="DH245" s="476"/>
      <c r="DI245" s="476"/>
      <c r="DJ245" s="476"/>
      <c r="DK245" s="476"/>
      <c r="DL245" s="476"/>
      <c r="DM245" s="476"/>
      <c r="DN245" s="476"/>
      <c r="DO245" s="476"/>
      <c r="DP245" s="476"/>
      <c r="DQ245" s="476"/>
      <c r="DR245" s="476"/>
    </row>
    <row r="246" spans="1:122" s="202" customFormat="1">
      <c r="A246" s="476"/>
      <c r="B246" s="476"/>
      <c r="C246" s="476"/>
      <c r="D246" s="476"/>
      <c r="E246" s="476"/>
      <c r="F246" s="476"/>
      <c r="G246" s="476"/>
      <c r="H246" s="476"/>
      <c r="I246" s="476"/>
      <c r="J246" s="476"/>
      <c r="K246" s="476"/>
      <c r="L246" s="476"/>
      <c r="M246" s="476"/>
      <c r="N246" s="478"/>
      <c r="O246" s="478"/>
      <c r="P246" s="476"/>
      <c r="Q246" s="476"/>
      <c r="R246" s="476"/>
      <c r="S246" s="478"/>
      <c r="T246" s="478"/>
      <c r="U246" s="476"/>
      <c r="V246" s="476"/>
      <c r="W246" s="476"/>
      <c r="X246" s="478"/>
      <c r="Y246" s="478"/>
      <c r="Z246" s="476"/>
      <c r="AA246" s="476"/>
      <c r="AB246" s="476"/>
      <c r="AC246" s="478"/>
      <c r="AD246" s="478"/>
      <c r="AE246" s="476"/>
      <c r="AF246" s="476"/>
      <c r="AG246" s="476"/>
      <c r="AH246" s="478"/>
      <c r="AI246" s="478"/>
      <c r="AJ246" s="476"/>
      <c r="AK246" s="476"/>
      <c r="AL246" s="476"/>
      <c r="AM246" s="476"/>
      <c r="AN246" s="476"/>
      <c r="AO246" s="476"/>
      <c r="AP246" s="476"/>
      <c r="AQ246" s="476"/>
      <c r="AR246" s="476"/>
      <c r="AS246" s="476"/>
      <c r="AT246" s="476"/>
      <c r="AU246" s="476"/>
      <c r="AV246" s="476"/>
      <c r="AW246" s="476"/>
      <c r="AX246" s="476"/>
      <c r="AY246" s="476"/>
      <c r="AZ246" s="476"/>
      <c r="BA246" s="476"/>
      <c r="BB246" s="476"/>
      <c r="BC246" s="476"/>
      <c r="BD246" s="476"/>
      <c r="BE246" s="476"/>
      <c r="BF246" s="476"/>
      <c r="BG246" s="476"/>
      <c r="BH246" s="476"/>
      <c r="BI246" s="476"/>
      <c r="BJ246" s="476"/>
      <c r="BK246" s="476"/>
      <c r="BL246" s="476"/>
      <c r="BM246" s="476"/>
      <c r="BN246" s="476"/>
      <c r="BO246" s="476"/>
      <c r="BP246" s="476"/>
      <c r="BQ246" s="476"/>
      <c r="BR246" s="476"/>
      <c r="BS246" s="476"/>
      <c r="BT246" s="476"/>
      <c r="BU246" s="476"/>
      <c r="BV246" s="476"/>
      <c r="BW246" s="476"/>
      <c r="BX246" s="476"/>
      <c r="BY246" s="476"/>
      <c r="BZ246" s="476"/>
      <c r="CA246" s="476"/>
      <c r="CB246" s="476"/>
      <c r="CC246" s="476"/>
      <c r="CD246" s="476"/>
      <c r="CE246" s="476"/>
      <c r="CF246" s="476"/>
      <c r="CG246" s="476"/>
      <c r="CH246" s="476"/>
      <c r="CI246" s="476"/>
      <c r="CJ246" s="476"/>
      <c r="CK246" s="476"/>
      <c r="CL246" s="476"/>
      <c r="CM246" s="476"/>
      <c r="CN246" s="476"/>
      <c r="CO246" s="476"/>
      <c r="CP246" s="476"/>
      <c r="CQ246" s="476"/>
      <c r="CR246" s="476"/>
      <c r="CS246" s="476"/>
      <c r="CT246" s="476"/>
      <c r="CU246" s="476"/>
      <c r="CV246" s="476"/>
      <c r="CW246" s="476"/>
      <c r="CX246" s="476"/>
      <c r="CY246" s="476"/>
      <c r="CZ246" s="476"/>
      <c r="DA246" s="476"/>
      <c r="DB246" s="476"/>
      <c r="DC246" s="476"/>
      <c r="DD246" s="476"/>
      <c r="DE246" s="476"/>
      <c r="DF246" s="476"/>
      <c r="DG246" s="476"/>
      <c r="DH246" s="476"/>
      <c r="DI246" s="476"/>
      <c r="DJ246" s="476"/>
      <c r="DK246" s="476"/>
      <c r="DL246" s="476"/>
      <c r="DM246" s="476"/>
      <c r="DN246" s="476"/>
      <c r="DO246" s="476"/>
      <c r="DP246" s="476"/>
      <c r="DQ246" s="476"/>
      <c r="DR246" s="476"/>
    </row>
    <row r="247" spans="1:122" s="202" customFormat="1">
      <c r="A247" s="476"/>
      <c r="B247" s="476"/>
      <c r="C247" s="476"/>
      <c r="D247" s="476"/>
      <c r="E247" s="476"/>
      <c r="F247" s="476"/>
      <c r="G247" s="476"/>
      <c r="H247" s="476"/>
      <c r="I247" s="476"/>
      <c r="J247" s="476"/>
      <c r="K247" s="476"/>
      <c r="L247" s="476"/>
      <c r="M247" s="476"/>
      <c r="N247" s="478"/>
      <c r="O247" s="478"/>
      <c r="P247" s="476"/>
      <c r="Q247" s="476"/>
      <c r="R247" s="476"/>
      <c r="S247" s="478"/>
      <c r="T247" s="478"/>
      <c r="U247" s="476"/>
      <c r="V247" s="476"/>
      <c r="W247" s="476"/>
      <c r="X247" s="478"/>
      <c r="Y247" s="478"/>
      <c r="Z247" s="476"/>
      <c r="AA247" s="476"/>
      <c r="AB247" s="476"/>
      <c r="AC247" s="478"/>
      <c r="AD247" s="478"/>
      <c r="AE247" s="476"/>
      <c r="AF247" s="476"/>
      <c r="AG247" s="476"/>
      <c r="AH247" s="478"/>
      <c r="AI247" s="478"/>
      <c r="AJ247" s="476"/>
      <c r="AK247" s="476"/>
      <c r="AL247" s="476"/>
      <c r="AM247" s="476"/>
      <c r="AN247" s="476"/>
      <c r="AO247" s="476"/>
      <c r="AP247" s="476"/>
      <c r="AQ247" s="476"/>
      <c r="AR247" s="476"/>
      <c r="AS247" s="476"/>
      <c r="AT247" s="476"/>
      <c r="AU247" s="476"/>
      <c r="AV247" s="476"/>
      <c r="AW247" s="476"/>
      <c r="AX247" s="476"/>
      <c r="AY247" s="476"/>
      <c r="AZ247" s="476"/>
      <c r="BA247" s="476"/>
      <c r="BB247" s="476"/>
      <c r="BC247" s="476"/>
      <c r="BD247" s="476"/>
      <c r="BE247" s="476"/>
      <c r="BF247" s="476"/>
      <c r="BG247" s="476"/>
      <c r="BH247" s="476"/>
      <c r="BI247" s="476"/>
      <c r="BJ247" s="476"/>
      <c r="BK247" s="476"/>
      <c r="BL247" s="476"/>
      <c r="BM247" s="476"/>
      <c r="BN247" s="476"/>
      <c r="BO247" s="476"/>
      <c r="BP247" s="476"/>
      <c r="BQ247" s="476"/>
      <c r="BR247" s="476"/>
      <c r="BS247" s="476"/>
      <c r="BT247" s="476"/>
      <c r="BU247" s="476"/>
      <c r="BV247" s="476"/>
      <c r="BW247" s="476"/>
      <c r="BX247" s="476"/>
      <c r="BY247" s="476"/>
      <c r="BZ247" s="476"/>
      <c r="CA247" s="476"/>
      <c r="CB247" s="476"/>
      <c r="CC247" s="476"/>
      <c r="CD247" s="476"/>
      <c r="CE247" s="476"/>
      <c r="CF247" s="476"/>
      <c r="CG247" s="476"/>
      <c r="CH247" s="476"/>
      <c r="CI247" s="476"/>
      <c r="CJ247" s="476"/>
      <c r="CK247" s="476"/>
      <c r="CL247" s="476"/>
      <c r="CM247" s="476"/>
      <c r="CN247" s="476"/>
      <c r="CO247" s="476"/>
      <c r="CP247" s="476"/>
      <c r="CQ247" s="476"/>
      <c r="CR247" s="476"/>
      <c r="CS247" s="476"/>
      <c r="CT247" s="476"/>
      <c r="CU247" s="476"/>
      <c r="CV247" s="476"/>
      <c r="CW247" s="476"/>
      <c r="CX247" s="476"/>
      <c r="CY247" s="476"/>
      <c r="CZ247" s="476"/>
      <c r="DA247" s="476"/>
      <c r="DB247" s="476"/>
      <c r="DC247" s="476"/>
      <c r="DD247" s="476"/>
      <c r="DE247" s="476"/>
      <c r="DF247" s="476"/>
      <c r="DG247" s="476"/>
      <c r="DH247" s="476"/>
      <c r="DI247" s="476"/>
      <c r="DJ247" s="476"/>
      <c r="DK247" s="476"/>
      <c r="DL247" s="476"/>
      <c r="DM247" s="476"/>
      <c r="DN247" s="476"/>
      <c r="DO247" s="476"/>
      <c r="DP247" s="476"/>
      <c r="DQ247" s="476"/>
      <c r="DR247" s="476"/>
    </row>
    <row r="248" spans="1:122" s="202" customFormat="1">
      <c r="A248" s="476"/>
      <c r="B248" s="476"/>
      <c r="C248" s="476"/>
      <c r="D248" s="476"/>
      <c r="E248" s="476"/>
      <c r="F248" s="476"/>
      <c r="G248" s="476"/>
      <c r="H248" s="476"/>
      <c r="I248" s="476"/>
      <c r="J248" s="476"/>
      <c r="K248" s="476"/>
      <c r="L248" s="476"/>
      <c r="M248" s="476"/>
      <c r="N248" s="478"/>
      <c r="O248" s="478"/>
      <c r="P248" s="476"/>
      <c r="Q248" s="476"/>
      <c r="R248" s="476"/>
      <c r="S248" s="478"/>
      <c r="T248" s="478"/>
      <c r="U248" s="476"/>
      <c r="V248" s="476"/>
      <c r="W248" s="476"/>
      <c r="X248" s="478"/>
      <c r="Y248" s="478"/>
      <c r="Z248" s="476"/>
      <c r="AA248" s="476"/>
      <c r="AB248" s="476"/>
      <c r="AC248" s="478"/>
      <c r="AD248" s="478"/>
      <c r="AE248" s="476"/>
      <c r="AF248" s="476"/>
      <c r="AG248" s="476"/>
      <c r="AH248" s="478"/>
      <c r="AI248" s="478"/>
      <c r="AJ248" s="476"/>
      <c r="AK248" s="476"/>
      <c r="AL248" s="476"/>
      <c r="AM248" s="476"/>
      <c r="AN248" s="476"/>
      <c r="AO248" s="476"/>
      <c r="AP248" s="476"/>
      <c r="AQ248" s="476"/>
      <c r="AR248" s="476"/>
      <c r="AS248" s="476"/>
      <c r="AT248" s="476"/>
      <c r="AU248" s="476"/>
      <c r="AV248" s="476"/>
      <c r="AW248" s="476"/>
      <c r="AX248" s="476"/>
      <c r="AY248" s="476"/>
      <c r="AZ248" s="476"/>
      <c r="BA248" s="476"/>
      <c r="BB248" s="476"/>
      <c r="BC248" s="476"/>
      <c r="BD248" s="476"/>
      <c r="BE248" s="476"/>
      <c r="BF248" s="476"/>
      <c r="BG248" s="476"/>
      <c r="BH248" s="476"/>
      <c r="BI248" s="476"/>
      <c r="BJ248" s="476"/>
      <c r="BK248" s="476"/>
      <c r="BL248" s="476"/>
      <c r="BM248" s="476"/>
      <c r="BN248" s="476"/>
      <c r="BO248" s="476"/>
      <c r="BP248" s="476"/>
      <c r="BQ248" s="476"/>
      <c r="BR248" s="476"/>
      <c r="BS248" s="476"/>
      <c r="BT248" s="476"/>
      <c r="BU248" s="476"/>
      <c r="BV248" s="476"/>
      <c r="BW248" s="476"/>
      <c r="BX248" s="476"/>
      <c r="BY248" s="476"/>
      <c r="BZ248" s="476"/>
      <c r="CA248" s="476"/>
      <c r="CB248" s="476"/>
      <c r="CC248" s="476"/>
      <c r="CD248" s="476"/>
      <c r="CE248" s="476"/>
      <c r="CF248" s="476"/>
      <c r="CG248" s="476"/>
      <c r="CH248" s="476"/>
      <c r="CI248" s="476"/>
      <c r="CJ248" s="476"/>
      <c r="CK248" s="476"/>
      <c r="CL248" s="476"/>
      <c r="CM248" s="476"/>
      <c r="CN248" s="476"/>
      <c r="CO248" s="476"/>
      <c r="CP248" s="476"/>
      <c r="CQ248" s="476"/>
      <c r="CR248" s="476"/>
      <c r="CS248" s="476"/>
      <c r="CT248" s="476"/>
      <c r="CU248" s="476"/>
      <c r="CV248" s="476"/>
      <c r="CW248" s="476"/>
      <c r="CX248" s="476"/>
      <c r="CY248" s="476"/>
      <c r="CZ248" s="476"/>
      <c r="DA248" s="476"/>
      <c r="DB248" s="476"/>
      <c r="DC248" s="476"/>
      <c r="DD248" s="476"/>
      <c r="DE248" s="476"/>
      <c r="DF248" s="476"/>
      <c r="DG248" s="476"/>
      <c r="DH248" s="476"/>
      <c r="DI248" s="476"/>
      <c r="DJ248" s="476"/>
      <c r="DK248" s="476"/>
      <c r="DL248" s="476"/>
      <c r="DM248" s="476"/>
      <c r="DN248" s="476"/>
      <c r="DO248" s="476"/>
      <c r="DP248" s="476"/>
      <c r="DQ248" s="476"/>
      <c r="DR248" s="476"/>
    </row>
    <row r="249" spans="1:122" s="202" customFormat="1">
      <c r="A249" s="476"/>
      <c r="B249" s="476"/>
      <c r="C249" s="476"/>
      <c r="D249" s="476"/>
      <c r="E249" s="476"/>
      <c r="F249" s="476"/>
      <c r="G249" s="476"/>
      <c r="H249" s="476"/>
      <c r="I249" s="476"/>
      <c r="J249" s="476"/>
      <c r="K249" s="476"/>
      <c r="L249" s="476"/>
      <c r="M249" s="476"/>
      <c r="N249" s="478"/>
      <c r="O249" s="478"/>
      <c r="P249" s="476"/>
      <c r="Q249" s="476"/>
      <c r="R249" s="476"/>
      <c r="S249" s="478"/>
      <c r="T249" s="478"/>
      <c r="U249" s="476"/>
      <c r="V249" s="476"/>
      <c r="W249" s="476"/>
      <c r="X249" s="478"/>
      <c r="Y249" s="478"/>
      <c r="Z249" s="476"/>
      <c r="AA249" s="476"/>
      <c r="AB249" s="476"/>
      <c r="AC249" s="478"/>
      <c r="AD249" s="478"/>
      <c r="AE249" s="476"/>
      <c r="AF249" s="476"/>
      <c r="AG249" s="476"/>
      <c r="AH249" s="478"/>
      <c r="AI249" s="478"/>
      <c r="AJ249" s="476"/>
      <c r="AK249" s="476"/>
      <c r="AL249" s="476"/>
      <c r="AM249" s="476"/>
      <c r="AN249" s="476"/>
      <c r="AO249" s="476"/>
      <c r="AP249" s="476"/>
      <c r="AQ249" s="476"/>
      <c r="AR249" s="476"/>
      <c r="AS249" s="476"/>
      <c r="AT249" s="476"/>
      <c r="AU249" s="476"/>
      <c r="AV249" s="476"/>
      <c r="AW249" s="476"/>
      <c r="AX249" s="476"/>
      <c r="AY249" s="476"/>
      <c r="AZ249" s="476"/>
      <c r="BA249" s="476"/>
      <c r="BB249" s="476"/>
      <c r="BC249" s="476"/>
      <c r="BD249" s="476"/>
      <c r="BE249" s="476"/>
      <c r="BF249" s="476"/>
      <c r="BG249" s="476"/>
      <c r="BH249" s="476"/>
      <c r="BI249" s="476"/>
      <c r="BJ249" s="476"/>
      <c r="BK249" s="476"/>
      <c r="BL249" s="476"/>
      <c r="BM249" s="476"/>
      <c r="BN249" s="476"/>
      <c r="BO249" s="476"/>
      <c r="BP249" s="476"/>
      <c r="BQ249" s="476"/>
      <c r="BR249" s="476"/>
      <c r="BS249" s="476"/>
      <c r="BT249" s="476"/>
      <c r="BU249" s="476"/>
      <c r="BV249" s="476"/>
      <c r="BW249" s="476"/>
      <c r="BX249" s="476"/>
      <c r="BY249" s="476"/>
      <c r="BZ249" s="476"/>
      <c r="CA249" s="476"/>
      <c r="CB249" s="476"/>
      <c r="CC249" s="476"/>
      <c r="CD249" s="476"/>
      <c r="CE249" s="476"/>
      <c r="CF249" s="476"/>
      <c r="CG249" s="476"/>
      <c r="CH249" s="476"/>
      <c r="CI249" s="476"/>
      <c r="CJ249" s="476"/>
      <c r="CK249" s="476"/>
      <c r="CL249" s="476"/>
      <c r="CM249" s="476"/>
      <c r="CN249" s="476"/>
      <c r="CO249" s="476"/>
      <c r="CP249" s="476"/>
      <c r="CQ249" s="476"/>
      <c r="CR249" s="476"/>
      <c r="CS249" s="476"/>
      <c r="CT249" s="476"/>
      <c r="CU249" s="476"/>
      <c r="CV249" s="476"/>
      <c r="CW249" s="476"/>
      <c r="CX249" s="476"/>
      <c r="CY249" s="476"/>
      <c r="CZ249" s="476"/>
      <c r="DA249" s="476"/>
      <c r="DB249" s="476"/>
      <c r="DC249" s="476"/>
      <c r="DD249" s="476"/>
      <c r="DE249" s="476"/>
      <c r="DF249" s="476"/>
      <c r="DG249" s="476"/>
      <c r="DH249" s="476"/>
      <c r="DI249" s="476"/>
      <c r="DJ249" s="476"/>
      <c r="DK249" s="476"/>
      <c r="DL249" s="476"/>
      <c r="DM249" s="476"/>
      <c r="DN249" s="476"/>
      <c r="DO249" s="476"/>
      <c r="DP249" s="476"/>
      <c r="DQ249" s="476"/>
      <c r="DR249" s="476"/>
    </row>
    <row r="250" spans="1:122" s="202" customFormat="1">
      <c r="A250" s="476"/>
      <c r="B250" s="476"/>
      <c r="C250" s="476"/>
      <c r="D250" s="476"/>
      <c r="E250" s="476"/>
      <c r="F250" s="476"/>
      <c r="G250" s="476"/>
      <c r="H250" s="476"/>
      <c r="I250" s="476"/>
      <c r="J250" s="476"/>
      <c r="K250" s="476"/>
      <c r="L250" s="476"/>
      <c r="M250" s="476"/>
      <c r="N250" s="478"/>
      <c r="O250" s="478"/>
      <c r="P250" s="476"/>
      <c r="Q250" s="476"/>
      <c r="R250" s="476"/>
      <c r="S250" s="478"/>
      <c r="T250" s="478"/>
      <c r="U250" s="476"/>
      <c r="V250" s="476"/>
      <c r="W250" s="476"/>
      <c r="X250" s="478"/>
      <c r="Y250" s="478"/>
      <c r="Z250" s="476"/>
      <c r="AA250" s="476"/>
      <c r="AB250" s="476"/>
      <c r="AC250" s="478"/>
      <c r="AD250" s="478"/>
      <c r="AE250" s="476"/>
      <c r="AF250" s="476"/>
      <c r="AG250" s="476"/>
      <c r="AH250" s="478"/>
      <c r="AI250" s="478"/>
      <c r="AJ250" s="476"/>
      <c r="AK250" s="476"/>
      <c r="AL250" s="476"/>
      <c r="AM250" s="476"/>
      <c r="AN250" s="476"/>
      <c r="AO250" s="476"/>
      <c r="AP250" s="476"/>
      <c r="AQ250" s="476"/>
      <c r="AR250" s="476"/>
      <c r="AS250" s="476"/>
      <c r="AT250" s="476"/>
      <c r="AU250" s="476"/>
      <c r="AV250" s="476"/>
      <c r="AW250" s="476"/>
      <c r="AX250" s="476"/>
      <c r="AY250" s="476"/>
      <c r="AZ250" s="476"/>
      <c r="BA250" s="476"/>
      <c r="BB250" s="476"/>
      <c r="BC250" s="476"/>
      <c r="BD250" s="476"/>
      <c r="BE250" s="476"/>
      <c r="BF250" s="476"/>
      <c r="BG250" s="476"/>
      <c r="BH250" s="476"/>
      <c r="BI250" s="476"/>
      <c r="BJ250" s="476"/>
      <c r="BK250" s="476"/>
      <c r="BL250" s="476"/>
      <c r="BM250" s="476"/>
      <c r="BN250" s="476"/>
      <c r="BO250" s="476"/>
      <c r="BP250" s="476"/>
      <c r="BQ250" s="476"/>
      <c r="BR250" s="476"/>
      <c r="BS250" s="476"/>
      <c r="BT250" s="476"/>
      <c r="BU250" s="476"/>
      <c r="BV250" s="476"/>
      <c r="BW250" s="476"/>
      <c r="BX250" s="476"/>
      <c r="BY250" s="476"/>
      <c r="BZ250" s="476"/>
      <c r="CA250" s="476"/>
      <c r="CB250" s="476"/>
      <c r="CC250" s="476"/>
      <c r="CD250" s="476"/>
      <c r="CE250" s="476"/>
      <c r="CF250" s="476"/>
      <c r="CG250" s="476"/>
      <c r="CH250" s="476"/>
      <c r="CI250" s="476"/>
      <c r="CJ250" s="476"/>
      <c r="CK250" s="476"/>
      <c r="CL250" s="476"/>
      <c r="CM250" s="476"/>
      <c r="CN250" s="476"/>
      <c r="CO250" s="476"/>
      <c r="CP250" s="476"/>
      <c r="CQ250" s="476"/>
      <c r="CR250" s="476"/>
      <c r="CS250" s="476"/>
      <c r="CT250" s="476"/>
      <c r="CU250" s="476"/>
      <c r="CV250" s="476"/>
      <c r="CW250" s="476"/>
      <c r="CX250" s="476"/>
      <c r="CY250" s="476"/>
      <c r="CZ250" s="476"/>
      <c r="DA250" s="476"/>
      <c r="DB250" s="476"/>
      <c r="DC250" s="476"/>
      <c r="DD250" s="476"/>
      <c r="DE250" s="476"/>
      <c r="DF250" s="476"/>
      <c r="DG250" s="476"/>
      <c r="DH250" s="476"/>
      <c r="DI250" s="476"/>
      <c r="DJ250" s="476"/>
      <c r="DK250" s="476"/>
      <c r="DL250" s="476"/>
      <c r="DM250" s="476"/>
      <c r="DN250" s="476"/>
      <c r="DO250" s="476"/>
      <c r="DP250" s="476"/>
      <c r="DQ250" s="476"/>
      <c r="DR250" s="476"/>
    </row>
    <row r="251" spans="1:122" s="202" customFormat="1">
      <c r="A251" s="476"/>
      <c r="B251" s="476"/>
      <c r="C251" s="476"/>
      <c r="D251" s="476"/>
      <c r="E251" s="476"/>
      <c r="F251" s="476"/>
      <c r="G251" s="476"/>
      <c r="H251" s="476"/>
      <c r="I251" s="476"/>
      <c r="J251" s="476"/>
      <c r="K251" s="476"/>
      <c r="L251" s="476"/>
      <c r="M251" s="476"/>
      <c r="N251" s="478"/>
      <c r="O251" s="478"/>
      <c r="P251" s="476"/>
      <c r="Q251" s="476"/>
      <c r="R251" s="476"/>
      <c r="S251" s="478"/>
      <c r="T251" s="478"/>
      <c r="U251" s="476"/>
      <c r="V251" s="476"/>
      <c r="W251" s="476"/>
      <c r="X251" s="478"/>
      <c r="Y251" s="478"/>
      <c r="Z251" s="476"/>
      <c r="AA251" s="476"/>
      <c r="AB251" s="476"/>
      <c r="AC251" s="478"/>
      <c r="AD251" s="478"/>
      <c r="AE251" s="476"/>
      <c r="AF251" s="476"/>
      <c r="AG251" s="476"/>
      <c r="AH251" s="478"/>
      <c r="AI251" s="478"/>
      <c r="AJ251" s="476"/>
      <c r="AK251" s="476"/>
      <c r="AL251" s="476"/>
      <c r="AM251" s="476"/>
      <c r="AN251" s="476"/>
      <c r="AO251" s="476"/>
      <c r="AP251" s="476"/>
      <c r="AQ251" s="476"/>
      <c r="AR251" s="476"/>
      <c r="AS251" s="476"/>
      <c r="AT251" s="476"/>
      <c r="AU251" s="476"/>
      <c r="AV251" s="476"/>
      <c r="AW251" s="476"/>
      <c r="AX251" s="476"/>
      <c r="AY251" s="476"/>
      <c r="AZ251" s="476"/>
      <c r="BA251" s="476"/>
      <c r="BB251" s="476"/>
      <c r="BC251" s="476"/>
      <c r="BD251" s="476"/>
      <c r="BE251" s="476"/>
      <c r="BF251" s="476"/>
      <c r="BG251" s="476"/>
      <c r="BH251" s="476"/>
      <c r="BI251" s="476"/>
      <c r="BJ251" s="476"/>
      <c r="BK251" s="476"/>
      <c r="BL251" s="476"/>
      <c r="BM251" s="476"/>
      <c r="BN251" s="476"/>
      <c r="BO251" s="476"/>
      <c r="BP251" s="476"/>
      <c r="BQ251" s="476"/>
      <c r="BR251" s="476"/>
      <c r="BS251" s="476"/>
      <c r="BT251" s="476"/>
      <c r="BU251" s="476"/>
      <c r="BV251" s="476"/>
      <c r="BW251" s="476"/>
      <c r="BX251" s="476"/>
      <c r="BY251" s="476"/>
      <c r="BZ251" s="476"/>
      <c r="CA251" s="476"/>
      <c r="CB251" s="476"/>
      <c r="CC251" s="476"/>
      <c r="CD251" s="476"/>
      <c r="CE251" s="476"/>
      <c r="CF251" s="476"/>
      <c r="CG251" s="476"/>
      <c r="CH251" s="476"/>
      <c r="CI251" s="476"/>
      <c r="CJ251" s="476"/>
      <c r="CK251" s="476"/>
      <c r="CL251" s="476"/>
      <c r="CM251" s="476"/>
      <c r="CN251" s="476"/>
      <c r="CO251" s="476"/>
      <c r="CP251" s="476"/>
      <c r="CQ251" s="476"/>
      <c r="CR251" s="476"/>
      <c r="CS251" s="476"/>
      <c r="CT251" s="476"/>
      <c r="CU251" s="476"/>
      <c r="CV251" s="476"/>
      <c r="CW251" s="476"/>
      <c r="CX251" s="476"/>
      <c r="CY251" s="476"/>
      <c r="CZ251" s="476"/>
      <c r="DA251" s="476"/>
      <c r="DB251" s="476"/>
      <c r="DC251" s="476"/>
      <c r="DD251" s="476"/>
      <c r="DE251" s="476"/>
      <c r="DF251" s="476"/>
      <c r="DG251" s="476"/>
      <c r="DH251" s="476"/>
      <c r="DI251" s="476"/>
      <c r="DJ251" s="476"/>
      <c r="DK251" s="476"/>
      <c r="DL251" s="476"/>
      <c r="DM251" s="476"/>
      <c r="DN251" s="476"/>
      <c r="DO251" s="476"/>
      <c r="DP251" s="476"/>
      <c r="DQ251" s="476"/>
      <c r="DR251" s="476"/>
    </row>
    <row r="252" spans="1:122" s="202" customFormat="1">
      <c r="A252" s="476"/>
      <c r="B252" s="476"/>
      <c r="C252" s="476"/>
      <c r="D252" s="476"/>
      <c r="E252" s="476"/>
      <c r="F252" s="476"/>
      <c r="G252" s="476"/>
      <c r="H252" s="476"/>
      <c r="I252" s="476"/>
      <c r="J252" s="476"/>
      <c r="K252" s="476"/>
      <c r="L252" s="476"/>
      <c r="M252" s="476"/>
      <c r="N252" s="478"/>
      <c r="O252" s="478"/>
      <c r="P252" s="476"/>
      <c r="Q252" s="476"/>
      <c r="R252" s="476"/>
      <c r="S252" s="478"/>
      <c r="T252" s="478"/>
      <c r="U252" s="476"/>
      <c r="V252" s="476"/>
      <c r="W252" s="476"/>
      <c r="X252" s="478"/>
      <c r="Y252" s="478"/>
      <c r="Z252" s="476"/>
      <c r="AA252" s="476"/>
      <c r="AB252" s="476"/>
      <c r="AC252" s="478"/>
      <c r="AD252" s="478"/>
      <c r="AE252" s="476"/>
      <c r="AF252" s="476"/>
      <c r="AG252" s="476"/>
      <c r="AH252" s="478"/>
      <c r="AI252" s="478"/>
      <c r="AJ252" s="476"/>
      <c r="AK252" s="476"/>
      <c r="AL252" s="476"/>
      <c r="AM252" s="476"/>
      <c r="AN252" s="476"/>
      <c r="AO252" s="476"/>
      <c r="AP252" s="476"/>
      <c r="AQ252" s="476"/>
      <c r="AR252" s="476"/>
      <c r="AS252" s="476"/>
      <c r="AT252" s="476"/>
      <c r="AU252" s="476"/>
      <c r="AV252" s="476"/>
      <c r="AW252" s="476"/>
      <c r="AX252" s="476"/>
      <c r="AY252" s="476"/>
      <c r="AZ252" s="476"/>
      <c r="BA252" s="476"/>
      <c r="BB252" s="476"/>
      <c r="BC252" s="476"/>
      <c r="BD252" s="476"/>
      <c r="BE252" s="476"/>
      <c r="BF252" s="476"/>
      <c r="BG252" s="476"/>
      <c r="BH252" s="476"/>
      <c r="BI252" s="476"/>
      <c r="BJ252" s="476"/>
      <c r="BK252" s="476"/>
      <c r="BL252" s="476"/>
      <c r="BM252" s="476"/>
      <c r="BN252" s="476"/>
      <c r="BO252" s="476"/>
      <c r="BP252" s="476"/>
      <c r="BQ252" s="476"/>
      <c r="BR252" s="476"/>
      <c r="BS252" s="476"/>
      <c r="BT252" s="476"/>
      <c r="BU252" s="476"/>
      <c r="BV252" s="476"/>
      <c r="BW252" s="476"/>
      <c r="BX252" s="476"/>
      <c r="BY252" s="476"/>
      <c r="BZ252" s="476"/>
      <c r="CA252" s="476"/>
      <c r="CB252" s="476"/>
      <c r="CC252" s="476"/>
      <c r="CD252" s="476"/>
      <c r="CE252" s="476"/>
      <c r="CF252" s="476"/>
      <c r="CG252" s="476"/>
      <c r="CH252" s="476"/>
      <c r="CI252" s="476"/>
      <c r="CJ252" s="476"/>
      <c r="CK252" s="476"/>
      <c r="CL252" s="476"/>
      <c r="CM252" s="476"/>
      <c r="CN252" s="476"/>
      <c r="CO252" s="476"/>
      <c r="CP252" s="476"/>
      <c r="CQ252" s="476"/>
      <c r="CR252" s="476"/>
      <c r="CS252" s="476"/>
      <c r="CT252" s="476"/>
      <c r="CU252" s="476"/>
      <c r="CV252" s="476"/>
      <c r="CW252" s="476"/>
      <c r="CX252" s="476"/>
      <c r="CY252" s="476"/>
      <c r="CZ252" s="476"/>
      <c r="DA252" s="476"/>
      <c r="DB252" s="476"/>
      <c r="DC252" s="476"/>
      <c r="DD252" s="476"/>
      <c r="DE252" s="476"/>
      <c r="DF252" s="476"/>
      <c r="DG252" s="476"/>
      <c r="DH252" s="476"/>
      <c r="DI252" s="476"/>
      <c r="DJ252" s="476"/>
      <c r="DK252" s="476"/>
      <c r="DL252" s="476"/>
      <c r="DM252" s="476"/>
      <c r="DN252" s="476"/>
      <c r="DO252" s="476"/>
      <c r="DP252" s="476"/>
      <c r="DQ252" s="476"/>
      <c r="DR252" s="476"/>
    </row>
    <row r="253" spans="1:122" s="202" customFormat="1">
      <c r="A253" s="476"/>
      <c r="B253" s="476"/>
      <c r="C253" s="476"/>
      <c r="D253" s="476"/>
      <c r="E253" s="476"/>
      <c r="F253" s="476"/>
      <c r="G253" s="476"/>
      <c r="H253" s="476"/>
      <c r="I253" s="476"/>
      <c r="J253" s="476"/>
      <c r="K253" s="476"/>
      <c r="L253" s="476"/>
      <c r="M253" s="476"/>
      <c r="N253" s="478"/>
      <c r="O253" s="478"/>
      <c r="P253" s="476"/>
      <c r="Q253" s="476"/>
      <c r="R253" s="476"/>
      <c r="S253" s="478"/>
      <c r="T253" s="478"/>
      <c r="U253" s="476"/>
      <c r="V253" s="476"/>
      <c r="W253" s="476"/>
      <c r="X253" s="478"/>
      <c r="Y253" s="478"/>
      <c r="Z253" s="476"/>
      <c r="AA253" s="476"/>
      <c r="AB253" s="476"/>
      <c r="AC253" s="478"/>
      <c r="AD253" s="478"/>
      <c r="AE253" s="476"/>
      <c r="AF253" s="476"/>
      <c r="AG253" s="476"/>
      <c r="AH253" s="478"/>
      <c r="AI253" s="478"/>
      <c r="AJ253" s="476"/>
      <c r="AK253" s="476"/>
      <c r="AL253" s="476"/>
      <c r="AM253" s="476"/>
      <c r="AN253" s="476"/>
      <c r="AO253" s="476"/>
      <c r="AP253" s="476"/>
      <c r="AQ253" s="476"/>
      <c r="AR253" s="476"/>
      <c r="AS253" s="476"/>
      <c r="AT253" s="476"/>
      <c r="AU253" s="476"/>
      <c r="AV253" s="476"/>
      <c r="AW253" s="476"/>
      <c r="AX253" s="476"/>
      <c r="AY253" s="476"/>
      <c r="AZ253" s="476"/>
      <c r="BA253" s="476"/>
      <c r="BB253" s="476"/>
      <c r="BC253" s="476"/>
      <c r="BD253" s="476"/>
      <c r="BE253" s="476"/>
      <c r="BF253" s="476"/>
      <c r="BG253" s="476"/>
      <c r="BH253" s="476"/>
      <c r="BI253" s="476"/>
      <c r="BJ253" s="476"/>
      <c r="BK253" s="476"/>
      <c r="BL253" s="476"/>
      <c r="BM253" s="476"/>
      <c r="BN253" s="476"/>
      <c r="BO253" s="476"/>
      <c r="BP253" s="476"/>
      <c r="BQ253" s="476"/>
      <c r="BR253" s="476"/>
      <c r="BS253" s="476"/>
      <c r="BT253" s="476"/>
      <c r="BU253" s="476"/>
      <c r="BV253" s="476"/>
      <c r="BW253" s="476"/>
      <c r="BX253" s="476"/>
      <c r="BY253" s="476"/>
      <c r="BZ253" s="476"/>
      <c r="CA253" s="476"/>
      <c r="CB253" s="476"/>
      <c r="CC253" s="476"/>
      <c r="CD253" s="476"/>
      <c r="CE253" s="476"/>
      <c r="CF253" s="476"/>
      <c r="CG253" s="476"/>
      <c r="CH253" s="476"/>
      <c r="CI253" s="476"/>
      <c r="CJ253" s="476"/>
      <c r="CK253" s="476"/>
      <c r="CL253" s="476"/>
      <c r="CM253" s="476"/>
      <c r="CN253" s="476"/>
      <c r="CO253" s="476"/>
      <c r="CP253" s="476"/>
      <c r="CQ253" s="476"/>
      <c r="CR253" s="476"/>
      <c r="CS253" s="476"/>
      <c r="CT253" s="476"/>
      <c r="CU253" s="476"/>
      <c r="CV253" s="476"/>
      <c r="CW253" s="476"/>
      <c r="CX253" s="476"/>
      <c r="CY253" s="476"/>
      <c r="CZ253" s="476"/>
      <c r="DA253" s="476"/>
      <c r="DB253" s="476"/>
      <c r="DC253" s="476"/>
      <c r="DD253" s="476"/>
      <c r="DE253" s="476"/>
      <c r="DF253" s="476"/>
      <c r="DG253" s="476"/>
      <c r="DH253" s="476"/>
      <c r="DI253" s="476"/>
      <c r="DJ253" s="476"/>
      <c r="DK253" s="476"/>
      <c r="DL253" s="476"/>
      <c r="DM253" s="476"/>
      <c r="DN253" s="476"/>
      <c r="DO253" s="476"/>
      <c r="DP253" s="476"/>
      <c r="DQ253" s="476"/>
      <c r="DR253" s="476"/>
    </row>
    <row r="254" spans="1:122" s="202" customFormat="1">
      <c r="A254" s="476"/>
      <c r="N254" s="203"/>
      <c r="O254" s="203"/>
      <c r="S254" s="203"/>
      <c r="T254" s="203"/>
      <c r="X254" s="203"/>
      <c r="Y254" s="203"/>
      <c r="AC254" s="203"/>
      <c r="AD254" s="203"/>
      <c r="AH254" s="203"/>
      <c r="AI254" s="203"/>
      <c r="CC254" s="476"/>
      <c r="CD254" s="476"/>
      <c r="CE254" s="476"/>
      <c r="CF254" s="476"/>
      <c r="CG254" s="476"/>
      <c r="CH254" s="476"/>
      <c r="CI254" s="476"/>
      <c r="CJ254" s="476"/>
      <c r="CK254" s="476"/>
      <c r="CL254" s="476"/>
      <c r="CM254" s="476"/>
      <c r="CN254" s="476"/>
      <c r="CO254" s="476"/>
      <c r="CP254" s="476"/>
      <c r="CQ254" s="476"/>
      <c r="CR254" s="476"/>
      <c r="CS254" s="476"/>
      <c r="CT254" s="476"/>
      <c r="CU254" s="476"/>
      <c r="CV254" s="476"/>
      <c r="CW254" s="476"/>
      <c r="CX254" s="476"/>
      <c r="CY254" s="476"/>
      <c r="CZ254" s="476"/>
      <c r="DA254" s="476"/>
      <c r="DB254" s="476"/>
      <c r="DC254" s="476"/>
      <c r="DD254" s="476"/>
      <c r="DE254" s="476"/>
      <c r="DF254" s="476"/>
      <c r="DG254" s="476"/>
      <c r="DH254" s="476"/>
      <c r="DI254" s="476"/>
      <c r="DJ254" s="476"/>
      <c r="DK254" s="476"/>
      <c r="DL254" s="476"/>
      <c r="DM254" s="476"/>
      <c r="DN254" s="476"/>
      <c r="DO254" s="476"/>
      <c r="DP254" s="476"/>
      <c r="DQ254" s="476"/>
      <c r="DR254" s="476"/>
    </row>
    <row r="255" spans="1:122" s="202" customFormat="1">
      <c r="A255" s="476"/>
      <c r="N255" s="203"/>
      <c r="O255" s="203"/>
      <c r="S255" s="203"/>
      <c r="T255" s="203"/>
      <c r="X255" s="203"/>
      <c r="Y255" s="203"/>
      <c r="AC255" s="203"/>
      <c r="AD255" s="203"/>
      <c r="AH255" s="203"/>
      <c r="AI255" s="203"/>
      <c r="CC255" s="476"/>
      <c r="CD255" s="476"/>
      <c r="CE255" s="476"/>
      <c r="CF255" s="476"/>
      <c r="CG255" s="476"/>
      <c r="CH255" s="476"/>
      <c r="CI255" s="476"/>
      <c r="CJ255" s="476"/>
      <c r="CK255" s="476"/>
      <c r="CL255" s="476"/>
      <c r="CM255" s="476"/>
      <c r="CN255" s="476"/>
      <c r="CO255" s="476"/>
      <c r="CP255" s="476"/>
      <c r="CQ255" s="476"/>
      <c r="CR255" s="476"/>
      <c r="CS255" s="476"/>
      <c r="CT255" s="476"/>
      <c r="CU255" s="476"/>
      <c r="CV255" s="476"/>
      <c r="CW255" s="476"/>
      <c r="CX255" s="476"/>
      <c r="CY255" s="476"/>
      <c r="CZ255" s="476"/>
      <c r="DA255" s="476"/>
      <c r="DB255" s="476"/>
      <c r="DC255" s="476"/>
      <c r="DD255" s="476"/>
      <c r="DE255" s="476"/>
      <c r="DF255" s="476"/>
      <c r="DG255" s="476"/>
      <c r="DH255" s="476"/>
      <c r="DI255" s="476"/>
      <c r="DJ255" s="476"/>
      <c r="DK255" s="476"/>
      <c r="DL255" s="476"/>
      <c r="DM255" s="476"/>
      <c r="DN255" s="476"/>
      <c r="DO255" s="476"/>
      <c r="DP255" s="476"/>
      <c r="DQ255" s="476"/>
      <c r="DR255" s="476"/>
    </row>
    <row r="256" spans="1:122" s="202" customFormat="1">
      <c r="A256" s="476"/>
      <c r="N256" s="203"/>
      <c r="O256" s="203"/>
      <c r="S256" s="203"/>
      <c r="T256" s="203"/>
      <c r="X256" s="203"/>
      <c r="Y256" s="203"/>
      <c r="AC256" s="203"/>
      <c r="AD256" s="203"/>
      <c r="AH256" s="203"/>
      <c r="AI256" s="203"/>
      <c r="CC256" s="476"/>
      <c r="CD256" s="476"/>
      <c r="CE256" s="476"/>
      <c r="CF256" s="476"/>
      <c r="CG256" s="476"/>
      <c r="CH256" s="476"/>
      <c r="CI256" s="476"/>
      <c r="CJ256" s="476"/>
      <c r="CK256" s="476"/>
      <c r="CL256" s="476"/>
      <c r="CM256" s="476"/>
      <c r="CN256" s="476"/>
      <c r="CO256" s="476"/>
      <c r="CP256" s="476"/>
      <c r="CQ256" s="476"/>
      <c r="CR256" s="476"/>
      <c r="CS256" s="476"/>
      <c r="CT256" s="476"/>
      <c r="CU256" s="476"/>
      <c r="CV256" s="476"/>
      <c r="CW256" s="476"/>
      <c r="CX256" s="476"/>
      <c r="CY256" s="476"/>
      <c r="CZ256" s="476"/>
      <c r="DA256" s="476"/>
      <c r="DB256" s="476"/>
      <c r="DC256" s="476"/>
      <c r="DD256" s="476"/>
      <c r="DE256" s="476"/>
      <c r="DF256" s="476"/>
      <c r="DG256" s="476"/>
      <c r="DH256" s="476"/>
      <c r="DI256" s="476"/>
      <c r="DJ256" s="476"/>
      <c r="DK256" s="476"/>
      <c r="DL256" s="476"/>
      <c r="DM256" s="476"/>
      <c r="DN256" s="476"/>
      <c r="DO256" s="476"/>
      <c r="DP256" s="476"/>
      <c r="DQ256" s="476"/>
      <c r="DR256" s="476"/>
    </row>
    <row r="257" spans="1:122" s="202" customFormat="1">
      <c r="A257" s="476"/>
      <c r="N257" s="203"/>
      <c r="O257" s="203"/>
      <c r="S257" s="203"/>
      <c r="T257" s="203"/>
      <c r="X257" s="203"/>
      <c r="Y257" s="203"/>
      <c r="AC257" s="203"/>
      <c r="AD257" s="203"/>
      <c r="AH257" s="203"/>
      <c r="AI257" s="203"/>
      <c r="CC257" s="476"/>
      <c r="CD257" s="476"/>
      <c r="CE257" s="476"/>
      <c r="CF257" s="476"/>
      <c r="CG257" s="476"/>
      <c r="CH257" s="476"/>
      <c r="CI257" s="476"/>
      <c r="CJ257" s="476"/>
      <c r="CK257" s="476"/>
      <c r="CL257" s="476"/>
      <c r="CM257" s="476"/>
      <c r="CN257" s="476"/>
      <c r="CO257" s="476"/>
      <c r="CP257" s="476"/>
      <c r="CQ257" s="476"/>
      <c r="CR257" s="476"/>
      <c r="CS257" s="476"/>
      <c r="CT257" s="476"/>
      <c r="CU257" s="476"/>
      <c r="CV257" s="476"/>
      <c r="CW257" s="476"/>
      <c r="CX257" s="476"/>
      <c r="CY257" s="476"/>
      <c r="CZ257" s="476"/>
      <c r="DA257" s="476"/>
      <c r="DB257" s="476"/>
      <c r="DC257" s="476"/>
      <c r="DD257" s="476"/>
      <c r="DE257" s="476"/>
      <c r="DF257" s="476"/>
      <c r="DG257" s="476"/>
      <c r="DH257" s="476"/>
      <c r="DI257" s="476"/>
      <c r="DJ257" s="476"/>
      <c r="DK257" s="476"/>
      <c r="DL257" s="476"/>
      <c r="DM257" s="476"/>
      <c r="DN257" s="476"/>
      <c r="DO257" s="476"/>
      <c r="DP257" s="476"/>
      <c r="DQ257" s="476"/>
      <c r="DR257" s="476"/>
    </row>
    <row r="258" spans="1:122" s="202" customFormat="1">
      <c r="A258" s="476"/>
      <c r="N258" s="203"/>
      <c r="O258" s="203"/>
      <c r="S258" s="203"/>
      <c r="T258" s="203"/>
      <c r="X258" s="203"/>
      <c r="Y258" s="203"/>
      <c r="AC258" s="203"/>
      <c r="AD258" s="203"/>
      <c r="AH258" s="203"/>
      <c r="AI258" s="203"/>
      <c r="CC258" s="476"/>
      <c r="CD258" s="476"/>
      <c r="CE258" s="476"/>
      <c r="CF258" s="476"/>
      <c r="CG258" s="476"/>
      <c r="CH258" s="476"/>
      <c r="CI258" s="476"/>
      <c r="CJ258" s="476"/>
      <c r="CK258" s="476"/>
      <c r="CL258" s="476"/>
      <c r="CM258" s="476"/>
      <c r="CN258" s="476"/>
      <c r="CO258" s="476"/>
      <c r="CP258" s="476"/>
      <c r="CQ258" s="476"/>
      <c r="CR258" s="476"/>
      <c r="CS258" s="476"/>
      <c r="CT258" s="476"/>
      <c r="CU258" s="476"/>
      <c r="CV258" s="476"/>
      <c r="CW258" s="476"/>
      <c r="CX258" s="476"/>
      <c r="CY258" s="476"/>
      <c r="CZ258" s="476"/>
      <c r="DA258" s="476"/>
      <c r="DB258" s="476"/>
      <c r="DC258" s="476"/>
      <c r="DD258" s="476"/>
      <c r="DE258" s="476"/>
      <c r="DF258" s="476"/>
      <c r="DG258" s="476"/>
      <c r="DH258" s="476"/>
      <c r="DI258" s="476"/>
      <c r="DJ258" s="476"/>
      <c r="DK258" s="476"/>
      <c r="DL258" s="476"/>
      <c r="DM258" s="476"/>
      <c r="DN258" s="476"/>
      <c r="DO258" s="476"/>
      <c r="DP258" s="476"/>
      <c r="DQ258" s="476"/>
      <c r="DR258" s="476"/>
    </row>
    <row r="259" spans="1:122" s="202" customFormat="1">
      <c r="A259" s="476"/>
      <c r="N259" s="203"/>
      <c r="O259" s="203"/>
      <c r="S259" s="203"/>
      <c r="T259" s="203"/>
      <c r="X259" s="203"/>
      <c r="Y259" s="203"/>
      <c r="AC259" s="203"/>
      <c r="AD259" s="203"/>
      <c r="AH259" s="203"/>
      <c r="AI259" s="203"/>
      <c r="CC259" s="476"/>
      <c r="CD259" s="476"/>
      <c r="CE259" s="476"/>
      <c r="CF259" s="476"/>
      <c r="CG259" s="476"/>
      <c r="CH259" s="476"/>
      <c r="CI259" s="476"/>
      <c r="CJ259" s="476"/>
      <c r="CK259" s="476"/>
      <c r="CL259" s="476"/>
      <c r="CM259" s="476"/>
      <c r="CN259" s="476"/>
      <c r="CO259" s="476"/>
      <c r="CP259" s="476"/>
      <c r="CQ259" s="476"/>
      <c r="CR259" s="476"/>
      <c r="CS259" s="476"/>
      <c r="CT259" s="476"/>
      <c r="CU259" s="476"/>
      <c r="CV259" s="476"/>
      <c r="CW259" s="476"/>
      <c r="CX259" s="476"/>
      <c r="CY259" s="476"/>
      <c r="CZ259" s="476"/>
      <c r="DA259" s="476"/>
      <c r="DB259" s="476"/>
      <c r="DC259" s="476"/>
      <c r="DD259" s="476"/>
      <c r="DE259" s="476"/>
      <c r="DF259" s="476"/>
      <c r="DG259" s="476"/>
      <c r="DH259" s="476"/>
      <c r="DI259" s="476"/>
      <c r="DJ259" s="476"/>
      <c r="DK259" s="476"/>
      <c r="DL259" s="476"/>
      <c r="DM259" s="476"/>
      <c r="DN259" s="476"/>
      <c r="DO259" s="476"/>
      <c r="DP259" s="476"/>
      <c r="DQ259" s="476"/>
      <c r="DR259" s="476"/>
    </row>
    <row r="260" spans="1:122" s="202" customFormat="1">
      <c r="A260" s="476"/>
      <c r="N260" s="203"/>
      <c r="O260" s="203"/>
      <c r="S260" s="203"/>
      <c r="T260" s="203"/>
      <c r="X260" s="203"/>
      <c r="Y260" s="203"/>
      <c r="AC260" s="203"/>
      <c r="AD260" s="203"/>
      <c r="AH260" s="203"/>
      <c r="AI260" s="203"/>
      <c r="CC260" s="476"/>
      <c r="CD260" s="476"/>
      <c r="CE260" s="476"/>
      <c r="CF260" s="476"/>
      <c r="CG260" s="476"/>
      <c r="CH260" s="476"/>
      <c r="CI260" s="476"/>
      <c r="CJ260" s="476"/>
      <c r="CK260" s="476"/>
      <c r="CL260" s="476"/>
      <c r="CM260" s="476"/>
      <c r="CN260" s="476"/>
      <c r="CO260" s="476"/>
      <c r="CP260" s="476"/>
      <c r="CQ260" s="476"/>
      <c r="CR260" s="476"/>
      <c r="CS260" s="476"/>
      <c r="CT260" s="476"/>
      <c r="CU260" s="476"/>
      <c r="CV260" s="476"/>
      <c r="CW260" s="476"/>
      <c r="CX260" s="476"/>
      <c r="CY260" s="476"/>
      <c r="CZ260" s="476"/>
      <c r="DA260" s="476"/>
      <c r="DB260" s="476"/>
      <c r="DC260" s="476"/>
      <c r="DD260" s="476"/>
      <c r="DE260" s="476"/>
      <c r="DF260" s="476"/>
      <c r="DG260" s="476"/>
      <c r="DH260" s="476"/>
      <c r="DI260" s="476"/>
      <c r="DJ260" s="476"/>
      <c r="DK260" s="476"/>
      <c r="DL260" s="476"/>
      <c r="DM260" s="476"/>
      <c r="DN260" s="476"/>
      <c r="DO260" s="476"/>
      <c r="DP260" s="476"/>
      <c r="DQ260" s="476"/>
      <c r="DR260" s="476"/>
    </row>
    <row r="261" spans="1:122" s="202" customFormat="1">
      <c r="A261" s="476"/>
      <c r="N261" s="203"/>
      <c r="O261" s="203"/>
      <c r="S261" s="203"/>
      <c r="T261" s="203"/>
      <c r="X261" s="203"/>
      <c r="Y261" s="203"/>
      <c r="AC261" s="203"/>
      <c r="AD261" s="203"/>
      <c r="AH261" s="203"/>
      <c r="AI261" s="203"/>
      <c r="CC261" s="476"/>
      <c r="CD261" s="476"/>
      <c r="CE261" s="476"/>
      <c r="CF261" s="476"/>
      <c r="CG261" s="476"/>
      <c r="CH261" s="476"/>
      <c r="CI261" s="476"/>
      <c r="CJ261" s="476"/>
      <c r="CK261" s="476"/>
      <c r="CL261" s="476"/>
      <c r="CM261" s="476"/>
      <c r="CN261" s="476"/>
      <c r="CO261" s="476"/>
      <c r="CP261" s="476"/>
      <c r="CQ261" s="476"/>
      <c r="CR261" s="476"/>
      <c r="CS261" s="476"/>
      <c r="CT261" s="476"/>
      <c r="CU261" s="476"/>
      <c r="CV261" s="476"/>
      <c r="CW261" s="476"/>
      <c r="CX261" s="476"/>
      <c r="CY261" s="476"/>
      <c r="CZ261" s="476"/>
      <c r="DA261" s="476"/>
      <c r="DB261" s="476"/>
      <c r="DC261" s="476"/>
      <c r="DD261" s="476"/>
      <c r="DE261" s="476"/>
      <c r="DF261" s="476"/>
      <c r="DG261" s="476"/>
      <c r="DH261" s="476"/>
      <c r="DI261" s="476"/>
      <c r="DJ261" s="476"/>
      <c r="DK261" s="476"/>
      <c r="DL261" s="476"/>
      <c r="DM261" s="476"/>
      <c r="DN261" s="476"/>
      <c r="DO261" s="476"/>
      <c r="DP261" s="476"/>
      <c r="DQ261" s="476"/>
      <c r="DR261" s="476"/>
    </row>
    <row r="262" spans="1:122" s="202" customFormat="1">
      <c r="A262" s="476"/>
      <c r="N262" s="203"/>
      <c r="O262" s="203"/>
      <c r="S262" s="203"/>
      <c r="T262" s="203"/>
      <c r="X262" s="203"/>
      <c r="Y262" s="203"/>
      <c r="AC262" s="203"/>
      <c r="AD262" s="203"/>
      <c r="AH262" s="203"/>
      <c r="AI262" s="203"/>
      <c r="CC262" s="476"/>
      <c r="CD262" s="476"/>
      <c r="CE262" s="476"/>
      <c r="CF262" s="476"/>
      <c r="CG262" s="476"/>
      <c r="CH262" s="476"/>
      <c r="CI262" s="476"/>
      <c r="CJ262" s="476"/>
      <c r="CK262" s="476"/>
      <c r="CL262" s="476"/>
      <c r="CM262" s="476"/>
      <c r="CN262" s="476"/>
      <c r="CO262" s="476"/>
      <c r="CP262" s="476"/>
      <c r="CQ262" s="476"/>
      <c r="CR262" s="476"/>
      <c r="CS262" s="476"/>
      <c r="CT262" s="476"/>
      <c r="CU262" s="476"/>
      <c r="CV262" s="476"/>
      <c r="CW262" s="476"/>
      <c r="CX262" s="476"/>
      <c r="CY262" s="476"/>
      <c r="CZ262" s="476"/>
      <c r="DA262" s="476"/>
      <c r="DB262" s="476"/>
      <c r="DC262" s="476"/>
      <c r="DD262" s="476"/>
      <c r="DE262" s="476"/>
      <c r="DF262" s="476"/>
      <c r="DG262" s="476"/>
      <c r="DH262" s="476"/>
      <c r="DI262" s="476"/>
      <c r="DJ262" s="476"/>
      <c r="DK262" s="476"/>
      <c r="DL262" s="476"/>
      <c r="DM262" s="476"/>
      <c r="DN262" s="476"/>
      <c r="DO262" s="476"/>
      <c r="DP262" s="476"/>
      <c r="DQ262" s="476"/>
      <c r="DR262" s="476"/>
    </row>
  </sheetData>
  <mergeCells count="334">
    <mergeCell ref="L126:M127"/>
    <mergeCell ref="N126:O127"/>
    <mergeCell ref="L128:M129"/>
    <mergeCell ref="N128:O129"/>
    <mergeCell ref="L130:M131"/>
    <mergeCell ref="N130:O131"/>
    <mergeCell ref="AF116:AG116"/>
    <mergeCell ref="AH116:AI116"/>
    <mergeCell ref="AJ116:AK116"/>
    <mergeCell ref="AL116:AM116"/>
    <mergeCell ref="AJ115:AK115"/>
    <mergeCell ref="AL115:AM115"/>
    <mergeCell ref="I116:J116"/>
    <mergeCell ref="K116:L116"/>
    <mergeCell ref="M116:N116"/>
    <mergeCell ref="O116:P116"/>
    <mergeCell ref="Q116:R116"/>
    <mergeCell ref="S116:T116"/>
    <mergeCell ref="U116:V116"/>
    <mergeCell ref="W116:X116"/>
    <mergeCell ref="U115:V115"/>
    <mergeCell ref="W115:X115"/>
    <mergeCell ref="AF115:AG115"/>
    <mergeCell ref="AH115:AI115"/>
    <mergeCell ref="I115:J115"/>
    <mergeCell ref="K115:L115"/>
    <mergeCell ref="M115:N115"/>
    <mergeCell ref="O115:P115"/>
    <mergeCell ref="Q115:R115"/>
    <mergeCell ref="S115:T115"/>
    <mergeCell ref="AF114:AG114"/>
    <mergeCell ref="AH114:AI114"/>
    <mergeCell ref="AJ114:AK114"/>
    <mergeCell ref="AL114:AM114"/>
    <mergeCell ref="AJ113:AK113"/>
    <mergeCell ref="AL113:AM113"/>
    <mergeCell ref="AF113:AG113"/>
    <mergeCell ref="AH113:AI113"/>
    <mergeCell ref="I114:J114"/>
    <mergeCell ref="K114:L114"/>
    <mergeCell ref="M114:N114"/>
    <mergeCell ref="O114:P114"/>
    <mergeCell ref="Q114:R114"/>
    <mergeCell ref="S114:T114"/>
    <mergeCell ref="U114:V114"/>
    <mergeCell ref="W114:X114"/>
    <mergeCell ref="U113:V113"/>
    <mergeCell ref="W113:X113"/>
    <mergeCell ref="I113:J113"/>
    <mergeCell ref="K113:L113"/>
    <mergeCell ref="M113:N113"/>
    <mergeCell ref="O113:P113"/>
    <mergeCell ref="Q113:R113"/>
    <mergeCell ref="S113:T113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U111:V111"/>
    <mergeCell ref="W111:X111"/>
    <mergeCell ref="I111:J111"/>
    <mergeCell ref="K111:L111"/>
    <mergeCell ref="M111:N111"/>
    <mergeCell ref="O111:P111"/>
    <mergeCell ref="Q111:R111"/>
    <mergeCell ref="S111:T111"/>
    <mergeCell ref="AF110:AG110"/>
    <mergeCell ref="AH110:AI110"/>
    <mergeCell ref="AJ110:AK110"/>
    <mergeCell ref="AF112:AG112"/>
    <mergeCell ref="AH112:AI112"/>
    <mergeCell ref="AJ112:AK112"/>
    <mergeCell ref="AL110:AM110"/>
    <mergeCell ref="AJ109:AK109"/>
    <mergeCell ref="AL109:AM109"/>
    <mergeCell ref="AF109:AG109"/>
    <mergeCell ref="AH109:AI109"/>
    <mergeCell ref="AL112:AM112"/>
    <mergeCell ref="AJ111:AK111"/>
    <mergeCell ref="AL111:AM111"/>
    <mergeCell ref="AF111:AG111"/>
    <mergeCell ref="AH111:AI111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U109:V109"/>
    <mergeCell ref="W109:X109"/>
    <mergeCell ref="I109:J109"/>
    <mergeCell ref="K109:L109"/>
    <mergeCell ref="M109:N109"/>
    <mergeCell ref="O109:P109"/>
    <mergeCell ref="Q109:R109"/>
    <mergeCell ref="S109:T109"/>
    <mergeCell ref="B73:B74"/>
    <mergeCell ref="B76:B77"/>
    <mergeCell ref="L90:AI90"/>
    <mergeCell ref="L91:O91"/>
    <mergeCell ref="Q91:T91"/>
    <mergeCell ref="V91:Y91"/>
    <mergeCell ref="AA91:AD91"/>
    <mergeCell ref="AF91:AI91"/>
    <mergeCell ref="C73:C74"/>
    <mergeCell ref="B78:B81"/>
    <mergeCell ref="L71:AI71"/>
    <mergeCell ref="L72:O72"/>
    <mergeCell ref="Q72:T72"/>
    <mergeCell ref="V72:Y72"/>
    <mergeCell ref="AA72:AD72"/>
    <mergeCell ref="AF72:AI72"/>
    <mergeCell ref="L52:AO52"/>
    <mergeCell ref="B53:C53"/>
    <mergeCell ref="L53:O53"/>
    <mergeCell ref="Q53:T53"/>
    <mergeCell ref="V53:Y53"/>
    <mergeCell ref="AA53:AD53"/>
    <mergeCell ref="AF53:AI53"/>
    <mergeCell ref="AK53:AN53"/>
    <mergeCell ref="BW30:CB30"/>
    <mergeCell ref="C47:D47"/>
    <mergeCell ref="BG50:BH50"/>
    <mergeCell ref="U30:Z30"/>
    <mergeCell ref="AA30:AF30"/>
    <mergeCell ref="AG30:AL30"/>
    <mergeCell ref="AM30:AR30"/>
    <mergeCell ref="AS30:AX30"/>
    <mergeCell ref="AY30:BD30"/>
    <mergeCell ref="D27:E27"/>
    <mergeCell ref="B28:C28"/>
    <mergeCell ref="D28:E28"/>
    <mergeCell ref="I30:N30"/>
    <mergeCell ref="O30:T30"/>
    <mergeCell ref="BM26:BN26"/>
    <mergeCell ref="BO26:BP26"/>
    <mergeCell ref="BS26:BT26"/>
    <mergeCell ref="AC26:AD26"/>
    <mergeCell ref="AE26:AF26"/>
    <mergeCell ref="AI26:AJ26"/>
    <mergeCell ref="AK26:AL26"/>
    <mergeCell ref="AO26:AP26"/>
    <mergeCell ref="AQ26:AR26"/>
    <mergeCell ref="K26:L26"/>
    <mergeCell ref="M26:N26"/>
    <mergeCell ref="Q26:R26"/>
    <mergeCell ref="S26:T26"/>
    <mergeCell ref="W26:X26"/>
    <mergeCell ref="Y26:Z26"/>
    <mergeCell ref="BE30:BJ30"/>
    <mergeCell ref="BK30:BP30"/>
    <mergeCell ref="BQ30:BV30"/>
    <mergeCell ref="BU26:BV26"/>
    <mergeCell ref="BY26:BZ26"/>
    <mergeCell ref="CA26:CB26"/>
    <mergeCell ref="AU26:AV26"/>
    <mergeCell ref="AW26:AX26"/>
    <mergeCell ref="BA26:BB26"/>
    <mergeCell ref="BC26:BD26"/>
    <mergeCell ref="BG26:BH26"/>
    <mergeCell ref="BI26:BJ26"/>
    <mergeCell ref="C25:F25"/>
    <mergeCell ref="K25:L25"/>
    <mergeCell ref="Q25:R25"/>
    <mergeCell ref="W25:X25"/>
    <mergeCell ref="AC25:AD25"/>
    <mergeCell ref="AI25:AJ25"/>
    <mergeCell ref="BU24:BU25"/>
    <mergeCell ref="BV24:BV25"/>
    <mergeCell ref="BW24:BX24"/>
    <mergeCell ref="BC24:BC25"/>
    <mergeCell ref="BD24:BD25"/>
    <mergeCell ref="BE24:BF24"/>
    <mergeCell ref="BG24:BH24"/>
    <mergeCell ref="BI24:BI25"/>
    <mergeCell ref="BJ24:BJ25"/>
    <mergeCell ref="BG25:BH25"/>
    <mergeCell ref="AS24:AT24"/>
    <mergeCell ref="AU24:AV24"/>
    <mergeCell ref="AW24:AW25"/>
    <mergeCell ref="AX24:AX25"/>
    <mergeCell ref="AY24:AZ24"/>
    <mergeCell ref="BA24:BB24"/>
    <mergeCell ref="AU25:AV25"/>
    <mergeCell ref="BA25:BB25"/>
    <mergeCell ref="BY24:BZ24"/>
    <mergeCell ref="CA24:CA25"/>
    <mergeCell ref="CB24:CB25"/>
    <mergeCell ref="BY25:BZ25"/>
    <mergeCell ref="BK24:BL24"/>
    <mergeCell ref="BM24:BN24"/>
    <mergeCell ref="BO24:BO25"/>
    <mergeCell ref="BP24:BP25"/>
    <mergeCell ref="BQ24:BR24"/>
    <mergeCell ref="BS24:BT24"/>
    <mergeCell ref="BM25:BN25"/>
    <mergeCell ref="BS25:BT25"/>
    <mergeCell ref="AK24:AK25"/>
    <mergeCell ref="AL24:AL25"/>
    <mergeCell ref="AM24:AN24"/>
    <mergeCell ref="AO24:AP24"/>
    <mergeCell ref="AQ24:AQ25"/>
    <mergeCell ref="AR24:AR25"/>
    <mergeCell ref="AO25:AP25"/>
    <mergeCell ref="AA24:AB24"/>
    <mergeCell ref="AC24:AD24"/>
    <mergeCell ref="AE24:AE25"/>
    <mergeCell ref="AF24:AF25"/>
    <mergeCell ref="AG24:AH24"/>
    <mergeCell ref="AI24:AJ24"/>
    <mergeCell ref="S24:S25"/>
    <mergeCell ref="T24:T25"/>
    <mergeCell ref="U24:V24"/>
    <mergeCell ref="W24:X24"/>
    <mergeCell ref="Y24:Y25"/>
    <mergeCell ref="Z24:Z25"/>
    <mergeCell ref="I24:J24"/>
    <mergeCell ref="K24:L24"/>
    <mergeCell ref="M24:M25"/>
    <mergeCell ref="N24:N25"/>
    <mergeCell ref="O24:P24"/>
    <mergeCell ref="Q24:R24"/>
    <mergeCell ref="BK23:BL23"/>
    <mergeCell ref="BO23:BP23"/>
    <mergeCell ref="BQ23:BR23"/>
    <mergeCell ref="BU23:BV23"/>
    <mergeCell ref="BW23:BX23"/>
    <mergeCell ref="CA23:CB23"/>
    <mergeCell ref="AS23:AT23"/>
    <mergeCell ref="AW23:AX23"/>
    <mergeCell ref="AY23:AZ23"/>
    <mergeCell ref="BC23:BD23"/>
    <mergeCell ref="BE23:BF23"/>
    <mergeCell ref="BI23:BJ23"/>
    <mergeCell ref="AA23:AB23"/>
    <mergeCell ref="AE23:AF23"/>
    <mergeCell ref="AG23:AH23"/>
    <mergeCell ref="AK23:AL23"/>
    <mergeCell ref="AM23:AN23"/>
    <mergeCell ref="AQ23:AR23"/>
    <mergeCell ref="I23:J23"/>
    <mergeCell ref="M23:N23"/>
    <mergeCell ref="O23:P23"/>
    <mergeCell ref="S23:T23"/>
    <mergeCell ref="U23:V23"/>
    <mergeCell ref="Y23:Z23"/>
    <mergeCell ref="O16:P16"/>
    <mergeCell ref="S16:T16"/>
    <mergeCell ref="U16:V16"/>
    <mergeCell ref="CA16:CB16"/>
    <mergeCell ref="B17:B23"/>
    <mergeCell ref="C17:C23"/>
    <mergeCell ref="D17:D23"/>
    <mergeCell ref="E17:E23"/>
    <mergeCell ref="F17:F23"/>
    <mergeCell ref="G23:H23"/>
    <mergeCell ref="BI16:BJ16"/>
    <mergeCell ref="BK16:BL16"/>
    <mergeCell ref="BO16:BP16"/>
    <mergeCell ref="BQ16:BR16"/>
    <mergeCell ref="BU16:BV16"/>
    <mergeCell ref="BW16:BX16"/>
    <mergeCell ref="AQ16:AR16"/>
    <mergeCell ref="AS16:AT16"/>
    <mergeCell ref="AW16:AX16"/>
    <mergeCell ref="AY16:AZ16"/>
    <mergeCell ref="BC16:BD16"/>
    <mergeCell ref="BE16:BF16"/>
    <mergeCell ref="Y16:Z16"/>
    <mergeCell ref="AA16:AB16"/>
    <mergeCell ref="B10:B16"/>
    <mergeCell ref="C10:C16"/>
    <mergeCell ref="D10:D16"/>
    <mergeCell ref="E10:E16"/>
    <mergeCell ref="F10:F16"/>
    <mergeCell ref="AW9:AX9"/>
    <mergeCell ref="AY9:AZ9"/>
    <mergeCell ref="BC9:BD9"/>
    <mergeCell ref="BE9:BF9"/>
    <mergeCell ref="AE9:AF9"/>
    <mergeCell ref="AG9:AH9"/>
    <mergeCell ref="AK9:AL9"/>
    <mergeCell ref="AM9:AN9"/>
    <mergeCell ref="AQ9:AR9"/>
    <mergeCell ref="AS9:AT9"/>
    <mergeCell ref="M9:N9"/>
    <mergeCell ref="O9:P9"/>
    <mergeCell ref="AE16:AF16"/>
    <mergeCell ref="AG16:AH16"/>
    <mergeCell ref="AK16:AL16"/>
    <mergeCell ref="AM16:AN16"/>
    <mergeCell ref="G16:H16"/>
    <mergeCell ref="I16:J16"/>
    <mergeCell ref="M16:N16"/>
    <mergeCell ref="B2:H2"/>
    <mergeCell ref="I2:N2"/>
    <mergeCell ref="O2:T2"/>
    <mergeCell ref="U2:Z2"/>
    <mergeCell ref="AA2:AF2"/>
    <mergeCell ref="AG2:AL2"/>
    <mergeCell ref="S9:T9"/>
    <mergeCell ref="U9:V9"/>
    <mergeCell ref="Y9:Z9"/>
    <mergeCell ref="AA9:AB9"/>
    <mergeCell ref="B29:F29"/>
    <mergeCell ref="BW2:CB2"/>
    <mergeCell ref="C3:D3"/>
    <mergeCell ref="E3:F3"/>
    <mergeCell ref="AY2:BD2"/>
    <mergeCell ref="BE2:BJ2"/>
    <mergeCell ref="BK2:BP2"/>
    <mergeCell ref="BQ2:BV2"/>
    <mergeCell ref="BO9:BP9"/>
    <mergeCell ref="BQ9:BR9"/>
    <mergeCell ref="BU9:BV9"/>
    <mergeCell ref="BW9:BX9"/>
    <mergeCell ref="CA9:CB9"/>
    <mergeCell ref="BI9:BJ9"/>
    <mergeCell ref="BK9:BL9"/>
    <mergeCell ref="B4:B9"/>
    <mergeCell ref="C4:C9"/>
    <mergeCell ref="D4:D9"/>
    <mergeCell ref="E4:E9"/>
    <mergeCell ref="F4:F9"/>
    <mergeCell ref="G9:H9"/>
    <mergeCell ref="I9:J9"/>
    <mergeCell ref="AM2:AR2"/>
    <mergeCell ref="AS2:AX2"/>
  </mergeCells>
  <conditionalFormatting sqref="I2:I3 G4:H8 J3:N3 G10:H15 G9 AA2:AA3 AB3:AF3 AS2:AS3 AT3:AX3 BK2:BK3 BL3:BP3">
    <cfRule type="expression" dxfId="54" priority="38">
      <formula>G2=0</formula>
    </cfRule>
  </conditionalFormatting>
  <conditionalFormatting sqref="O2:O3 P3:T3 AG2:AG3 AH3:AL3 AY2:AY3 AZ3:BD3 BQ2:BQ3 BR3:BV3">
    <cfRule type="expression" dxfId="53" priority="37">
      <formula>O2=0</formula>
    </cfRule>
  </conditionalFormatting>
  <conditionalFormatting sqref="U2:U3 V3:Z3 AM2:AM3 AN3:AR3 BE2:BE3 BF3:BJ3 BW2:BW3 BX3:CB3">
    <cfRule type="expression" dxfId="52" priority="36">
      <formula>U2=0</formula>
    </cfRule>
  </conditionalFormatting>
  <conditionalFormatting sqref="G16">
    <cfRule type="expression" dxfId="51" priority="35">
      <formula>G16=0</formula>
    </cfRule>
  </conditionalFormatting>
  <conditionalFormatting sqref="G23">
    <cfRule type="expression" dxfId="50" priority="34">
      <formula>G23=0</formula>
    </cfRule>
  </conditionalFormatting>
  <conditionalFormatting sqref="BU23">
    <cfRule type="expression" dxfId="49" priority="23">
      <formula>BU23=0</formula>
    </cfRule>
  </conditionalFormatting>
  <conditionalFormatting sqref="M23">
    <cfRule type="expression" dxfId="48" priority="33">
      <formula>M23=0</formula>
    </cfRule>
  </conditionalFormatting>
  <conditionalFormatting sqref="S23">
    <cfRule type="expression" dxfId="47" priority="32">
      <formula>S23=0</formula>
    </cfRule>
  </conditionalFormatting>
  <conditionalFormatting sqref="Y23">
    <cfRule type="expression" dxfId="46" priority="31">
      <formula>Y23=0</formula>
    </cfRule>
  </conditionalFormatting>
  <conditionalFormatting sqref="AE23">
    <cfRule type="expression" dxfId="45" priority="30">
      <formula>AE23=0</formula>
    </cfRule>
  </conditionalFormatting>
  <conditionalFormatting sqref="AK23">
    <cfRule type="expression" dxfId="44" priority="29">
      <formula>AK23=0</formula>
    </cfRule>
  </conditionalFormatting>
  <conditionalFormatting sqref="AQ23">
    <cfRule type="expression" dxfId="43" priority="28">
      <formula>AQ23=0</formula>
    </cfRule>
  </conditionalFormatting>
  <conditionalFormatting sqref="AW23">
    <cfRule type="expression" dxfId="42" priority="27">
      <formula>AW23=0</formula>
    </cfRule>
  </conditionalFormatting>
  <conditionalFormatting sqref="BC23">
    <cfRule type="expression" dxfId="41" priority="26">
      <formula>BC23=0</formula>
    </cfRule>
  </conditionalFormatting>
  <conditionalFormatting sqref="BI23">
    <cfRule type="expression" dxfId="40" priority="25">
      <formula>BI23=0</formula>
    </cfRule>
  </conditionalFormatting>
  <conditionalFormatting sqref="BO23">
    <cfRule type="expression" dxfId="39" priority="24">
      <formula>BO23=0</formula>
    </cfRule>
  </conditionalFormatting>
  <conditionalFormatting sqref="CA23">
    <cfRule type="expression" dxfId="38" priority="22">
      <formula>CA23=0</formula>
    </cfRule>
  </conditionalFormatting>
  <conditionalFormatting sqref="S23">
    <cfRule type="expression" dxfId="37" priority="21">
      <formula>S23=0</formula>
    </cfRule>
  </conditionalFormatting>
  <conditionalFormatting sqref="Y23">
    <cfRule type="expression" dxfId="36" priority="20">
      <formula>Y23=0</formula>
    </cfRule>
  </conditionalFormatting>
  <conditionalFormatting sqref="Y23">
    <cfRule type="expression" dxfId="35" priority="19">
      <formula>Y23=0</formula>
    </cfRule>
  </conditionalFormatting>
  <conditionalFormatting sqref="AE23">
    <cfRule type="expression" dxfId="34" priority="18">
      <formula>AE23=0</formula>
    </cfRule>
  </conditionalFormatting>
  <conditionalFormatting sqref="AE23">
    <cfRule type="expression" dxfId="33" priority="17">
      <formula>AE23=0</formula>
    </cfRule>
  </conditionalFormatting>
  <conditionalFormatting sqref="AK23">
    <cfRule type="expression" dxfId="32" priority="16">
      <formula>AK23=0</formula>
    </cfRule>
  </conditionalFormatting>
  <conditionalFormatting sqref="AK23">
    <cfRule type="expression" dxfId="31" priority="15">
      <formula>AK23=0</formula>
    </cfRule>
  </conditionalFormatting>
  <conditionalFormatting sqref="AQ23">
    <cfRule type="expression" dxfId="30" priority="14">
      <formula>AQ23=0</formula>
    </cfRule>
  </conditionalFormatting>
  <conditionalFormatting sqref="AQ23">
    <cfRule type="expression" dxfId="29" priority="13">
      <formula>AQ23=0</formula>
    </cfRule>
  </conditionalFormatting>
  <conditionalFormatting sqref="AW23">
    <cfRule type="expression" dxfId="28" priority="12">
      <formula>AW23=0</formula>
    </cfRule>
  </conditionalFormatting>
  <conditionalFormatting sqref="AW23">
    <cfRule type="expression" dxfId="27" priority="11">
      <formula>AW23=0</formula>
    </cfRule>
  </conditionalFormatting>
  <conditionalFormatting sqref="BC23">
    <cfRule type="expression" dxfId="26" priority="10">
      <formula>BC23=0</formula>
    </cfRule>
  </conditionalFormatting>
  <conditionalFormatting sqref="BC23">
    <cfRule type="expression" dxfId="25" priority="9">
      <formula>BC23=0</formula>
    </cfRule>
  </conditionalFormatting>
  <conditionalFormatting sqref="BI23">
    <cfRule type="expression" dxfId="24" priority="8">
      <formula>BI23=0</formula>
    </cfRule>
  </conditionalFormatting>
  <conditionalFormatting sqref="BI23">
    <cfRule type="expression" dxfId="23" priority="7">
      <formula>BI23=0</formula>
    </cfRule>
  </conditionalFormatting>
  <conditionalFormatting sqref="BO23">
    <cfRule type="expression" dxfId="22" priority="6">
      <formula>BO23=0</formula>
    </cfRule>
  </conditionalFormatting>
  <conditionalFormatting sqref="BO23">
    <cfRule type="expression" dxfId="21" priority="5">
      <formula>BO23=0</formula>
    </cfRule>
  </conditionalFormatting>
  <conditionalFormatting sqref="BU23">
    <cfRule type="expression" dxfId="20" priority="4">
      <formula>BU23=0</formula>
    </cfRule>
  </conditionalFormatting>
  <conditionalFormatting sqref="BU23">
    <cfRule type="expression" dxfId="19" priority="3">
      <formula>BU23=0</formula>
    </cfRule>
  </conditionalFormatting>
  <conditionalFormatting sqref="CA23">
    <cfRule type="expression" dxfId="18" priority="2">
      <formula>CA23=0</formula>
    </cfRule>
  </conditionalFormatting>
  <conditionalFormatting sqref="CA23">
    <cfRule type="expression" dxfId="17" priority="1">
      <formula>CA23=0</formula>
    </cfRule>
  </conditionalFormatting>
  <hyperlinks>
    <hyperlink ref="G32" r:id="rId1"/>
    <hyperlink ref="G33" r:id="rId2"/>
    <hyperlink ref="G34" r:id="rId3"/>
    <hyperlink ref="G37" r:id="rId4"/>
    <hyperlink ref="G38" r:id="rId5"/>
    <hyperlink ref="G39" r:id="rId6"/>
    <hyperlink ref="G40" r:id="rId7"/>
    <hyperlink ref="G41" r:id="rId8"/>
  </hyperlinks>
  <pageMargins left="0.511811024" right="0.511811024" top="0.78740157499999996" bottom="0.78740157499999996" header="0.31496062000000002" footer="0.31496062000000002"/>
  <pageSetup paperSize="9" orientation="portrait" r:id="rId9"/>
  <legacyDrawing r:id="rId1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Q91"/>
  <sheetViews>
    <sheetView workbookViewId="0">
      <pane xSplit="3" topLeftCell="D1" activePane="topRight" state="frozenSplit"/>
      <selection pane="topRight" activeCell="A5" sqref="A5"/>
    </sheetView>
  </sheetViews>
  <sheetFormatPr defaultRowHeight="15"/>
  <cols>
    <col min="1" max="1" width="9.140625" style="383"/>
    <col min="2" max="2" width="10.42578125" style="344" customWidth="1"/>
    <col min="3" max="3" width="7.5703125" style="269" bestFit="1" customWidth="1"/>
    <col min="4" max="4" width="11.5703125" style="269" bestFit="1" customWidth="1"/>
    <col min="5" max="5" width="7" style="269" bestFit="1" customWidth="1"/>
    <col min="6" max="6" width="7.140625" style="269" bestFit="1" customWidth="1"/>
    <col min="7" max="7" width="9.5703125" style="269" bestFit="1" customWidth="1"/>
    <col min="8" max="8" width="10.5703125" style="269" bestFit="1" customWidth="1"/>
    <col min="9" max="9" width="7.140625" style="269" bestFit="1" customWidth="1"/>
    <col min="10" max="10" width="9.5703125" style="269" bestFit="1" customWidth="1"/>
    <col min="11" max="11" width="5.42578125" style="269" bestFit="1" customWidth="1"/>
    <col min="12" max="12" width="10.5703125" style="269" bestFit="1" customWidth="1"/>
    <col min="13" max="13" width="9.5703125" style="269" bestFit="1" customWidth="1"/>
    <col min="14" max="15" width="7.140625" style="269" bestFit="1" customWidth="1"/>
    <col min="16" max="16" width="10.5703125" style="269" bestFit="1" customWidth="1"/>
    <col min="17" max="17" width="9.140625" style="269" bestFit="1" customWidth="1"/>
    <col min="18" max="18" width="12.140625" style="269" bestFit="1" customWidth="1"/>
    <col min="19" max="19" width="9.5703125" style="269" bestFit="1" customWidth="1"/>
    <col min="20" max="20" width="11.7109375" style="269" bestFit="1" customWidth="1"/>
    <col min="21" max="21" width="12.140625" style="269" bestFit="1" customWidth="1"/>
    <col min="22" max="22" width="16.140625" style="269" bestFit="1" customWidth="1"/>
    <col min="23" max="23" width="7.5703125" style="269" bestFit="1" customWidth="1"/>
    <col min="24" max="24" width="7.140625" style="269" bestFit="1" customWidth="1"/>
    <col min="25" max="25" width="9.5703125" style="269" bestFit="1" customWidth="1"/>
    <col min="26" max="26" width="5.42578125" style="269" bestFit="1" customWidth="1"/>
    <col min="27" max="27" width="7.140625" style="269" bestFit="1" customWidth="1"/>
    <col min="28" max="28" width="9.5703125" style="269" bestFit="1" customWidth="1"/>
    <col min="29" max="29" width="5.42578125" style="269" bestFit="1" customWidth="1"/>
    <col min="30" max="30" width="7.140625" style="269" bestFit="1" customWidth="1"/>
    <col min="31" max="31" width="9.5703125" style="269" bestFit="1" customWidth="1"/>
    <col min="32" max="32" width="5.42578125" style="269" bestFit="1" customWidth="1"/>
    <col min="33" max="33" width="7.140625" style="269" bestFit="1" customWidth="1"/>
    <col min="34" max="16384" width="9.140625" style="269"/>
  </cols>
  <sheetData>
    <row r="1" spans="1:33">
      <c r="C1" s="844" t="s">
        <v>179</v>
      </c>
      <c r="D1" s="839" t="s">
        <v>12</v>
      </c>
      <c r="E1" s="840"/>
      <c r="F1" s="841"/>
      <c r="G1" s="839" t="s">
        <v>13</v>
      </c>
      <c r="H1" s="840"/>
      <c r="I1" s="841"/>
      <c r="J1" s="842" t="s">
        <v>14</v>
      </c>
      <c r="K1" s="840"/>
      <c r="L1" s="843"/>
      <c r="M1" s="839" t="s">
        <v>15</v>
      </c>
      <c r="N1" s="840"/>
      <c r="O1" s="841"/>
      <c r="P1" s="842" t="s">
        <v>16</v>
      </c>
      <c r="Q1" s="840"/>
      <c r="R1" s="843"/>
      <c r="S1" s="839" t="s">
        <v>17</v>
      </c>
      <c r="T1" s="840"/>
      <c r="U1" s="841"/>
      <c r="V1" s="842" t="s">
        <v>18</v>
      </c>
      <c r="W1" s="840"/>
      <c r="X1" s="843"/>
      <c r="Y1" s="839" t="s">
        <v>19</v>
      </c>
      <c r="Z1" s="840"/>
      <c r="AA1" s="841"/>
      <c r="AB1" s="842" t="s">
        <v>20</v>
      </c>
      <c r="AC1" s="840"/>
      <c r="AD1" s="843"/>
      <c r="AE1" s="839" t="s">
        <v>21</v>
      </c>
      <c r="AF1" s="840"/>
      <c r="AG1" s="841"/>
    </row>
    <row r="2" spans="1:33">
      <c r="C2" s="845"/>
      <c r="D2" s="274" t="s">
        <v>180</v>
      </c>
      <c r="E2" s="275" t="s">
        <v>181</v>
      </c>
      <c r="F2" s="277" t="s">
        <v>182</v>
      </c>
      <c r="G2" s="274" t="s">
        <v>180</v>
      </c>
      <c r="H2" s="275" t="s">
        <v>181</v>
      </c>
      <c r="I2" s="277" t="s">
        <v>182</v>
      </c>
      <c r="J2" s="278" t="s">
        <v>180</v>
      </c>
      <c r="K2" s="275" t="s">
        <v>181</v>
      </c>
      <c r="L2" s="276" t="s">
        <v>182</v>
      </c>
      <c r="M2" s="274" t="s">
        <v>180</v>
      </c>
      <c r="N2" s="275" t="s">
        <v>181</v>
      </c>
      <c r="O2" s="277" t="s">
        <v>182</v>
      </c>
      <c r="P2" s="278" t="s">
        <v>180</v>
      </c>
      <c r="Q2" s="275" t="s">
        <v>181</v>
      </c>
      <c r="R2" s="276" t="s">
        <v>182</v>
      </c>
      <c r="S2" s="274" t="s">
        <v>180</v>
      </c>
      <c r="T2" s="275" t="s">
        <v>181</v>
      </c>
      <c r="U2" s="277" t="s">
        <v>182</v>
      </c>
      <c r="V2" s="278" t="s">
        <v>180</v>
      </c>
      <c r="W2" s="275" t="s">
        <v>181</v>
      </c>
      <c r="X2" s="276" t="s">
        <v>182</v>
      </c>
      <c r="Y2" s="274" t="s">
        <v>180</v>
      </c>
      <c r="Z2" s="275" t="s">
        <v>181</v>
      </c>
      <c r="AA2" s="277" t="s">
        <v>182</v>
      </c>
      <c r="AB2" s="278" t="s">
        <v>180</v>
      </c>
      <c r="AC2" s="275" t="s">
        <v>181</v>
      </c>
      <c r="AD2" s="276" t="s">
        <v>182</v>
      </c>
      <c r="AE2" s="274" t="s">
        <v>180</v>
      </c>
      <c r="AF2" s="275" t="s">
        <v>181</v>
      </c>
      <c r="AG2" s="277" t="s">
        <v>182</v>
      </c>
    </row>
    <row r="3" spans="1:33">
      <c r="A3" s="597" t="s">
        <v>430</v>
      </c>
      <c r="B3" s="352"/>
      <c r="C3" s="279"/>
      <c r="D3" s="281"/>
      <c r="E3" s="271"/>
      <c r="F3" s="282"/>
      <c r="G3" s="281"/>
      <c r="H3" s="271"/>
      <c r="I3" s="282"/>
      <c r="J3" s="281"/>
      <c r="K3" s="271"/>
      <c r="L3" s="282"/>
      <c r="M3" s="281"/>
      <c r="N3" s="271"/>
      <c r="O3" s="282"/>
      <c r="P3" s="281"/>
      <c r="Q3" s="271"/>
      <c r="R3" s="282"/>
      <c r="S3" s="281"/>
      <c r="T3" s="271"/>
      <c r="U3" s="282"/>
      <c r="V3" s="281"/>
      <c r="W3" s="271"/>
      <c r="X3" s="282"/>
      <c r="Y3" s="281"/>
      <c r="Z3" s="271"/>
      <c r="AA3" s="282"/>
      <c r="AB3" s="281"/>
      <c r="AC3" s="271"/>
      <c r="AD3" s="282"/>
      <c r="AE3" s="281"/>
      <c r="AF3" s="271"/>
      <c r="AG3" s="282"/>
    </row>
    <row r="4" spans="1:33">
      <c r="A4" s="592" t="s">
        <v>426</v>
      </c>
      <c r="B4" s="352"/>
      <c r="C4" s="279"/>
      <c r="D4" s="281"/>
      <c r="E4" s="271"/>
      <c r="F4" s="282"/>
      <c r="G4" s="281"/>
      <c r="H4" s="271"/>
      <c r="I4" s="282"/>
      <c r="J4" s="281"/>
      <c r="K4" s="271"/>
      <c r="L4" s="282"/>
      <c r="M4" s="281"/>
      <c r="N4" s="271"/>
      <c r="O4" s="282"/>
      <c r="P4" s="281"/>
      <c r="Q4" s="271"/>
      <c r="R4" s="282"/>
      <c r="S4" s="281"/>
      <c r="T4" s="271"/>
      <c r="U4" s="282"/>
      <c r="V4" s="281"/>
      <c r="W4" s="271"/>
      <c r="X4" s="282"/>
      <c r="Y4" s="281"/>
      <c r="Z4" s="271"/>
      <c r="AA4" s="282"/>
      <c r="AB4" s="281"/>
      <c r="AC4" s="271"/>
      <c r="AD4" s="282"/>
      <c r="AE4" s="281"/>
      <c r="AF4" s="271"/>
      <c r="AG4" s="282"/>
    </row>
    <row r="5" spans="1:33">
      <c r="A5" s="592" t="s">
        <v>427</v>
      </c>
      <c r="B5" s="352"/>
      <c r="C5" s="279"/>
      <c r="D5" s="281"/>
      <c r="E5" s="271"/>
      <c r="F5" s="282"/>
      <c r="G5" s="281"/>
      <c r="H5" s="271"/>
      <c r="I5" s="282"/>
      <c r="J5" s="281"/>
      <c r="K5" s="271"/>
      <c r="L5" s="282"/>
      <c r="M5" s="281"/>
      <c r="N5" s="271"/>
      <c r="O5" s="282"/>
      <c r="P5" s="281"/>
      <c r="Q5" s="271"/>
      <c r="R5" s="282"/>
      <c r="S5" s="281"/>
      <c r="T5" s="271"/>
      <c r="U5" s="282"/>
      <c r="V5" s="281"/>
      <c r="W5" s="271"/>
      <c r="X5" s="282"/>
      <c r="Y5" s="281"/>
      <c r="Z5" s="271"/>
      <c r="AA5" s="282"/>
      <c r="AB5" s="281"/>
      <c r="AC5" s="271"/>
      <c r="AD5" s="282"/>
      <c r="AE5" s="281"/>
      <c r="AF5" s="271"/>
      <c r="AG5" s="282"/>
    </row>
    <row r="6" spans="1:33">
      <c r="A6" s="592" t="s">
        <v>428</v>
      </c>
      <c r="B6" s="352"/>
      <c r="C6" s="279"/>
      <c r="D6" s="281"/>
      <c r="E6" s="271"/>
      <c r="F6" s="282"/>
      <c r="G6" s="281"/>
      <c r="H6" s="271"/>
      <c r="I6" s="282"/>
      <c r="J6" s="281"/>
      <c r="K6" s="271"/>
      <c r="L6" s="282"/>
      <c r="M6" s="281"/>
      <c r="N6" s="271"/>
      <c r="O6" s="282"/>
      <c r="P6" s="281"/>
      <c r="Q6" s="271"/>
      <c r="R6" s="282"/>
      <c r="S6" s="281"/>
      <c r="T6" s="271"/>
      <c r="U6" s="282"/>
      <c r="V6" s="281"/>
      <c r="W6" s="271"/>
      <c r="X6" s="282"/>
      <c r="Y6" s="281"/>
      <c r="Z6" s="271"/>
      <c r="AA6" s="282"/>
      <c r="AB6" s="281"/>
      <c r="AC6" s="271"/>
      <c r="AD6" s="282"/>
      <c r="AE6" s="281"/>
      <c r="AF6" s="271"/>
      <c r="AG6" s="282"/>
    </row>
    <row r="7" spans="1:33">
      <c r="A7" s="592" t="s">
        <v>429</v>
      </c>
      <c r="B7" s="352"/>
      <c r="C7" s="279"/>
      <c r="D7" s="281"/>
      <c r="E7" s="271"/>
      <c r="F7" s="282"/>
      <c r="G7" s="281"/>
      <c r="H7" s="271"/>
      <c r="I7" s="282"/>
      <c r="J7" s="281"/>
      <c r="K7" s="271"/>
      <c r="L7" s="282"/>
      <c r="M7" s="281"/>
      <c r="N7" s="271"/>
      <c r="O7" s="282"/>
      <c r="P7" s="281"/>
      <c r="Q7" s="271"/>
      <c r="R7" s="282"/>
      <c r="S7" s="281"/>
      <c r="T7" s="271"/>
      <c r="U7" s="282"/>
      <c r="V7" s="281"/>
      <c r="W7" s="271"/>
      <c r="X7" s="282"/>
      <c r="Y7" s="281"/>
      <c r="Z7" s="271"/>
      <c r="AA7" s="282"/>
      <c r="AB7" s="281"/>
      <c r="AC7" s="271"/>
      <c r="AD7" s="282"/>
      <c r="AE7" s="281"/>
      <c r="AF7" s="271"/>
      <c r="AG7" s="282"/>
    </row>
    <row r="8" spans="1:33">
      <c r="B8" s="352"/>
      <c r="C8" s="279"/>
      <c r="D8" s="281"/>
      <c r="E8" s="271"/>
      <c r="F8" s="282"/>
      <c r="G8" s="281"/>
      <c r="H8" s="271"/>
      <c r="I8" s="282"/>
      <c r="J8" s="281"/>
      <c r="K8" s="271"/>
      <c r="L8" s="282"/>
      <c r="M8" s="281"/>
      <c r="N8" s="271"/>
      <c r="O8" s="282"/>
      <c r="P8" s="281"/>
      <c r="Q8" s="271"/>
      <c r="R8" s="282"/>
      <c r="S8" s="281"/>
      <c r="T8" s="271"/>
      <c r="U8" s="282"/>
      <c r="V8" s="281"/>
      <c r="W8" s="271"/>
      <c r="X8" s="282"/>
      <c r="Y8" s="281"/>
      <c r="Z8" s="271"/>
      <c r="AA8" s="282"/>
      <c r="AB8" s="281"/>
      <c r="AC8" s="271"/>
      <c r="AD8" s="282"/>
      <c r="AE8" s="281"/>
      <c r="AF8" s="271"/>
      <c r="AG8" s="282"/>
    </row>
    <row r="9" spans="1:33">
      <c r="B9" s="352"/>
      <c r="C9" s="279"/>
      <c r="D9" s="281"/>
      <c r="E9" s="271"/>
      <c r="F9" s="282"/>
      <c r="G9" s="281"/>
      <c r="H9" s="271"/>
      <c r="I9" s="282"/>
      <c r="J9" s="281"/>
      <c r="K9" s="271"/>
      <c r="L9" s="282"/>
      <c r="M9" s="281"/>
      <c r="N9" s="271"/>
      <c r="O9" s="282"/>
      <c r="P9" s="281"/>
      <c r="Q9" s="271"/>
      <c r="R9" s="282"/>
      <c r="S9" s="281"/>
      <c r="T9" s="271"/>
      <c r="U9" s="282"/>
      <c r="V9" s="281"/>
      <c r="W9" s="271"/>
      <c r="X9" s="282"/>
      <c r="Y9" s="281"/>
      <c r="Z9" s="271"/>
      <c r="AA9" s="282"/>
      <c r="AB9" s="281"/>
      <c r="AC9" s="271"/>
      <c r="AD9" s="282"/>
      <c r="AE9" s="281"/>
      <c r="AF9" s="271"/>
      <c r="AG9" s="282"/>
    </row>
    <row r="10" spans="1:33">
      <c r="B10" s="352"/>
      <c r="C10" s="279"/>
      <c r="D10" s="281"/>
      <c r="E10" s="271"/>
      <c r="F10" s="282"/>
      <c r="G10" s="281"/>
      <c r="H10" s="271"/>
      <c r="I10" s="282"/>
      <c r="J10" s="281"/>
      <c r="K10" s="271"/>
      <c r="L10" s="282"/>
      <c r="M10" s="281"/>
      <c r="N10" s="271"/>
      <c r="O10" s="282"/>
      <c r="P10" s="281"/>
      <c r="Q10" s="271"/>
      <c r="R10" s="282"/>
      <c r="S10" s="281"/>
      <c r="T10" s="271"/>
      <c r="U10" s="282"/>
      <c r="V10" s="281"/>
      <c r="W10" s="271"/>
      <c r="X10" s="282"/>
      <c r="Y10" s="281"/>
      <c r="Z10" s="271"/>
      <c r="AA10" s="282"/>
      <c r="AB10" s="281"/>
      <c r="AC10" s="271"/>
      <c r="AD10" s="282"/>
      <c r="AE10" s="281"/>
      <c r="AF10" s="271"/>
      <c r="AG10" s="282"/>
    </row>
    <row r="11" spans="1:33">
      <c r="B11" s="352"/>
      <c r="C11" s="279"/>
      <c r="D11" s="281"/>
      <c r="E11" s="271"/>
      <c r="F11" s="282"/>
      <c r="G11" s="281"/>
      <c r="H11" s="271"/>
      <c r="I11" s="282"/>
      <c r="J11" s="281"/>
      <c r="K11" s="271"/>
      <c r="L11" s="282"/>
      <c r="M11" s="281"/>
      <c r="N11" s="271"/>
      <c r="O11" s="282"/>
      <c r="P11" s="281"/>
      <c r="Q11" s="271"/>
      <c r="R11" s="282"/>
      <c r="S11" s="281"/>
      <c r="T11" s="271"/>
      <c r="U11" s="282"/>
      <c r="V11" s="281"/>
      <c r="W11" s="271"/>
      <c r="X11" s="282"/>
      <c r="Y11" s="281"/>
      <c r="Z11" s="271"/>
      <c r="AA11" s="282"/>
      <c r="AB11" s="281"/>
      <c r="AC11" s="271"/>
      <c r="AD11" s="282"/>
      <c r="AE11" s="281"/>
      <c r="AF11" s="271"/>
      <c r="AG11" s="282"/>
    </row>
    <row r="12" spans="1:33">
      <c r="B12" s="352"/>
      <c r="C12" s="279"/>
      <c r="D12" s="281"/>
      <c r="E12" s="271"/>
      <c r="F12" s="282"/>
      <c r="G12" s="281"/>
      <c r="H12" s="271"/>
      <c r="I12" s="282"/>
      <c r="J12" s="281"/>
      <c r="K12" s="271"/>
      <c r="L12" s="282"/>
      <c r="M12" s="281"/>
      <c r="N12" s="271"/>
      <c r="O12" s="282"/>
      <c r="P12" s="281"/>
      <c r="Q12" s="271"/>
      <c r="R12" s="282"/>
      <c r="S12" s="281"/>
      <c r="T12" s="271"/>
      <c r="U12" s="282"/>
      <c r="V12" s="281"/>
      <c r="W12" s="271"/>
      <c r="X12" s="282"/>
      <c r="Y12" s="281"/>
      <c r="Z12" s="271"/>
      <c r="AA12" s="282"/>
      <c r="AB12" s="281"/>
      <c r="AC12" s="271"/>
      <c r="AD12" s="282"/>
      <c r="AE12" s="281"/>
      <c r="AF12" s="271"/>
      <c r="AG12" s="282"/>
    </row>
    <row r="13" spans="1:33" s="353" customFormat="1">
      <c r="A13" s="383"/>
      <c r="B13" s="352"/>
      <c r="C13" s="279"/>
      <c r="D13" s="281"/>
      <c r="E13" s="271"/>
      <c r="F13" s="282"/>
      <c r="G13" s="355"/>
      <c r="H13" s="356"/>
      <c r="I13" s="357"/>
      <c r="J13" s="355"/>
      <c r="K13" s="356"/>
      <c r="L13" s="357"/>
      <c r="M13" s="355"/>
      <c r="N13" s="356"/>
      <c r="O13" s="357"/>
      <c r="P13" s="355"/>
      <c r="Q13" s="356"/>
      <c r="R13" s="357"/>
      <c r="S13" s="355"/>
      <c r="T13" s="356"/>
      <c r="U13" s="357"/>
      <c r="V13" s="355"/>
      <c r="W13" s="356"/>
      <c r="X13" s="357"/>
      <c r="Y13" s="355"/>
      <c r="Z13" s="356"/>
      <c r="AA13" s="357"/>
      <c r="AB13" s="355"/>
      <c r="AC13" s="356"/>
      <c r="AD13" s="357"/>
      <c r="AE13" s="355"/>
      <c r="AF13" s="356"/>
      <c r="AG13" s="357"/>
    </row>
    <row r="14" spans="1:33" s="353" customFormat="1">
      <c r="A14" s="383"/>
      <c r="B14" s="352"/>
      <c r="C14" s="358"/>
      <c r="D14" s="359"/>
      <c r="E14" s="360"/>
      <c r="F14" s="361"/>
      <c r="G14" s="355"/>
      <c r="H14" s="356"/>
      <c r="I14" s="357"/>
      <c r="J14" s="355"/>
      <c r="K14" s="356"/>
      <c r="L14" s="357"/>
      <c r="M14" s="355"/>
      <c r="N14" s="356"/>
      <c r="O14" s="357"/>
      <c r="P14" s="355"/>
      <c r="Q14" s="356"/>
      <c r="R14" s="357"/>
      <c r="S14" s="355"/>
      <c r="T14" s="356"/>
      <c r="U14" s="357"/>
      <c r="V14" s="355"/>
      <c r="W14" s="356"/>
      <c r="X14" s="357"/>
      <c r="Y14" s="355"/>
      <c r="Z14" s="356"/>
      <c r="AA14" s="357"/>
      <c r="AB14" s="355"/>
      <c r="AC14" s="356"/>
      <c r="AD14" s="357"/>
      <c r="AE14" s="355"/>
      <c r="AF14" s="356"/>
      <c r="AG14" s="357"/>
    </row>
    <row r="15" spans="1:33" s="353" customFormat="1">
      <c r="A15" s="383"/>
      <c r="B15" s="352"/>
      <c r="C15" s="354"/>
      <c r="D15" s="355"/>
      <c r="E15" s="356"/>
      <c r="F15" s="357"/>
      <c r="G15" s="355"/>
      <c r="H15" s="356"/>
      <c r="I15" s="357"/>
      <c r="J15" s="355"/>
      <c r="K15" s="356"/>
      <c r="L15" s="357"/>
      <c r="M15" s="355"/>
      <c r="N15" s="356"/>
      <c r="O15" s="357"/>
      <c r="P15" s="355"/>
      <c r="Q15" s="356"/>
      <c r="R15" s="357"/>
      <c r="S15" s="355"/>
      <c r="T15" s="356"/>
      <c r="U15" s="357"/>
      <c r="V15" s="355"/>
      <c r="W15" s="356"/>
      <c r="X15" s="357"/>
      <c r="Y15" s="355"/>
      <c r="Z15" s="356"/>
      <c r="AA15" s="357"/>
      <c r="AB15" s="355"/>
      <c r="AC15" s="356"/>
      <c r="AD15" s="357"/>
      <c r="AE15" s="355"/>
      <c r="AF15" s="356"/>
      <c r="AG15" s="357"/>
    </row>
    <row r="16" spans="1:33" s="353" customFormat="1">
      <c r="A16" s="383"/>
      <c r="B16" s="352"/>
      <c r="C16" s="354"/>
      <c r="D16" s="355"/>
      <c r="E16" s="356"/>
      <c r="F16" s="357"/>
      <c r="G16" s="355"/>
      <c r="H16" s="356"/>
      <c r="I16" s="357"/>
      <c r="J16" s="355"/>
      <c r="K16" s="356"/>
      <c r="L16" s="357"/>
      <c r="M16" s="355"/>
      <c r="N16" s="356"/>
      <c r="O16" s="357"/>
      <c r="P16" s="355"/>
      <c r="Q16" s="356"/>
      <c r="R16" s="357"/>
      <c r="S16" s="355"/>
      <c r="T16" s="356"/>
      <c r="U16" s="357"/>
      <c r="V16" s="355"/>
      <c r="W16" s="356"/>
      <c r="X16" s="357"/>
      <c r="Y16" s="355"/>
      <c r="Z16" s="356"/>
      <c r="AA16" s="357"/>
      <c r="AB16" s="355"/>
      <c r="AC16" s="356"/>
      <c r="AD16" s="357"/>
      <c r="AE16" s="355"/>
      <c r="AF16" s="356"/>
      <c r="AG16" s="357"/>
    </row>
    <row r="17" spans="1:43" s="353" customFormat="1">
      <c r="A17" s="383"/>
      <c r="B17" s="352"/>
      <c r="C17" s="354"/>
      <c r="D17" s="355"/>
      <c r="E17" s="356"/>
      <c r="F17" s="357"/>
      <c r="G17" s="355"/>
      <c r="H17" s="356"/>
      <c r="I17" s="357"/>
      <c r="J17" s="355"/>
      <c r="K17" s="356"/>
      <c r="L17" s="357"/>
      <c r="M17" s="355"/>
      <c r="N17" s="356"/>
      <c r="O17" s="357"/>
      <c r="P17" s="355"/>
      <c r="Q17" s="356"/>
      <c r="R17" s="357"/>
      <c r="S17" s="355"/>
      <c r="T17" s="356"/>
      <c r="U17" s="357"/>
      <c r="V17" s="355"/>
      <c r="W17" s="356"/>
      <c r="X17" s="357"/>
      <c r="Y17" s="355"/>
      <c r="Z17" s="356"/>
      <c r="AA17" s="357"/>
      <c r="AB17" s="355"/>
      <c r="AC17" s="356"/>
      <c r="AD17" s="357"/>
      <c r="AE17" s="355"/>
      <c r="AF17" s="356"/>
      <c r="AG17" s="357"/>
    </row>
    <row r="18" spans="1:43" s="353" customFormat="1">
      <c r="A18" s="383"/>
      <c r="B18" s="352"/>
      <c r="C18" s="354"/>
      <c r="D18" s="355"/>
      <c r="E18" s="356"/>
      <c r="F18" s="357"/>
      <c r="G18" s="355"/>
      <c r="H18" s="356"/>
      <c r="I18" s="357"/>
      <c r="J18" s="355"/>
      <c r="K18" s="356"/>
      <c r="L18" s="357"/>
      <c r="M18" s="355"/>
      <c r="N18" s="356"/>
      <c r="O18" s="357"/>
      <c r="P18" s="355"/>
      <c r="Q18" s="356"/>
      <c r="R18" s="357"/>
      <c r="S18" s="355"/>
      <c r="T18" s="356"/>
      <c r="U18" s="357"/>
      <c r="V18" s="355"/>
      <c r="W18" s="356"/>
      <c r="X18" s="357"/>
      <c r="Y18" s="355"/>
      <c r="Z18" s="356"/>
      <c r="AA18" s="357"/>
      <c r="AB18" s="355"/>
      <c r="AC18" s="356"/>
      <c r="AD18" s="357"/>
      <c r="AE18" s="355"/>
      <c r="AF18" s="356"/>
      <c r="AG18" s="357"/>
    </row>
    <row r="19" spans="1:43" s="353" customFormat="1">
      <c r="A19" s="383"/>
      <c r="B19" s="352"/>
      <c r="C19" s="354"/>
      <c r="D19" s="355"/>
      <c r="E19" s="356"/>
      <c r="F19" s="357"/>
      <c r="G19" s="355"/>
      <c r="H19" s="356"/>
      <c r="I19" s="357"/>
      <c r="J19" s="355"/>
      <c r="K19" s="356"/>
      <c r="L19" s="357"/>
      <c r="M19" s="355"/>
      <c r="N19" s="356"/>
      <c r="O19" s="357"/>
      <c r="P19" s="355"/>
      <c r="Q19" s="356"/>
      <c r="R19" s="357"/>
      <c r="S19" s="355"/>
      <c r="T19" s="356"/>
      <c r="U19" s="357"/>
      <c r="V19" s="355"/>
      <c r="W19" s="356"/>
      <c r="X19" s="357"/>
      <c r="Y19" s="355"/>
      <c r="Z19" s="356"/>
      <c r="AA19" s="357"/>
      <c r="AB19" s="355"/>
      <c r="AC19" s="356"/>
      <c r="AD19" s="357"/>
      <c r="AE19" s="355"/>
      <c r="AF19" s="356"/>
      <c r="AG19" s="357"/>
    </row>
    <row r="20" spans="1:43" s="353" customFormat="1">
      <c r="A20" s="383"/>
      <c r="B20" s="352"/>
      <c r="C20" s="354"/>
      <c r="D20" s="355"/>
      <c r="E20" s="356"/>
      <c r="F20" s="357"/>
      <c r="G20" s="355"/>
      <c r="H20" s="356"/>
      <c r="I20" s="357"/>
      <c r="J20" s="355"/>
      <c r="K20" s="356"/>
      <c r="L20" s="357"/>
      <c r="M20" s="355"/>
      <c r="N20" s="356"/>
      <c r="O20" s="357"/>
      <c r="P20" s="355"/>
      <c r="Q20" s="356"/>
      <c r="R20" s="357"/>
      <c r="S20" s="355"/>
      <c r="T20" s="356"/>
      <c r="U20" s="357"/>
      <c r="V20" s="355"/>
      <c r="W20" s="356"/>
      <c r="X20" s="357"/>
      <c r="Y20" s="355"/>
      <c r="Z20" s="356"/>
      <c r="AA20" s="357"/>
      <c r="AB20" s="355"/>
      <c r="AC20" s="356"/>
      <c r="AD20" s="357"/>
      <c r="AE20" s="355"/>
      <c r="AF20" s="356"/>
      <c r="AG20" s="357"/>
    </row>
    <row r="21" spans="1:43" ht="15.75" thickBot="1">
      <c r="B21" s="352"/>
      <c r="C21" s="280"/>
      <c r="D21" s="283"/>
      <c r="E21" s="272"/>
      <c r="F21" s="284"/>
      <c r="G21" s="283"/>
      <c r="H21" s="272"/>
      <c r="I21" s="284"/>
      <c r="J21" s="283"/>
      <c r="K21" s="272"/>
      <c r="L21" s="284"/>
      <c r="M21" s="283"/>
      <c r="N21" s="272"/>
      <c r="O21" s="284"/>
      <c r="P21" s="283"/>
      <c r="Q21" s="272"/>
      <c r="R21" s="284"/>
      <c r="S21" s="283"/>
      <c r="T21" s="272"/>
      <c r="U21" s="284"/>
      <c r="V21" s="283"/>
      <c r="W21" s="272"/>
      <c r="X21" s="284"/>
      <c r="Y21" s="283"/>
      <c r="Z21" s="272"/>
      <c r="AA21" s="284"/>
      <c r="AB21" s="283"/>
      <c r="AC21" s="272"/>
      <c r="AD21" s="284"/>
      <c r="AE21" s="283"/>
      <c r="AF21" s="272"/>
      <c r="AG21" s="284"/>
    </row>
    <row r="22" spans="1:43" ht="15.75" thickBot="1">
      <c r="D22" s="847"/>
      <c r="E22" s="847"/>
      <c r="F22" s="847"/>
      <c r="G22" s="848"/>
      <c r="H22" s="848"/>
      <c r="I22" s="848"/>
      <c r="L22" s="382"/>
      <c r="M22" s="381"/>
      <c r="N22" s="381"/>
      <c r="O22" s="381"/>
      <c r="P22" s="382"/>
      <c r="S22" s="268"/>
      <c r="T22" s="268"/>
      <c r="U22" s="268"/>
    </row>
    <row r="23" spans="1:43">
      <c r="C23" s="837" t="s">
        <v>183</v>
      </c>
      <c r="D23" s="832" t="s">
        <v>187</v>
      </c>
      <c r="E23" s="833"/>
      <c r="F23" s="833"/>
      <c r="G23" s="834"/>
      <c r="H23" s="835" t="s">
        <v>188</v>
      </c>
      <c r="I23" s="833"/>
      <c r="J23" s="833"/>
      <c r="K23" s="836"/>
      <c r="L23" s="832" t="s">
        <v>189</v>
      </c>
      <c r="M23" s="833"/>
      <c r="N23" s="833"/>
      <c r="O23" s="834"/>
      <c r="P23" s="835" t="s">
        <v>190</v>
      </c>
      <c r="Q23" s="833"/>
      <c r="R23" s="833"/>
      <c r="S23" s="836"/>
      <c r="T23" s="832" t="s">
        <v>191</v>
      </c>
      <c r="U23" s="833"/>
      <c r="V23" s="833"/>
      <c r="W23" s="834"/>
      <c r="X23" s="835" t="s">
        <v>192</v>
      </c>
      <c r="Y23" s="833"/>
      <c r="Z23" s="833"/>
      <c r="AA23" s="836"/>
      <c r="AB23" s="832" t="s">
        <v>193</v>
      </c>
      <c r="AC23" s="833"/>
      <c r="AD23" s="833"/>
      <c r="AE23" s="834"/>
      <c r="AF23" s="835" t="s">
        <v>194</v>
      </c>
      <c r="AG23" s="833"/>
      <c r="AH23" s="833"/>
      <c r="AI23" s="836"/>
      <c r="AJ23" s="832" t="s">
        <v>195</v>
      </c>
      <c r="AK23" s="833"/>
      <c r="AL23" s="833"/>
      <c r="AM23" s="834"/>
      <c r="AN23" s="835" t="s">
        <v>196</v>
      </c>
      <c r="AO23" s="833"/>
      <c r="AP23" s="833"/>
      <c r="AQ23" s="836"/>
    </row>
    <row r="24" spans="1:43">
      <c r="A24" s="555"/>
      <c r="B24" s="555"/>
      <c r="C24" s="838"/>
      <c r="D24" s="312" t="s">
        <v>180</v>
      </c>
      <c r="E24" s="310" t="s">
        <v>185</v>
      </c>
      <c r="F24" s="310" t="s">
        <v>182</v>
      </c>
      <c r="G24" s="307" t="s">
        <v>181</v>
      </c>
      <c r="H24" s="309" t="s">
        <v>180</v>
      </c>
      <c r="I24" s="310" t="s">
        <v>185</v>
      </c>
      <c r="J24" s="310" t="s">
        <v>182</v>
      </c>
      <c r="K24" s="311" t="s">
        <v>181</v>
      </c>
      <c r="L24" s="312" t="s">
        <v>180</v>
      </c>
      <c r="M24" s="310" t="s">
        <v>185</v>
      </c>
      <c r="N24" s="310" t="s">
        <v>182</v>
      </c>
      <c r="O24" s="307" t="s">
        <v>181</v>
      </c>
      <c r="P24" s="309" t="s">
        <v>180</v>
      </c>
      <c r="Q24" s="310" t="s">
        <v>185</v>
      </c>
      <c r="R24" s="310" t="s">
        <v>182</v>
      </c>
      <c r="S24" s="311" t="s">
        <v>181</v>
      </c>
      <c r="T24" s="312" t="s">
        <v>180</v>
      </c>
      <c r="U24" s="310" t="s">
        <v>185</v>
      </c>
      <c r="V24" s="310" t="s">
        <v>182</v>
      </c>
      <c r="W24" s="307" t="s">
        <v>181</v>
      </c>
      <c r="X24" s="309" t="s">
        <v>180</v>
      </c>
      <c r="Y24" s="310" t="s">
        <v>185</v>
      </c>
      <c r="Z24" s="310" t="s">
        <v>182</v>
      </c>
      <c r="AA24" s="311" t="s">
        <v>181</v>
      </c>
      <c r="AB24" s="312" t="s">
        <v>180</v>
      </c>
      <c r="AC24" s="310" t="s">
        <v>185</v>
      </c>
      <c r="AD24" s="310" t="s">
        <v>182</v>
      </c>
      <c r="AE24" s="307" t="s">
        <v>181</v>
      </c>
      <c r="AF24" s="309" t="s">
        <v>180</v>
      </c>
      <c r="AG24" s="310" t="s">
        <v>185</v>
      </c>
      <c r="AH24" s="310" t="s">
        <v>182</v>
      </c>
      <c r="AI24" s="311" t="s">
        <v>181</v>
      </c>
      <c r="AJ24" s="312" t="s">
        <v>180</v>
      </c>
      <c r="AK24" s="310" t="s">
        <v>185</v>
      </c>
      <c r="AL24" s="310" t="s">
        <v>182</v>
      </c>
      <c r="AM24" s="307" t="s">
        <v>181</v>
      </c>
      <c r="AN24" s="309" t="s">
        <v>180</v>
      </c>
      <c r="AO24" s="310" t="s">
        <v>185</v>
      </c>
      <c r="AP24" s="310" t="s">
        <v>182</v>
      </c>
      <c r="AQ24" s="311" t="s">
        <v>181</v>
      </c>
    </row>
    <row r="25" spans="1:43">
      <c r="A25" s="555"/>
      <c r="B25" s="555"/>
      <c r="C25" s="368"/>
      <c r="D25" s="366"/>
      <c r="E25" s="302"/>
      <c r="F25" s="286"/>
      <c r="G25" s="345"/>
      <c r="H25" s="281"/>
      <c r="I25" s="271"/>
      <c r="J25" s="286"/>
      <c r="K25" s="121"/>
      <c r="L25" s="303"/>
      <c r="M25" s="271"/>
      <c r="N25" s="286"/>
      <c r="O25" s="112"/>
      <c r="P25" s="281"/>
      <c r="Q25" s="271"/>
      <c r="R25" s="286"/>
      <c r="S25" s="121"/>
      <c r="T25" s="303"/>
      <c r="U25" s="271"/>
      <c r="V25" s="286"/>
      <c r="W25" s="112"/>
      <c r="X25" s="281"/>
      <c r="Y25" s="271"/>
      <c r="Z25" s="286"/>
      <c r="AA25" s="121"/>
      <c r="AB25" s="303"/>
      <c r="AC25" s="271"/>
      <c r="AD25" s="286"/>
      <c r="AE25" s="112"/>
      <c r="AF25" s="281"/>
      <c r="AG25" s="271"/>
      <c r="AH25" s="286"/>
      <c r="AI25" s="121"/>
      <c r="AJ25" s="303"/>
      <c r="AK25" s="271"/>
      <c r="AL25" s="286"/>
      <c r="AM25" s="112"/>
      <c r="AN25" s="281"/>
      <c r="AO25" s="271"/>
      <c r="AP25" s="286"/>
      <c r="AQ25" s="121"/>
    </row>
    <row r="26" spans="1:43" s="301" customFormat="1">
      <c r="A26" s="555"/>
      <c r="B26" s="555"/>
      <c r="C26" s="368"/>
      <c r="D26" s="366"/>
      <c r="E26" s="302"/>
      <c r="F26" s="286"/>
      <c r="G26" s="345"/>
      <c r="H26" s="281"/>
      <c r="I26" s="271"/>
      <c r="J26" s="286"/>
      <c r="K26" s="121"/>
      <c r="L26" s="303"/>
      <c r="M26" s="271"/>
      <c r="N26" s="286"/>
      <c r="O26" s="112"/>
      <c r="P26" s="281"/>
      <c r="Q26" s="271"/>
      <c r="R26" s="286"/>
      <c r="S26" s="121"/>
      <c r="T26" s="303"/>
      <c r="U26" s="271"/>
      <c r="V26" s="286"/>
      <c r="W26" s="112"/>
      <c r="X26" s="281"/>
      <c r="Y26" s="271"/>
      <c r="Z26" s="286"/>
      <c r="AA26" s="121"/>
      <c r="AB26" s="303"/>
      <c r="AC26" s="271"/>
      <c r="AD26" s="286"/>
      <c r="AE26" s="112"/>
      <c r="AF26" s="281"/>
      <c r="AG26" s="271"/>
      <c r="AH26" s="286"/>
      <c r="AI26" s="121"/>
      <c r="AJ26" s="303"/>
      <c r="AK26" s="271"/>
      <c r="AL26" s="286"/>
      <c r="AM26" s="112"/>
      <c r="AN26" s="281"/>
      <c r="AO26" s="271"/>
      <c r="AP26" s="286"/>
      <c r="AQ26" s="121"/>
    </row>
    <row r="27" spans="1:43" s="301" customFormat="1">
      <c r="A27" s="555"/>
      <c r="B27" s="555"/>
      <c r="C27" s="368"/>
      <c r="D27" s="386"/>
      <c r="E27" s="387"/>
      <c r="F27" s="388"/>
      <c r="G27" s="389"/>
      <c r="H27" s="390"/>
      <c r="I27" s="310"/>
      <c r="J27" s="388"/>
      <c r="K27" s="311"/>
      <c r="L27" s="391"/>
      <c r="M27" s="310"/>
      <c r="N27" s="388"/>
      <c r="O27" s="307"/>
      <c r="P27" s="390"/>
      <c r="Q27" s="310"/>
      <c r="R27" s="388"/>
      <c r="S27" s="311"/>
      <c r="T27" s="391"/>
      <c r="U27" s="310"/>
      <c r="V27" s="388"/>
      <c r="W27" s="307"/>
      <c r="X27" s="390"/>
      <c r="Y27" s="310"/>
      <c r="Z27" s="388"/>
      <c r="AA27" s="311"/>
      <c r="AB27" s="391"/>
      <c r="AC27" s="310"/>
      <c r="AD27" s="388"/>
      <c r="AE27" s="307"/>
      <c r="AF27" s="390"/>
      <c r="AG27" s="310"/>
      <c r="AH27" s="388"/>
      <c r="AI27" s="311"/>
      <c r="AJ27" s="391"/>
      <c r="AK27" s="310"/>
      <c r="AL27" s="388"/>
      <c r="AM27" s="307"/>
      <c r="AN27" s="390"/>
      <c r="AO27" s="310"/>
      <c r="AP27" s="388"/>
      <c r="AQ27" s="311"/>
    </row>
    <row r="28" spans="1:43" s="301" customFormat="1">
      <c r="A28" s="555"/>
      <c r="B28" s="555"/>
      <c r="C28" s="368"/>
      <c r="D28" s="366"/>
      <c r="E28" s="302"/>
      <c r="F28" s="286"/>
      <c r="G28" s="345"/>
      <c r="H28" s="281"/>
      <c r="I28" s="271"/>
      <c r="J28" s="286"/>
      <c r="K28" s="121"/>
      <c r="L28" s="303"/>
      <c r="M28" s="271"/>
      <c r="N28" s="286"/>
      <c r="O28" s="112"/>
      <c r="P28" s="281"/>
      <c r="Q28" s="271"/>
      <c r="R28" s="286"/>
      <c r="S28" s="121"/>
      <c r="T28" s="303"/>
      <c r="U28" s="271"/>
      <c r="V28" s="286"/>
      <c r="W28" s="112"/>
      <c r="X28" s="281"/>
      <c r="Y28" s="271"/>
      <c r="Z28" s="286"/>
      <c r="AA28" s="121"/>
      <c r="AB28" s="303"/>
      <c r="AC28" s="271"/>
      <c r="AD28" s="286"/>
      <c r="AE28" s="112"/>
      <c r="AF28" s="281"/>
      <c r="AG28" s="271"/>
      <c r="AH28" s="286"/>
      <c r="AI28" s="121"/>
      <c r="AJ28" s="303"/>
      <c r="AK28" s="271"/>
      <c r="AL28" s="286"/>
      <c r="AM28" s="112"/>
      <c r="AN28" s="281"/>
      <c r="AO28" s="271"/>
      <c r="AP28" s="286"/>
      <c r="AQ28" s="121"/>
    </row>
    <row r="29" spans="1:43" s="301" customFormat="1">
      <c r="A29" s="555"/>
      <c r="B29" s="555"/>
      <c r="C29" s="368"/>
      <c r="D29" s="366"/>
      <c r="E29" s="302"/>
      <c r="F29" s="286"/>
      <c r="G29" s="345"/>
      <c r="H29" s="281"/>
      <c r="I29" s="271"/>
      <c r="J29" s="286"/>
      <c r="K29" s="121"/>
      <c r="L29" s="303"/>
      <c r="M29" s="271"/>
      <c r="N29" s="286"/>
      <c r="O29" s="112"/>
      <c r="P29" s="281"/>
      <c r="Q29" s="271"/>
      <c r="R29" s="286"/>
      <c r="S29" s="121"/>
      <c r="T29" s="303"/>
      <c r="U29" s="271"/>
      <c r="V29" s="286"/>
      <c r="W29" s="112"/>
      <c r="X29" s="281"/>
      <c r="Y29" s="271"/>
      <c r="Z29" s="286"/>
      <c r="AA29" s="121"/>
      <c r="AB29" s="303"/>
      <c r="AC29" s="271"/>
      <c r="AD29" s="286"/>
      <c r="AE29" s="112"/>
      <c r="AF29" s="281"/>
      <c r="AG29" s="271"/>
      <c r="AH29" s="286"/>
      <c r="AI29" s="121"/>
      <c r="AJ29" s="303"/>
      <c r="AK29" s="271"/>
      <c r="AL29" s="286"/>
      <c r="AM29" s="112"/>
      <c r="AN29" s="281"/>
      <c r="AO29" s="271"/>
      <c r="AP29" s="286"/>
      <c r="AQ29" s="121"/>
    </row>
    <row r="30" spans="1:43" s="301" customFormat="1">
      <c r="A30" s="555"/>
      <c r="B30" s="555"/>
      <c r="C30" s="368"/>
      <c r="D30" s="366"/>
      <c r="E30" s="302"/>
      <c r="F30" s="286"/>
      <c r="G30" s="345"/>
      <c r="H30" s="281"/>
      <c r="I30" s="271"/>
      <c r="J30" s="286"/>
      <c r="K30" s="121"/>
      <c r="L30" s="303"/>
      <c r="M30" s="271"/>
      <c r="N30" s="286"/>
      <c r="O30" s="112"/>
      <c r="P30" s="281"/>
      <c r="Q30" s="271"/>
      <c r="R30" s="286"/>
      <c r="S30" s="121"/>
      <c r="T30" s="303"/>
      <c r="U30" s="271"/>
      <c r="V30" s="286"/>
      <c r="W30" s="112"/>
      <c r="X30" s="281"/>
      <c r="Y30" s="271"/>
      <c r="Z30" s="286"/>
      <c r="AA30" s="121"/>
      <c r="AB30" s="303"/>
      <c r="AC30" s="271"/>
      <c r="AD30" s="286"/>
      <c r="AE30" s="112"/>
      <c r="AF30" s="281"/>
      <c r="AG30" s="271"/>
      <c r="AH30" s="286"/>
      <c r="AI30" s="121"/>
      <c r="AJ30" s="303"/>
      <c r="AK30" s="271"/>
      <c r="AL30" s="286"/>
      <c r="AM30" s="112"/>
      <c r="AN30" s="281"/>
      <c r="AO30" s="271"/>
      <c r="AP30" s="286"/>
      <c r="AQ30" s="121"/>
    </row>
    <row r="31" spans="1:43" s="301" customFormat="1" ht="15.75" customHeight="1">
      <c r="A31" s="555"/>
      <c r="B31" s="555"/>
      <c r="C31" s="368"/>
      <c r="D31" s="366"/>
      <c r="E31" s="302"/>
      <c r="F31" s="286"/>
      <c r="G31" s="345"/>
      <c r="H31" s="281"/>
      <c r="I31" s="271"/>
      <c r="J31" s="286"/>
      <c r="K31" s="121"/>
      <c r="L31" s="303"/>
      <c r="M31" s="271"/>
      <c r="N31" s="286"/>
      <c r="O31" s="112"/>
      <c r="P31" s="281"/>
      <c r="Q31" s="271"/>
      <c r="R31" s="286"/>
      <c r="S31" s="121"/>
      <c r="T31" s="303"/>
      <c r="U31" s="271"/>
      <c r="V31" s="286"/>
      <c r="W31" s="112"/>
      <c r="X31" s="281"/>
      <c r="Y31" s="271"/>
      <c r="Z31" s="286"/>
      <c r="AA31" s="121"/>
      <c r="AB31" s="303"/>
      <c r="AC31" s="271"/>
      <c r="AD31" s="286"/>
      <c r="AE31" s="112"/>
      <c r="AF31" s="281"/>
      <c r="AG31" s="271"/>
      <c r="AH31" s="286"/>
      <c r="AI31" s="121"/>
      <c r="AJ31" s="303"/>
      <c r="AK31" s="271"/>
      <c r="AL31" s="286"/>
      <c r="AM31" s="112"/>
      <c r="AN31" s="281"/>
      <c r="AO31" s="271"/>
      <c r="AP31" s="286"/>
      <c r="AQ31" s="121"/>
    </row>
    <row r="32" spans="1:43" s="301" customFormat="1">
      <c r="A32" s="555"/>
      <c r="B32" s="555"/>
      <c r="C32" s="368"/>
      <c r="D32" s="386"/>
      <c r="E32" s="387"/>
      <c r="F32" s="388"/>
      <c r="G32" s="389"/>
      <c r="H32" s="390"/>
      <c r="I32" s="310"/>
      <c r="J32" s="388"/>
      <c r="K32" s="311"/>
      <c r="L32" s="391"/>
      <c r="M32" s="310"/>
      <c r="N32" s="388"/>
      <c r="O32" s="307"/>
      <c r="P32" s="390"/>
      <c r="Q32" s="310"/>
      <c r="R32" s="388"/>
      <c r="S32" s="311"/>
      <c r="T32" s="391"/>
      <c r="U32" s="310"/>
      <c r="V32" s="388"/>
      <c r="W32" s="307"/>
      <c r="X32" s="390"/>
      <c r="Y32" s="310"/>
      <c r="Z32" s="388"/>
      <c r="AA32" s="311"/>
      <c r="AB32" s="391"/>
      <c r="AC32" s="310"/>
      <c r="AD32" s="388"/>
      <c r="AE32" s="307"/>
      <c r="AF32" s="390"/>
      <c r="AG32" s="310"/>
      <c r="AH32" s="388"/>
      <c r="AI32" s="311"/>
      <c r="AJ32" s="391"/>
      <c r="AK32" s="310"/>
      <c r="AL32" s="388"/>
      <c r="AM32" s="307"/>
      <c r="AN32" s="390"/>
      <c r="AO32" s="310"/>
      <c r="AP32" s="388"/>
      <c r="AQ32" s="311"/>
    </row>
    <row r="33" spans="1:43">
      <c r="A33" s="555"/>
      <c r="B33" s="555"/>
      <c r="C33" s="369"/>
      <c r="D33" s="367"/>
      <c r="E33" s="304"/>
      <c r="F33" s="305"/>
      <c r="G33" s="129"/>
      <c r="H33" s="281"/>
      <c r="I33" s="271"/>
      <c r="J33" s="286"/>
      <c r="K33" s="121"/>
      <c r="L33" s="303"/>
      <c r="M33" s="271"/>
      <c r="N33" s="286"/>
      <c r="O33" s="112"/>
      <c r="P33" s="281"/>
      <c r="Q33" s="271"/>
      <c r="R33" s="286"/>
      <c r="S33" s="121"/>
      <c r="T33" s="303"/>
      <c r="U33" s="271"/>
      <c r="V33" s="286"/>
      <c r="W33" s="112"/>
      <c r="X33" s="281"/>
      <c r="Y33" s="271"/>
      <c r="Z33" s="286"/>
      <c r="AA33" s="121"/>
      <c r="AB33" s="303"/>
      <c r="AC33" s="271"/>
      <c r="AD33" s="286"/>
      <c r="AE33" s="112"/>
      <c r="AF33" s="281"/>
      <c r="AG33" s="271"/>
      <c r="AH33" s="286"/>
      <c r="AI33" s="121"/>
      <c r="AJ33" s="303"/>
      <c r="AK33" s="271"/>
      <c r="AL33" s="286"/>
      <c r="AM33" s="112"/>
      <c r="AN33" s="281"/>
      <c r="AO33" s="271"/>
      <c r="AP33" s="286"/>
      <c r="AQ33" s="121"/>
    </row>
    <row r="34" spans="1:43" s="301" customFormat="1">
      <c r="A34" s="555"/>
      <c r="B34" s="555"/>
      <c r="C34" s="368"/>
      <c r="D34" s="366"/>
      <c r="E34" s="302"/>
      <c r="F34" s="288"/>
      <c r="G34" s="345"/>
      <c r="H34" s="281"/>
      <c r="I34" s="271"/>
      <c r="J34" s="286"/>
      <c r="K34" s="121"/>
      <c r="L34" s="303"/>
      <c r="M34" s="271"/>
      <c r="N34" s="286"/>
      <c r="O34" s="112"/>
      <c r="P34" s="281"/>
      <c r="Q34" s="271"/>
      <c r="R34" s="286"/>
      <c r="S34" s="121"/>
      <c r="T34" s="303"/>
      <c r="U34" s="271"/>
      <c r="V34" s="286"/>
      <c r="W34" s="112"/>
      <c r="X34" s="281"/>
      <c r="Y34" s="271"/>
      <c r="Z34" s="286"/>
      <c r="AA34" s="121"/>
      <c r="AB34" s="303"/>
      <c r="AC34" s="271"/>
      <c r="AD34" s="286"/>
      <c r="AE34" s="112"/>
      <c r="AF34" s="281"/>
      <c r="AG34" s="271"/>
      <c r="AH34" s="286"/>
      <c r="AI34" s="121"/>
      <c r="AJ34" s="303"/>
      <c r="AK34" s="271"/>
      <c r="AL34" s="286"/>
      <c r="AM34" s="112"/>
      <c r="AN34" s="281"/>
      <c r="AO34" s="271"/>
      <c r="AP34" s="286"/>
      <c r="AQ34" s="121"/>
    </row>
    <row r="35" spans="1:43" s="301" customFormat="1">
      <c r="A35" s="555"/>
      <c r="B35" s="555"/>
      <c r="C35" s="368"/>
      <c r="D35" s="366"/>
      <c r="E35" s="302"/>
      <c r="F35" s="286"/>
      <c r="G35" s="345"/>
      <c r="H35" s="281"/>
      <c r="I35" s="271"/>
      <c r="J35" s="286"/>
      <c r="K35" s="121"/>
      <c r="L35" s="303"/>
      <c r="M35" s="271"/>
      <c r="N35" s="286"/>
      <c r="O35" s="112"/>
      <c r="P35" s="281"/>
      <c r="Q35" s="271"/>
      <c r="R35" s="286"/>
      <c r="S35" s="121"/>
      <c r="T35" s="303"/>
      <c r="U35" s="271"/>
      <c r="V35" s="286"/>
      <c r="W35" s="112"/>
      <c r="X35" s="281"/>
      <c r="Y35" s="271"/>
      <c r="Z35" s="286"/>
      <c r="AA35" s="121"/>
      <c r="AB35" s="303"/>
      <c r="AC35" s="271"/>
      <c r="AD35" s="286"/>
      <c r="AE35" s="112"/>
      <c r="AF35" s="281"/>
      <c r="AG35" s="271"/>
      <c r="AH35" s="286"/>
      <c r="AI35" s="121"/>
      <c r="AJ35" s="303"/>
      <c r="AK35" s="271"/>
      <c r="AL35" s="286"/>
      <c r="AM35" s="112"/>
      <c r="AN35" s="281"/>
      <c r="AO35" s="271"/>
      <c r="AP35" s="286"/>
      <c r="AQ35" s="121"/>
    </row>
    <row r="36" spans="1:43">
      <c r="A36" s="555"/>
      <c r="B36" s="555"/>
      <c r="C36" s="368"/>
      <c r="D36" s="391"/>
      <c r="E36" s="310"/>
      <c r="F36" s="388"/>
      <c r="G36" s="307"/>
      <c r="H36" s="390"/>
      <c r="I36" s="310"/>
      <c r="J36" s="388"/>
      <c r="K36" s="311"/>
      <c r="L36" s="391"/>
      <c r="M36" s="310"/>
      <c r="N36" s="388"/>
      <c r="O36" s="307"/>
      <c r="P36" s="390"/>
      <c r="Q36" s="310"/>
      <c r="R36" s="388"/>
      <c r="S36" s="311"/>
      <c r="T36" s="391"/>
      <c r="U36" s="310"/>
      <c r="V36" s="388"/>
      <c r="W36" s="307"/>
      <c r="X36" s="390"/>
      <c r="Y36" s="310"/>
      <c r="Z36" s="388"/>
      <c r="AA36" s="311"/>
      <c r="AB36" s="391"/>
      <c r="AC36" s="310"/>
      <c r="AD36" s="388"/>
      <c r="AE36" s="307"/>
      <c r="AF36" s="390"/>
      <c r="AG36" s="310"/>
      <c r="AH36" s="388"/>
      <c r="AI36" s="311"/>
      <c r="AJ36" s="391"/>
      <c r="AK36" s="310"/>
      <c r="AL36" s="388"/>
      <c r="AM36" s="307"/>
      <c r="AN36" s="390"/>
      <c r="AO36" s="310"/>
      <c r="AP36" s="388"/>
      <c r="AQ36" s="311"/>
    </row>
    <row r="37" spans="1:43" s="343" customFormat="1">
      <c r="A37" s="555"/>
      <c r="B37" s="555"/>
      <c r="C37" s="368"/>
      <c r="D37" s="391"/>
      <c r="E37" s="310"/>
      <c r="F37" s="388"/>
      <c r="G37" s="307"/>
      <c r="H37" s="390"/>
      <c r="I37" s="310"/>
      <c r="J37" s="388"/>
      <c r="K37" s="311"/>
      <c r="L37" s="391"/>
      <c r="M37" s="310"/>
      <c r="N37" s="388"/>
      <c r="O37" s="307"/>
      <c r="P37" s="390"/>
      <c r="Q37" s="310"/>
      <c r="R37" s="388"/>
      <c r="S37" s="311"/>
      <c r="T37" s="391"/>
      <c r="U37" s="310"/>
      <c r="V37" s="388"/>
      <c r="W37" s="307"/>
      <c r="X37" s="390"/>
      <c r="Y37" s="310"/>
      <c r="Z37" s="388"/>
      <c r="AA37" s="311"/>
      <c r="AB37" s="391"/>
      <c r="AC37" s="310"/>
      <c r="AD37" s="388"/>
      <c r="AE37" s="307"/>
      <c r="AF37" s="390"/>
      <c r="AG37" s="310"/>
      <c r="AH37" s="388"/>
      <c r="AI37" s="311"/>
      <c r="AJ37" s="391"/>
      <c r="AK37" s="310"/>
      <c r="AL37" s="388"/>
      <c r="AM37" s="307"/>
      <c r="AN37" s="390"/>
      <c r="AO37" s="310"/>
      <c r="AP37" s="388"/>
      <c r="AQ37" s="311"/>
    </row>
    <row r="38" spans="1:43" s="343" customFormat="1">
      <c r="A38" s="555"/>
      <c r="B38" s="555"/>
      <c r="C38" s="368"/>
      <c r="D38" s="303"/>
      <c r="E38" s="271"/>
      <c r="F38" s="286"/>
      <c r="G38" s="112"/>
      <c r="H38" s="281"/>
      <c r="I38" s="271"/>
      <c r="J38" s="286"/>
      <c r="K38" s="121"/>
      <c r="L38" s="303"/>
      <c r="M38" s="271"/>
      <c r="N38" s="286"/>
      <c r="O38" s="112"/>
      <c r="P38" s="281"/>
      <c r="Q38" s="271"/>
      <c r="R38" s="286"/>
      <c r="S38" s="121"/>
      <c r="T38" s="303"/>
      <c r="U38" s="271"/>
      <c r="V38" s="286"/>
      <c r="W38" s="112"/>
      <c r="X38" s="281"/>
      <c r="Y38" s="271"/>
      <c r="Z38" s="286"/>
      <c r="AA38" s="121"/>
      <c r="AB38" s="303"/>
      <c r="AC38" s="271"/>
      <c r="AD38" s="286"/>
      <c r="AE38" s="112"/>
      <c r="AF38" s="281"/>
      <c r="AG38" s="271"/>
      <c r="AH38" s="286"/>
      <c r="AI38" s="121"/>
      <c r="AJ38" s="303"/>
      <c r="AK38" s="271"/>
      <c r="AL38" s="286"/>
      <c r="AM38" s="112"/>
      <c r="AN38" s="281"/>
      <c r="AO38" s="271"/>
      <c r="AP38" s="286"/>
      <c r="AQ38" s="121"/>
    </row>
    <row r="39" spans="1:43" s="343" customFormat="1">
      <c r="A39" s="555"/>
      <c r="B39" s="555"/>
      <c r="C39" s="368"/>
      <c r="D39" s="303"/>
      <c r="E39" s="271"/>
      <c r="F39" s="286"/>
      <c r="G39" s="112"/>
      <c r="H39" s="281"/>
      <c r="I39" s="271"/>
      <c r="J39" s="286"/>
      <c r="K39" s="121"/>
      <c r="L39" s="303"/>
      <c r="M39" s="271"/>
      <c r="N39" s="286"/>
      <c r="O39" s="112"/>
      <c r="P39" s="281"/>
      <c r="Q39" s="271"/>
      <c r="R39" s="286"/>
      <c r="S39" s="121"/>
      <c r="T39" s="303"/>
      <c r="U39" s="271"/>
      <c r="V39" s="286"/>
      <c r="W39" s="112"/>
      <c r="X39" s="281"/>
      <c r="Y39" s="271"/>
      <c r="Z39" s="286"/>
      <c r="AA39" s="121"/>
      <c r="AB39" s="303"/>
      <c r="AC39" s="271"/>
      <c r="AD39" s="286"/>
      <c r="AE39" s="112"/>
      <c r="AF39" s="281"/>
      <c r="AG39" s="271"/>
      <c r="AH39" s="286"/>
      <c r="AI39" s="121"/>
      <c r="AJ39" s="303"/>
      <c r="AK39" s="271"/>
      <c r="AL39" s="286"/>
      <c r="AM39" s="112"/>
      <c r="AN39" s="281"/>
      <c r="AO39" s="271"/>
      <c r="AP39" s="286"/>
      <c r="AQ39" s="121"/>
    </row>
    <row r="40" spans="1:43" s="343" customFormat="1" ht="15.75" thickBot="1">
      <c r="A40" s="383"/>
      <c r="B40" s="344"/>
      <c r="C40" s="370"/>
      <c r="D40" s="306"/>
      <c r="E40" s="272"/>
      <c r="F40" s="287"/>
      <c r="G40" s="346"/>
      <c r="H40" s="283"/>
      <c r="I40" s="272"/>
      <c r="J40" s="287"/>
      <c r="K40" s="273"/>
      <c r="L40" s="306"/>
      <c r="M40" s="272"/>
      <c r="N40" s="287"/>
      <c r="O40" s="346"/>
      <c r="P40" s="283"/>
      <c r="Q40" s="272"/>
      <c r="R40" s="287"/>
      <c r="S40" s="273"/>
      <c r="T40" s="306"/>
      <c r="U40" s="272"/>
      <c r="V40" s="287"/>
      <c r="W40" s="346"/>
      <c r="X40" s="283"/>
      <c r="Y40" s="272"/>
      <c r="Z40" s="287"/>
      <c r="AA40" s="273"/>
      <c r="AB40" s="306"/>
      <c r="AC40" s="272"/>
      <c r="AD40" s="287"/>
      <c r="AE40" s="346"/>
      <c r="AF40" s="283"/>
      <c r="AG40" s="272"/>
      <c r="AH40" s="287"/>
      <c r="AI40" s="273"/>
      <c r="AJ40" s="306"/>
      <c r="AK40" s="272"/>
      <c r="AL40" s="287"/>
      <c r="AM40" s="346"/>
      <c r="AN40" s="283"/>
      <c r="AO40" s="272"/>
      <c r="AP40" s="287"/>
      <c r="AQ40" s="273"/>
    </row>
    <row r="41" spans="1:43">
      <c r="F41" s="308">
        <f>SUM(F25:F36)/12</f>
        <v>0</v>
      </c>
      <c r="J41" s="308">
        <f>SUM(J25:J36)/12</f>
        <v>0</v>
      </c>
      <c r="N41" s="308">
        <f>SUM(N25:N36)/12</f>
        <v>0</v>
      </c>
      <c r="R41" s="308">
        <f>SUM(R25:R36)/12</f>
        <v>0</v>
      </c>
      <c r="V41" s="308">
        <f>SUM(V25:V36)/12</f>
        <v>0</v>
      </c>
      <c r="Z41" s="308">
        <f>SUM(Z25:Z36)/12</f>
        <v>0</v>
      </c>
      <c r="AD41" s="308">
        <f>SUM(AD25:AD36)/12</f>
        <v>0</v>
      </c>
      <c r="AH41" s="308">
        <f>SUM(AH25:AH36)/12</f>
        <v>0</v>
      </c>
      <c r="AL41" s="308">
        <f>SUM(AL25:AL36)/12</f>
        <v>0</v>
      </c>
      <c r="AP41" s="308">
        <f>SUM(AP25:AP36)/12</f>
        <v>0</v>
      </c>
    </row>
    <row r="42" spans="1:43" s="554" customFormat="1">
      <c r="F42" s="574"/>
    </row>
    <row r="43" spans="1:43" s="554" customFormat="1">
      <c r="F43" s="574"/>
      <c r="H43" s="339"/>
      <c r="J43" s="574"/>
      <c r="L43" s="339"/>
      <c r="N43" s="574"/>
      <c r="P43" s="339"/>
      <c r="R43" s="574"/>
      <c r="T43" s="339"/>
      <c r="V43" s="574"/>
      <c r="X43" s="339"/>
      <c r="Z43" s="574"/>
      <c r="AB43" s="339"/>
      <c r="AD43" s="574"/>
      <c r="AF43" s="339"/>
      <c r="AH43" s="574"/>
      <c r="AJ43" s="339"/>
      <c r="AL43" s="574"/>
      <c r="AN43" s="339"/>
      <c r="AP43" s="574"/>
    </row>
    <row r="44" spans="1:43" s="554" customFormat="1">
      <c r="F44" s="575"/>
      <c r="H44" s="339"/>
      <c r="J44" s="574"/>
      <c r="L44" s="339"/>
      <c r="N44" s="574"/>
      <c r="P44" s="339"/>
      <c r="R44" s="574"/>
      <c r="T44" s="339"/>
      <c r="V44" s="574"/>
      <c r="X44" s="339"/>
      <c r="Z44" s="574"/>
      <c r="AB44" s="339"/>
      <c r="AD44" s="574"/>
      <c r="AF44" s="339"/>
      <c r="AH44" s="574"/>
      <c r="AJ44" s="339"/>
      <c r="AL44" s="574"/>
      <c r="AN44" s="339"/>
      <c r="AP44" s="574"/>
    </row>
    <row r="45" spans="1:43" s="554" customFormat="1">
      <c r="F45" s="574"/>
      <c r="H45" s="339"/>
      <c r="J45" s="574"/>
      <c r="K45" s="576"/>
      <c r="L45" s="339"/>
      <c r="N45" s="574"/>
      <c r="O45" s="576"/>
      <c r="P45" s="339"/>
      <c r="R45" s="574"/>
      <c r="S45" s="576"/>
      <c r="T45" s="339"/>
      <c r="V45" s="574"/>
      <c r="W45" s="576"/>
      <c r="X45" s="339"/>
      <c r="Z45" s="574"/>
      <c r="AA45" s="576"/>
      <c r="AB45" s="339"/>
      <c r="AD45" s="574"/>
      <c r="AE45" s="576"/>
      <c r="AF45" s="339"/>
      <c r="AH45" s="574"/>
      <c r="AI45" s="576"/>
      <c r="AJ45" s="339"/>
      <c r="AL45" s="574"/>
      <c r="AM45" s="576"/>
      <c r="AN45" s="339"/>
      <c r="AP45" s="574"/>
      <c r="AQ45" s="576"/>
    </row>
    <row r="46" spans="1:43" s="554" customFormat="1">
      <c r="F46" s="574"/>
      <c r="H46" s="339"/>
      <c r="J46" s="574"/>
      <c r="K46" s="576"/>
      <c r="L46" s="339"/>
      <c r="N46" s="574"/>
      <c r="O46" s="576"/>
      <c r="P46" s="339"/>
      <c r="R46" s="574"/>
      <c r="S46" s="576"/>
      <c r="T46" s="339"/>
      <c r="V46" s="574"/>
      <c r="W46" s="576"/>
      <c r="X46" s="339"/>
      <c r="Z46" s="574"/>
      <c r="AA46" s="576"/>
      <c r="AB46" s="339"/>
      <c r="AD46" s="574"/>
      <c r="AE46" s="576"/>
      <c r="AF46" s="339"/>
      <c r="AH46" s="574"/>
      <c r="AI46" s="576"/>
      <c r="AJ46" s="339"/>
      <c r="AL46" s="574"/>
      <c r="AM46" s="576"/>
      <c r="AN46" s="339"/>
      <c r="AP46" s="574"/>
      <c r="AQ46" s="576"/>
    </row>
    <row r="47" spans="1:43" s="554" customFormat="1">
      <c r="F47" s="574"/>
      <c r="H47" s="339"/>
      <c r="J47" s="574"/>
      <c r="L47" s="339"/>
      <c r="N47" s="574"/>
      <c r="P47" s="339"/>
      <c r="R47" s="574"/>
      <c r="S47" s="846"/>
      <c r="T47" s="339"/>
      <c r="V47" s="574"/>
      <c r="X47" s="339"/>
      <c r="Z47" s="574"/>
      <c r="AB47" s="339"/>
      <c r="AD47" s="574"/>
      <c r="AF47" s="339"/>
      <c r="AH47" s="574"/>
      <c r="AJ47" s="339"/>
      <c r="AL47" s="574"/>
      <c r="AN47" s="339"/>
      <c r="AP47" s="574"/>
    </row>
    <row r="48" spans="1:43" s="554" customFormat="1">
      <c r="E48" s="577"/>
      <c r="S48" s="846"/>
      <c r="V48" s="578"/>
    </row>
    <row r="49" spans="2:23" s="554" customFormat="1">
      <c r="E49" s="577"/>
      <c r="S49" s="846"/>
      <c r="W49" s="574"/>
    </row>
    <row r="50" spans="2:23" s="554" customFormat="1">
      <c r="B50" s="579"/>
      <c r="S50" s="846"/>
    </row>
    <row r="51" spans="2:23" s="554" customFormat="1">
      <c r="B51" s="579"/>
      <c r="S51" s="846"/>
    </row>
    <row r="52" spans="2:23" s="554" customFormat="1">
      <c r="B52" s="579"/>
      <c r="S52" s="846"/>
    </row>
    <row r="53" spans="2:23" s="554" customFormat="1">
      <c r="B53" s="579"/>
      <c r="S53" s="846"/>
    </row>
    <row r="54" spans="2:23" s="554" customFormat="1">
      <c r="B54" s="579"/>
      <c r="N54" s="580"/>
    </row>
    <row r="55" spans="2:23" s="554" customFormat="1">
      <c r="B55" s="579"/>
      <c r="N55" s="580"/>
    </row>
    <row r="56" spans="2:23" s="554" customFormat="1">
      <c r="B56" s="579"/>
      <c r="N56" s="580"/>
    </row>
    <row r="57" spans="2:23" s="554" customFormat="1">
      <c r="B57" s="579"/>
      <c r="N57" s="580"/>
    </row>
    <row r="58" spans="2:23" s="554" customFormat="1">
      <c r="B58" s="579"/>
      <c r="N58" s="580"/>
    </row>
    <row r="59" spans="2:23" s="554" customFormat="1">
      <c r="B59" s="579"/>
      <c r="N59" s="580"/>
      <c r="R59" s="574"/>
    </row>
    <row r="60" spans="2:23" s="554" customFormat="1">
      <c r="B60" s="581"/>
      <c r="N60" s="580"/>
      <c r="R60" s="574"/>
    </row>
    <row r="61" spans="2:23" s="554" customFormat="1">
      <c r="B61" s="579"/>
      <c r="N61" s="580"/>
      <c r="R61" s="574"/>
    </row>
    <row r="62" spans="2:23" s="554" customFormat="1">
      <c r="B62" s="579"/>
      <c r="N62" s="580"/>
      <c r="R62" s="574"/>
    </row>
    <row r="63" spans="2:23" s="554" customFormat="1">
      <c r="B63" s="579"/>
      <c r="N63" s="580"/>
    </row>
    <row r="64" spans="2:23" s="554" customFormat="1">
      <c r="B64" s="579"/>
      <c r="N64" s="580"/>
    </row>
    <row r="65" spans="14:21" s="554" customFormat="1">
      <c r="N65" s="580"/>
    </row>
    <row r="66" spans="14:21" s="554" customFormat="1">
      <c r="N66" s="580"/>
    </row>
    <row r="67" spans="14:21" s="554" customFormat="1">
      <c r="N67" s="580"/>
    </row>
    <row r="68" spans="14:21" s="554" customFormat="1">
      <c r="N68" s="580"/>
    </row>
    <row r="69" spans="14:21" s="554" customFormat="1"/>
    <row r="70" spans="14:21" s="554" customFormat="1"/>
    <row r="71" spans="14:21" s="554" customFormat="1"/>
    <row r="72" spans="14:21" s="554" customFormat="1"/>
    <row r="73" spans="14:21" s="554" customFormat="1"/>
    <row r="74" spans="14:21" s="554" customFormat="1"/>
    <row r="75" spans="14:21" s="554" customFormat="1">
      <c r="Q75" s="574"/>
      <c r="R75" s="339"/>
      <c r="T75" s="582"/>
      <c r="U75" s="339"/>
    </row>
    <row r="76" spans="14:21" s="554" customFormat="1">
      <c r="Q76" s="574"/>
      <c r="R76" s="339"/>
      <c r="T76" s="582"/>
      <c r="U76" s="339"/>
    </row>
    <row r="77" spans="14:21" s="554" customFormat="1">
      <c r="Q77" s="574"/>
      <c r="R77" s="339"/>
      <c r="T77" s="582"/>
      <c r="U77" s="339"/>
    </row>
    <row r="78" spans="14:21" s="554" customFormat="1">
      <c r="Q78" s="574"/>
      <c r="R78" s="339"/>
      <c r="T78" s="582"/>
      <c r="U78" s="339"/>
    </row>
    <row r="79" spans="14:21" s="554" customFormat="1">
      <c r="Q79" s="574"/>
      <c r="R79" s="339"/>
      <c r="T79" s="582"/>
      <c r="U79" s="339"/>
    </row>
    <row r="80" spans="14:21" s="554" customFormat="1">
      <c r="Q80" s="574"/>
      <c r="R80" s="339"/>
      <c r="T80" s="582"/>
      <c r="U80" s="339"/>
    </row>
    <row r="81" spans="17:23" s="554" customFormat="1">
      <c r="Q81" s="574"/>
      <c r="R81" s="339"/>
      <c r="T81" s="582"/>
      <c r="U81" s="339"/>
      <c r="W81" s="577"/>
    </row>
    <row r="82" spans="17:23" s="554" customFormat="1">
      <c r="Q82" s="574"/>
      <c r="R82" s="339"/>
      <c r="T82" s="582"/>
      <c r="U82" s="339"/>
    </row>
    <row r="83" spans="17:23" s="554" customFormat="1">
      <c r="Q83" s="574"/>
      <c r="R83" s="339"/>
      <c r="T83" s="582"/>
      <c r="U83" s="339"/>
    </row>
    <row r="84" spans="17:23" s="554" customFormat="1">
      <c r="Q84" s="574"/>
      <c r="R84" s="339"/>
      <c r="T84" s="582"/>
      <c r="U84" s="339"/>
    </row>
    <row r="85" spans="17:23" s="554" customFormat="1">
      <c r="Q85" s="574"/>
      <c r="R85" s="339"/>
      <c r="T85" s="582"/>
      <c r="U85" s="339"/>
    </row>
    <row r="86" spans="17:23" s="554" customFormat="1">
      <c r="Q86" s="574"/>
      <c r="R86" s="339"/>
      <c r="T86" s="582"/>
      <c r="U86" s="339"/>
    </row>
    <row r="87" spans="17:23" s="554" customFormat="1">
      <c r="Q87" s="574"/>
      <c r="R87" s="339"/>
      <c r="T87" s="582"/>
      <c r="U87" s="339"/>
    </row>
    <row r="88" spans="17:23" s="554" customFormat="1">
      <c r="Q88" s="574"/>
      <c r="R88" s="339"/>
      <c r="T88" s="582"/>
      <c r="U88" s="339"/>
      <c r="W88" s="576"/>
    </row>
    <row r="89" spans="17:23" s="554" customFormat="1">
      <c r="Q89" s="574"/>
    </row>
    <row r="90" spans="17:23" s="554" customFormat="1">
      <c r="Q90" s="574"/>
    </row>
    <row r="91" spans="17:23">
      <c r="Q91" s="285"/>
    </row>
  </sheetData>
  <sortState ref="C3:F13">
    <sortCondition ref="C3"/>
  </sortState>
  <mergeCells count="26">
    <mergeCell ref="S47:S50"/>
    <mergeCell ref="D22:F22"/>
    <mergeCell ref="G22:I22"/>
    <mergeCell ref="V1:X1"/>
    <mergeCell ref="S51:S53"/>
    <mergeCell ref="Y1:AA1"/>
    <mergeCell ref="AB1:AD1"/>
    <mergeCell ref="AE1:AG1"/>
    <mergeCell ref="C1:C2"/>
    <mergeCell ref="D1:F1"/>
    <mergeCell ref="G1:I1"/>
    <mergeCell ref="J1:L1"/>
    <mergeCell ref="M1:O1"/>
    <mergeCell ref="P1:R1"/>
    <mergeCell ref="S1:U1"/>
    <mergeCell ref="AJ23:AM23"/>
    <mergeCell ref="AN23:AQ23"/>
    <mergeCell ref="C23:C24"/>
    <mergeCell ref="D23:G23"/>
    <mergeCell ref="H23:K23"/>
    <mergeCell ref="X23:AA23"/>
    <mergeCell ref="AB23:AE23"/>
    <mergeCell ref="AF23:AI23"/>
    <mergeCell ref="L23:O23"/>
    <mergeCell ref="P23:S23"/>
    <mergeCell ref="T23:W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Z70"/>
  <sheetViews>
    <sheetView topLeftCell="E14" workbookViewId="0">
      <selection activeCell="AU24" sqref="AU24"/>
    </sheetView>
  </sheetViews>
  <sheetFormatPr defaultRowHeight="16.5"/>
  <cols>
    <col min="1" max="1" width="1" style="56" customWidth="1"/>
    <col min="2" max="2" width="6.5703125" style="134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4" customWidth="1"/>
    <col min="7" max="8" width="13.7109375" style="56" customWidth="1"/>
    <col min="9" max="9" width="8.42578125" style="313" customWidth="1"/>
    <col min="10" max="10" width="13.5703125" style="56" hidden="1" customWidth="1"/>
    <col min="11" max="11" width="7.85546875" style="56" hidden="1" customWidth="1"/>
    <col min="12" max="12" width="7.42578125" style="56" hidden="1" customWidth="1"/>
    <col min="13" max="13" width="9.7109375" style="56" hidden="1" customWidth="1"/>
    <col min="14" max="14" width="7.42578125" style="56" hidden="1" customWidth="1"/>
    <col min="15" max="15" width="14.5703125" style="56" hidden="1" customWidth="1"/>
    <col min="16" max="16" width="16.85546875" style="56" hidden="1" customWidth="1"/>
    <col min="17" max="17" width="7.7109375" style="56" hidden="1" customWidth="1"/>
    <col min="18" max="18" width="8.85546875" style="56" hidden="1" customWidth="1"/>
    <col min="19" max="19" width="8" style="56" hidden="1" customWidth="1"/>
    <col min="20" max="20" width="7.42578125" style="56" hidden="1" customWidth="1"/>
    <col min="21" max="21" width="2" style="56" hidden="1" customWidth="1"/>
    <col min="22" max="22" width="9.7109375" style="56" hidden="1" customWidth="1"/>
    <col min="23" max="24" width="7.42578125" style="56" hidden="1" customWidth="1"/>
    <col min="25" max="25" width="1.7109375" style="56" hidden="1" customWidth="1"/>
    <col min="26" max="26" width="13.5703125" style="56" hidden="1" customWidth="1"/>
    <col min="27" max="27" width="7.85546875" style="56" hidden="1" customWidth="1"/>
    <col min="28" max="28" width="7.42578125" style="56" hidden="1" customWidth="1"/>
    <col min="29" max="29" width="9.7109375" style="56" hidden="1" customWidth="1"/>
    <col min="30" max="30" width="7.42578125" style="56" hidden="1" customWidth="1"/>
    <col min="31" max="31" width="14.5703125" style="56" hidden="1" customWidth="1"/>
    <col min="32" max="32" width="16.85546875" style="56" hidden="1" customWidth="1"/>
    <col min="33" max="33" width="7.7109375" style="56" hidden="1" customWidth="1"/>
    <col min="34" max="34" width="8.85546875" style="56" hidden="1" customWidth="1"/>
    <col min="35" max="35" width="8" style="56" hidden="1" customWidth="1"/>
    <col min="36" max="36" width="7.42578125" style="56" hidden="1" customWidth="1"/>
    <col min="37" max="37" width="13.42578125" style="56" hidden="1" customWidth="1"/>
    <col min="38" max="38" width="10.28515625" style="290" hidden="1" customWidth="1"/>
    <col min="39" max="40" width="7.42578125" style="56" hidden="1" customWidth="1"/>
    <col min="41" max="41" width="4" style="56" hidden="1" customWidth="1"/>
    <col min="42" max="42" width="4.42578125" style="56" customWidth="1"/>
    <col min="43" max="43" width="16.85546875" style="56" bestFit="1" customWidth="1"/>
    <col min="44" max="47" width="12.7109375" style="56" customWidth="1"/>
    <col min="48" max="48" width="8.28515625" style="56" bestFit="1" customWidth="1"/>
    <col min="49" max="49" width="11.28515625" style="56" customWidth="1"/>
    <col min="50" max="50" width="3.28515625" style="56" customWidth="1"/>
    <col min="51" max="51" width="18.42578125" style="56" bestFit="1" customWidth="1"/>
    <col min="52" max="52" width="11.7109375" style="56" bestFit="1" customWidth="1"/>
    <col min="53" max="16384" width="9.140625" style="56"/>
  </cols>
  <sheetData>
    <row r="1" spans="2:51" ht="17.25" thickBot="1">
      <c r="AR1" s="134" t="s">
        <v>62</v>
      </c>
      <c r="AS1" s="134" t="s">
        <v>63</v>
      </c>
      <c r="AT1" s="82" t="s">
        <v>61</v>
      </c>
      <c r="AV1" s="134"/>
    </row>
    <row r="2" spans="2:51" ht="17.25" thickBot="1">
      <c r="B2" s="69" t="s">
        <v>1</v>
      </c>
      <c r="C2" s="67" t="s">
        <v>0</v>
      </c>
      <c r="D2" s="67" t="s">
        <v>59</v>
      </c>
      <c r="E2" s="67" t="s">
        <v>2</v>
      </c>
      <c r="F2" s="67" t="s">
        <v>60</v>
      </c>
      <c r="G2" s="67" t="s">
        <v>3</v>
      </c>
      <c r="H2" s="68" t="s">
        <v>4</v>
      </c>
      <c r="I2" s="314"/>
      <c r="J2" s="76" t="s">
        <v>55</v>
      </c>
      <c r="K2" s="75" t="s">
        <v>49</v>
      </c>
      <c r="L2" s="75" t="s">
        <v>91</v>
      </c>
      <c r="M2" s="75" t="s">
        <v>35</v>
      </c>
      <c r="N2" s="75" t="s">
        <v>54</v>
      </c>
      <c r="O2" s="75" t="s">
        <v>96</v>
      </c>
      <c r="P2" s="75" t="s">
        <v>52</v>
      </c>
      <c r="Q2" s="75" t="s">
        <v>57</v>
      </c>
      <c r="R2" s="75" t="s">
        <v>38</v>
      </c>
      <c r="S2" s="75" t="s">
        <v>53</v>
      </c>
      <c r="T2" s="75" t="s">
        <v>56</v>
      </c>
      <c r="U2" s="75" t="s">
        <v>50</v>
      </c>
      <c r="V2" s="291" t="str">
        <f>AQ14</f>
        <v>ESTUDOS</v>
      </c>
      <c r="W2" s="75" t="str">
        <f>AQ15</f>
        <v>MALU</v>
      </c>
      <c r="X2" s="75">
        <f>AQ16</f>
        <v>0</v>
      </c>
      <c r="Z2" s="76" t="s">
        <v>55</v>
      </c>
      <c r="AA2" s="75" t="s">
        <v>49</v>
      </c>
      <c r="AB2" s="75" t="s">
        <v>91</v>
      </c>
      <c r="AC2" s="75" t="s">
        <v>35</v>
      </c>
      <c r="AD2" s="75" t="s">
        <v>54</v>
      </c>
      <c r="AE2" s="75" t="s">
        <v>96</v>
      </c>
      <c r="AF2" s="75" t="s">
        <v>52</v>
      </c>
      <c r="AG2" s="75" t="s">
        <v>57</v>
      </c>
      <c r="AH2" s="75" t="s">
        <v>38</v>
      </c>
      <c r="AI2" s="75" t="s">
        <v>53</v>
      </c>
      <c r="AJ2" s="75" t="s">
        <v>56</v>
      </c>
      <c r="AK2" s="75" t="s">
        <v>50</v>
      </c>
      <c r="AL2" s="291" t="str">
        <f>AQ14</f>
        <v>ESTUDOS</v>
      </c>
      <c r="AM2" s="75" t="str">
        <f>AQ15</f>
        <v>MALU</v>
      </c>
      <c r="AN2" s="75">
        <f>AQ16</f>
        <v>0</v>
      </c>
      <c r="AO2" s="75"/>
      <c r="AP2" s="75"/>
      <c r="AQ2" s="72" t="s">
        <v>55</v>
      </c>
      <c r="AR2" s="98">
        <f t="shared" ref="AR2:AR16" si="0">AT2+AS2</f>
        <v>0</v>
      </c>
      <c r="AS2" s="59">
        <f>Z63</f>
        <v>0</v>
      </c>
      <c r="AT2" s="59">
        <f>J63</f>
        <v>0</v>
      </c>
      <c r="AV2" s="134"/>
    </row>
    <row r="3" spans="2:51">
      <c r="B3" s="61"/>
      <c r="C3" s="63"/>
      <c r="D3" s="80"/>
      <c r="E3" s="57"/>
      <c r="F3" s="77"/>
      <c r="G3" s="78">
        <f t="shared" ref="G3:G62" si="1">IF(F3="MARCIA",E3,IF(F3="AMBOS",E3/2,0))</f>
        <v>0</v>
      </c>
      <c r="H3" s="79">
        <f t="shared" ref="H3:H62" si="2">IF(F3="LUCIANO",E3,IF(F3="AMBOS",E3/2,0))</f>
        <v>0</v>
      </c>
      <c r="I3" s="315"/>
      <c r="J3" s="73">
        <f>IF($D3="ALIMENTAÇÃO",$H3,0)</f>
        <v>0</v>
      </c>
      <c r="K3" s="73">
        <f>IF($D3="ANIMAIS",$H3,0)</f>
        <v>0</v>
      </c>
      <c r="L3" s="73">
        <f>IF($D3="FILHO",$H3,0)</f>
        <v>0</v>
      </c>
      <c r="M3" s="73">
        <f>IF($D3="GASOLINA",$H3,0)</f>
        <v>0</v>
      </c>
      <c r="N3" s="73">
        <f>IF($D3="LAZER",$H3,0)</f>
        <v>0</v>
      </c>
      <c r="O3" s="73">
        <f>IF($D3="MANUT. IMÓVEL",$H3,0)</f>
        <v>0</v>
      </c>
      <c r="P3" s="73">
        <f>IF($D3="MANUT. VEICULAR",$H3,0)</f>
        <v>0</v>
      </c>
      <c r="Q3" s="73">
        <f>IF($D3="MÓVEIS",$H3,0)</f>
        <v>0</v>
      </c>
      <c r="R3" s="73">
        <f>IF($D3="OUTROS",$H3,0)</f>
        <v>0</v>
      </c>
      <c r="S3" s="73">
        <f>IF($D3="PLANOS",$H3,0)</f>
        <v>0</v>
      </c>
      <c r="T3" s="73">
        <f>IF($D3="SAÚDE",$H3,0)</f>
        <v>0</v>
      </c>
      <c r="U3" s="73">
        <f>IF($D3="TRANSPORTE",$H3,0)</f>
        <v>0</v>
      </c>
      <c r="V3" s="73">
        <f>IF($D3=V$2,$H3,0)</f>
        <v>0</v>
      </c>
      <c r="W3" s="73">
        <f t="shared" ref="W3:X18" si="3">IF($D3=W$2,$H3,0)</f>
        <v>0</v>
      </c>
      <c r="X3" s="73">
        <f t="shared" si="3"/>
        <v>0</v>
      </c>
      <c r="Z3" s="73">
        <f>IF($D3="ALIMENTAÇÃO",$G3,0)</f>
        <v>0</v>
      </c>
      <c r="AA3" s="73">
        <f>IF($D3="ANIMAIS",$G3,0)</f>
        <v>0</v>
      </c>
      <c r="AB3" s="73">
        <f>IF($D3="FILHO",$G3,0)</f>
        <v>0</v>
      </c>
      <c r="AC3" s="73">
        <f>IF($D3="GASOLINA",$G3,0)</f>
        <v>0</v>
      </c>
      <c r="AD3" s="73">
        <f>IF($D3="LAZER",$G3,0)</f>
        <v>0</v>
      </c>
      <c r="AE3" s="73">
        <f>IF($D3="MANUT. IMÓVEL",$G3,0)</f>
        <v>0</v>
      </c>
      <c r="AF3" s="73">
        <f>IF($D3="MANUT. VEICULAR",$G3,0)</f>
        <v>0</v>
      </c>
      <c r="AG3" s="73">
        <f>IF($D3="MÓVEIS",$G3,0)</f>
        <v>0</v>
      </c>
      <c r="AH3" s="73">
        <f>IF($D3="OUTROS",$G3,0)</f>
        <v>0</v>
      </c>
      <c r="AI3" s="73">
        <f>IF($D3="PLANOS",$G3,0)</f>
        <v>0</v>
      </c>
      <c r="AJ3" s="73">
        <f>IF($D3="SAÚDE",$G3,0)</f>
        <v>0</v>
      </c>
      <c r="AK3" s="73">
        <f>IF($D3="TRANSPORTE",$G3,0)</f>
        <v>0</v>
      </c>
      <c r="AL3" s="73">
        <f>IF($D3=AL$2,$G3,0)</f>
        <v>0</v>
      </c>
      <c r="AM3" s="73">
        <f t="shared" ref="AM3:AN18" si="4">IF($D3=AM$2,$G3,0)</f>
        <v>0</v>
      </c>
      <c r="AN3" s="73">
        <f t="shared" si="4"/>
        <v>0</v>
      </c>
      <c r="AQ3" s="72" t="s">
        <v>49</v>
      </c>
      <c r="AR3" s="98">
        <f t="shared" si="0"/>
        <v>0</v>
      </c>
      <c r="AS3" s="59">
        <f>AA63</f>
        <v>0</v>
      </c>
      <c r="AT3" s="59">
        <f>K63</f>
        <v>0</v>
      </c>
      <c r="AV3" s="134"/>
      <c r="AW3" s="664" t="s">
        <v>403</v>
      </c>
      <c r="AX3" s="664"/>
      <c r="AY3" s="664"/>
    </row>
    <row r="4" spans="2:51">
      <c r="B4" s="61"/>
      <c r="C4" s="63"/>
      <c r="D4" s="80"/>
      <c r="E4" s="57"/>
      <c r="F4" s="77"/>
      <c r="G4" s="78">
        <f t="shared" si="1"/>
        <v>0</v>
      </c>
      <c r="H4" s="79">
        <f t="shared" si="2"/>
        <v>0</v>
      </c>
      <c r="I4" s="315"/>
      <c r="J4" s="73">
        <f>IF($D4="ALIMENTAÇÃO",$H4,0)</f>
        <v>0</v>
      </c>
      <c r="K4" s="73">
        <f>IF($D4="ANIMAIS",$H4,0)</f>
        <v>0</v>
      </c>
      <c r="L4" s="73">
        <f>IF($D4="FILHO",$H4,0)</f>
        <v>0</v>
      </c>
      <c r="M4" s="73">
        <f>IF($D4="GASOLINA",$H4,0)</f>
        <v>0</v>
      </c>
      <c r="N4" s="73">
        <f>IF($D4="LAZER",$H4,0)</f>
        <v>0</v>
      </c>
      <c r="O4" s="73">
        <f>IF($D4="MANUT. IMÓVEL",$H4,0)</f>
        <v>0</v>
      </c>
      <c r="P4" s="73">
        <f>IF($D4="MANUT. VEICULAR",$H4,0)</f>
        <v>0</v>
      </c>
      <c r="Q4" s="73">
        <f>IF($D4="MÓVEIS",$H4,0)</f>
        <v>0</v>
      </c>
      <c r="R4" s="73">
        <f>IF($D4="OUTROS",$H4,0)</f>
        <v>0</v>
      </c>
      <c r="S4" s="73">
        <f>IF($D4="PLANOS",$H4,0)</f>
        <v>0</v>
      </c>
      <c r="T4" s="73">
        <f>IF($D4="SAÚDE",$H4,0)</f>
        <v>0</v>
      </c>
      <c r="U4" s="73">
        <f>IF($D4="TRANSPORTE",$H4,0)</f>
        <v>0</v>
      </c>
      <c r="V4" s="73">
        <f t="shared" ref="V4:X35" si="5">IF($D4=V$2,$H4,0)</f>
        <v>0</v>
      </c>
      <c r="W4" s="73">
        <f t="shared" si="3"/>
        <v>0</v>
      </c>
      <c r="X4" s="73">
        <f t="shared" si="3"/>
        <v>0</v>
      </c>
      <c r="Z4" s="73">
        <f t="shared" ref="Z4:Z62" si="6">IF($D4="ALIMENTAÇÃO",$G4,0)</f>
        <v>0</v>
      </c>
      <c r="AA4" s="73">
        <f t="shared" ref="AA4:AA62" si="7">IF($D4="ANIMAIS",$G4,0)</f>
        <v>0</v>
      </c>
      <c r="AB4" s="73">
        <f t="shared" ref="AB4:AB62" si="8">IF($D4="FILHO",$G4,0)</f>
        <v>0</v>
      </c>
      <c r="AC4" s="73">
        <f t="shared" ref="AC4:AC62" si="9">IF($D4="GASOLINA",$G4,0)</f>
        <v>0</v>
      </c>
      <c r="AD4" s="73">
        <f t="shared" ref="AD4:AD62" si="10">IF($D4="LAZER",$G4,0)</f>
        <v>0</v>
      </c>
      <c r="AE4" s="73">
        <f t="shared" ref="AE4:AE62" si="11">IF($D4="MANUT. IMÓVEL",$G4,0)</f>
        <v>0</v>
      </c>
      <c r="AF4" s="73">
        <f t="shared" ref="AF4:AF62" si="12">IF($D4="MANUT. VEICULAR",$G4,0)</f>
        <v>0</v>
      </c>
      <c r="AG4" s="73">
        <f t="shared" ref="AG4:AG62" si="13">IF($D4="MÓVEIS",$G4,0)</f>
        <v>0</v>
      </c>
      <c r="AH4" s="73">
        <f t="shared" ref="AH4:AH62" si="14">IF($D4="OUTROS",$G4,0)</f>
        <v>0</v>
      </c>
      <c r="AI4" s="73">
        <f t="shared" ref="AI4:AI62" si="15">IF($D4="PLANOS",$G4,0)</f>
        <v>0</v>
      </c>
      <c r="AJ4" s="73">
        <f t="shared" ref="AJ4:AJ62" si="16">IF($D4="SAÚDE",$G4,0)</f>
        <v>0</v>
      </c>
      <c r="AK4" s="73">
        <f t="shared" ref="AK4:AK62" si="17">IF($D4="TRANSPORTE",$G4,0)</f>
        <v>0</v>
      </c>
      <c r="AL4" s="73">
        <f t="shared" ref="AL4:AN62" si="18">IF($D4=AL$2,$G4,0)</f>
        <v>0</v>
      </c>
      <c r="AM4" s="73">
        <f t="shared" si="4"/>
        <v>0</v>
      </c>
      <c r="AN4" s="73">
        <f t="shared" si="4"/>
        <v>0</v>
      </c>
      <c r="AQ4" s="72" t="s">
        <v>91</v>
      </c>
      <c r="AR4" s="98">
        <f t="shared" si="0"/>
        <v>0</v>
      </c>
      <c r="AS4" s="59">
        <f>AB63</f>
        <v>0</v>
      </c>
      <c r="AT4" s="59">
        <f>L63</f>
        <v>0</v>
      </c>
      <c r="AV4" s="134"/>
      <c r="AW4" s="660" t="s">
        <v>402</v>
      </c>
      <c r="AX4" s="661"/>
      <c r="AY4" s="659">
        <v>0</v>
      </c>
    </row>
    <row r="5" spans="2:51">
      <c r="B5" s="61"/>
      <c r="C5" s="63"/>
      <c r="D5" s="80"/>
      <c r="E5" s="57"/>
      <c r="F5" s="77"/>
      <c r="G5" s="78">
        <f t="shared" si="1"/>
        <v>0</v>
      </c>
      <c r="H5" s="79">
        <f t="shared" si="2"/>
        <v>0</v>
      </c>
      <c r="I5" s="315"/>
      <c r="J5" s="73">
        <f t="shared" ref="J5:J62" si="19">IF($D5="ALIMENTAÇÃO",$H5,0)</f>
        <v>0</v>
      </c>
      <c r="K5" s="73">
        <f t="shared" ref="K5:K62" si="20">IF($D5="ANIMAIS",$H5,0)</f>
        <v>0</v>
      </c>
      <c r="L5" s="73">
        <f t="shared" ref="L5:L62" si="21">IF($D5="FILHO",$H5,0)</f>
        <v>0</v>
      </c>
      <c r="M5" s="73">
        <f t="shared" ref="M5:M62" si="22">IF($D5="GASOLINA",$H5,0)</f>
        <v>0</v>
      </c>
      <c r="N5" s="73">
        <f t="shared" ref="N5:N62" si="23">IF($D5="LAZER",$H5,0)</f>
        <v>0</v>
      </c>
      <c r="O5" s="73">
        <f t="shared" ref="O5:O62" si="24">IF($D5="MANUT. IMÓVEL",$H5,0)</f>
        <v>0</v>
      </c>
      <c r="P5" s="73">
        <f t="shared" ref="P5:P62" si="25">IF($D5="MANUT. VEICULAR",$H5,0)</f>
        <v>0</v>
      </c>
      <c r="Q5" s="73">
        <f t="shared" ref="Q5:Q62" si="26">IF($D5="MÓVEIS",$H5,0)</f>
        <v>0</v>
      </c>
      <c r="R5" s="73">
        <f t="shared" ref="R5:R62" si="27">IF($D5="OUTROS",$H5,0)</f>
        <v>0</v>
      </c>
      <c r="S5" s="73">
        <f t="shared" ref="S5:S62" si="28">IF($D5="PLANOS",$H5,0)</f>
        <v>0</v>
      </c>
      <c r="T5" s="73">
        <f t="shared" ref="T5:T62" si="29">IF($D5="SAÚDE",$H5,0)</f>
        <v>0</v>
      </c>
      <c r="U5" s="73">
        <f t="shared" ref="U5:U62" si="30">IF($D5="TRANSPORTE",$H5,0)</f>
        <v>0</v>
      </c>
      <c r="V5" s="73">
        <f t="shared" si="5"/>
        <v>0</v>
      </c>
      <c r="W5" s="73">
        <f t="shared" si="3"/>
        <v>0</v>
      </c>
      <c r="X5" s="73">
        <f t="shared" si="3"/>
        <v>0</v>
      </c>
      <c r="Z5" s="73">
        <f t="shared" si="6"/>
        <v>0</v>
      </c>
      <c r="AA5" s="73">
        <f t="shared" si="7"/>
        <v>0</v>
      </c>
      <c r="AB5" s="73">
        <f t="shared" si="8"/>
        <v>0</v>
      </c>
      <c r="AC5" s="73">
        <f t="shared" si="9"/>
        <v>0</v>
      </c>
      <c r="AD5" s="73">
        <f t="shared" si="10"/>
        <v>0</v>
      </c>
      <c r="AE5" s="73">
        <f t="shared" si="11"/>
        <v>0</v>
      </c>
      <c r="AF5" s="73">
        <f t="shared" si="12"/>
        <v>0</v>
      </c>
      <c r="AG5" s="73">
        <f t="shared" si="13"/>
        <v>0</v>
      </c>
      <c r="AH5" s="73">
        <f t="shared" si="14"/>
        <v>0</v>
      </c>
      <c r="AI5" s="73">
        <f t="shared" si="15"/>
        <v>0</v>
      </c>
      <c r="AJ5" s="73">
        <f t="shared" si="16"/>
        <v>0</v>
      </c>
      <c r="AK5" s="73">
        <f t="shared" si="17"/>
        <v>0</v>
      </c>
      <c r="AL5" s="73">
        <f t="shared" si="18"/>
        <v>0</v>
      </c>
      <c r="AM5" s="73">
        <f t="shared" si="4"/>
        <v>0</v>
      </c>
      <c r="AN5" s="73">
        <f t="shared" si="4"/>
        <v>0</v>
      </c>
      <c r="AQ5" s="72" t="s">
        <v>35</v>
      </c>
      <c r="AR5" s="98">
        <f t="shared" si="0"/>
        <v>0</v>
      </c>
      <c r="AS5" s="59">
        <f>AC63</f>
        <v>0</v>
      </c>
      <c r="AT5" s="59">
        <f>M63</f>
        <v>0</v>
      </c>
      <c r="AV5" s="134"/>
      <c r="AW5" s="662"/>
      <c r="AX5" s="663"/>
      <c r="AY5" s="659"/>
    </row>
    <row r="6" spans="2:51">
      <c r="B6" s="61"/>
      <c r="C6" s="63"/>
      <c r="D6" s="80"/>
      <c r="E6" s="57"/>
      <c r="F6" s="77"/>
      <c r="G6" s="78">
        <f t="shared" si="1"/>
        <v>0</v>
      </c>
      <c r="H6" s="79">
        <f t="shared" si="2"/>
        <v>0</v>
      </c>
      <c r="I6" s="315"/>
      <c r="J6" s="73">
        <f t="shared" si="19"/>
        <v>0</v>
      </c>
      <c r="K6" s="73">
        <f t="shared" si="20"/>
        <v>0</v>
      </c>
      <c r="L6" s="73">
        <f t="shared" si="21"/>
        <v>0</v>
      </c>
      <c r="M6" s="73">
        <f t="shared" si="22"/>
        <v>0</v>
      </c>
      <c r="N6" s="73">
        <f t="shared" si="23"/>
        <v>0</v>
      </c>
      <c r="O6" s="73">
        <f t="shared" si="24"/>
        <v>0</v>
      </c>
      <c r="P6" s="73">
        <f t="shared" si="25"/>
        <v>0</v>
      </c>
      <c r="Q6" s="73">
        <f t="shared" si="26"/>
        <v>0</v>
      </c>
      <c r="R6" s="73">
        <f t="shared" si="27"/>
        <v>0</v>
      </c>
      <c r="S6" s="73">
        <f t="shared" si="28"/>
        <v>0</v>
      </c>
      <c r="T6" s="73">
        <f t="shared" si="29"/>
        <v>0</v>
      </c>
      <c r="U6" s="73">
        <f t="shared" si="30"/>
        <v>0</v>
      </c>
      <c r="V6" s="73">
        <f t="shared" si="5"/>
        <v>0</v>
      </c>
      <c r="W6" s="73">
        <f t="shared" si="3"/>
        <v>0</v>
      </c>
      <c r="X6" s="73">
        <f t="shared" si="3"/>
        <v>0</v>
      </c>
      <c r="Z6" s="73">
        <f t="shared" si="6"/>
        <v>0</v>
      </c>
      <c r="AA6" s="73">
        <f t="shared" si="7"/>
        <v>0</v>
      </c>
      <c r="AB6" s="73">
        <f t="shared" si="8"/>
        <v>0</v>
      </c>
      <c r="AC6" s="73">
        <f t="shared" si="9"/>
        <v>0</v>
      </c>
      <c r="AD6" s="73">
        <f t="shared" si="10"/>
        <v>0</v>
      </c>
      <c r="AE6" s="73">
        <f t="shared" si="11"/>
        <v>0</v>
      </c>
      <c r="AF6" s="73">
        <f t="shared" si="12"/>
        <v>0</v>
      </c>
      <c r="AG6" s="73">
        <f t="shared" si="13"/>
        <v>0</v>
      </c>
      <c r="AH6" s="73">
        <f t="shared" si="14"/>
        <v>0</v>
      </c>
      <c r="AI6" s="73">
        <f t="shared" si="15"/>
        <v>0</v>
      </c>
      <c r="AJ6" s="73">
        <f t="shared" si="16"/>
        <v>0</v>
      </c>
      <c r="AK6" s="73">
        <f t="shared" si="17"/>
        <v>0</v>
      </c>
      <c r="AL6" s="73">
        <f t="shared" si="18"/>
        <v>0</v>
      </c>
      <c r="AM6" s="73">
        <f t="shared" si="4"/>
        <v>0</v>
      </c>
      <c r="AN6" s="73">
        <f t="shared" si="4"/>
        <v>0</v>
      </c>
      <c r="AQ6" s="72" t="s">
        <v>54</v>
      </c>
      <c r="AR6" s="98">
        <f t="shared" si="0"/>
        <v>0</v>
      </c>
      <c r="AS6" s="59">
        <f>AD63</f>
        <v>0</v>
      </c>
      <c r="AT6" s="59">
        <f>N63</f>
        <v>0</v>
      </c>
      <c r="AV6" s="134"/>
      <c r="AW6" s="660" t="s">
        <v>401</v>
      </c>
      <c r="AX6" s="661"/>
      <c r="AY6" s="658">
        <v>0</v>
      </c>
    </row>
    <row r="7" spans="2:51">
      <c r="B7" s="61"/>
      <c r="C7" s="63"/>
      <c r="D7" s="80"/>
      <c r="E7" s="57"/>
      <c r="F7" s="77"/>
      <c r="G7" s="78">
        <f t="shared" si="1"/>
        <v>0</v>
      </c>
      <c r="H7" s="79">
        <f t="shared" si="2"/>
        <v>0</v>
      </c>
      <c r="I7" s="315"/>
      <c r="J7" s="73">
        <f t="shared" si="19"/>
        <v>0</v>
      </c>
      <c r="K7" s="73">
        <f t="shared" si="20"/>
        <v>0</v>
      </c>
      <c r="L7" s="73">
        <f t="shared" si="21"/>
        <v>0</v>
      </c>
      <c r="M7" s="73">
        <f t="shared" si="22"/>
        <v>0</v>
      </c>
      <c r="N7" s="73">
        <f t="shared" si="23"/>
        <v>0</v>
      </c>
      <c r="O7" s="73">
        <f t="shared" si="24"/>
        <v>0</v>
      </c>
      <c r="P7" s="73">
        <f t="shared" si="25"/>
        <v>0</v>
      </c>
      <c r="Q7" s="73">
        <f t="shared" si="26"/>
        <v>0</v>
      </c>
      <c r="R7" s="73">
        <f t="shared" si="27"/>
        <v>0</v>
      </c>
      <c r="S7" s="73">
        <f t="shared" si="28"/>
        <v>0</v>
      </c>
      <c r="T7" s="73">
        <f t="shared" si="29"/>
        <v>0</v>
      </c>
      <c r="U7" s="73">
        <f t="shared" si="30"/>
        <v>0</v>
      </c>
      <c r="V7" s="73">
        <f t="shared" si="5"/>
        <v>0</v>
      </c>
      <c r="W7" s="73">
        <f t="shared" si="3"/>
        <v>0</v>
      </c>
      <c r="X7" s="73">
        <f t="shared" si="3"/>
        <v>0</v>
      </c>
      <c r="Z7" s="73">
        <f t="shared" si="6"/>
        <v>0</v>
      </c>
      <c r="AA7" s="73">
        <f t="shared" si="7"/>
        <v>0</v>
      </c>
      <c r="AB7" s="73">
        <f t="shared" si="8"/>
        <v>0</v>
      </c>
      <c r="AC7" s="73">
        <f t="shared" si="9"/>
        <v>0</v>
      </c>
      <c r="AD7" s="73">
        <f t="shared" si="10"/>
        <v>0</v>
      </c>
      <c r="AE7" s="73">
        <f t="shared" si="11"/>
        <v>0</v>
      </c>
      <c r="AF7" s="73">
        <f t="shared" si="12"/>
        <v>0</v>
      </c>
      <c r="AG7" s="73">
        <f t="shared" si="13"/>
        <v>0</v>
      </c>
      <c r="AH7" s="73">
        <f t="shared" si="14"/>
        <v>0</v>
      </c>
      <c r="AI7" s="73">
        <f t="shared" si="15"/>
        <v>0</v>
      </c>
      <c r="AJ7" s="73">
        <f t="shared" si="16"/>
        <v>0</v>
      </c>
      <c r="AK7" s="73">
        <f t="shared" si="17"/>
        <v>0</v>
      </c>
      <c r="AL7" s="73">
        <f t="shared" si="18"/>
        <v>0</v>
      </c>
      <c r="AM7" s="73">
        <f t="shared" si="4"/>
        <v>0</v>
      </c>
      <c r="AN7" s="73">
        <f t="shared" si="4"/>
        <v>0</v>
      </c>
      <c r="AQ7" s="72" t="s">
        <v>51</v>
      </c>
      <c r="AR7" s="98">
        <f t="shared" si="0"/>
        <v>0</v>
      </c>
      <c r="AS7" s="59">
        <f>AE63</f>
        <v>0</v>
      </c>
      <c r="AT7" s="59">
        <f>O63</f>
        <v>0</v>
      </c>
      <c r="AV7" s="134"/>
      <c r="AW7" s="662"/>
      <c r="AX7" s="663"/>
      <c r="AY7" s="658"/>
    </row>
    <row r="8" spans="2:51">
      <c r="B8" s="61"/>
      <c r="C8" s="63"/>
      <c r="D8" s="80"/>
      <c r="E8" s="57"/>
      <c r="F8" s="77"/>
      <c r="G8" s="78">
        <f t="shared" si="1"/>
        <v>0</v>
      </c>
      <c r="H8" s="79">
        <f t="shared" si="2"/>
        <v>0</v>
      </c>
      <c r="I8" s="315"/>
      <c r="J8" s="73">
        <f t="shared" si="19"/>
        <v>0</v>
      </c>
      <c r="K8" s="73">
        <f t="shared" si="20"/>
        <v>0</v>
      </c>
      <c r="L8" s="73">
        <f t="shared" si="21"/>
        <v>0</v>
      </c>
      <c r="M8" s="73">
        <f t="shared" si="22"/>
        <v>0</v>
      </c>
      <c r="N8" s="73">
        <f t="shared" si="23"/>
        <v>0</v>
      </c>
      <c r="O8" s="73">
        <f t="shared" si="24"/>
        <v>0</v>
      </c>
      <c r="P8" s="73">
        <f t="shared" si="25"/>
        <v>0</v>
      </c>
      <c r="Q8" s="73">
        <f t="shared" si="26"/>
        <v>0</v>
      </c>
      <c r="R8" s="73">
        <f t="shared" si="27"/>
        <v>0</v>
      </c>
      <c r="S8" s="73">
        <f t="shared" si="28"/>
        <v>0</v>
      </c>
      <c r="T8" s="73">
        <f t="shared" si="29"/>
        <v>0</v>
      </c>
      <c r="U8" s="73">
        <f t="shared" si="30"/>
        <v>0</v>
      </c>
      <c r="V8" s="73">
        <f t="shared" si="5"/>
        <v>0</v>
      </c>
      <c r="W8" s="73">
        <f t="shared" si="3"/>
        <v>0</v>
      </c>
      <c r="X8" s="73">
        <f t="shared" si="3"/>
        <v>0</v>
      </c>
      <c r="Z8" s="73">
        <f t="shared" si="6"/>
        <v>0</v>
      </c>
      <c r="AA8" s="73">
        <f t="shared" si="7"/>
        <v>0</v>
      </c>
      <c r="AB8" s="73">
        <f t="shared" si="8"/>
        <v>0</v>
      </c>
      <c r="AC8" s="73">
        <f t="shared" si="9"/>
        <v>0</v>
      </c>
      <c r="AD8" s="73">
        <f t="shared" si="10"/>
        <v>0</v>
      </c>
      <c r="AE8" s="73">
        <f t="shared" si="11"/>
        <v>0</v>
      </c>
      <c r="AF8" s="73">
        <f t="shared" si="12"/>
        <v>0</v>
      </c>
      <c r="AG8" s="73">
        <f t="shared" si="13"/>
        <v>0</v>
      </c>
      <c r="AH8" s="73">
        <f t="shared" si="14"/>
        <v>0</v>
      </c>
      <c r="AI8" s="73">
        <f t="shared" si="15"/>
        <v>0</v>
      </c>
      <c r="AJ8" s="73">
        <f t="shared" si="16"/>
        <v>0</v>
      </c>
      <c r="AK8" s="73">
        <f t="shared" si="17"/>
        <v>0</v>
      </c>
      <c r="AL8" s="73">
        <f t="shared" si="18"/>
        <v>0</v>
      </c>
      <c r="AM8" s="73">
        <f t="shared" si="4"/>
        <v>0</v>
      </c>
      <c r="AN8" s="73">
        <f t="shared" si="4"/>
        <v>0</v>
      </c>
      <c r="AQ8" s="72" t="s">
        <v>52</v>
      </c>
      <c r="AR8" s="98">
        <f t="shared" si="0"/>
        <v>0</v>
      </c>
      <c r="AS8" s="59">
        <f>AF63</f>
        <v>0</v>
      </c>
      <c r="AT8" s="59">
        <f>P63</f>
        <v>0</v>
      </c>
      <c r="AV8" s="134"/>
    </row>
    <row r="9" spans="2:51">
      <c r="B9" s="61"/>
      <c r="C9" s="63"/>
      <c r="D9" s="80"/>
      <c r="E9" s="57"/>
      <c r="F9" s="77"/>
      <c r="G9" s="78">
        <f t="shared" si="1"/>
        <v>0</v>
      </c>
      <c r="H9" s="79">
        <f t="shared" si="2"/>
        <v>0</v>
      </c>
      <c r="I9" s="315"/>
      <c r="J9" s="73">
        <f t="shared" si="19"/>
        <v>0</v>
      </c>
      <c r="K9" s="73">
        <f t="shared" si="20"/>
        <v>0</v>
      </c>
      <c r="L9" s="73">
        <f t="shared" si="21"/>
        <v>0</v>
      </c>
      <c r="M9" s="73">
        <f t="shared" si="22"/>
        <v>0</v>
      </c>
      <c r="N9" s="73">
        <f t="shared" si="23"/>
        <v>0</v>
      </c>
      <c r="O9" s="73">
        <f t="shared" si="24"/>
        <v>0</v>
      </c>
      <c r="P9" s="73">
        <f t="shared" si="25"/>
        <v>0</v>
      </c>
      <c r="Q9" s="73">
        <f t="shared" si="26"/>
        <v>0</v>
      </c>
      <c r="R9" s="73">
        <f t="shared" si="27"/>
        <v>0</v>
      </c>
      <c r="S9" s="73">
        <f t="shared" si="28"/>
        <v>0</v>
      </c>
      <c r="T9" s="73">
        <f t="shared" si="29"/>
        <v>0</v>
      </c>
      <c r="U9" s="73">
        <f t="shared" si="30"/>
        <v>0</v>
      </c>
      <c r="V9" s="73">
        <f t="shared" si="5"/>
        <v>0</v>
      </c>
      <c r="W9" s="73">
        <f t="shared" si="3"/>
        <v>0</v>
      </c>
      <c r="X9" s="73">
        <f t="shared" si="3"/>
        <v>0</v>
      </c>
      <c r="Z9" s="73">
        <f t="shared" si="6"/>
        <v>0</v>
      </c>
      <c r="AA9" s="73">
        <f t="shared" si="7"/>
        <v>0</v>
      </c>
      <c r="AB9" s="73">
        <f t="shared" si="8"/>
        <v>0</v>
      </c>
      <c r="AC9" s="73">
        <f t="shared" si="9"/>
        <v>0</v>
      </c>
      <c r="AD9" s="73">
        <f t="shared" si="10"/>
        <v>0</v>
      </c>
      <c r="AE9" s="73">
        <f t="shared" si="11"/>
        <v>0</v>
      </c>
      <c r="AF9" s="73">
        <f t="shared" si="12"/>
        <v>0</v>
      </c>
      <c r="AG9" s="73">
        <f t="shared" si="13"/>
        <v>0</v>
      </c>
      <c r="AH9" s="73">
        <f t="shared" si="14"/>
        <v>0</v>
      </c>
      <c r="AI9" s="73">
        <f t="shared" si="15"/>
        <v>0</v>
      </c>
      <c r="AJ9" s="73">
        <f t="shared" si="16"/>
        <v>0</v>
      </c>
      <c r="AK9" s="73">
        <f t="shared" si="17"/>
        <v>0</v>
      </c>
      <c r="AL9" s="73">
        <f t="shared" si="18"/>
        <v>0</v>
      </c>
      <c r="AM9" s="73">
        <f t="shared" si="4"/>
        <v>0</v>
      </c>
      <c r="AN9" s="73">
        <f t="shared" si="4"/>
        <v>0</v>
      </c>
      <c r="AQ9" s="72" t="s">
        <v>57</v>
      </c>
      <c r="AR9" s="98">
        <f t="shared" si="0"/>
        <v>0</v>
      </c>
      <c r="AS9" s="59">
        <f>AG63</f>
        <v>0</v>
      </c>
      <c r="AT9" s="59">
        <f>Q63</f>
        <v>0</v>
      </c>
      <c r="AV9" s="134"/>
    </row>
    <row r="10" spans="2:51">
      <c r="B10" s="61"/>
      <c r="C10" s="63"/>
      <c r="D10" s="80"/>
      <c r="E10" s="57"/>
      <c r="F10" s="77"/>
      <c r="G10" s="78">
        <f t="shared" si="1"/>
        <v>0</v>
      </c>
      <c r="H10" s="79">
        <f t="shared" si="2"/>
        <v>0</v>
      </c>
      <c r="I10" s="315"/>
      <c r="J10" s="73">
        <f t="shared" si="19"/>
        <v>0</v>
      </c>
      <c r="K10" s="73">
        <f t="shared" si="20"/>
        <v>0</v>
      </c>
      <c r="L10" s="73">
        <f t="shared" si="21"/>
        <v>0</v>
      </c>
      <c r="M10" s="73">
        <f t="shared" si="22"/>
        <v>0</v>
      </c>
      <c r="N10" s="73">
        <f t="shared" si="23"/>
        <v>0</v>
      </c>
      <c r="O10" s="73">
        <f t="shared" si="24"/>
        <v>0</v>
      </c>
      <c r="P10" s="73">
        <f t="shared" si="25"/>
        <v>0</v>
      </c>
      <c r="Q10" s="73">
        <f t="shared" si="26"/>
        <v>0</v>
      </c>
      <c r="R10" s="73">
        <f t="shared" si="27"/>
        <v>0</v>
      </c>
      <c r="S10" s="73">
        <f t="shared" si="28"/>
        <v>0</v>
      </c>
      <c r="T10" s="73">
        <f t="shared" si="29"/>
        <v>0</v>
      </c>
      <c r="U10" s="73">
        <f t="shared" si="30"/>
        <v>0</v>
      </c>
      <c r="V10" s="73">
        <f t="shared" si="5"/>
        <v>0</v>
      </c>
      <c r="W10" s="73">
        <f t="shared" si="3"/>
        <v>0</v>
      </c>
      <c r="X10" s="73">
        <f t="shared" si="3"/>
        <v>0</v>
      </c>
      <c r="Z10" s="73">
        <f t="shared" si="6"/>
        <v>0</v>
      </c>
      <c r="AA10" s="73">
        <f t="shared" si="7"/>
        <v>0</v>
      </c>
      <c r="AB10" s="73">
        <f t="shared" si="8"/>
        <v>0</v>
      </c>
      <c r="AC10" s="73">
        <f t="shared" si="9"/>
        <v>0</v>
      </c>
      <c r="AD10" s="73">
        <f t="shared" si="10"/>
        <v>0</v>
      </c>
      <c r="AE10" s="73">
        <f t="shared" si="11"/>
        <v>0</v>
      </c>
      <c r="AF10" s="73">
        <f t="shared" si="12"/>
        <v>0</v>
      </c>
      <c r="AG10" s="73">
        <f t="shared" si="13"/>
        <v>0</v>
      </c>
      <c r="AH10" s="73">
        <f t="shared" si="14"/>
        <v>0</v>
      </c>
      <c r="AI10" s="73">
        <f t="shared" si="15"/>
        <v>0</v>
      </c>
      <c r="AJ10" s="73">
        <f t="shared" si="16"/>
        <v>0</v>
      </c>
      <c r="AK10" s="73">
        <f t="shared" si="17"/>
        <v>0</v>
      </c>
      <c r="AL10" s="73">
        <f t="shared" si="18"/>
        <v>0</v>
      </c>
      <c r="AM10" s="73">
        <f t="shared" si="4"/>
        <v>0</v>
      </c>
      <c r="AN10" s="73">
        <f t="shared" si="4"/>
        <v>0</v>
      </c>
      <c r="AQ10" s="72" t="s">
        <v>38</v>
      </c>
      <c r="AR10" s="98">
        <f t="shared" si="0"/>
        <v>0</v>
      </c>
      <c r="AS10" s="59">
        <f>AH63</f>
        <v>0</v>
      </c>
      <c r="AT10" s="59">
        <f>R63</f>
        <v>0</v>
      </c>
      <c r="AY10" s="60"/>
    </row>
    <row r="11" spans="2:51">
      <c r="B11" s="61"/>
      <c r="C11" s="63"/>
      <c r="D11" s="80"/>
      <c r="E11" s="57"/>
      <c r="F11" s="77"/>
      <c r="G11" s="78">
        <f t="shared" si="1"/>
        <v>0</v>
      </c>
      <c r="H11" s="79">
        <f t="shared" si="2"/>
        <v>0</v>
      </c>
      <c r="I11" s="315"/>
      <c r="J11" s="73">
        <f t="shared" si="19"/>
        <v>0</v>
      </c>
      <c r="K11" s="73">
        <f t="shared" si="20"/>
        <v>0</v>
      </c>
      <c r="L11" s="73">
        <f t="shared" si="21"/>
        <v>0</v>
      </c>
      <c r="M11" s="73">
        <f t="shared" si="22"/>
        <v>0</v>
      </c>
      <c r="N11" s="73">
        <f t="shared" si="23"/>
        <v>0</v>
      </c>
      <c r="O11" s="73">
        <f t="shared" si="24"/>
        <v>0</v>
      </c>
      <c r="P11" s="73">
        <f t="shared" si="25"/>
        <v>0</v>
      </c>
      <c r="Q11" s="73">
        <f t="shared" si="26"/>
        <v>0</v>
      </c>
      <c r="R11" s="73">
        <f t="shared" si="27"/>
        <v>0</v>
      </c>
      <c r="S11" s="73">
        <f t="shared" si="28"/>
        <v>0</v>
      </c>
      <c r="T11" s="73">
        <f t="shared" si="29"/>
        <v>0</v>
      </c>
      <c r="U11" s="73">
        <f t="shared" si="30"/>
        <v>0</v>
      </c>
      <c r="V11" s="73">
        <f t="shared" si="5"/>
        <v>0</v>
      </c>
      <c r="W11" s="73">
        <f t="shared" si="3"/>
        <v>0</v>
      </c>
      <c r="X11" s="73">
        <f t="shared" si="3"/>
        <v>0</v>
      </c>
      <c r="Z11" s="73">
        <f t="shared" si="6"/>
        <v>0</v>
      </c>
      <c r="AA11" s="73">
        <f t="shared" si="7"/>
        <v>0</v>
      </c>
      <c r="AB11" s="73">
        <f t="shared" si="8"/>
        <v>0</v>
      </c>
      <c r="AC11" s="73">
        <f t="shared" si="9"/>
        <v>0</v>
      </c>
      <c r="AD11" s="73">
        <f t="shared" si="10"/>
        <v>0</v>
      </c>
      <c r="AE11" s="73">
        <f t="shared" si="11"/>
        <v>0</v>
      </c>
      <c r="AF11" s="73">
        <f t="shared" si="12"/>
        <v>0</v>
      </c>
      <c r="AG11" s="73">
        <f t="shared" si="13"/>
        <v>0</v>
      </c>
      <c r="AH11" s="73">
        <f t="shared" si="14"/>
        <v>0</v>
      </c>
      <c r="AI11" s="73">
        <f t="shared" si="15"/>
        <v>0</v>
      </c>
      <c r="AJ11" s="73">
        <f t="shared" si="16"/>
        <v>0</v>
      </c>
      <c r="AK11" s="73">
        <f t="shared" si="17"/>
        <v>0</v>
      </c>
      <c r="AL11" s="73">
        <f t="shared" si="18"/>
        <v>0</v>
      </c>
      <c r="AM11" s="73">
        <f t="shared" si="4"/>
        <v>0</v>
      </c>
      <c r="AN11" s="73">
        <f t="shared" si="4"/>
        <v>0</v>
      </c>
      <c r="AQ11" s="72" t="s">
        <v>53</v>
      </c>
      <c r="AR11" s="98">
        <f t="shared" si="0"/>
        <v>0</v>
      </c>
      <c r="AS11" s="59">
        <f>AI63</f>
        <v>0</v>
      </c>
      <c r="AT11" s="59">
        <f>S63</f>
        <v>0</v>
      </c>
      <c r="AY11" s="60"/>
    </row>
    <row r="12" spans="2:51">
      <c r="B12" s="61"/>
      <c r="C12" s="63"/>
      <c r="D12" s="80"/>
      <c r="E12" s="57"/>
      <c r="F12" s="77"/>
      <c r="G12" s="78">
        <f t="shared" si="1"/>
        <v>0</v>
      </c>
      <c r="H12" s="79">
        <f t="shared" si="2"/>
        <v>0</v>
      </c>
      <c r="I12" s="315"/>
      <c r="J12" s="73">
        <f t="shared" si="19"/>
        <v>0</v>
      </c>
      <c r="K12" s="73">
        <f t="shared" si="20"/>
        <v>0</v>
      </c>
      <c r="L12" s="73">
        <f t="shared" si="21"/>
        <v>0</v>
      </c>
      <c r="M12" s="73">
        <f t="shared" si="22"/>
        <v>0</v>
      </c>
      <c r="N12" s="73">
        <f t="shared" si="23"/>
        <v>0</v>
      </c>
      <c r="O12" s="73">
        <f t="shared" si="24"/>
        <v>0</v>
      </c>
      <c r="P12" s="73">
        <f t="shared" si="25"/>
        <v>0</v>
      </c>
      <c r="Q12" s="73">
        <f t="shared" si="26"/>
        <v>0</v>
      </c>
      <c r="R12" s="73">
        <f t="shared" si="27"/>
        <v>0</v>
      </c>
      <c r="S12" s="73">
        <f t="shared" si="28"/>
        <v>0</v>
      </c>
      <c r="T12" s="73">
        <f t="shared" si="29"/>
        <v>0</v>
      </c>
      <c r="U12" s="73">
        <f t="shared" si="30"/>
        <v>0</v>
      </c>
      <c r="V12" s="73">
        <f t="shared" si="5"/>
        <v>0</v>
      </c>
      <c r="W12" s="73">
        <f t="shared" si="3"/>
        <v>0</v>
      </c>
      <c r="X12" s="73">
        <f t="shared" si="3"/>
        <v>0</v>
      </c>
      <c r="Z12" s="73">
        <f t="shared" si="6"/>
        <v>0</v>
      </c>
      <c r="AA12" s="73">
        <f t="shared" si="7"/>
        <v>0</v>
      </c>
      <c r="AB12" s="73">
        <f t="shared" si="8"/>
        <v>0</v>
      </c>
      <c r="AC12" s="73">
        <f t="shared" si="9"/>
        <v>0</v>
      </c>
      <c r="AD12" s="73">
        <f t="shared" si="10"/>
        <v>0</v>
      </c>
      <c r="AE12" s="73">
        <f t="shared" si="11"/>
        <v>0</v>
      </c>
      <c r="AF12" s="73">
        <f t="shared" si="12"/>
        <v>0</v>
      </c>
      <c r="AG12" s="73">
        <f t="shared" si="13"/>
        <v>0</v>
      </c>
      <c r="AH12" s="73">
        <f t="shared" si="14"/>
        <v>0</v>
      </c>
      <c r="AI12" s="73">
        <f t="shared" si="15"/>
        <v>0</v>
      </c>
      <c r="AJ12" s="73">
        <f t="shared" si="16"/>
        <v>0</v>
      </c>
      <c r="AK12" s="73">
        <f t="shared" si="17"/>
        <v>0</v>
      </c>
      <c r="AL12" s="73">
        <f t="shared" si="18"/>
        <v>0</v>
      </c>
      <c r="AM12" s="73">
        <f t="shared" si="4"/>
        <v>0</v>
      </c>
      <c r="AN12" s="73">
        <f t="shared" si="4"/>
        <v>0</v>
      </c>
      <c r="AQ12" s="72" t="s">
        <v>56</v>
      </c>
      <c r="AR12" s="98">
        <f t="shared" si="0"/>
        <v>0</v>
      </c>
      <c r="AS12" s="59">
        <f>AJ63</f>
        <v>0</v>
      </c>
      <c r="AT12" s="59">
        <f>T63</f>
        <v>0</v>
      </c>
      <c r="AY12" s="60"/>
    </row>
    <row r="13" spans="2:51">
      <c r="B13" s="61"/>
      <c r="C13" s="63"/>
      <c r="D13" s="80"/>
      <c r="E13" s="57"/>
      <c r="F13" s="77"/>
      <c r="G13" s="78">
        <f t="shared" si="1"/>
        <v>0</v>
      </c>
      <c r="H13" s="79">
        <f t="shared" si="2"/>
        <v>0</v>
      </c>
      <c r="I13" s="315"/>
      <c r="J13" s="73">
        <f t="shared" si="19"/>
        <v>0</v>
      </c>
      <c r="K13" s="73">
        <f t="shared" si="20"/>
        <v>0</v>
      </c>
      <c r="L13" s="73">
        <f t="shared" si="21"/>
        <v>0</v>
      </c>
      <c r="M13" s="73">
        <f t="shared" si="22"/>
        <v>0</v>
      </c>
      <c r="N13" s="73">
        <f t="shared" si="23"/>
        <v>0</v>
      </c>
      <c r="O13" s="73">
        <f t="shared" si="24"/>
        <v>0</v>
      </c>
      <c r="P13" s="73">
        <f t="shared" si="25"/>
        <v>0</v>
      </c>
      <c r="Q13" s="73">
        <f t="shared" si="26"/>
        <v>0</v>
      </c>
      <c r="R13" s="73">
        <f t="shared" si="27"/>
        <v>0</v>
      </c>
      <c r="S13" s="73">
        <f t="shared" si="28"/>
        <v>0</v>
      </c>
      <c r="T13" s="73">
        <f t="shared" si="29"/>
        <v>0</v>
      </c>
      <c r="U13" s="73">
        <f t="shared" si="30"/>
        <v>0</v>
      </c>
      <c r="V13" s="73">
        <f t="shared" si="5"/>
        <v>0</v>
      </c>
      <c r="W13" s="73">
        <f t="shared" si="3"/>
        <v>0</v>
      </c>
      <c r="X13" s="73">
        <f t="shared" si="3"/>
        <v>0</v>
      </c>
      <c r="Z13" s="73">
        <f t="shared" si="6"/>
        <v>0</v>
      </c>
      <c r="AA13" s="73">
        <f t="shared" si="7"/>
        <v>0</v>
      </c>
      <c r="AB13" s="73">
        <f t="shared" si="8"/>
        <v>0</v>
      </c>
      <c r="AC13" s="73">
        <f t="shared" si="9"/>
        <v>0</v>
      </c>
      <c r="AD13" s="73">
        <f t="shared" si="10"/>
        <v>0</v>
      </c>
      <c r="AE13" s="73">
        <f t="shared" si="11"/>
        <v>0</v>
      </c>
      <c r="AF13" s="73">
        <f t="shared" si="12"/>
        <v>0</v>
      </c>
      <c r="AG13" s="73">
        <f t="shared" si="13"/>
        <v>0</v>
      </c>
      <c r="AH13" s="73">
        <f t="shared" si="14"/>
        <v>0</v>
      </c>
      <c r="AI13" s="73">
        <f t="shared" si="15"/>
        <v>0</v>
      </c>
      <c r="AJ13" s="73">
        <f t="shared" si="16"/>
        <v>0</v>
      </c>
      <c r="AK13" s="73">
        <f t="shared" si="17"/>
        <v>0</v>
      </c>
      <c r="AL13" s="73">
        <f t="shared" si="18"/>
        <v>0</v>
      </c>
      <c r="AM13" s="73">
        <f t="shared" si="4"/>
        <v>0</v>
      </c>
      <c r="AN13" s="73">
        <f t="shared" si="4"/>
        <v>0</v>
      </c>
      <c r="AQ13" s="72" t="s">
        <v>50</v>
      </c>
      <c r="AR13" s="98">
        <f t="shared" si="0"/>
        <v>0</v>
      </c>
      <c r="AS13" s="59">
        <f>AK63</f>
        <v>0</v>
      </c>
      <c r="AT13" s="59">
        <f>U63</f>
        <v>0</v>
      </c>
      <c r="AY13" s="60"/>
    </row>
    <row r="14" spans="2:51">
      <c r="B14" s="61"/>
      <c r="C14" s="63"/>
      <c r="D14" s="80"/>
      <c r="E14" s="57"/>
      <c r="F14" s="77"/>
      <c r="G14" s="78">
        <f t="shared" si="1"/>
        <v>0</v>
      </c>
      <c r="H14" s="79">
        <f t="shared" si="2"/>
        <v>0</v>
      </c>
      <c r="I14" s="315"/>
      <c r="J14" s="73">
        <f t="shared" si="19"/>
        <v>0</v>
      </c>
      <c r="K14" s="73">
        <f t="shared" si="20"/>
        <v>0</v>
      </c>
      <c r="L14" s="73">
        <f t="shared" si="21"/>
        <v>0</v>
      </c>
      <c r="M14" s="73">
        <f t="shared" si="22"/>
        <v>0</v>
      </c>
      <c r="N14" s="73">
        <f t="shared" si="23"/>
        <v>0</v>
      </c>
      <c r="O14" s="73">
        <f t="shared" si="24"/>
        <v>0</v>
      </c>
      <c r="P14" s="73">
        <f t="shared" si="25"/>
        <v>0</v>
      </c>
      <c r="Q14" s="73">
        <f t="shared" si="26"/>
        <v>0</v>
      </c>
      <c r="R14" s="73">
        <f t="shared" si="27"/>
        <v>0</v>
      </c>
      <c r="S14" s="73">
        <f t="shared" si="28"/>
        <v>0</v>
      </c>
      <c r="T14" s="73">
        <f t="shared" si="29"/>
        <v>0</v>
      </c>
      <c r="U14" s="73">
        <f t="shared" si="30"/>
        <v>0</v>
      </c>
      <c r="V14" s="73">
        <f t="shared" si="5"/>
        <v>0</v>
      </c>
      <c r="W14" s="73">
        <f t="shared" si="3"/>
        <v>0</v>
      </c>
      <c r="X14" s="73">
        <f t="shared" si="3"/>
        <v>0</v>
      </c>
      <c r="Z14" s="73">
        <f t="shared" si="6"/>
        <v>0</v>
      </c>
      <c r="AA14" s="73">
        <f t="shared" si="7"/>
        <v>0</v>
      </c>
      <c r="AB14" s="73">
        <f t="shared" si="8"/>
        <v>0</v>
      </c>
      <c r="AC14" s="73">
        <f t="shared" si="9"/>
        <v>0</v>
      </c>
      <c r="AD14" s="73">
        <f t="shared" si="10"/>
        <v>0</v>
      </c>
      <c r="AE14" s="73">
        <f t="shared" si="11"/>
        <v>0</v>
      </c>
      <c r="AF14" s="73">
        <f t="shared" si="12"/>
        <v>0</v>
      </c>
      <c r="AG14" s="73">
        <f t="shared" si="13"/>
        <v>0</v>
      </c>
      <c r="AH14" s="73">
        <f t="shared" si="14"/>
        <v>0</v>
      </c>
      <c r="AI14" s="73">
        <f t="shared" si="15"/>
        <v>0</v>
      </c>
      <c r="AJ14" s="73">
        <f t="shared" si="16"/>
        <v>0</v>
      </c>
      <c r="AK14" s="73">
        <f t="shared" si="17"/>
        <v>0</v>
      </c>
      <c r="AL14" s="73">
        <f t="shared" si="18"/>
        <v>0</v>
      </c>
      <c r="AM14" s="73">
        <f t="shared" si="4"/>
        <v>0</v>
      </c>
      <c r="AN14" s="73">
        <f t="shared" si="4"/>
        <v>0</v>
      </c>
      <c r="AQ14" s="72" t="s">
        <v>104</v>
      </c>
      <c r="AR14" s="98">
        <f t="shared" si="0"/>
        <v>0</v>
      </c>
      <c r="AS14" s="59">
        <f>AL63</f>
        <v>0</v>
      </c>
      <c r="AT14" s="59">
        <f>V63</f>
        <v>0</v>
      </c>
      <c r="AY14" s="60"/>
    </row>
    <row r="15" spans="2:51">
      <c r="B15" s="61"/>
      <c r="C15" s="63"/>
      <c r="D15" s="80"/>
      <c r="E15" s="57"/>
      <c r="F15" s="77"/>
      <c r="G15" s="78">
        <f t="shared" si="1"/>
        <v>0</v>
      </c>
      <c r="H15" s="79">
        <f t="shared" si="2"/>
        <v>0</v>
      </c>
      <c r="I15" s="315"/>
      <c r="J15" s="73">
        <f t="shared" si="19"/>
        <v>0</v>
      </c>
      <c r="K15" s="73">
        <f t="shared" si="20"/>
        <v>0</v>
      </c>
      <c r="L15" s="73">
        <f t="shared" si="21"/>
        <v>0</v>
      </c>
      <c r="M15" s="73">
        <f t="shared" si="22"/>
        <v>0</v>
      </c>
      <c r="N15" s="73">
        <f t="shared" si="23"/>
        <v>0</v>
      </c>
      <c r="O15" s="73">
        <f t="shared" si="24"/>
        <v>0</v>
      </c>
      <c r="P15" s="73">
        <f t="shared" si="25"/>
        <v>0</v>
      </c>
      <c r="Q15" s="73">
        <f t="shared" si="26"/>
        <v>0</v>
      </c>
      <c r="R15" s="73">
        <f t="shared" si="27"/>
        <v>0</v>
      </c>
      <c r="S15" s="73">
        <f t="shared" si="28"/>
        <v>0</v>
      </c>
      <c r="T15" s="73">
        <f t="shared" si="29"/>
        <v>0</v>
      </c>
      <c r="U15" s="73">
        <f t="shared" si="30"/>
        <v>0</v>
      </c>
      <c r="V15" s="73">
        <f t="shared" si="5"/>
        <v>0</v>
      </c>
      <c r="W15" s="73">
        <f t="shared" si="3"/>
        <v>0</v>
      </c>
      <c r="X15" s="73">
        <f t="shared" si="3"/>
        <v>0</v>
      </c>
      <c r="Z15" s="73">
        <f t="shared" si="6"/>
        <v>0</v>
      </c>
      <c r="AA15" s="73">
        <f t="shared" si="7"/>
        <v>0</v>
      </c>
      <c r="AB15" s="73">
        <f t="shared" si="8"/>
        <v>0</v>
      </c>
      <c r="AC15" s="73">
        <f t="shared" si="9"/>
        <v>0</v>
      </c>
      <c r="AD15" s="73">
        <f t="shared" si="10"/>
        <v>0</v>
      </c>
      <c r="AE15" s="73">
        <f t="shared" si="11"/>
        <v>0</v>
      </c>
      <c r="AF15" s="73">
        <f t="shared" si="12"/>
        <v>0</v>
      </c>
      <c r="AG15" s="73">
        <f t="shared" si="13"/>
        <v>0</v>
      </c>
      <c r="AH15" s="73">
        <f t="shared" si="14"/>
        <v>0</v>
      </c>
      <c r="AI15" s="73">
        <f t="shared" si="15"/>
        <v>0</v>
      </c>
      <c r="AJ15" s="73">
        <f t="shared" si="16"/>
        <v>0</v>
      </c>
      <c r="AK15" s="73">
        <f t="shared" si="17"/>
        <v>0</v>
      </c>
      <c r="AL15" s="73">
        <f t="shared" si="18"/>
        <v>0</v>
      </c>
      <c r="AM15" s="73">
        <f t="shared" si="4"/>
        <v>0</v>
      </c>
      <c r="AN15" s="73">
        <f t="shared" si="4"/>
        <v>0</v>
      </c>
      <c r="AQ15" s="72" t="s">
        <v>176</v>
      </c>
      <c r="AR15" s="98">
        <f t="shared" si="0"/>
        <v>0</v>
      </c>
      <c r="AS15" s="59">
        <f>AM63</f>
        <v>0</v>
      </c>
      <c r="AT15" s="59">
        <f>W63</f>
        <v>0</v>
      </c>
      <c r="AY15" s="60"/>
    </row>
    <row r="16" spans="2:51">
      <c r="B16" s="61"/>
      <c r="C16" s="63"/>
      <c r="D16" s="80"/>
      <c r="E16" s="57"/>
      <c r="F16" s="77"/>
      <c r="G16" s="78">
        <f t="shared" si="1"/>
        <v>0</v>
      </c>
      <c r="H16" s="79">
        <f t="shared" si="2"/>
        <v>0</v>
      </c>
      <c r="I16" s="315"/>
      <c r="J16" s="73">
        <f t="shared" si="19"/>
        <v>0</v>
      </c>
      <c r="K16" s="73">
        <f t="shared" si="20"/>
        <v>0</v>
      </c>
      <c r="L16" s="73">
        <f t="shared" si="21"/>
        <v>0</v>
      </c>
      <c r="M16" s="73">
        <f t="shared" si="22"/>
        <v>0</v>
      </c>
      <c r="N16" s="73">
        <f t="shared" si="23"/>
        <v>0</v>
      </c>
      <c r="O16" s="73">
        <f t="shared" si="24"/>
        <v>0</v>
      </c>
      <c r="P16" s="73">
        <f t="shared" si="25"/>
        <v>0</v>
      </c>
      <c r="Q16" s="73">
        <f t="shared" si="26"/>
        <v>0</v>
      </c>
      <c r="R16" s="73">
        <f t="shared" si="27"/>
        <v>0</v>
      </c>
      <c r="S16" s="73">
        <f t="shared" si="28"/>
        <v>0</v>
      </c>
      <c r="T16" s="73">
        <f t="shared" si="29"/>
        <v>0</v>
      </c>
      <c r="U16" s="73">
        <f t="shared" si="30"/>
        <v>0</v>
      </c>
      <c r="V16" s="73">
        <f t="shared" si="5"/>
        <v>0</v>
      </c>
      <c r="W16" s="73">
        <f t="shared" si="3"/>
        <v>0</v>
      </c>
      <c r="X16" s="73">
        <f t="shared" si="3"/>
        <v>0</v>
      </c>
      <c r="Z16" s="73">
        <f t="shared" si="6"/>
        <v>0</v>
      </c>
      <c r="AA16" s="73">
        <f t="shared" si="7"/>
        <v>0</v>
      </c>
      <c r="AB16" s="73">
        <f t="shared" si="8"/>
        <v>0</v>
      </c>
      <c r="AC16" s="73">
        <f t="shared" si="9"/>
        <v>0</v>
      </c>
      <c r="AD16" s="73">
        <f t="shared" si="10"/>
        <v>0</v>
      </c>
      <c r="AE16" s="73">
        <f t="shared" si="11"/>
        <v>0</v>
      </c>
      <c r="AF16" s="73">
        <f t="shared" si="12"/>
        <v>0</v>
      </c>
      <c r="AG16" s="73">
        <f t="shared" si="13"/>
        <v>0</v>
      </c>
      <c r="AH16" s="73">
        <f t="shared" si="14"/>
        <v>0</v>
      </c>
      <c r="AI16" s="73">
        <f t="shared" si="15"/>
        <v>0</v>
      </c>
      <c r="AJ16" s="73">
        <f t="shared" si="16"/>
        <v>0</v>
      </c>
      <c r="AK16" s="73">
        <f t="shared" si="17"/>
        <v>0</v>
      </c>
      <c r="AL16" s="73">
        <f t="shared" si="18"/>
        <v>0</v>
      </c>
      <c r="AM16" s="73">
        <f t="shared" si="4"/>
        <v>0</v>
      </c>
      <c r="AN16" s="73">
        <f t="shared" si="4"/>
        <v>0</v>
      </c>
      <c r="AQ16" s="72"/>
      <c r="AR16" s="98">
        <f t="shared" si="0"/>
        <v>0</v>
      </c>
      <c r="AS16" s="96">
        <f>AN63</f>
        <v>0</v>
      </c>
      <c r="AT16" s="96">
        <f>X63</f>
        <v>0</v>
      </c>
      <c r="AU16" s="60"/>
      <c r="AY16" s="60"/>
    </row>
    <row r="17" spans="2:52">
      <c r="B17" s="61"/>
      <c r="C17" s="63"/>
      <c r="D17" s="80"/>
      <c r="E17" s="57"/>
      <c r="F17" s="77"/>
      <c r="G17" s="78">
        <f t="shared" si="1"/>
        <v>0</v>
      </c>
      <c r="H17" s="79">
        <f t="shared" si="2"/>
        <v>0</v>
      </c>
      <c r="I17" s="315"/>
      <c r="J17" s="73">
        <f t="shared" si="19"/>
        <v>0</v>
      </c>
      <c r="K17" s="73">
        <f t="shared" si="20"/>
        <v>0</v>
      </c>
      <c r="L17" s="73">
        <f t="shared" si="21"/>
        <v>0</v>
      </c>
      <c r="M17" s="73">
        <f t="shared" si="22"/>
        <v>0</v>
      </c>
      <c r="N17" s="73">
        <f t="shared" si="23"/>
        <v>0</v>
      </c>
      <c r="O17" s="73">
        <f t="shared" si="24"/>
        <v>0</v>
      </c>
      <c r="P17" s="73">
        <f t="shared" si="25"/>
        <v>0</v>
      </c>
      <c r="Q17" s="73">
        <f t="shared" si="26"/>
        <v>0</v>
      </c>
      <c r="R17" s="73">
        <f t="shared" si="27"/>
        <v>0</v>
      </c>
      <c r="S17" s="73">
        <f t="shared" si="28"/>
        <v>0</v>
      </c>
      <c r="T17" s="73">
        <f t="shared" si="29"/>
        <v>0</v>
      </c>
      <c r="U17" s="73">
        <f t="shared" si="30"/>
        <v>0</v>
      </c>
      <c r="V17" s="73">
        <f t="shared" si="5"/>
        <v>0</v>
      </c>
      <c r="W17" s="73">
        <f t="shared" si="3"/>
        <v>0</v>
      </c>
      <c r="X17" s="73">
        <f t="shared" si="3"/>
        <v>0</v>
      </c>
      <c r="Z17" s="73">
        <f t="shared" si="6"/>
        <v>0</v>
      </c>
      <c r="AA17" s="73">
        <f t="shared" si="7"/>
        <v>0</v>
      </c>
      <c r="AB17" s="73">
        <f t="shared" si="8"/>
        <v>0</v>
      </c>
      <c r="AC17" s="73">
        <f t="shared" si="9"/>
        <v>0</v>
      </c>
      <c r="AD17" s="73">
        <f t="shared" si="10"/>
        <v>0</v>
      </c>
      <c r="AE17" s="73">
        <f t="shared" si="11"/>
        <v>0</v>
      </c>
      <c r="AF17" s="73">
        <f t="shared" si="12"/>
        <v>0</v>
      </c>
      <c r="AG17" s="73">
        <f t="shared" si="13"/>
        <v>0</v>
      </c>
      <c r="AH17" s="73">
        <f t="shared" si="14"/>
        <v>0</v>
      </c>
      <c r="AI17" s="73">
        <f t="shared" si="15"/>
        <v>0</v>
      </c>
      <c r="AJ17" s="73">
        <f t="shared" si="16"/>
        <v>0</v>
      </c>
      <c r="AK17" s="73">
        <f t="shared" si="17"/>
        <v>0</v>
      </c>
      <c r="AL17" s="73">
        <f t="shared" si="18"/>
        <v>0</v>
      </c>
      <c r="AM17" s="73">
        <f t="shared" si="4"/>
        <v>0</v>
      </c>
      <c r="AN17" s="73">
        <f t="shared" si="4"/>
        <v>0</v>
      </c>
      <c r="AQ17" s="88" t="s">
        <v>63</v>
      </c>
      <c r="AR17" s="97">
        <f>SUM(AR2:AR16)</f>
        <v>0</v>
      </c>
      <c r="AS17" s="89">
        <f>SUM(AS2:AS16)</f>
        <v>0</v>
      </c>
      <c r="AT17" s="89">
        <f>SUM(AT2:AT16)</f>
        <v>0</v>
      </c>
      <c r="AW17" s="56">
        <f>1460-700</f>
        <v>760</v>
      </c>
    </row>
    <row r="18" spans="2:52">
      <c r="B18" s="61"/>
      <c r="C18" s="63"/>
      <c r="D18" s="80"/>
      <c r="E18" s="57"/>
      <c r="F18" s="77"/>
      <c r="G18" s="78">
        <f t="shared" si="1"/>
        <v>0</v>
      </c>
      <c r="H18" s="79">
        <f t="shared" si="2"/>
        <v>0</v>
      </c>
      <c r="I18" s="315"/>
      <c r="J18" s="73">
        <f t="shared" si="19"/>
        <v>0</v>
      </c>
      <c r="K18" s="73">
        <f t="shared" si="20"/>
        <v>0</v>
      </c>
      <c r="L18" s="73">
        <f t="shared" si="21"/>
        <v>0</v>
      </c>
      <c r="M18" s="73">
        <f t="shared" si="22"/>
        <v>0</v>
      </c>
      <c r="N18" s="73">
        <f t="shared" si="23"/>
        <v>0</v>
      </c>
      <c r="O18" s="73">
        <f t="shared" si="24"/>
        <v>0</v>
      </c>
      <c r="P18" s="73">
        <f t="shared" si="25"/>
        <v>0</v>
      </c>
      <c r="Q18" s="73">
        <f t="shared" si="26"/>
        <v>0</v>
      </c>
      <c r="R18" s="73">
        <f t="shared" si="27"/>
        <v>0</v>
      </c>
      <c r="S18" s="73">
        <f t="shared" si="28"/>
        <v>0</v>
      </c>
      <c r="T18" s="73">
        <f t="shared" si="29"/>
        <v>0</v>
      </c>
      <c r="U18" s="73">
        <f t="shared" si="30"/>
        <v>0</v>
      </c>
      <c r="V18" s="73">
        <f t="shared" si="5"/>
        <v>0</v>
      </c>
      <c r="W18" s="73">
        <f t="shared" si="3"/>
        <v>0</v>
      </c>
      <c r="X18" s="73">
        <f t="shared" si="3"/>
        <v>0</v>
      </c>
      <c r="Z18" s="73">
        <f t="shared" si="6"/>
        <v>0</v>
      </c>
      <c r="AA18" s="73">
        <f t="shared" si="7"/>
        <v>0</v>
      </c>
      <c r="AB18" s="73">
        <f t="shared" si="8"/>
        <v>0</v>
      </c>
      <c r="AC18" s="73">
        <f t="shared" si="9"/>
        <v>0</v>
      </c>
      <c r="AD18" s="73">
        <f t="shared" si="10"/>
        <v>0</v>
      </c>
      <c r="AE18" s="73">
        <f t="shared" si="11"/>
        <v>0</v>
      </c>
      <c r="AF18" s="73">
        <f t="shared" si="12"/>
        <v>0</v>
      </c>
      <c r="AG18" s="73">
        <f t="shared" si="13"/>
        <v>0</v>
      </c>
      <c r="AH18" s="73">
        <f t="shared" si="14"/>
        <v>0</v>
      </c>
      <c r="AI18" s="73">
        <f t="shared" si="15"/>
        <v>0</v>
      </c>
      <c r="AJ18" s="73">
        <f t="shared" si="16"/>
        <v>0</v>
      </c>
      <c r="AK18" s="73">
        <f t="shared" si="17"/>
        <v>0</v>
      </c>
      <c r="AL18" s="73">
        <f t="shared" si="18"/>
        <v>0</v>
      </c>
      <c r="AM18" s="73">
        <f t="shared" si="4"/>
        <v>0</v>
      </c>
      <c r="AN18" s="73">
        <f t="shared" si="4"/>
        <v>0</v>
      </c>
      <c r="AQ18" s="81" t="s">
        <v>61</v>
      </c>
      <c r="AR18" s="647" t="s">
        <v>43</v>
      </c>
      <c r="AS18" s="648"/>
      <c r="AT18" s="649"/>
      <c r="AU18" s="100"/>
      <c r="AV18" s="99"/>
      <c r="AY18" s="60"/>
    </row>
    <row r="19" spans="2:52">
      <c r="B19" s="61"/>
      <c r="C19" s="63"/>
      <c r="D19" s="80"/>
      <c r="E19" s="57"/>
      <c r="F19" s="77"/>
      <c r="G19" s="78">
        <f t="shared" si="1"/>
        <v>0</v>
      </c>
      <c r="H19" s="79">
        <f t="shared" si="2"/>
        <v>0</v>
      </c>
      <c r="I19" s="315"/>
      <c r="J19" s="73">
        <f t="shared" si="19"/>
        <v>0</v>
      </c>
      <c r="K19" s="73">
        <f t="shared" si="20"/>
        <v>0</v>
      </c>
      <c r="L19" s="73">
        <f t="shared" si="21"/>
        <v>0</v>
      </c>
      <c r="M19" s="73">
        <f t="shared" si="22"/>
        <v>0</v>
      </c>
      <c r="N19" s="73">
        <f t="shared" si="23"/>
        <v>0</v>
      </c>
      <c r="O19" s="73">
        <f t="shared" si="24"/>
        <v>0</v>
      </c>
      <c r="P19" s="73">
        <f t="shared" si="25"/>
        <v>0</v>
      </c>
      <c r="Q19" s="73">
        <f t="shared" si="26"/>
        <v>0</v>
      </c>
      <c r="R19" s="73">
        <f t="shared" si="27"/>
        <v>0</v>
      </c>
      <c r="S19" s="73">
        <f t="shared" si="28"/>
        <v>0</v>
      </c>
      <c r="T19" s="73">
        <f t="shared" si="29"/>
        <v>0</v>
      </c>
      <c r="U19" s="73">
        <f t="shared" si="30"/>
        <v>0</v>
      </c>
      <c r="V19" s="73">
        <f t="shared" si="5"/>
        <v>0</v>
      </c>
      <c r="W19" s="73">
        <f t="shared" si="5"/>
        <v>0</v>
      </c>
      <c r="X19" s="73">
        <f t="shared" si="5"/>
        <v>0</v>
      </c>
      <c r="Z19" s="73">
        <f t="shared" si="6"/>
        <v>0</v>
      </c>
      <c r="AA19" s="73">
        <f t="shared" si="7"/>
        <v>0</v>
      </c>
      <c r="AB19" s="73">
        <f t="shared" si="8"/>
        <v>0</v>
      </c>
      <c r="AC19" s="73">
        <f t="shared" si="9"/>
        <v>0</v>
      </c>
      <c r="AD19" s="73">
        <f t="shared" si="10"/>
        <v>0</v>
      </c>
      <c r="AE19" s="73">
        <f t="shared" si="11"/>
        <v>0</v>
      </c>
      <c r="AF19" s="73">
        <f t="shared" si="12"/>
        <v>0</v>
      </c>
      <c r="AG19" s="73">
        <f t="shared" si="13"/>
        <v>0</v>
      </c>
      <c r="AH19" s="73">
        <f t="shared" si="14"/>
        <v>0</v>
      </c>
      <c r="AI19" s="73">
        <f t="shared" si="15"/>
        <v>0</v>
      </c>
      <c r="AJ19" s="73">
        <f t="shared" si="16"/>
        <v>0</v>
      </c>
      <c r="AK19" s="73">
        <f t="shared" si="17"/>
        <v>0</v>
      </c>
      <c r="AL19" s="73">
        <f t="shared" si="18"/>
        <v>0</v>
      </c>
      <c r="AM19" s="73">
        <f t="shared" si="18"/>
        <v>0</v>
      </c>
      <c r="AN19" s="73">
        <f t="shared" si="18"/>
        <v>0</v>
      </c>
      <c r="AQ19" s="81" t="s">
        <v>62</v>
      </c>
      <c r="AU19" s="99"/>
    </row>
    <row r="20" spans="2:52">
      <c r="B20" s="61"/>
      <c r="C20" s="63"/>
      <c r="D20" s="80"/>
      <c r="E20" s="57"/>
      <c r="F20" s="77"/>
      <c r="G20" s="78">
        <f t="shared" si="1"/>
        <v>0</v>
      </c>
      <c r="H20" s="79">
        <f t="shared" si="2"/>
        <v>0</v>
      </c>
      <c r="I20" s="315"/>
      <c r="J20" s="73">
        <f t="shared" si="19"/>
        <v>0</v>
      </c>
      <c r="K20" s="73">
        <f t="shared" si="20"/>
        <v>0</v>
      </c>
      <c r="L20" s="73">
        <f t="shared" si="21"/>
        <v>0</v>
      </c>
      <c r="M20" s="73">
        <f t="shared" si="22"/>
        <v>0</v>
      </c>
      <c r="N20" s="73">
        <f t="shared" si="23"/>
        <v>0</v>
      </c>
      <c r="O20" s="73">
        <f t="shared" si="24"/>
        <v>0</v>
      </c>
      <c r="P20" s="73">
        <f t="shared" si="25"/>
        <v>0</v>
      </c>
      <c r="Q20" s="73">
        <f t="shared" si="26"/>
        <v>0</v>
      </c>
      <c r="R20" s="73">
        <f t="shared" si="27"/>
        <v>0</v>
      </c>
      <c r="S20" s="73">
        <f t="shared" si="28"/>
        <v>0</v>
      </c>
      <c r="T20" s="73">
        <f t="shared" si="29"/>
        <v>0</v>
      </c>
      <c r="U20" s="73">
        <f t="shared" si="30"/>
        <v>0</v>
      </c>
      <c r="V20" s="73">
        <f t="shared" si="5"/>
        <v>0</v>
      </c>
      <c r="W20" s="73">
        <f t="shared" si="5"/>
        <v>0</v>
      </c>
      <c r="X20" s="73">
        <f t="shared" si="5"/>
        <v>0</v>
      </c>
      <c r="Z20" s="73">
        <f t="shared" si="6"/>
        <v>0</v>
      </c>
      <c r="AA20" s="73">
        <f t="shared" si="7"/>
        <v>0</v>
      </c>
      <c r="AB20" s="73">
        <f t="shared" si="8"/>
        <v>0</v>
      </c>
      <c r="AC20" s="73">
        <f t="shared" si="9"/>
        <v>0</v>
      </c>
      <c r="AD20" s="73">
        <f t="shared" si="10"/>
        <v>0</v>
      </c>
      <c r="AE20" s="73">
        <f t="shared" si="11"/>
        <v>0</v>
      </c>
      <c r="AF20" s="73">
        <f t="shared" si="12"/>
        <v>0</v>
      </c>
      <c r="AG20" s="73">
        <f t="shared" si="13"/>
        <v>0</v>
      </c>
      <c r="AH20" s="73">
        <f t="shared" si="14"/>
        <v>0</v>
      </c>
      <c r="AI20" s="73">
        <f t="shared" si="15"/>
        <v>0</v>
      </c>
      <c r="AJ20" s="73">
        <f t="shared" si="16"/>
        <v>0</v>
      </c>
      <c r="AK20" s="73">
        <f t="shared" si="17"/>
        <v>0</v>
      </c>
      <c r="AL20" s="73">
        <f t="shared" si="18"/>
        <v>0</v>
      </c>
      <c r="AM20" s="73">
        <f t="shared" si="18"/>
        <v>0</v>
      </c>
      <c r="AN20" s="73">
        <f t="shared" si="18"/>
        <v>0</v>
      </c>
    </row>
    <row r="21" spans="2:52">
      <c r="B21" s="61"/>
      <c r="C21" s="63"/>
      <c r="D21" s="80"/>
      <c r="E21" s="57"/>
      <c r="F21" s="77"/>
      <c r="G21" s="78">
        <f t="shared" si="1"/>
        <v>0</v>
      </c>
      <c r="H21" s="79">
        <f t="shared" si="2"/>
        <v>0</v>
      </c>
      <c r="I21" s="315"/>
      <c r="J21" s="73">
        <f t="shared" si="19"/>
        <v>0</v>
      </c>
      <c r="K21" s="73">
        <f t="shared" si="20"/>
        <v>0</v>
      </c>
      <c r="L21" s="73">
        <f t="shared" si="21"/>
        <v>0</v>
      </c>
      <c r="M21" s="73">
        <f t="shared" si="22"/>
        <v>0</v>
      </c>
      <c r="N21" s="73">
        <f t="shared" si="23"/>
        <v>0</v>
      </c>
      <c r="O21" s="73">
        <f t="shared" si="24"/>
        <v>0</v>
      </c>
      <c r="P21" s="73">
        <f t="shared" si="25"/>
        <v>0</v>
      </c>
      <c r="Q21" s="73">
        <f t="shared" si="26"/>
        <v>0</v>
      </c>
      <c r="R21" s="73">
        <f t="shared" si="27"/>
        <v>0</v>
      </c>
      <c r="S21" s="73">
        <f t="shared" si="28"/>
        <v>0</v>
      </c>
      <c r="T21" s="73">
        <f t="shared" si="29"/>
        <v>0</v>
      </c>
      <c r="U21" s="73">
        <f t="shared" si="30"/>
        <v>0</v>
      </c>
      <c r="V21" s="73">
        <f t="shared" si="5"/>
        <v>0</v>
      </c>
      <c r="W21" s="73">
        <f t="shared" si="5"/>
        <v>0</v>
      </c>
      <c r="X21" s="73">
        <f t="shared" si="5"/>
        <v>0</v>
      </c>
      <c r="Z21" s="73">
        <f t="shared" si="6"/>
        <v>0</v>
      </c>
      <c r="AA21" s="73">
        <f t="shared" si="7"/>
        <v>0</v>
      </c>
      <c r="AB21" s="73">
        <f t="shared" si="8"/>
        <v>0</v>
      </c>
      <c r="AC21" s="73">
        <f t="shared" si="9"/>
        <v>0</v>
      </c>
      <c r="AD21" s="73">
        <f t="shared" si="10"/>
        <v>0</v>
      </c>
      <c r="AE21" s="73">
        <f t="shared" si="11"/>
        <v>0</v>
      </c>
      <c r="AF21" s="73">
        <f t="shared" si="12"/>
        <v>0</v>
      </c>
      <c r="AG21" s="73">
        <f t="shared" si="13"/>
        <v>0</v>
      </c>
      <c r="AH21" s="73">
        <f t="shared" si="14"/>
        <v>0</v>
      </c>
      <c r="AI21" s="73">
        <f t="shared" si="15"/>
        <v>0</v>
      </c>
      <c r="AJ21" s="73">
        <f t="shared" si="16"/>
        <v>0</v>
      </c>
      <c r="AK21" s="73">
        <f t="shared" si="17"/>
        <v>0</v>
      </c>
      <c r="AL21" s="73">
        <f t="shared" si="18"/>
        <v>0</v>
      </c>
      <c r="AM21" s="73">
        <f t="shared" si="18"/>
        <v>0</v>
      </c>
      <c r="AN21" s="73">
        <f t="shared" si="18"/>
        <v>0</v>
      </c>
    </row>
    <row r="22" spans="2:52">
      <c r="B22" s="61"/>
      <c r="C22" s="63"/>
      <c r="D22" s="80"/>
      <c r="E22" s="57"/>
      <c r="F22" s="77"/>
      <c r="G22" s="78">
        <f t="shared" si="1"/>
        <v>0</v>
      </c>
      <c r="H22" s="79">
        <f t="shared" si="2"/>
        <v>0</v>
      </c>
      <c r="I22" s="316"/>
      <c r="J22" s="73">
        <f t="shared" si="19"/>
        <v>0</v>
      </c>
      <c r="K22" s="73">
        <f t="shared" si="20"/>
        <v>0</v>
      </c>
      <c r="L22" s="73">
        <f t="shared" si="21"/>
        <v>0</v>
      </c>
      <c r="M22" s="73">
        <f t="shared" si="22"/>
        <v>0</v>
      </c>
      <c r="N22" s="73">
        <f t="shared" si="23"/>
        <v>0</v>
      </c>
      <c r="O22" s="73">
        <f t="shared" si="24"/>
        <v>0</v>
      </c>
      <c r="P22" s="73">
        <f t="shared" si="25"/>
        <v>0</v>
      </c>
      <c r="Q22" s="73">
        <f t="shared" si="26"/>
        <v>0</v>
      </c>
      <c r="R22" s="73">
        <f t="shared" si="27"/>
        <v>0</v>
      </c>
      <c r="S22" s="73">
        <f t="shared" si="28"/>
        <v>0</v>
      </c>
      <c r="T22" s="73">
        <f t="shared" si="29"/>
        <v>0</v>
      </c>
      <c r="U22" s="73">
        <f t="shared" si="30"/>
        <v>0</v>
      </c>
      <c r="V22" s="73">
        <f t="shared" si="5"/>
        <v>0</v>
      </c>
      <c r="W22" s="73">
        <f t="shared" si="5"/>
        <v>0</v>
      </c>
      <c r="X22" s="73">
        <f t="shared" si="5"/>
        <v>0</v>
      </c>
      <c r="Y22" s="62"/>
      <c r="Z22" s="73">
        <f t="shared" si="6"/>
        <v>0</v>
      </c>
      <c r="AA22" s="73">
        <f t="shared" si="7"/>
        <v>0</v>
      </c>
      <c r="AB22" s="73">
        <f t="shared" si="8"/>
        <v>0</v>
      </c>
      <c r="AC22" s="73">
        <f t="shared" si="9"/>
        <v>0</v>
      </c>
      <c r="AD22" s="73">
        <f t="shared" si="10"/>
        <v>0</v>
      </c>
      <c r="AE22" s="73">
        <f t="shared" si="11"/>
        <v>0</v>
      </c>
      <c r="AF22" s="73">
        <f t="shared" si="12"/>
        <v>0</v>
      </c>
      <c r="AG22" s="73">
        <f t="shared" si="13"/>
        <v>0</v>
      </c>
      <c r="AH22" s="73">
        <f t="shared" si="14"/>
        <v>0</v>
      </c>
      <c r="AI22" s="73">
        <f t="shared" si="15"/>
        <v>0</v>
      </c>
      <c r="AJ22" s="73">
        <f t="shared" si="16"/>
        <v>0</v>
      </c>
      <c r="AK22" s="73">
        <f t="shared" si="17"/>
        <v>0</v>
      </c>
      <c r="AL22" s="73">
        <f t="shared" si="18"/>
        <v>0</v>
      </c>
      <c r="AM22" s="73">
        <f t="shared" si="18"/>
        <v>0</v>
      </c>
      <c r="AN22" s="73">
        <f t="shared" si="18"/>
        <v>0</v>
      </c>
      <c r="AO22" s="62"/>
      <c r="AP22" s="62"/>
    </row>
    <row r="23" spans="2:52" ht="17.25" thickBot="1">
      <c r="B23" s="61"/>
      <c r="C23" s="63"/>
      <c r="D23" s="80"/>
      <c r="E23" s="57"/>
      <c r="F23" s="77"/>
      <c r="G23" s="78">
        <f t="shared" si="1"/>
        <v>0</v>
      </c>
      <c r="H23" s="79">
        <f t="shared" si="2"/>
        <v>0</v>
      </c>
      <c r="I23" s="315"/>
      <c r="J23" s="73">
        <f t="shared" si="19"/>
        <v>0</v>
      </c>
      <c r="K23" s="73">
        <f t="shared" si="20"/>
        <v>0</v>
      </c>
      <c r="L23" s="73">
        <f t="shared" si="21"/>
        <v>0</v>
      </c>
      <c r="M23" s="73">
        <f t="shared" si="22"/>
        <v>0</v>
      </c>
      <c r="N23" s="73">
        <f t="shared" si="23"/>
        <v>0</v>
      </c>
      <c r="O23" s="73">
        <f t="shared" si="24"/>
        <v>0</v>
      </c>
      <c r="P23" s="73">
        <f t="shared" si="25"/>
        <v>0</v>
      </c>
      <c r="Q23" s="73">
        <f t="shared" si="26"/>
        <v>0</v>
      </c>
      <c r="R23" s="73">
        <f t="shared" si="27"/>
        <v>0</v>
      </c>
      <c r="S23" s="73">
        <f t="shared" si="28"/>
        <v>0</v>
      </c>
      <c r="T23" s="73">
        <f t="shared" si="29"/>
        <v>0</v>
      </c>
      <c r="U23" s="73">
        <f t="shared" si="30"/>
        <v>0</v>
      </c>
      <c r="V23" s="73">
        <f t="shared" si="5"/>
        <v>0</v>
      </c>
      <c r="W23" s="73">
        <f t="shared" si="5"/>
        <v>0</v>
      </c>
      <c r="X23" s="73">
        <f t="shared" si="5"/>
        <v>0</v>
      </c>
      <c r="Z23" s="73">
        <f t="shared" si="6"/>
        <v>0</v>
      </c>
      <c r="AA23" s="73">
        <f t="shared" si="7"/>
        <v>0</v>
      </c>
      <c r="AB23" s="73">
        <f t="shared" si="8"/>
        <v>0</v>
      </c>
      <c r="AC23" s="73">
        <f t="shared" si="9"/>
        <v>0</v>
      </c>
      <c r="AD23" s="73">
        <f t="shared" si="10"/>
        <v>0</v>
      </c>
      <c r="AE23" s="73">
        <f t="shared" si="11"/>
        <v>0</v>
      </c>
      <c r="AF23" s="73">
        <f t="shared" si="12"/>
        <v>0</v>
      </c>
      <c r="AG23" s="73">
        <f t="shared" si="13"/>
        <v>0</v>
      </c>
      <c r="AH23" s="73">
        <f t="shared" si="14"/>
        <v>0</v>
      </c>
      <c r="AI23" s="73">
        <f t="shared" si="15"/>
        <v>0</v>
      </c>
      <c r="AJ23" s="73">
        <f t="shared" si="16"/>
        <v>0</v>
      </c>
      <c r="AK23" s="73">
        <f t="shared" si="17"/>
        <v>0</v>
      </c>
      <c r="AL23" s="73">
        <f t="shared" si="18"/>
        <v>0</v>
      </c>
      <c r="AM23" s="73">
        <f t="shared" si="18"/>
        <v>0</v>
      </c>
      <c r="AN23" s="73">
        <f t="shared" si="18"/>
        <v>0</v>
      </c>
      <c r="AV23" s="652" t="s">
        <v>103</v>
      </c>
      <c r="AW23" s="652"/>
      <c r="AY23" s="653" t="s">
        <v>102</v>
      </c>
      <c r="AZ23" s="653"/>
    </row>
    <row r="24" spans="2:52">
      <c r="B24" s="61"/>
      <c r="C24" s="63"/>
      <c r="D24" s="80"/>
      <c r="E24" s="57"/>
      <c r="F24" s="77"/>
      <c r="G24" s="78">
        <f t="shared" si="1"/>
        <v>0</v>
      </c>
      <c r="H24" s="79">
        <f t="shared" si="2"/>
        <v>0</v>
      </c>
      <c r="I24" s="315"/>
      <c r="J24" s="73">
        <f t="shared" si="19"/>
        <v>0</v>
      </c>
      <c r="K24" s="73">
        <f t="shared" si="20"/>
        <v>0</v>
      </c>
      <c r="L24" s="73">
        <f t="shared" si="21"/>
        <v>0</v>
      </c>
      <c r="M24" s="73">
        <f t="shared" si="22"/>
        <v>0</v>
      </c>
      <c r="N24" s="73">
        <f t="shared" si="23"/>
        <v>0</v>
      </c>
      <c r="O24" s="73">
        <f t="shared" si="24"/>
        <v>0</v>
      </c>
      <c r="P24" s="73">
        <f t="shared" si="25"/>
        <v>0</v>
      </c>
      <c r="Q24" s="73">
        <f t="shared" si="26"/>
        <v>0</v>
      </c>
      <c r="R24" s="73">
        <f t="shared" si="27"/>
        <v>0</v>
      </c>
      <c r="S24" s="73">
        <f t="shared" si="28"/>
        <v>0</v>
      </c>
      <c r="T24" s="73">
        <f t="shared" si="29"/>
        <v>0</v>
      </c>
      <c r="U24" s="73">
        <f t="shared" si="30"/>
        <v>0</v>
      </c>
      <c r="V24" s="73">
        <f t="shared" si="5"/>
        <v>0</v>
      </c>
      <c r="W24" s="73">
        <f t="shared" si="5"/>
        <v>0</v>
      </c>
      <c r="X24" s="73">
        <f t="shared" si="5"/>
        <v>0</v>
      </c>
      <c r="Z24" s="73">
        <f t="shared" si="6"/>
        <v>0</v>
      </c>
      <c r="AA24" s="73">
        <f t="shared" si="7"/>
        <v>0</v>
      </c>
      <c r="AB24" s="73">
        <f t="shared" si="8"/>
        <v>0</v>
      </c>
      <c r="AC24" s="73">
        <f t="shared" si="9"/>
        <v>0</v>
      </c>
      <c r="AD24" s="73">
        <f t="shared" si="10"/>
        <v>0</v>
      </c>
      <c r="AE24" s="73">
        <f t="shared" si="11"/>
        <v>0</v>
      </c>
      <c r="AF24" s="73">
        <f t="shared" si="12"/>
        <v>0</v>
      </c>
      <c r="AG24" s="73">
        <f t="shared" si="13"/>
        <v>0</v>
      </c>
      <c r="AH24" s="73">
        <f t="shared" si="14"/>
        <v>0</v>
      </c>
      <c r="AI24" s="73">
        <f t="shared" si="15"/>
        <v>0</v>
      </c>
      <c r="AJ24" s="73">
        <f t="shared" si="16"/>
        <v>0</v>
      </c>
      <c r="AK24" s="73">
        <f t="shared" si="17"/>
        <v>0</v>
      </c>
      <c r="AL24" s="73">
        <f t="shared" si="18"/>
        <v>0</v>
      </c>
      <c r="AM24" s="73">
        <f t="shared" si="18"/>
        <v>0</v>
      </c>
      <c r="AN24" s="73">
        <f t="shared" si="18"/>
        <v>0</v>
      </c>
      <c r="AP24" s="324"/>
      <c r="AQ24" s="320" t="s">
        <v>232</v>
      </c>
      <c r="AR24" s="327">
        <f>AR17</f>
        <v>0</v>
      </c>
      <c r="AV24" s="113" t="s">
        <v>64</v>
      </c>
      <c r="AW24" s="1">
        <v>129.82</v>
      </c>
      <c r="AY24" s="335" t="s">
        <v>99</v>
      </c>
      <c r="AZ24" s="336">
        <f>AS17</f>
        <v>0</v>
      </c>
    </row>
    <row r="25" spans="2:52">
      <c r="B25" s="61"/>
      <c r="C25" s="63"/>
      <c r="D25" s="80"/>
      <c r="E25" s="57"/>
      <c r="F25" s="77"/>
      <c r="G25" s="78">
        <f t="shared" si="1"/>
        <v>0</v>
      </c>
      <c r="H25" s="79">
        <f t="shared" si="2"/>
        <v>0</v>
      </c>
      <c r="I25" s="315"/>
      <c r="J25" s="73">
        <f t="shared" si="19"/>
        <v>0</v>
      </c>
      <c r="K25" s="73">
        <f t="shared" si="20"/>
        <v>0</v>
      </c>
      <c r="L25" s="73">
        <f t="shared" si="21"/>
        <v>0</v>
      </c>
      <c r="M25" s="73">
        <f t="shared" si="22"/>
        <v>0</v>
      </c>
      <c r="N25" s="73">
        <f t="shared" si="23"/>
        <v>0</v>
      </c>
      <c r="O25" s="73">
        <f t="shared" si="24"/>
        <v>0</v>
      </c>
      <c r="P25" s="73">
        <f t="shared" si="25"/>
        <v>0</v>
      </c>
      <c r="Q25" s="73">
        <f t="shared" si="26"/>
        <v>0</v>
      </c>
      <c r="R25" s="73">
        <f t="shared" si="27"/>
        <v>0</v>
      </c>
      <c r="S25" s="73">
        <f t="shared" si="28"/>
        <v>0</v>
      </c>
      <c r="T25" s="73">
        <f t="shared" si="29"/>
        <v>0</v>
      </c>
      <c r="U25" s="73">
        <f t="shared" si="30"/>
        <v>0</v>
      </c>
      <c r="V25" s="73">
        <f t="shared" si="5"/>
        <v>0</v>
      </c>
      <c r="W25" s="73">
        <f t="shared" si="5"/>
        <v>0</v>
      </c>
      <c r="X25" s="73">
        <f t="shared" si="5"/>
        <v>0</v>
      </c>
      <c r="Z25" s="73">
        <f t="shared" si="6"/>
        <v>0</v>
      </c>
      <c r="AA25" s="73">
        <f t="shared" si="7"/>
        <v>0</v>
      </c>
      <c r="AB25" s="73">
        <f t="shared" si="8"/>
        <v>0</v>
      </c>
      <c r="AC25" s="73">
        <f t="shared" si="9"/>
        <v>0</v>
      </c>
      <c r="AD25" s="73">
        <f t="shared" si="10"/>
        <v>0</v>
      </c>
      <c r="AE25" s="73">
        <f t="shared" si="11"/>
        <v>0</v>
      </c>
      <c r="AF25" s="73">
        <f t="shared" si="12"/>
        <v>0</v>
      </c>
      <c r="AG25" s="73">
        <f t="shared" si="13"/>
        <v>0</v>
      </c>
      <c r="AH25" s="73">
        <f t="shared" si="14"/>
        <v>0</v>
      </c>
      <c r="AI25" s="73">
        <f t="shared" si="15"/>
        <v>0</v>
      </c>
      <c r="AJ25" s="73">
        <f t="shared" si="16"/>
        <v>0</v>
      </c>
      <c r="AK25" s="73">
        <f t="shared" si="17"/>
        <v>0</v>
      </c>
      <c r="AL25" s="73">
        <f t="shared" si="18"/>
        <v>0</v>
      </c>
      <c r="AM25" s="73">
        <f t="shared" si="18"/>
        <v>0</v>
      </c>
      <c r="AN25" s="73">
        <f t="shared" si="18"/>
        <v>0</v>
      </c>
      <c r="AP25" s="325"/>
      <c r="AQ25" s="321" t="s">
        <v>231</v>
      </c>
      <c r="AR25" s="334">
        <f>AY4+AY6</f>
        <v>0</v>
      </c>
      <c r="AS25" s="654" t="s">
        <v>238</v>
      </c>
      <c r="AT25" s="655"/>
      <c r="AV25" s="113" t="s">
        <v>65</v>
      </c>
      <c r="AW25" s="1">
        <v>224.3</v>
      </c>
      <c r="AY25" s="335" t="s">
        <v>404</v>
      </c>
      <c r="AZ25" s="337">
        <f>AR27</f>
        <v>0</v>
      </c>
    </row>
    <row r="26" spans="2:52">
      <c r="B26" s="61"/>
      <c r="C26" s="63"/>
      <c r="D26" s="80"/>
      <c r="E26" s="57"/>
      <c r="F26" s="77"/>
      <c r="G26" s="78">
        <f t="shared" si="1"/>
        <v>0</v>
      </c>
      <c r="H26" s="79">
        <f t="shared" si="2"/>
        <v>0</v>
      </c>
      <c r="I26" s="315"/>
      <c r="J26" s="73">
        <f t="shared" si="19"/>
        <v>0</v>
      </c>
      <c r="K26" s="73">
        <f t="shared" si="20"/>
        <v>0</v>
      </c>
      <c r="L26" s="73">
        <f t="shared" si="21"/>
        <v>0</v>
      </c>
      <c r="M26" s="73">
        <f t="shared" si="22"/>
        <v>0</v>
      </c>
      <c r="N26" s="73">
        <f t="shared" si="23"/>
        <v>0</v>
      </c>
      <c r="O26" s="73">
        <f t="shared" si="24"/>
        <v>0</v>
      </c>
      <c r="P26" s="73">
        <f t="shared" si="25"/>
        <v>0</v>
      </c>
      <c r="Q26" s="73">
        <f t="shared" si="26"/>
        <v>0</v>
      </c>
      <c r="R26" s="73">
        <f t="shared" si="27"/>
        <v>0</v>
      </c>
      <c r="S26" s="73">
        <f t="shared" si="28"/>
        <v>0</v>
      </c>
      <c r="T26" s="73">
        <f t="shared" si="29"/>
        <v>0</v>
      </c>
      <c r="U26" s="73">
        <f t="shared" si="30"/>
        <v>0</v>
      </c>
      <c r="V26" s="73">
        <f t="shared" si="5"/>
        <v>0</v>
      </c>
      <c r="W26" s="73">
        <f t="shared" si="5"/>
        <v>0</v>
      </c>
      <c r="X26" s="73">
        <f t="shared" si="5"/>
        <v>0</v>
      </c>
      <c r="Z26" s="73">
        <f t="shared" si="6"/>
        <v>0</v>
      </c>
      <c r="AA26" s="73">
        <f t="shared" si="7"/>
        <v>0</v>
      </c>
      <c r="AB26" s="73">
        <f t="shared" si="8"/>
        <v>0</v>
      </c>
      <c r="AC26" s="73">
        <f t="shared" si="9"/>
        <v>0</v>
      </c>
      <c r="AD26" s="73">
        <f t="shared" si="10"/>
        <v>0</v>
      </c>
      <c r="AE26" s="73">
        <f t="shared" si="11"/>
        <v>0</v>
      </c>
      <c r="AF26" s="73">
        <f t="shared" si="12"/>
        <v>0</v>
      </c>
      <c r="AG26" s="73">
        <f t="shared" si="13"/>
        <v>0</v>
      </c>
      <c r="AH26" s="73">
        <f t="shared" si="14"/>
        <v>0</v>
      </c>
      <c r="AI26" s="73">
        <f t="shared" si="15"/>
        <v>0</v>
      </c>
      <c r="AJ26" s="73">
        <f t="shared" si="16"/>
        <v>0</v>
      </c>
      <c r="AK26" s="73">
        <f t="shared" si="17"/>
        <v>0</v>
      </c>
      <c r="AL26" s="73">
        <f t="shared" si="18"/>
        <v>0</v>
      </c>
      <c r="AM26" s="73">
        <f t="shared" si="18"/>
        <v>0</v>
      </c>
      <c r="AN26" s="73">
        <f t="shared" si="18"/>
        <v>0</v>
      </c>
      <c r="AP26" s="325"/>
      <c r="AQ26" s="321" t="s">
        <v>235</v>
      </c>
      <c r="AR26" s="328">
        <f>AR24-AR25</f>
        <v>0</v>
      </c>
      <c r="AV26" s="113" t="s">
        <v>66</v>
      </c>
      <c r="AW26" s="1">
        <v>700</v>
      </c>
      <c r="AY26" s="335" t="s">
        <v>103</v>
      </c>
      <c r="AZ26" s="338">
        <f>AW31</f>
        <v>527.05999999999995</v>
      </c>
    </row>
    <row r="27" spans="2:52">
      <c r="B27" s="61"/>
      <c r="C27" s="63"/>
      <c r="D27" s="80"/>
      <c r="E27" s="57"/>
      <c r="F27" s="77"/>
      <c r="G27" s="78">
        <f t="shared" si="1"/>
        <v>0</v>
      </c>
      <c r="H27" s="79">
        <f t="shared" si="2"/>
        <v>0</v>
      </c>
      <c r="I27" s="315"/>
      <c r="J27" s="73">
        <f t="shared" si="19"/>
        <v>0</v>
      </c>
      <c r="K27" s="73">
        <f t="shared" si="20"/>
        <v>0</v>
      </c>
      <c r="L27" s="73">
        <f t="shared" si="21"/>
        <v>0</v>
      </c>
      <c r="M27" s="73">
        <f t="shared" si="22"/>
        <v>0</v>
      </c>
      <c r="N27" s="73">
        <f t="shared" si="23"/>
        <v>0</v>
      </c>
      <c r="O27" s="73">
        <f t="shared" si="24"/>
        <v>0</v>
      </c>
      <c r="P27" s="73">
        <f t="shared" si="25"/>
        <v>0</v>
      </c>
      <c r="Q27" s="73">
        <f t="shared" si="26"/>
        <v>0</v>
      </c>
      <c r="R27" s="73">
        <f t="shared" si="27"/>
        <v>0</v>
      </c>
      <c r="S27" s="73">
        <f t="shared" si="28"/>
        <v>0</v>
      </c>
      <c r="T27" s="73">
        <f t="shared" si="29"/>
        <v>0</v>
      </c>
      <c r="U27" s="73">
        <f t="shared" si="30"/>
        <v>0</v>
      </c>
      <c r="V27" s="73">
        <f t="shared" si="5"/>
        <v>0</v>
      </c>
      <c r="W27" s="73">
        <f t="shared" si="5"/>
        <v>0</v>
      </c>
      <c r="X27" s="73">
        <f t="shared" si="5"/>
        <v>0</v>
      </c>
      <c r="Z27" s="73">
        <f t="shared" si="6"/>
        <v>0</v>
      </c>
      <c r="AA27" s="73">
        <f t="shared" si="7"/>
        <v>0</v>
      </c>
      <c r="AB27" s="73">
        <f t="shared" si="8"/>
        <v>0</v>
      </c>
      <c r="AC27" s="73">
        <f t="shared" si="9"/>
        <v>0</v>
      </c>
      <c r="AD27" s="73">
        <f t="shared" si="10"/>
        <v>0</v>
      </c>
      <c r="AE27" s="73">
        <f t="shared" si="11"/>
        <v>0</v>
      </c>
      <c r="AF27" s="73">
        <f t="shared" si="12"/>
        <v>0</v>
      </c>
      <c r="AG27" s="73">
        <f t="shared" si="13"/>
        <v>0</v>
      </c>
      <c r="AH27" s="73">
        <f t="shared" si="14"/>
        <v>0</v>
      </c>
      <c r="AI27" s="73">
        <f t="shared" si="15"/>
        <v>0</v>
      </c>
      <c r="AJ27" s="73">
        <f t="shared" si="16"/>
        <v>0</v>
      </c>
      <c r="AK27" s="73">
        <f t="shared" si="17"/>
        <v>0</v>
      </c>
      <c r="AL27" s="73">
        <f t="shared" si="18"/>
        <v>0</v>
      </c>
      <c r="AM27" s="73">
        <f t="shared" si="18"/>
        <v>0</v>
      </c>
      <c r="AN27" s="73">
        <f t="shared" si="18"/>
        <v>0</v>
      </c>
      <c r="AP27" s="325"/>
      <c r="AQ27" s="322" t="s">
        <v>404</v>
      </c>
      <c r="AR27" s="319"/>
      <c r="AS27" s="656" t="s">
        <v>239</v>
      </c>
      <c r="AT27" s="657"/>
      <c r="AV27" s="113" t="s">
        <v>67</v>
      </c>
      <c r="AW27" s="55">
        <v>0</v>
      </c>
      <c r="AY27" s="335" t="s">
        <v>405</v>
      </c>
      <c r="AZ27" s="160">
        <v>0</v>
      </c>
    </row>
    <row r="28" spans="2:52" ht="17.25" customHeight="1" thickBot="1">
      <c r="B28" s="61"/>
      <c r="C28" s="63"/>
      <c r="D28" s="80"/>
      <c r="E28" s="57"/>
      <c r="F28" s="77"/>
      <c r="G28" s="78">
        <f t="shared" si="1"/>
        <v>0</v>
      </c>
      <c r="H28" s="79">
        <f t="shared" si="2"/>
        <v>0</v>
      </c>
      <c r="I28" s="315"/>
      <c r="J28" s="73">
        <f t="shared" si="19"/>
        <v>0</v>
      </c>
      <c r="K28" s="73">
        <f t="shared" si="20"/>
        <v>0</v>
      </c>
      <c r="L28" s="73">
        <f t="shared" si="21"/>
        <v>0</v>
      </c>
      <c r="M28" s="73">
        <f t="shared" si="22"/>
        <v>0</v>
      </c>
      <c r="N28" s="73">
        <f t="shared" si="23"/>
        <v>0</v>
      </c>
      <c r="O28" s="73">
        <f t="shared" si="24"/>
        <v>0</v>
      </c>
      <c r="P28" s="73">
        <f t="shared" si="25"/>
        <v>0</v>
      </c>
      <c r="Q28" s="73">
        <f t="shared" si="26"/>
        <v>0</v>
      </c>
      <c r="R28" s="73">
        <f t="shared" si="27"/>
        <v>0</v>
      </c>
      <c r="S28" s="73">
        <f t="shared" si="28"/>
        <v>0</v>
      </c>
      <c r="T28" s="73">
        <f t="shared" si="29"/>
        <v>0</v>
      </c>
      <c r="U28" s="73">
        <f t="shared" si="30"/>
        <v>0</v>
      </c>
      <c r="V28" s="73">
        <f t="shared" si="5"/>
        <v>0</v>
      </c>
      <c r="W28" s="73">
        <f t="shared" si="5"/>
        <v>0</v>
      </c>
      <c r="X28" s="73">
        <f t="shared" si="5"/>
        <v>0</v>
      </c>
      <c r="Z28" s="73">
        <f t="shared" si="6"/>
        <v>0</v>
      </c>
      <c r="AA28" s="73">
        <f t="shared" si="7"/>
        <v>0</v>
      </c>
      <c r="AB28" s="73">
        <f t="shared" si="8"/>
        <v>0</v>
      </c>
      <c r="AC28" s="73">
        <f t="shared" si="9"/>
        <v>0</v>
      </c>
      <c r="AD28" s="73">
        <f t="shared" si="10"/>
        <v>0</v>
      </c>
      <c r="AE28" s="73">
        <f t="shared" si="11"/>
        <v>0</v>
      </c>
      <c r="AF28" s="73">
        <f t="shared" si="12"/>
        <v>0</v>
      </c>
      <c r="AG28" s="73">
        <f t="shared" si="13"/>
        <v>0</v>
      </c>
      <c r="AH28" s="73">
        <f t="shared" si="14"/>
        <v>0</v>
      </c>
      <c r="AI28" s="73">
        <f t="shared" si="15"/>
        <v>0</v>
      </c>
      <c r="AJ28" s="73">
        <f t="shared" si="16"/>
        <v>0</v>
      </c>
      <c r="AK28" s="73">
        <f t="shared" si="17"/>
        <v>0</v>
      </c>
      <c r="AL28" s="73">
        <f t="shared" si="18"/>
        <v>0</v>
      </c>
      <c r="AM28" s="73">
        <f t="shared" si="18"/>
        <v>0</v>
      </c>
      <c r="AN28" s="73">
        <f t="shared" si="18"/>
        <v>0</v>
      </c>
      <c r="AP28" s="326"/>
      <c r="AQ28" s="323" t="s">
        <v>234</v>
      </c>
      <c r="AR28" s="333">
        <f>AR26</f>
        <v>0</v>
      </c>
      <c r="AS28" s="656"/>
      <c r="AT28" s="657"/>
      <c r="AV28" s="113" t="s">
        <v>43</v>
      </c>
      <c r="AW28" s="1">
        <f>+SUM(AW24:AW27)</f>
        <v>1054.1199999999999</v>
      </c>
      <c r="AY28" s="335" t="s">
        <v>43</v>
      </c>
      <c r="AZ28" s="161">
        <f>AZ24+AZ25+AZ26-AZ27</f>
        <v>527.05999999999995</v>
      </c>
    </row>
    <row r="29" spans="2:52" ht="16.5" customHeight="1">
      <c r="B29" s="61"/>
      <c r="C29" s="63"/>
      <c r="D29" s="80"/>
      <c r="E29" s="57"/>
      <c r="F29" s="77"/>
      <c r="G29" s="78">
        <f t="shared" si="1"/>
        <v>0</v>
      </c>
      <c r="H29" s="79">
        <f t="shared" si="2"/>
        <v>0</v>
      </c>
      <c r="I29" s="315"/>
      <c r="J29" s="73">
        <f t="shared" si="19"/>
        <v>0</v>
      </c>
      <c r="K29" s="73">
        <f t="shared" si="20"/>
        <v>0</v>
      </c>
      <c r="L29" s="73">
        <f t="shared" si="21"/>
        <v>0</v>
      </c>
      <c r="M29" s="73">
        <f t="shared" si="22"/>
        <v>0</v>
      </c>
      <c r="N29" s="73">
        <f t="shared" si="23"/>
        <v>0</v>
      </c>
      <c r="O29" s="73">
        <f t="shared" si="24"/>
        <v>0</v>
      </c>
      <c r="P29" s="73">
        <f t="shared" si="25"/>
        <v>0</v>
      </c>
      <c r="Q29" s="73">
        <f t="shared" si="26"/>
        <v>0</v>
      </c>
      <c r="R29" s="73">
        <f t="shared" si="27"/>
        <v>0</v>
      </c>
      <c r="S29" s="73">
        <f t="shared" si="28"/>
        <v>0</v>
      </c>
      <c r="T29" s="73">
        <f t="shared" si="29"/>
        <v>0</v>
      </c>
      <c r="U29" s="73">
        <f t="shared" si="30"/>
        <v>0</v>
      </c>
      <c r="V29" s="73">
        <f t="shared" si="5"/>
        <v>0</v>
      </c>
      <c r="W29" s="73">
        <f t="shared" si="5"/>
        <v>0</v>
      </c>
      <c r="X29" s="73">
        <f t="shared" si="5"/>
        <v>0</v>
      </c>
      <c r="Z29" s="73">
        <f t="shared" si="6"/>
        <v>0</v>
      </c>
      <c r="AA29" s="73">
        <f t="shared" si="7"/>
        <v>0</v>
      </c>
      <c r="AB29" s="73">
        <f t="shared" si="8"/>
        <v>0</v>
      </c>
      <c r="AC29" s="73">
        <f t="shared" si="9"/>
        <v>0</v>
      </c>
      <c r="AD29" s="73">
        <f t="shared" si="10"/>
        <v>0</v>
      </c>
      <c r="AE29" s="73">
        <f t="shared" si="11"/>
        <v>0</v>
      </c>
      <c r="AF29" s="73">
        <f t="shared" si="12"/>
        <v>0</v>
      </c>
      <c r="AG29" s="73">
        <f t="shared" si="13"/>
        <v>0</v>
      </c>
      <c r="AH29" s="73">
        <f t="shared" si="14"/>
        <v>0</v>
      </c>
      <c r="AI29" s="73">
        <f t="shared" si="15"/>
        <v>0</v>
      </c>
      <c r="AJ29" s="73">
        <f t="shared" si="16"/>
        <v>0</v>
      </c>
      <c r="AK29" s="73">
        <f t="shared" si="17"/>
        <v>0</v>
      </c>
      <c r="AL29" s="73">
        <f t="shared" si="18"/>
        <v>0</v>
      </c>
      <c r="AM29" s="73">
        <f t="shared" si="18"/>
        <v>0</v>
      </c>
      <c r="AN29" s="73">
        <f t="shared" si="18"/>
        <v>0</v>
      </c>
      <c r="AR29" s="60"/>
      <c r="AV29" s="113"/>
      <c r="AW29" s="1"/>
    </row>
    <row r="30" spans="2:52" ht="17.25" customHeight="1" thickBot="1">
      <c r="B30" s="61"/>
      <c r="C30" s="63"/>
      <c r="D30" s="80"/>
      <c r="E30" s="57"/>
      <c r="F30" s="77"/>
      <c r="G30" s="78">
        <f t="shared" si="1"/>
        <v>0</v>
      </c>
      <c r="H30" s="79">
        <f t="shared" si="2"/>
        <v>0</v>
      </c>
      <c r="I30" s="315"/>
      <c r="J30" s="73">
        <f t="shared" si="19"/>
        <v>0</v>
      </c>
      <c r="K30" s="73">
        <f t="shared" si="20"/>
        <v>0</v>
      </c>
      <c r="L30" s="73">
        <f t="shared" si="21"/>
        <v>0</v>
      </c>
      <c r="M30" s="73">
        <f t="shared" si="22"/>
        <v>0</v>
      </c>
      <c r="N30" s="73">
        <f t="shared" si="23"/>
        <v>0</v>
      </c>
      <c r="O30" s="73">
        <f t="shared" si="24"/>
        <v>0</v>
      </c>
      <c r="P30" s="73">
        <f t="shared" si="25"/>
        <v>0</v>
      </c>
      <c r="Q30" s="73">
        <f t="shared" si="26"/>
        <v>0</v>
      </c>
      <c r="R30" s="73">
        <f t="shared" si="27"/>
        <v>0</v>
      </c>
      <c r="S30" s="73">
        <f t="shared" si="28"/>
        <v>0</v>
      </c>
      <c r="T30" s="73">
        <f t="shared" si="29"/>
        <v>0</v>
      </c>
      <c r="U30" s="73">
        <f t="shared" si="30"/>
        <v>0</v>
      </c>
      <c r="V30" s="73">
        <f t="shared" si="5"/>
        <v>0</v>
      </c>
      <c r="W30" s="73">
        <f t="shared" si="5"/>
        <v>0</v>
      </c>
      <c r="X30" s="73">
        <f t="shared" si="5"/>
        <v>0</v>
      </c>
      <c r="Z30" s="73">
        <f t="shared" si="6"/>
        <v>0</v>
      </c>
      <c r="AA30" s="73">
        <f t="shared" si="7"/>
        <v>0</v>
      </c>
      <c r="AB30" s="73">
        <f t="shared" si="8"/>
        <v>0</v>
      </c>
      <c r="AC30" s="73">
        <f t="shared" si="9"/>
        <v>0</v>
      </c>
      <c r="AD30" s="73">
        <f t="shared" si="10"/>
        <v>0</v>
      </c>
      <c r="AE30" s="73">
        <f t="shared" si="11"/>
        <v>0</v>
      </c>
      <c r="AF30" s="73">
        <f t="shared" si="12"/>
        <v>0</v>
      </c>
      <c r="AG30" s="73">
        <f t="shared" si="13"/>
        <v>0</v>
      </c>
      <c r="AH30" s="73">
        <f t="shared" si="14"/>
        <v>0</v>
      </c>
      <c r="AI30" s="73">
        <f t="shared" si="15"/>
        <v>0</v>
      </c>
      <c r="AJ30" s="73">
        <f t="shared" si="16"/>
        <v>0</v>
      </c>
      <c r="AK30" s="73">
        <f t="shared" si="17"/>
        <v>0</v>
      </c>
      <c r="AL30" s="73">
        <f t="shared" si="18"/>
        <v>0</v>
      </c>
      <c r="AM30" s="73">
        <f t="shared" si="18"/>
        <v>0</v>
      </c>
      <c r="AN30" s="73">
        <f t="shared" si="18"/>
        <v>0</v>
      </c>
      <c r="AV30" s="1"/>
      <c r="AW30" s="1"/>
      <c r="AY30" s="318" t="s">
        <v>241</v>
      </c>
      <c r="AZ30" s="341">
        <f>AT17-AY6</f>
        <v>0</v>
      </c>
    </row>
    <row r="31" spans="2:52" ht="17.25" customHeight="1" thickBot="1">
      <c r="B31" s="61"/>
      <c r="C31" s="63"/>
      <c r="D31" s="80"/>
      <c r="E31" s="57"/>
      <c r="F31" s="77"/>
      <c r="G31" s="78">
        <f t="shared" si="1"/>
        <v>0</v>
      </c>
      <c r="H31" s="79">
        <f t="shared" si="2"/>
        <v>0</v>
      </c>
      <c r="I31" s="315"/>
      <c r="J31" s="73">
        <f t="shared" si="19"/>
        <v>0</v>
      </c>
      <c r="K31" s="73">
        <f t="shared" si="20"/>
        <v>0</v>
      </c>
      <c r="L31" s="73">
        <f t="shared" si="21"/>
        <v>0</v>
      </c>
      <c r="M31" s="73">
        <f t="shared" si="22"/>
        <v>0</v>
      </c>
      <c r="N31" s="73">
        <f t="shared" si="23"/>
        <v>0</v>
      </c>
      <c r="O31" s="73">
        <f t="shared" si="24"/>
        <v>0</v>
      </c>
      <c r="P31" s="73">
        <f t="shared" si="25"/>
        <v>0</v>
      </c>
      <c r="Q31" s="73">
        <f t="shared" si="26"/>
        <v>0</v>
      </c>
      <c r="R31" s="73">
        <f t="shared" si="27"/>
        <v>0</v>
      </c>
      <c r="S31" s="73">
        <f t="shared" si="28"/>
        <v>0</v>
      </c>
      <c r="T31" s="73">
        <f t="shared" si="29"/>
        <v>0</v>
      </c>
      <c r="U31" s="73">
        <f t="shared" si="30"/>
        <v>0</v>
      </c>
      <c r="V31" s="73">
        <f t="shared" si="5"/>
        <v>0</v>
      </c>
      <c r="W31" s="73">
        <f t="shared" si="5"/>
        <v>0</v>
      </c>
      <c r="X31" s="73">
        <f t="shared" si="5"/>
        <v>0</v>
      </c>
      <c r="Z31" s="73">
        <f t="shared" si="6"/>
        <v>0</v>
      </c>
      <c r="AA31" s="73">
        <f t="shared" si="7"/>
        <v>0</v>
      </c>
      <c r="AB31" s="73">
        <f t="shared" si="8"/>
        <v>0</v>
      </c>
      <c r="AC31" s="73">
        <f t="shared" si="9"/>
        <v>0</v>
      </c>
      <c r="AD31" s="73">
        <f t="shared" si="10"/>
        <v>0</v>
      </c>
      <c r="AE31" s="73">
        <f t="shared" si="11"/>
        <v>0</v>
      </c>
      <c r="AF31" s="73">
        <f t="shared" si="12"/>
        <v>0</v>
      </c>
      <c r="AG31" s="73">
        <f t="shared" si="13"/>
        <v>0</v>
      </c>
      <c r="AH31" s="73">
        <f t="shared" si="14"/>
        <v>0</v>
      </c>
      <c r="AI31" s="73">
        <f t="shared" si="15"/>
        <v>0</v>
      </c>
      <c r="AJ31" s="73">
        <f t="shared" si="16"/>
        <v>0</v>
      </c>
      <c r="AK31" s="73">
        <f t="shared" si="17"/>
        <v>0</v>
      </c>
      <c r="AL31" s="73">
        <f t="shared" si="18"/>
        <v>0</v>
      </c>
      <c r="AM31" s="73">
        <f t="shared" si="18"/>
        <v>0</v>
      </c>
      <c r="AN31" s="73">
        <f t="shared" si="18"/>
        <v>0</v>
      </c>
      <c r="AQ31" s="318" t="s">
        <v>63</v>
      </c>
      <c r="AR31" s="329">
        <f>AR27+AS17</f>
        <v>0</v>
      </c>
      <c r="AV31" s="113" t="s">
        <v>68</v>
      </c>
      <c r="AW31" s="114">
        <f>AW28/2</f>
        <v>527.05999999999995</v>
      </c>
    </row>
    <row r="32" spans="2:52" ht="16.5" customHeight="1">
      <c r="B32" s="61"/>
      <c r="C32" s="63"/>
      <c r="D32" s="80"/>
      <c r="E32" s="57"/>
      <c r="F32" s="77"/>
      <c r="G32" s="78">
        <f t="shared" si="1"/>
        <v>0</v>
      </c>
      <c r="H32" s="79">
        <f t="shared" si="2"/>
        <v>0</v>
      </c>
      <c r="I32" s="315"/>
      <c r="J32" s="73">
        <f t="shared" si="19"/>
        <v>0</v>
      </c>
      <c r="K32" s="73">
        <f t="shared" si="20"/>
        <v>0</v>
      </c>
      <c r="L32" s="73">
        <f t="shared" si="21"/>
        <v>0</v>
      </c>
      <c r="M32" s="73">
        <f t="shared" si="22"/>
        <v>0</v>
      </c>
      <c r="N32" s="73">
        <f t="shared" si="23"/>
        <v>0</v>
      </c>
      <c r="O32" s="73">
        <f t="shared" si="24"/>
        <v>0</v>
      </c>
      <c r="P32" s="73">
        <f t="shared" si="25"/>
        <v>0</v>
      </c>
      <c r="Q32" s="73">
        <f t="shared" si="26"/>
        <v>0</v>
      </c>
      <c r="R32" s="73">
        <f t="shared" si="27"/>
        <v>0</v>
      </c>
      <c r="S32" s="73">
        <f t="shared" si="28"/>
        <v>0</v>
      </c>
      <c r="T32" s="73">
        <f t="shared" si="29"/>
        <v>0</v>
      </c>
      <c r="U32" s="73">
        <f t="shared" si="30"/>
        <v>0</v>
      </c>
      <c r="V32" s="73">
        <f t="shared" si="5"/>
        <v>0</v>
      </c>
      <c r="W32" s="73">
        <f t="shared" si="5"/>
        <v>0</v>
      </c>
      <c r="X32" s="73">
        <f t="shared" si="5"/>
        <v>0</v>
      </c>
      <c r="Z32" s="73">
        <f t="shared" si="6"/>
        <v>0</v>
      </c>
      <c r="AA32" s="73">
        <f t="shared" si="7"/>
        <v>0</v>
      </c>
      <c r="AB32" s="73">
        <f t="shared" si="8"/>
        <v>0</v>
      </c>
      <c r="AC32" s="73">
        <f t="shared" si="9"/>
        <v>0</v>
      </c>
      <c r="AD32" s="73">
        <f t="shared" si="10"/>
        <v>0</v>
      </c>
      <c r="AE32" s="73">
        <f t="shared" si="11"/>
        <v>0</v>
      </c>
      <c r="AF32" s="73">
        <f t="shared" si="12"/>
        <v>0</v>
      </c>
      <c r="AG32" s="73">
        <f t="shared" si="13"/>
        <v>0</v>
      </c>
      <c r="AH32" s="73">
        <f t="shared" si="14"/>
        <v>0</v>
      </c>
      <c r="AI32" s="73">
        <f t="shared" si="15"/>
        <v>0</v>
      </c>
      <c r="AJ32" s="73">
        <f t="shared" si="16"/>
        <v>0</v>
      </c>
      <c r="AK32" s="73">
        <f t="shared" si="17"/>
        <v>0</v>
      </c>
      <c r="AL32" s="73">
        <f t="shared" si="18"/>
        <v>0</v>
      </c>
      <c r="AM32" s="73">
        <f t="shared" si="18"/>
        <v>0</v>
      </c>
      <c r="AN32" s="73">
        <f t="shared" si="18"/>
        <v>0</v>
      </c>
      <c r="AQ32" s="318" t="s">
        <v>61</v>
      </c>
      <c r="AR32" s="329">
        <f>AT17</f>
        <v>0</v>
      </c>
      <c r="AY32" s="318" t="s">
        <v>242</v>
      </c>
      <c r="AZ32" s="341">
        <f>AT17-AY4</f>
        <v>0</v>
      </c>
    </row>
    <row r="33" spans="2:52" ht="17.25" customHeight="1" thickBot="1">
      <c r="B33" s="61"/>
      <c r="C33" s="63"/>
      <c r="D33" s="80"/>
      <c r="E33" s="57"/>
      <c r="F33" s="77"/>
      <c r="G33" s="78">
        <f t="shared" si="1"/>
        <v>0</v>
      </c>
      <c r="H33" s="79">
        <f t="shared" si="2"/>
        <v>0</v>
      </c>
      <c r="I33" s="315"/>
      <c r="J33" s="73">
        <f t="shared" si="19"/>
        <v>0</v>
      </c>
      <c r="K33" s="73">
        <f t="shared" si="20"/>
        <v>0</v>
      </c>
      <c r="L33" s="73">
        <f t="shared" si="21"/>
        <v>0</v>
      </c>
      <c r="M33" s="73">
        <f t="shared" si="22"/>
        <v>0</v>
      </c>
      <c r="N33" s="73">
        <f t="shared" si="23"/>
        <v>0</v>
      </c>
      <c r="O33" s="73">
        <f t="shared" si="24"/>
        <v>0</v>
      </c>
      <c r="P33" s="73">
        <f t="shared" si="25"/>
        <v>0</v>
      </c>
      <c r="Q33" s="73">
        <f t="shared" si="26"/>
        <v>0</v>
      </c>
      <c r="R33" s="73">
        <f t="shared" si="27"/>
        <v>0</v>
      </c>
      <c r="S33" s="73">
        <f t="shared" si="28"/>
        <v>0</v>
      </c>
      <c r="T33" s="73">
        <f t="shared" si="29"/>
        <v>0</v>
      </c>
      <c r="U33" s="73">
        <f t="shared" si="30"/>
        <v>0</v>
      </c>
      <c r="V33" s="73">
        <f t="shared" si="5"/>
        <v>0</v>
      </c>
      <c r="W33" s="73">
        <f t="shared" si="5"/>
        <v>0</v>
      </c>
      <c r="X33" s="73">
        <f t="shared" si="5"/>
        <v>0</v>
      </c>
      <c r="Z33" s="73">
        <f t="shared" si="6"/>
        <v>0</v>
      </c>
      <c r="AA33" s="73">
        <f t="shared" si="7"/>
        <v>0</v>
      </c>
      <c r="AB33" s="73">
        <f t="shared" si="8"/>
        <v>0</v>
      </c>
      <c r="AC33" s="73">
        <f t="shared" si="9"/>
        <v>0</v>
      </c>
      <c r="AD33" s="73">
        <f t="shared" si="10"/>
        <v>0</v>
      </c>
      <c r="AE33" s="73">
        <f t="shared" si="11"/>
        <v>0</v>
      </c>
      <c r="AF33" s="73">
        <f t="shared" si="12"/>
        <v>0</v>
      </c>
      <c r="AG33" s="73">
        <f t="shared" si="13"/>
        <v>0</v>
      </c>
      <c r="AH33" s="73">
        <f t="shared" si="14"/>
        <v>0</v>
      </c>
      <c r="AI33" s="73">
        <f t="shared" si="15"/>
        <v>0</v>
      </c>
      <c r="AJ33" s="73">
        <f t="shared" si="16"/>
        <v>0</v>
      </c>
      <c r="AK33" s="73">
        <f t="shared" si="17"/>
        <v>0</v>
      </c>
      <c r="AL33" s="73">
        <f t="shared" si="18"/>
        <v>0</v>
      </c>
      <c r="AM33" s="73">
        <f t="shared" si="18"/>
        <v>0</v>
      </c>
      <c r="AN33" s="73">
        <f t="shared" si="18"/>
        <v>0</v>
      </c>
      <c r="AR33" s="60"/>
    </row>
    <row r="34" spans="2:52" ht="17.25" customHeight="1" thickBot="1">
      <c r="B34" s="61"/>
      <c r="C34" s="63"/>
      <c r="D34" s="80"/>
      <c r="E34" s="57"/>
      <c r="F34" s="77"/>
      <c r="G34" s="78">
        <f t="shared" si="1"/>
        <v>0</v>
      </c>
      <c r="H34" s="79">
        <f t="shared" si="2"/>
        <v>0</v>
      </c>
      <c r="I34" s="315"/>
      <c r="J34" s="73">
        <f t="shared" si="19"/>
        <v>0</v>
      </c>
      <c r="K34" s="73">
        <f t="shared" si="20"/>
        <v>0</v>
      </c>
      <c r="L34" s="73">
        <f t="shared" si="21"/>
        <v>0</v>
      </c>
      <c r="M34" s="73">
        <f t="shared" si="22"/>
        <v>0</v>
      </c>
      <c r="N34" s="73">
        <f t="shared" si="23"/>
        <v>0</v>
      </c>
      <c r="O34" s="73">
        <f t="shared" si="24"/>
        <v>0</v>
      </c>
      <c r="P34" s="73">
        <f t="shared" si="25"/>
        <v>0</v>
      </c>
      <c r="Q34" s="73">
        <f t="shared" si="26"/>
        <v>0</v>
      </c>
      <c r="R34" s="73">
        <f t="shared" si="27"/>
        <v>0</v>
      </c>
      <c r="S34" s="73">
        <f t="shared" si="28"/>
        <v>0</v>
      </c>
      <c r="T34" s="73">
        <f t="shared" si="29"/>
        <v>0</v>
      </c>
      <c r="U34" s="73">
        <f t="shared" si="30"/>
        <v>0</v>
      </c>
      <c r="V34" s="73">
        <f t="shared" si="5"/>
        <v>0</v>
      </c>
      <c r="W34" s="73">
        <f t="shared" si="5"/>
        <v>0</v>
      </c>
      <c r="X34" s="73">
        <f t="shared" si="5"/>
        <v>0</v>
      </c>
      <c r="Z34" s="73">
        <f t="shared" si="6"/>
        <v>0</v>
      </c>
      <c r="AA34" s="73">
        <f t="shared" si="7"/>
        <v>0</v>
      </c>
      <c r="AB34" s="73">
        <f t="shared" si="8"/>
        <v>0</v>
      </c>
      <c r="AC34" s="73">
        <f t="shared" si="9"/>
        <v>0</v>
      </c>
      <c r="AD34" s="73">
        <f t="shared" si="10"/>
        <v>0</v>
      </c>
      <c r="AE34" s="73">
        <f t="shared" si="11"/>
        <v>0</v>
      </c>
      <c r="AF34" s="73">
        <f t="shared" si="12"/>
        <v>0</v>
      </c>
      <c r="AG34" s="73">
        <f t="shared" si="13"/>
        <v>0</v>
      </c>
      <c r="AH34" s="73">
        <f t="shared" si="14"/>
        <v>0</v>
      </c>
      <c r="AI34" s="73">
        <f t="shared" si="15"/>
        <v>0</v>
      </c>
      <c r="AJ34" s="73">
        <f t="shared" si="16"/>
        <v>0</v>
      </c>
      <c r="AK34" s="73">
        <f t="shared" si="17"/>
        <v>0</v>
      </c>
      <c r="AL34" s="73">
        <f t="shared" si="18"/>
        <v>0</v>
      </c>
      <c r="AM34" s="73">
        <f t="shared" si="18"/>
        <v>0</v>
      </c>
      <c r="AN34" s="73">
        <f t="shared" si="18"/>
        <v>0</v>
      </c>
      <c r="AR34" s="330">
        <f>AR32+AR31</f>
        <v>0</v>
      </c>
      <c r="AS34" s="331" t="s">
        <v>236</v>
      </c>
      <c r="AT34" s="332">
        <f>AR24+AR27</f>
        <v>0</v>
      </c>
      <c r="AZ34" s="342">
        <f>AZ32+AZ30</f>
        <v>0</v>
      </c>
    </row>
    <row r="35" spans="2:52" ht="16.5" customHeight="1">
      <c r="B35" s="61"/>
      <c r="C35" s="63"/>
      <c r="D35" s="80"/>
      <c r="E35" s="57"/>
      <c r="F35" s="77"/>
      <c r="G35" s="78">
        <f t="shared" si="1"/>
        <v>0</v>
      </c>
      <c r="H35" s="79">
        <f t="shared" si="2"/>
        <v>0</v>
      </c>
      <c r="I35" s="315"/>
      <c r="J35" s="73">
        <f t="shared" si="19"/>
        <v>0</v>
      </c>
      <c r="K35" s="73">
        <f t="shared" si="20"/>
        <v>0</v>
      </c>
      <c r="L35" s="73">
        <f t="shared" si="21"/>
        <v>0</v>
      </c>
      <c r="M35" s="73">
        <f t="shared" si="22"/>
        <v>0</v>
      </c>
      <c r="N35" s="73">
        <f t="shared" si="23"/>
        <v>0</v>
      </c>
      <c r="O35" s="73">
        <f t="shared" si="24"/>
        <v>0</v>
      </c>
      <c r="P35" s="73">
        <f t="shared" si="25"/>
        <v>0</v>
      </c>
      <c r="Q35" s="73">
        <f t="shared" si="26"/>
        <v>0</v>
      </c>
      <c r="R35" s="73">
        <f t="shared" si="27"/>
        <v>0</v>
      </c>
      <c r="S35" s="73">
        <f t="shared" si="28"/>
        <v>0</v>
      </c>
      <c r="T35" s="73">
        <f t="shared" si="29"/>
        <v>0</v>
      </c>
      <c r="U35" s="73">
        <f t="shared" si="30"/>
        <v>0</v>
      </c>
      <c r="V35" s="73">
        <f t="shared" si="5"/>
        <v>0</v>
      </c>
      <c r="W35" s="73">
        <f t="shared" si="5"/>
        <v>0</v>
      </c>
      <c r="X35" s="73">
        <f t="shared" si="5"/>
        <v>0</v>
      </c>
      <c r="Z35" s="73">
        <f t="shared" si="6"/>
        <v>0</v>
      </c>
      <c r="AA35" s="73">
        <f t="shared" si="7"/>
        <v>0</v>
      </c>
      <c r="AB35" s="73">
        <f t="shared" si="8"/>
        <v>0</v>
      </c>
      <c r="AC35" s="73">
        <f t="shared" si="9"/>
        <v>0</v>
      </c>
      <c r="AD35" s="73">
        <f t="shared" si="10"/>
        <v>0</v>
      </c>
      <c r="AE35" s="73">
        <f t="shared" si="11"/>
        <v>0</v>
      </c>
      <c r="AF35" s="73">
        <f t="shared" si="12"/>
        <v>0</v>
      </c>
      <c r="AG35" s="73">
        <f t="shared" si="13"/>
        <v>0</v>
      </c>
      <c r="AH35" s="73">
        <f t="shared" si="14"/>
        <v>0</v>
      </c>
      <c r="AI35" s="73">
        <f t="shared" si="15"/>
        <v>0</v>
      </c>
      <c r="AJ35" s="73">
        <f t="shared" si="16"/>
        <v>0</v>
      </c>
      <c r="AK35" s="73">
        <f t="shared" si="17"/>
        <v>0</v>
      </c>
      <c r="AL35" s="73">
        <f t="shared" si="18"/>
        <v>0</v>
      </c>
      <c r="AM35" s="73">
        <f t="shared" si="18"/>
        <v>0</v>
      </c>
      <c r="AN35" s="73">
        <f t="shared" si="18"/>
        <v>0</v>
      </c>
    </row>
    <row r="36" spans="2:52" ht="16.5" customHeight="1">
      <c r="B36" s="61"/>
      <c r="C36" s="63"/>
      <c r="D36" s="80"/>
      <c r="E36" s="57"/>
      <c r="F36" s="77"/>
      <c r="G36" s="78">
        <f t="shared" si="1"/>
        <v>0</v>
      </c>
      <c r="H36" s="79">
        <f t="shared" si="2"/>
        <v>0</v>
      </c>
      <c r="I36" s="315"/>
      <c r="J36" s="73">
        <f t="shared" si="19"/>
        <v>0</v>
      </c>
      <c r="K36" s="73">
        <f t="shared" si="20"/>
        <v>0</v>
      </c>
      <c r="L36" s="73">
        <f t="shared" si="21"/>
        <v>0</v>
      </c>
      <c r="M36" s="73">
        <f t="shared" si="22"/>
        <v>0</v>
      </c>
      <c r="N36" s="73">
        <f t="shared" si="23"/>
        <v>0</v>
      </c>
      <c r="O36" s="73">
        <f t="shared" si="24"/>
        <v>0</v>
      </c>
      <c r="P36" s="73">
        <f t="shared" si="25"/>
        <v>0</v>
      </c>
      <c r="Q36" s="73">
        <f t="shared" si="26"/>
        <v>0</v>
      </c>
      <c r="R36" s="73">
        <f t="shared" si="27"/>
        <v>0</v>
      </c>
      <c r="S36" s="73">
        <f t="shared" si="28"/>
        <v>0</v>
      </c>
      <c r="T36" s="73">
        <f t="shared" si="29"/>
        <v>0</v>
      </c>
      <c r="U36" s="73">
        <f t="shared" si="30"/>
        <v>0</v>
      </c>
      <c r="V36" s="73">
        <f t="shared" ref="V36:X62" si="31">IF($D36=V$2,$H36,0)</f>
        <v>0</v>
      </c>
      <c r="W36" s="73">
        <f t="shared" si="31"/>
        <v>0</v>
      </c>
      <c r="X36" s="73">
        <f t="shared" si="31"/>
        <v>0</v>
      </c>
      <c r="Z36" s="73">
        <f t="shared" si="6"/>
        <v>0</v>
      </c>
      <c r="AA36" s="73">
        <f t="shared" si="7"/>
        <v>0</v>
      </c>
      <c r="AB36" s="73">
        <f t="shared" si="8"/>
        <v>0</v>
      </c>
      <c r="AC36" s="73">
        <f t="shared" si="9"/>
        <v>0</v>
      </c>
      <c r="AD36" s="73">
        <f t="shared" si="10"/>
        <v>0</v>
      </c>
      <c r="AE36" s="73">
        <f t="shared" si="11"/>
        <v>0</v>
      </c>
      <c r="AF36" s="73">
        <f t="shared" si="12"/>
        <v>0</v>
      </c>
      <c r="AG36" s="73">
        <f t="shared" si="13"/>
        <v>0</v>
      </c>
      <c r="AH36" s="73">
        <f t="shared" si="14"/>
        <v>0</v>
      </c>
      <c r="AI36" s="73">
        <f t="shared" si="15"/>
        <v>0</v>
      </c>
      <c r="AJ36" s="73">
        <f t="shared" si="16"/>
        <v>0</v>
      </c>
      <c r="AK36" s="73">
        <f t="shared" si="17"/>
        <v>0</v>
      </c>
      <c r="AL36" s="73">
        <f t="shared" si="18"/>
        <v>0</v>
      </c>
      <c r="AM36" s="73">
        <f t="shared" si="18"/>
        <v>0</v>
      </c>
      <c r="AN36" s="73">
        <f t="shared" si="18"/>
        <v>0</v>
      </c>
    </row>
    <row r="37" spans="2:52" ht="16.5" customHeight="1">
      <c r="B37" s="61"/>
      <c r="C37" s="63"/>
      <c r="D37" s="80"/>
      <c r="E37" s="57"/>
      <c r="F37" s="77"/>
      <c r="G37" s="78">
        <f t="shared" si="1"/>
        <v>0</v>
      </c>
      <c r="H37" s="79">
        <f t="shared" si="2"/>
        <v>0</v>
      </c>
      <c r="I37" s="315"/>
      <c r="J37" s="73">
        <f t="shared" si="19"/>
        <v>0</v>
      </c>
      <c r="K37" s="73">
        <f t="shared" si="20"/>
        <v>0</v>
      </c>
      <c r="L37" s="73">
        <f t="shared" si="21"/>
        <v>0</v>
      </c>
      <c r="M37" s="73">
        <f t="shared" si="22"/>
        <v>0</v>
      </c>
      <c r="N37" s="73">
        <f t="shared" si="23"/>
        <v>0</v>
      </c>
      <c r="O37" s="73">
        <f t="shared" si="24"/>
        <v>0</v>
      </c>
      <c r="P37" s="73">
        <f t="shared" si="25"/>
        <v>0</v>
      </c>
      <c r="Q37" s="73">
        <f t="shared" si="26"/>
        <v>0</v>
      </c>
      <c r="R37" s="73">
        <f t="shared" si="27"/>
        <v>0</v>
      </c>
      <c r="S37" s="73">
        <f t="shared" si="28"/>
        <v>0</v>
      </c>
      <c r="T37" s="73">
        <f t="shared" si="29"/>
        <v>0</v>
      </c>
      <c r="U37" s="73">
        <f t="shared" si="30"/>
        <v>0</v>
      </c>
      <c r="V37" s="73">
        <f t="shared" si="31"/>
        <v>0</v>
      </c>
      <c r="W37" s="73">
        <f t="shared" si="31"/>
        <v>0</v>
      </c>
      <c r="X37" s="73">
        <f t="shared" si="31"/>
        <v>0</v>
      </c>
      <c r="Z37" s="73">
        <f t="shared" si="6"/>
        <v>0</v>
      </c>
      <c r="AA37" s="73">
        <f t="shared" si="7"/>
        <v>0</v>
      </c>
      <c r="AB37" s="73">
        <f t="shared" si="8"/>
        <v>0</v>
      </c>
      <c r="AC37" s="73">
        <f t="shared" si="9"/>
        <v>0</v>
      </c>
      <c r="AD37" s="73">
        <f t="shared" si="10"/>
        <v>0</v>
      </c>
      <c r="AE37" s="73">
        <f t="shared" si="11"/>
        <v>0</v>
      </c>
      <c r="AF37" s="73">
        <f t="shared" si="12"/>
        <v>0</v>
      </c>
      <c r="AG37" s="73">
        <f t="shared" si="13"/>
        <v>0</v>
      </c>
      <c r="AH37" s="73">
        <f t="shared" si="14"/>
        <v>0</v>
      </c>
      <c r="AI37" s="73">
        <f t="shared" si="15"/>
        <v>0</v>
      </c>
      <c r="AJ37" s="73">
        <f t="shared" si="16"/>
        <v>0</v>
      </c>
      <c r="AK37" s="73">
        <f t="shared" si="17"/>
        <v>0</v>
      </c>
      <c r="AL37" s="73">
        <f t="shared" si="18"/>
        <v>0</v>
      </c>
      <c r="AM37" s="73">
        <f t="shared" si="18"/>
        <v>0</v>
      </c>
      <c r="AN37" s="73">
        <f t="shared" si="18"/>
        <v>0</v>
      </c>
    </row>
    <row r="38" spans="2:52" ht="16.5" customHeight="1">
      <c r="B38" s="61"/>
      <c r="C38" s="63"/>
      <c r="D38" s="80"/>
      <c r="E38" s="57"/>
      <c r="F38" s="77"/>
      <c r="G38" s="78">
        <f t="shared" si="1"/>
        <v>0</v>
      </c>
      <c r="H38" s="79">
        <f t="shared" si="2"/>
        <v>0</v>
      </c>
      <c r="I38" s="315"/>
      <c r="J38" s="73">
        <f t="shared" si="19"/>
        <v>0</v>
      </c>
      <c r="K38" s="73">
        <f t="shared" si="20"/>
        <v>0</v>
      </c>
      <c r="L38" s="73">
        <f t="shared" si="21"/>
        <v>0</v>
      </c>
      <c r="M38" s="73">
        <f t="shared" si="22"/>
        <v>0</v>
      </c>
      <c r="N38" s="73">
        <f t="shared" si="23"/>
        <v>0</v>
      </c>
      <c r="O38" s="73">
        <f t="shared" si="24"/>
        <v>0</v>
      </c>
      <c r="P38" s="73">
        <f t="shared" si="25"/>
        <v>0</v>
      </c>
      <c r="Q38" s="73">
        <f t="shared" si="26"/>
        <v>0</v>
      </c>
      <c r="R38" s="73">
        <f t="shared" si="27"/>
        <v>0</v>
      </c>
      <c r="S38" s="73">
        <f t="shared" si="28"/>
        <v>0</v>
      </c>
      <c r="T38" s="73">
        <f t="shared" si="29"/>
        <v>0</v>
      </c>
      <c r="U38" s="73">
        <f t="shared" si="30"/>
        <v>0</v>
      </c>
      <c r="V38" s="73">
        <f t="shared" si="31"/>
        <v>0</v>
      </c>
      <c r="W38" s="73">
        <f t="shared" si="31"/>
        <v>0</v>
      </c>
      <c r="X38" s="73">
        <f t="shared" si="31"/>
        <v>0</v>
      </c>
      <c r="Z38" s="73">
        <f t="shared" si="6"/>
        <v>0</v>
      </c>
      <c r="AA38" s="73">
        <f t="shared" si="7"/>
        <v>0</v>
      </c>
      <c r="AB38" s="73">
        <f t="shared" si="8"/>
        <v>0</v>
      </c>
      <c r="AC38" s="73">
        <f t="shared" si="9"/>
        <v>0</v>
      </c>
      <c r="AD38" s="73">
        <f t="shared" si="10"/>
        <v>0</v>
      </c>
      <c r="AE38" s="73">
        <f t="shared" si="11"/>
        <v>0</v>
      </c>
      <c r="AF38" s="73">
        <f t="shared" si="12"/>
        <v>0</v>
      </c>
      <c r="AG38" s="73">
        <f t="shared" si="13"/>
        <v>0</v>
      </c>
      <c r="AH38" s="73">
        <f t="shared" si="14"/>
        <v>0</v>
      </c>
      <c r="AI38" s="73">
        <f t="shared" si="15"/>
        <v>0</v>
      </c>
      <c r="AJ38" s="73">
        <f t="shared" si="16"/>
        <v>0</v>
      </c>
      <c r="AK38" s="73">
        <f t="shared" si="17"/>
        <v>0</v>
      </c>
      <c r="AL38" s="73">
        <f t="shared" si="18"/>
        <v>0</v>
      </c>
      <c r="AM38" s="73">
        <f t="shared" si="18"/>
        <v>0</v>
      </c>
      <c r="AN38" s="73">
        <f t="shared" si="18"/>
        <v>0</v>
      </c>
    </row>
    <row r="39" spans="2:52" ht="16.5" customHeight="1">
      <c r="B39" s="61"/>
      <c r="C39" s="63"/>
      <c r="D39" s="80"/>
      <c r="E39" s="57"/>
      <c r="F39" s="77"/>
      <c r="G39" s="78">
        <f t="shared" si="1"/>
        <v>0</v>
      </c>
      <c r="H39" s="79">
        <f t="shared" si="2"/>
        <v>0</v>
      </c>
      <c r="I39" s="315"/>
      <c r="J39" s="73">
        <f t="shared" si="19"/>
        <v>0</v>
      </c>
      <c r="K39" s="73">
        <f t="shared" si="20"/>
        <v>0</v>
      </c>
      <c r="L39" s="73">
        <f t="shared" si="21"/>
        <v>0</v>
      </c>
      <c r="M39" s="73">
        <f t="shared" si="22"/>
        <v>0</v>
      </c>
      <c r="N39" s="73">
        <f t="shared" si="23"/>
        <v>0</v>
      </c>
      <c r="O39" s="73">
        <f t="shared" si="24"/>
        <v>0</v>
      </c>
      <c r="P39" s="73">
        <f t="shared" si="25"/>
        <v>0</v>
      </c>
      <c r="Q39" s="73">
        <f t="shared" si="26"/>
        <v>0</v>
      </c>
      <c r="R39" s="73">
        <f t="shared" si="27"/>
        <v>0</v>
      </c>
      <c r="S39" s="73">
        <f t="shared" si="28"/>
        <v>0</v>
      </c>
      <c r="T39" s="73">
        <f t="shared" si="29"/>
        <v>0</v>
      </c>
      <c r="U39" s="73">
        <f t="shared" si="30"/>
        <v>0</v>
      </c>
      <c r="V39" s="73">
        <f t="shared" si="31"/>
        <v>0</v>
      </c>
      <c r="W39" s="73">
        <f t="shared" si="31"/>
        <v>0</v>
      </c>
      <c r="X39" s="73">
        <f t="shared" si="31"/>
        <v>0</v>
      </c>
      <c r="Z39" s="73">
        <f t="shared" si="6"/>
        <v>0</v>
      </c>
      <c r="AA39" s="73">
        <f t="shared" si="7"/>
        <v>0</v>
      </c>
      <c r="AB39" s="73">
        <f t="shared" si="8"/>
        <v>0</v>
      </c>
      <c r="AC39" s="73">
        <f t="shared" si="9"/>
        <v>0</v>
      </c>
      <c r="AD39" s="73">
        <f t="shared" si="10"/>
        <v>0</v>
      </c>
      <c r="AE39" s="73">
        <f t="shared" si="11"/>
        <v>0</v>
      </c>
      <c r="AF39" s="73">
        <f t="shared" si="12"/>
        <v>0</v>
      </c>
      <c r="AG39" s="73">
        <f t="shared" si="13"/>
        <v>0</v>
      </c>
      <c r="AH39" s="73">
        <f t="shared" si="14"/>
        <v>0</v>
      </c>
      <c r="AI39" s="73">
        <f t="shared" si="15"/>
        <v>0</v>
      </c>
      <c r="AJ39" s="73">
        <f t="shared" si="16"/>
        <v>0</v>
      </c>
      <c r="AK39" s="73">
        <f t="shared" si="17"/>
        <v>0</v>
      </c>
      <c r="AL39" s="73">
        <f t="shared" si="18"/>
        <v>0</v>
      </c>
      <c r="AM39" s="73">
        <f t="shared" si="18"/>
        <v>0</v>
      </c>
      <c r="AN39" s="73">
        <f t="shared" si="18"/>
        <v>0</v>
      </c>
      <c r="AZ39" s="56">
        <v>1079.05</v>
      </c>
    </row>
    <row r="40" spans="2:52" hidden="1">
      <c r="B40" s="61"/>
      <c r="C40" s="63"/>
      <c r="D40" s="80"/>
      <c r="E40" s="57"/>
      <c r="F40" s="77"/>
      <c r="G40" s="78">
        <f t="shared" si="1"/>
        <v>0</v>
      </c>
      <c r="H40" s="79">
        <f t="shared" si="2"/>
        <v>0</v>
      </c>
      <c r="I40" s="315"/>
      <c r="J40" s="73">
        <f>IF($D40="ALIMENTAÇÃO",$H40,0)</f>
        <v>0</v>
      </c>
      <c r="K40" s="73">
        <f>IF($D40="ANIMAIS",$H40,0)</f>
        <v>0</v>
      </c>
      <c r="L40" s="73">
        <f>IF($D40="FILHO",$H40,0)</f>
        <v>0</v>
      </c>
      <c r="M40" s="73">
        <f>IF($D40="GASOLINA",$H40,0)</f>
        <v>0</v>
      </c>
      <c r="N40" s="73">
        <f>IF($D40="LAZER",$H40,0)</f>
        <v>0</v>
      </c>
      <c r="O40" s="73">
        <f>IF($D40="MANUT. IMÓVEL",$H40,0)</f>
        <v>0</v>
      </c>
      <c r="P40" s="73">
        <f>IF($D40="MANUT. VEICULAR",$H40,0)</f>
        <v>0</v>
      </c>
      <c r="Q40" s="73">
        <f>IF($D40="MÓVEIS",$H40,0)</f>
        <v>0</v>
      </c>
      <c r="R40" s="73">
        <f>IF($D40="OUTROS",$H40,0)</f>
        <v>0</v>
      </c>
      <c r="S40" s="73">
        <f>IF($D40="PLANOS",$H40,0)</f>
        <v>0</v>
      </c>
      <c r="T40" s="73">
        <f>IF($D40="SAÚDE",$H40,0)</f>
        <v>0</v>
      </c>
      <c r="U40" s="73">
        <f>IF($D40="TRANSPORTE",$H40,0)</f>
        <v>0</v>
      </c>
      <c r="V40" s="73">
        <f>IF($D40=V$2,$H40,0)</f>
        <v>0</v>
      </c>
      <c r="W40" s="73">
        <f>IF($D40=W$2,$H40,0)</f>
        <v>0</v>
      </c>
      <c r="X40" s="73">
        <f>IF($D40=X$2,$H40,0)</f>
        <v>0</v>
      </c>
      <c r="Z40" s="73">
        <f>IF($D40="ALIMENTAÇÃO",$G40,0)</f>
        <v>0</v>
      </c>
      <c r="AA40" s="73">
        <f>IF($D40="ANIMAIS",$G40,0)</f>
        <v>0</v>
      </c>
      <c r="AB40" s="73">
        <f>IF($D40="FILHO",$G40,0)</f>
        <v>0</v>
      </c>
      <c r="AC40" s="73">
        <f>IF($D40="GASOLINA",$G40,0)</f>
        <v>0</v>
      </c>
      <c r="AD40" s="73">
        <f>IF($D40="LAZER",$G40,0)</f>
        <v>0</v>
      </c>
      <c r="AE40" s="73">
        <f>IF($D40="MANUT. IMÓVEL",$G40,0)</f>
        <v>0</v>
      </c>
      <c r="AF40" s="73">
        <f>IF($D40="MANUT. VEICULAR",$G40,0)</f>
        <v>0</v>
      </c>
      <c r="AG40" s="73">
        <f>IF($D40="MÓVEIS",$G40,0)</f>
        <v>0</v>
      </c>
      <c r="AH40" s="73">
        <f>IF($D40="OUTROS",$G40,0)</f>
        <v>0</v>
      </c>
      <c r="AI40" s="73">
        <f>IF($D40="PLANOS",$G40,0)</f>
        <v>0</v>
      </c>
      <c r="AJ40" s="73">
        <f>IF($D40="SAÚDE",$G40,0)</f>
        <v>0</v>
      </c>
      <c r="AK40" s="73">
        <f>IF($D40="TRANSPORTE",$G40,0)</f>
        <v>0</v>
      </c>
      <c r="AL40" s="73">
        <f>IF($D40=AL$2,$G40,0)</f>
        <v>0</v>
      </c>
      <c r="AM40" s="73">
        <f>IF($D40=AM$2,$G40,0)</f>
        <v>0</v>
      </c>
      <c r="AN40" s="73">
        <f>IF($D40=AN$2,$G40,0)</f>
        <v>0</v>
      </c>
    </row>
    <row r="41" spans="2:52" hidden="1">
      <c r="B41" s="61"/>
      <c r="C41" s="63"/>
      <c r="D41" s="80"/>
      <c r="E41" s="57"/>
      <c r="F41" s="77"/>
      <c r="G41" s="78">
        <f t="shared" si="1"/>
        <v>0</v>
      </c>
      <c r="H41" s="79">
        <f t="shared" si="2"/>
        <v>0</v>
      </c>
      <c r="I41" s="315"/>
      <c r="J41" s="73">
        <f t="shared" si="19"/>
        <v>0</v>
      </c>
      <c r="K41" s="73">
        <f t="shared" si="20"/>
        <v>0</v>
      </c>
      <c r="L41" s="73">
        <f t="shared" si="21"/>
        <v>0</v>
      </c>
      <c r="M41" s="73">
        <f t="shared" si="22"/>
        <v>0</v>
      </c>
      <c r="N41" s="73">
        <f t="shared" si="23"/>
        <v>0</v>
      </c>
      <c r="O41" s="73">
        <f t="shared" si="24"/>
        <v>0</v>
      </c>
      <c r="P41" s="73">
        <f t="shared" si="25"/>
        <v>0</v>
      </c>
      <c r="Q41" s="73">
        <f t="shared" si="26"/>
        <v>0</v>
      </c>
      <c r="R41" s="73">
        <f t="shared" si="27"/>
        <v>0</v>
      </c>
      <c r="S41" s="73">
        <f t="shared" si="28"/>
        <v>0</v>
      </c>
      <c r="T41" s="73">
        <f t="shared" si="29"/>
        <v>0</v>
      </c>
      <c r="U41" s="73">
        <f t="shared" si="30"/>
        <v>0</v>
      </c>
      <c r="V41" s="73">
        <f t="shared" si="31"/>
        <v>0</v>
      </c>
      <c r="W41" s="73">
        <f t="shared" si="31"/>
        <v>0</v>
      </c>
      <c r="X41" s="73">
        <f t="shared" si="31"/>
        <v>0</v>
      </c>
      <c r="Z41" s="73">
        <f t="shared" si="6"/>
        <v>0</v>
      </c>
      <c r="AA41" s="73">
        <f t="shared" si="7"/>
        <v>0</v>
      </c>
      <c r="AB41" s="73">
        <f t="shared" si="8"/>
        <v>0</v>
      </c>
      <c r="AC41" s="73">
        <f t="shared" si="9"/>
        <v>0</v>
      </c>
      <c r="AD41" s="73">
        <f t="shared" si="10"/>
        <v>0</v>
      </c>
      <c r="AE41" s="73">
        <f t="shared" si="11"/>
        <v>0</v>
      </c>
      <c r="AF41" s="73">
        <f t="shared" si="12"/>
        <v>0</v>
      </c>
      <c r="AG41" s="73">
        <f t="shared" si="13"/>
        <v>0</v>
      </c>
      <c r="AH41" s="73">
        <f t="shared" si="14"/>
        <v>0</v>
      </c>
      <c r="AI41" s="73">
        <f t="shared" si="15"/>
        <v>0</v>
      </c>
      <c r="AJ41" s="73">
        <f t="shared" si="16"/>
        <v>0</v>
      </c>
      <c r="AK41" s="73">
        <f t="shared" si="17"/>
        <v>0</v>
      </c>
      <c r="AL41" s="73">
        <f t="shared" si="18"/>
        <v>0</v>
      </c>
      <c r="AM41" s="73">
        <f t="shared" si="18"/>
        <v>0</v>
      </c>
      <c r="AN41" s="73">
        <f t="shared" si="18"/>
        <v>0</v>
      </c>
    </row>
    <row r="42" spans="2:52" hidden="1">
      <c r="B42" s="61"/>
      <c r="C42" s="63"/>
      <c r="D42" s="80"/>
      <c r="E42" s="57"/>
      <c r="F42" s="77"/>
      <c r="G42" s="78">
        <f t="shared" si="1"/>
        <v>0</v>
      </c>
      <c r="H42" s="79">
        <f t="shared" si="2"/>
        <v>0</v>
      </c>
      <c r="I42" s="315"/>
      <c r="J42" s="73">
        <f t="shared" si="19"/>
        <v>0</v>
      </c>
      <c r="K42" s="73">
        <f t="shared" si="20"/>
        <v>0</v>
      </c>
      <c r="L42" s="73">
        <f t="shared" si="21"/>
        <v>0</v>
      </c>
      <c r="M42" s="73">
        <f t="shared" si="22"/>
        <v>0</v>
      </c>
      <c r="N42" s="73">
        <f t="shared" si="23"/>
        <v>0</v>
      </c>
      <c r="O42" s="73">
        <f t="shared" si="24"/>
        <v>0</v>
      </c>
      <c r="P42" s="73">
        <f t="shared" si="25"/>
        <v>0</v>
      </c>
      <c r="Q42" s="73">
        <f t="shared" si="26"/>
        <v>0</v>
      </c>
      <c r="R42" s="73">
        <f t="shared" si="27"/>
        <v>0</v>
      </c>
      <c r="S42" s="73">
        <f t="shared" si="28"/>
        <v>0</v>
      </c>
      <c r="T42" s="73">
        <f t="shared" si="29"/>
        <v>0</v>
      </c>
      <c r="U42" s="73">
        <f t="shared" si="30"/>
        <v>0</v>
      </c>
      <c r="V42" s="73">
        <f t="shared" si="31"/>
        <v>0</v>
      </c>
      <c r="W42" s="73">
        <f t="shared" si="31"/>
        <v>0</v>
      </c>
      <c r="X42" s="73">
        <f t="shared" si="31"/>
        <v>0</v>
      </c>
      <c r="Z42" s="73">
        <f t="shared" si="6"/>
        <v>0</v>
      </c>
      <c r="AA42" s="73">
        <f t="shared" si="7"/>
        <v>0</v>
      </c>
      <c r="AB42" s="73">
        <f t="shared" si="8"/>
        <v>0</v>
      </c>
      <c r="AC42" s="73">
        <f t="shared" si="9"/>
        <v>0</v>
      </c>
      <c r="AD42" s="73">
        <f t="shared" si="10"/>
        <v>0</v>
      </c>
      <c r="AE42" s="73">
        <f t="shared" si="11"/>
        <v>0</v>
      </c>
      <c r="AF42" s="73">
        <f t="shared" si="12"/>
        <v>0</v>
      </c>
      <c r="AG42" s="73">
        <f t="shared" si="13"/>
        <v>0</v>
      </c>
      <c r="AH42" s="73">
        <f t="shared" si="14"/>
        <v>0</v>
      </c>
      <c r="AI42" s="73">
        <f t="shared" si="15"/>
        <v>0</v>
      </c>
      <c r="AJ42" s="73">
        <f t="shared" si="16"/>
        <v>0</v>
      </c>
      <c r="AK42" s="73">
        <f t="shared" si="17"/>
        <v>0</v>
      </c>
      <c r="AL42" s="73">
        <f t="shared" si="18"/>
        <v>0</v>
      </c>
      <c r="AM42" s="73">
        <f t="shared" si="18"/>
        <v>0</v>
      </c>
      <c r="AN42" s="73">
        <f t="shared" si="18"/>
        <v>0</v>
      </c>
    </row>
    <row r="43" spans="2:52" hidden="1">
      <c r="B43" s="61"/>
      <c r="C43" s="63"/>
      <c r="D43" s="80"/>
      <c r="E43" s="57"/>
      <c r="F43" s="77"/>
      <c r="G43" s="78">
        <f t="shared" si="1"/>
        <v>0</v>
      </c>
      <c r="H43" s="79">
        <f t="shared" si="2"/>
        <v>0</v>
      </c>
      <c r="I43" s="315"/>
      <c r="J43" s="73">
        <f t="shared" si="19"/>
        <v>0</v>
      </c>
      <c r="K43" s="73">
        <f t="shared" si="20"/>
        <v>0</v>
      </c>
      <c r="L43" s="73">
        <f t="shared" si="21"/>
        <v>0</v>
      </c>
      <c r="M43" s="73">
        <f t="shared" si="22"/>
        <v>0</v>
      </c>
      <c r="N43" s="73">
        <f t="shared" si="23"/>
        <v>0</v>
      </c>
      <c r="O43" s="73">
        <f t="shared" si="24"/>
        <v>0</v>
      </c>
      <c r="P43" s="73">
        <f t="shared" si="25"/>
        <v>0</v>
      </c>
      <c r="Q43" s="73">
        <f t="shared" si="26"/>
        <v>0</v>
      </c>
      <c r="R43" s="73">
        <f t="shared" si="27"/>
        <v>0</v>
      </c>
      <c r="S43" s="73">
        <f t="shared" si="28"/>
        <v>0</v>
      </c>
      <c r="T43" s="73">
        <f t="shared" si="29"/>
        <v>0</v>
      </c>
      <c r="U43" s="73">
        <f t="shared" si="30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Z43" s="73">
        <f t="shared" si="6"/>
        <v>0</v>
      </c>
      <c r="AA43" s="73">
        <f t="shared" si="7"/>
        <v>0</v>
      </c>
      <c r="AB43" s="73">
        <f t="shared" si="8"/>
        <v>0</v>
      </c>
      <c r="AC43" s="73">
        <f t="shared" si="9"/>
        <v>0</v>
      </c>
      <c r="AD43" s="73">
        <f t="shared" si="10"/>
        <v>0</v>
      </c>
      <c r="AE43" s="73">
        <f t="shared" si="11"/>
        <v>0</v>
      </c>
      <c r="AF43" s="73">
        <f t="shared" si="12"/>
        <v>0</v>
      </c>
      <c r="AG43" s="73">
        <f t="shared" si="13"/>
        <v>0</v>
      </c>
      <c r="AH43" s="73">
        <f t="shared" si="14"/>
        <v>0</v>
      </c>
      <c r="AI43" s="73">
        <f t="shared" si="15"/>
        <v>0</v>
      </c>
      <c r="AJ43" s="73">
        <f t="shared" si="16"/>
        <v>0</v>
      </c>
      <c r="AK43" s="73">
        <f t="shared" si="17"/>
        <v>0</v>
      </c>
      <c r="AL43" s="73">
        <f t="shared" si="18"/>
        <v>0</v>
      </c>
      <c r="AM43" s="73">
        <f t="shared" si="18"/>
        <v>0</v>
      </c>
      <c r="AN43" s="73">
        <f t="shared" si="18"/>
        <v>0</v>
      </c>
    </row>
    <row r="44" spans="2:52" hidden="1">
      <c r="B44" s="61"/>
      <c r="C44" s="63"/>
      <c r="D44" s="80"/>
      <c r="E44" s="57"/>
      <c r="F44" s="77"/>
      <c r="G44" s="78">
        <f t="shared" si="1"/>
        <v>0</v>
      </c>
      <c r="H44" s="79">
        <f t="shared" si="2"/>
        <v>0</v>
      </c>
      <c r="I44" s="315"/>
      <c r="J44" s="73">
        <f t="shared" si="19"/>
        <v>0</v>
      </c>
      <c r="K44" s="73">
        <f t="shared" si="20"/>
        <v>0</v>
      </c>
      <c r="L44" s="73">
        <f t="shared" si="21"/>
        <v>0</v>
      </c>
      <c r="M44" s="73">
        <f t="shared" si="22"/>
        <v>0</v>
      </c>
      <c r="N44" s="73">
        <f t="shared" si="23"/>
        <v>0</v>
      </c>
      <c r="O44" s="73">
        <f t="shared" si="24"/>
        <v>0</v>
      </c>
      <c r="P44" s="73">
        <f t="shared" si="25"/>
        <v>0</v>
      </c>
      <c r="Q44" s="73">
        <f t="shared" si="26"/>
        <v>0</v>
      </c>
      <c r="R44" s="73">
        <f t="shared" si="27"/>
        <v>0</v>
      </c>
      <c r="S44" s="73">
        <f t="shared" si="28"/>
        <v>0</v>
      </c>
      <c r="T44" s="73">
        <f t="shared" si="29"/>
        <v>0</v>
      </c>
      <c r="U44" s="73">
        <f t="shared" si="30"/>
        <v>0</v>
      </c>
      <c r="V44" s="73">
        <f t="shared" si="31"/>
        <v>0</v>
      </c>
      <c r="W44" s="73">
        <f t="shared" si="31"/>
        <v>0</v>
      </c>
      <c r="X44" s="73">
        <f t="shared" si="31"/>
        <v>0</v>
      </c>
      <c r="Z44" s="73">
        <f t="shared" si="6"/>
        <v>0</v>
      </c>
      <c r="AA44" s="73">
        <f t="shared" si="7"/>
        <v>0</v>
      </c>
      <c r="AB44" s="73">
        <f t="shared" si="8"/>
        <v>0</v>
      </c>
      <c r="AC44" s="73">
        <f t="shared" si="9"/>
        <v>0</v>
      </c>
      <c r="AD44" s="73">
        <f t="shared" si="10"/>
        <v>0</v>
      </c>
      <c r="AE44" s="73">
        <f t="shared" si="11"/>
        <v>0</v>
      </c>
      <c r="AF44" s="73">
        <f t="shared" si="12"/>
        <v>0</v>
      </c>
      <c r="AG44" s="73">
        <f t="shared" si="13"/>
        <v>0</v>
      </c>
      <c r="AH44" s="73">
        <f t="shared" si="14"/>
        <v>0</v>
      </c>
      <c r="AI44" s="73">
        <f t="shared" si="15"/>
        <v>0</v>
      </c>
      <c r="AJ44" s="73">
        <f t="shared" si="16"/>
        <v>0</v>
      </c>
      <c r="AK44" s="73">
        <f t="shared" si="17"/>
        <v>0</v>
      </c>
      <c r="AL44" s="73">
        <f t="shared" si="18"/>
        <v>0</v>
      </c>
      <c r="AM44" s="73">
        <f t="shared" si="18"/>
        <v>0</v>
      </c>
      <c r="AN44" s="73">
        <f t="shared" si="18"/>
        <v>0</v>
      </c>
    </row>
    <row r="45" spans="2:52" hidden="1">
      <c r="B45" s="61"/>
      <c r="C45" s="63"/>
      <c r="D45" s="80"/>
      <c r="E45" s="57"/>
      <c r="F45" s="77"/>
      <c r="G45" s="78">
        <f t="shared" si="1"/>
        <v>0</v>
      </c>
      <c r="H45" s="79">
        <f t="shared" si="2"/>
        <v>0</v>
      </c>
      <c r="I45" s="315"/>
      <c r="J45" s="73">
        <f t="shared" si="19"/>
        <v>0</v>
      </c>
      <c r="K45" s="73">
        <f t="shared" si="20"/>
        <v>0</v>
      </c>
      <c r="L45" s="73">
        <f t="shared" si="21"/>
        <v>0</v>
      </c>
      <c r="M45" s="73">
        <f t="shared" si="22"/>
        <v>0</v>
      </c>
      <c r="N45" s="73">
        <f t="shared" si="23"/>
        <v>0</v>
      </c>
      <c r="O45" s="73">
        <f t="shared" si="24"/>
        <v>0</v>
      </c>
      <c r="P45" s="73">
        <f t="shared" si="25"/>
        <v>0</v>
      </c>
      <c r="Q45" s="73">
        <f t="shared" si="26"/>
        <v>0</v>
      </c>
      <c r="R45" s="73">
        <f t="shared" si="27"/>
        <v>0</v>
      </c>
      <c r="S45" s="73">
        <f t="shared" si="28"/>
        <v>0</v>
      </c>
      <c r="T45" s="73">
        <f t="shared" si="29"/>
        <v>0</v>
      </c>
      <c r="U45" s="73">
        <f t="shared" si="30"/>
        <v>0</v>
      </c>
      <c r="V45" s="73">
        <f t="shared" si="31"/>
        <v>0</v>
      </c>
      <c r="W45" s="73">
        <f t="shared" si="31"/>
        <v>0</v>
      </c>
      <c r="X45" s="73">
        <f t="shared" si="31"/>
        <v>0</v>
      </c>
      <c r="Z45" s="73">
        <f t="shared" si="6"/>
        <v>0</v>
      </c>
      <c r="AA45" s="73">
        <f t="shared" si="7"/>
        <v>0</v>
      </c>
      <c r="AB45" s="73">
        <f t="shared" si="8"/>
        <v>0</v>
      </c>
      <c r="AC45" s="73">
        <f t="shared" si="9"/>
        <v>0</v>
      </c>
      <c r="AD45" s="73">
        <f t="shared" si="10"/>
        <v>0</v>
      </c>
      <c r="AE45" s="73">
        <f t="shared" si="11"/>
        <v>0</v>
      </c>
      <c r="AF45" s="73">
        <f t="shared" si="12"/>
        <v>0</v>
      </c>
      <c r="AG45" s="73">
        <f t="shared" si="13"/>
        <v>0</v>
      </c>
      <c r="AH45" s="73">
        <f t="shared" si="14"/>
        <v>0</v>
      </c>
      <c r="AI45" s="73">
        <f t="shared" si="15"/>
        <v>0</v>
      </c>
      <c r="AJ45" s="73">
        <f t="shared" si="16"/>
        <v>0</v>
      </c>
      <c r="AK45" s="73">
        <f t="shared" si="17"/>
        <v>0</v>
      </c>
      <c r="AL45" s="73">
        <f t="shared" si="18"/>
        <v>0</v>
      </c>
      <c r="AM45" s="73">
        <f t="shared" si="18"/>
        <v>0</v>
      </c>
      <c r="AN45" s="73">
        <f t="shared" si="18"/>
        <v>0</v>
      </c>
    </row>
    <row r="46" spans="2:52" hidden="1">
      <c r="B46" s="61"/>
      <c r="C46" s="63"/>
      <c r="D46" s="80"/>
      <c r="E46" s="57"/>
      <c r="F46" s="77"/>
      <c r="G46" s="78">
        <f t="shared" si="1"/>
        <v>0</v>
      </c>
      <c r="H46" s="79">
        <f t="shared" si="2"/>
        <v>0</v>
      </c>
      <c r="I46" s="315"/>
      <c r="J46" s="73">
        <f t="shared" si="19"/>
        <v>0</v>
      </c>
      <c r="K46" s="73">
        <f t="shared" si="20"/>
        <v>0</v>
      </c>
      <c r="L46" s="73">
        <f t="shared" si="21"/>
        <v>0</v>
      </c>
      <c r="M46" s="73">
        <f t="shared" si="22"/>
        <v>0</v>
      </c>
      <c r="N46" s="73">
        <f t="shared" si="23"/>
        <v>0</v>
      </c>
      <c r="O46" s="73">
        <f t="shared" si="24"/>
        <v>0</v>
      </c>
      <c r="P46" s="73">
        <f t="shared" si="25"/>
        <v>0</v>
      </c>
      <c r="Q46" s="73">
        <f t="shared" si="26"/>
        <v>0</v>
      </c>
      <c r="R46" s="73">
        <f t="shared" si="27"/>
        <v>0</v>
      </c>
      <c r="S46" s="73">
        <f t="shared" si="28"/>
        <v>0</v>
      </c>
      <c r="T46" s="73">
        <f t="shared" si="29"/>
        <v>0</v>
      </c>
      <c r="U46" s="73">
        <f t="shared" si="30"/>
        <v>0</v>
      </c>
      <c r="V46" s="73">
        <f t="shared" si="31"/>
        <v>0</v>
      </c>
      <c r="W46" s="73">
        <f t="shared" si="31"/>
        <v>0</v>
      </c>
      <c r="X46" s="73">
        <f t="shared" si="31"/>
        <v>0</v>
      </c>
      <c r="Z46" s="73">
        <f t="shared" si="6"/>
        <v>0</v>
      </c>
      <c r="AA46" s="73">
        <f t="shared" si="7"/>
        <v>0</v>
      </c>
      <c r="AB46" s="73">
        <f t="shared" si="8"/>
        <v>0</v>
      </c>
      <c r="AC46" s="73">
        <f t="shared" si="9"/>
        <v>0</v>
      </c>
      <c r="AD46" s="73">
        <f t="shared" si="10"/>
        <v>0</v>
      </c>
      <c r="AE46" s="73">
        <f t="shared" si="11"/>
        <v>0</v>
      </c>
      <c r="AF46" s="73">
        <f t="shared" si="12"/>
        <v>0</v>
      </c>
      <c r="AG46" s="73">
        <f t="shared" si="13"/>
        <v>0</v>
      </c>
      <c r="AH46" s="73">
        <f t="shared" si="14"/>
        <v>0</v>
      </c>
      <c r="AI46" s="73">
        <f t="shared" si="15"/>
        <v>0</v>
      </c>
      <c r="AJ46" s="73">
        <f t="shared" si="16"/>
        <v>0</v>
      </c>
      <c r="AK46" s="73">
        <f t="shared" si="17"/>
        <v>0</v>
      </c>
      <c r="AL46" s="73">
        <f t="shared" si="18"/>
        <v>0</v>
      </c>
      <c r="AM46" s="73">
        <f t="shared" si="18"/>
        <v>0</v>
      </c>
      <c r="AN46" s="73">
        <f t="shared" si="18"/>
        <v>0</v>
      </c>
    </row>
    <row r="47" spans="2:52" hidden="1">
      <c r="B47" s="61"/>
      <c r="C47" s="63"/>
      <c r="D47" s="80"/>
      <c r="E47" s="57"/>
      <c r="F47" s="77"/>
      <c r="G47" s="78">
        <f t="shared" si="1"/>
        <v>0</v>
      </c>
      <c r="H47" s="79">
        <f t="shared" si="2"/>
        <v>0</v>
      </c>
      <c r="I47" s="315"/>
      <c r="J47" s="73">
        <f t="shared" si="19"/>
        <v>0</v>
      </c>
      <c r="K47" s="73">
        <f t="shared" si="20"/>
        <v>0</v>
      </c>
      <c r="L47" s="73">
        <f t="shared" si="21"/>
        <v>0</v>
      </c>
      <c r="M47" s="73">
        <f t="shared" si="22"/>
        <v>0</v>
      </c>
      <c r="N47" s="73">
        <f t="shared" si="23"/>
        <v>0</v>
      </c>
      <c r="O47" s="73">
        <f t="shared" si="24"/>
        <v>0</v>
      </c>
      <c r="P47" s="73">
        <f t="shared" si="25"/>
        <v>0</v>
      </c>
      <c r="Q47" s="73">
        <f t="shared" si="26"/>
        <v>0</v>
      </c>
      <c r="R47" s="73">
        <f t="shared" si="27"/>
        <v>0</v>
      </c>
      <c r="S47" s="73">
        <f t="shared" si="28"/>
        <v>0</v>
      </c>
      <c r="T47" s="73">
        <f t="shared" si="29"/>
        <v>0</v>
      </c>
      <c r="U47" s="73">
        <f t="shared" si="30"/>
        <v>0</v>
      </c>
      <c r="V47" s="73">
        <f t="shared" si="31"/>
        <v>0</v>
      </c>
      <c r="W47" s="73">
        <f t="shared" si="31"/>
        <v>0</v>
      </c>
      <c r="X47" s="73">
        <f t="shared" si="31"/>
        <v>0</v>
      </c>
      <c r="Z47" s="73">
        <f t="shared" si="6"/>
        <v>0</v>
      </c>
      <c r="AA47" s="73">
        <f t="shared" si="7"/>
        <v>0</v>
      </c>
      <c r="AB47" s="73">
        <f t="shared" si="8"/>
        <v>0</v>
      </c>
      <c r="AC47" s="73">
        <f t="shared" si="9"/>
        <v>0</v>
      </c>
      <c r="AD47" s="73">
        <f t="shared" si="10"/>
        <v>0</v>
      </c>
      <c r="AE47" s="73">
        <f t="shared" si="11"/>
        <v>0</v>
      </c>
      <c r="AF47" s="73">
        <f t="shared" si="12"/>
        <v>0</v>
      </c>
      <c r="AG47" s="73">
        <f t="shared" si="13"/>
        <v>0</v>
      </c>
      <c r="AH47" s="73">
        <f t="shared" si="14"/>
        <v>0</v>
      </c>
      <c r="AI47" s="73">
        <f t="shared" si="15"/>
        <v>0</v>
      </c>
      <c r="AJ47" s="73">
        <f t="shared" si="16"/>
        <v>0</v>
      </c>
      <c r="AK47" s="73">
        <f t="shared" si="17"/>
        <v>0</v>
      </c>
      <c r="AL47" s="73">
        <f t="shared" si="18"/>
        <v>0</v>
      </c>
      <c r="AM47" s="73">
        <f t="shared" si="18"/>
        <v>0</v>
      </c>
      <c r="AN47" s="73">
        <f t="shared" si="18"/>
        <v>0</v>
      </c>
    </row>
    <row r="48" spans="2:52" hidden="1">
      <c r="B48" s="61"/>
      <c r="C48" s="63"/>
      <c r="D48" s="80"/>
      <c r="E48" s="57"/>
      <c r="F48" s="77"/>
      <c r="G48" s="78">
        <f t="shared" si="1"/>
        <v>0</v>
      </c>
      <c r="H48" s="79">
        <f t="shared" si="2"/>
        <v>0</v>
      </c>
      <c r="I48" s="315"/>
      <c r="J48" s="73">
        <f t="shared" si="19"/>
        <v>0</v>
      </c>
      <c r="K48" s="73">
        <f t="shared" si="20"/>
        <v>0</v>
      </c>
      <c r="L48" s="73">
        <f t="shared" si="21"/>
        <v>0</v>
      </c>
      <c r="M48" s="73">
        <f t="shared" si="22"/>
        <v>0</v>
      </c>
      <c r="N48" s="73">
        <f t="shared" si="23"/>
        <v>0</v>
      </c>
      <c r="O48" s="73">
        <f t="shared" si="24"/>
        <v>0</v>
      </c>
      <c r="P48" s="73">
        <f t="shared" si="25"/>
        <v>0</v>
      </c>
      <c r="Q48" s="73">
        <f t="shared" si="26"/>
        <v>0</v>
      </c>
      <c r="R48" s="73">
        <f t="shared" si="27"/>
        <v>0</v>
      </c>
      <c r="S48" s="73">
        <f t="shared" si="28"/>
        <v>0</v>
      </c>
      <c r="T48" s="73">
        <f t="shared" si="29"/>
        <v>0</v>
      </c>
      <c r="U48" s="73">
        <f t="shared" si="30"/>
        <v>0</v>
      </c>
      <c r="V48" s="73">
        <f t="shared" si="31"/>
        <v>0</v>
      </c>
      <c r="W48" s="73">
        <f t="shared" si="31"/>
        <v>0</v>
      </c>
      <c r="X48" s="73">
        <f t="shared" si="31"/>
        <v>0</v>
      </c>
      <c r="Z48" s="73">
        <f t="shared" si="6"/>
        <v>0</v>
      </c>
      <c r="AA48" s="73">
        <f t="shared" si="7"/>
        <v>0</v>
      </c>
      <c r="AB48" s="73">
        <f t="shared" si="8"/>
        <v>0</v>
      </c>
      <c r="AC48" s="73">
        <f t="shared" si="9"/>
        <v>0</v>
      </c>
      <c r="AD48" s="73">
        <f t="shared" si="10"/>
        <v>0</v>
      </c>
      <c r="AE48" s="73">
        <f t="shared" si="11"/>
        <v>0</v>
      </c>
      <c r="AF48" s="73">
        <f t="shared" si="12"/>
        <v>0</v>
      </c>
      <c r="AG48" s="73">
        <f t="shared" si="13"/>
        <v>0</v>
      </c>
      <c r="AH48" s="73">
        <f t="shared" si="14"/>
        <v>0</v>
      </c>
      <c r="AI48" s="73">
        <f t="shared" si="15"/>
        <v>0</v>
      </c>
      <c r="AJ48" s="73">
        <f t="shared" si="16"/>
        <v>0</v>
      </c>
      <c r="AK48" s="73">
        <f t="shared" si="17"/>
        <v>0</v>
      </c>
      <c r="AL48" s="73">
        <f t="shared" si="18"/>
        <v>0</v>
      </c>
      <c r="AM48" s="73">
        <f t="shared" si="18"/>
        <v>0</v>
      </c>
      <c r="AN48" s="73">
        <f t="shared" si="18"/>
        <v>0</v>
      </c>
    </row>
    <row r="49" spans="2:42" ht="16.5" hidden="1" customHeight="1">
      <c r="B49" s="61"/>
      <c r="C49" s="63"/>
      <c r="D49" s="80"/>
      <c r="E49" s="57"/>
      <c r="F49" s="77"/>
      <c r="G49" s="78">
        <f t="shared" si="1"/>
        <v>0</v>
      </c>
      <c r="H49" s="79">
        <f t="shared" si="2"/>
        <v>0</v>
      </c>
      <c r="I49" s="315"/>
      <c r="J49" s="73">
        <f t="shared" si="19"/>
        <v>0</v>
      </c>
      <c r="K49" s="73">
        <f t="shared" si="20"/>
        <v>0</v>
      </c>
      <c r="L49" s="73">
        <f t="shared" si="21"/>
        <v>0</v>
      </c>
      <c r="M49" s="73">
        <f t="shared" si="22"/>
        <v>0</v>
      </c>
      <c r="N49" s="73">
        <f t="shared" si="23"/>
        <v>0</v>
      </c>
      <c r="O49" s="73">
        <f t="shared" si="24"/>
        <v>0</v>
      </c>
      <c r="P49" s="73">
        <f t="shared" si="25"/>
        <v>0</v>
      </c>
      <c r="Q49" s="73">
        <f t="shared" si="26"/>
        <v>0</v>
      </c>
      <c r="R49" s="73">
        <f t="shared" si="27"/>
        <v>0</v>
      </c>
      <c r="S49" s="73">
        <f t="shared" si="28"/>
        <v>0</v>
      </c>
      <c r="T49" s="73">
        <f t="shared" si="29"/>
        <v>0</v>
      </c>
      <c r="U49" s="73">
        <f t="shared" si="30"/>
        <v>0</v>
      </c>
      <c r="V49" s="73">
        <f t="shared" si="31"/>
        <v>0</v>
      </c>
      <c r="W49" s="73">
        <f t="shared" si="31"/>
        <v>0</v>
      </c>
      <c r="X49" s="73">
        <f t="shared" si="31"/>
        <v>0</v>
      </c>
      <c r="Z49" s="73">
        <f t="shared" si="6"/>
        <v>0</v>
      </c>
      <c r="AA49" s="73">
        <f t="shared" si="7"/>
        <v>0</v>
      </c>
      <c r="AB49" s="73">
        <f t="shared" si="8"/>
        <v>0</v>
      </c>
      <c r="AC49" s="73">
        <f t="shared" si="9"/>
        <v>0</v>
      </c>
      <c r="AD49" s="73">
        <f t="shared" si="10"/>
        <v>0</v>
      </c>
      <c r="AE49" s="73">
        <f t="shared" si="11"/>
        <v>0</v>
      </c>
      <c r="AF49" s="73">
        <f t="shared" si="12"/>
        <v>0</v>
      </c>
      <c r="AG49" s="73">
        <f t="shared" si="13"/>
        <v>0</v>
      </c>
      <c r="AH49" s="73">
        <f t="shared" si="14"/>
        <v>0</v>
      </c>
      <c r="AI49" s="73">
        <f t="shared" si="15"/>
        <v>0</v>
      </c>
      <c r="AJ49" s="73">
        <f t="shared" si="16"/>
        <v>0</v>
      </c>
      <c r="AK49" s="73">
        <f t="shared" si="17"/>
        <v>0</v>
      </c>
      <c r="AL49" s="73">
        <f t="shared" si="18"/>
        <v>0</v>
      </c>
      <c r="AM49" s="73">
        <f t="shared" si="18"/>
        <v>0</v>
      </c>
      <c r="AN49" s="73">
        <f t="shared" si="18"/>
        <v>0</v>
      </c>
    </row>
    <row r="50" spans="2:42" ht="16.5" hidden="1" customHeight="1">
      <c r="B50" s="61"/>
      <c r="C50" s="63"/>
      <c r="D50" s="80"/>
      <c r="E50" s="57"/>
      <c r="F50" s="77"/>
      <c r="G50" s="78">
        <f t="shared" si="1"/>
        <v>0</v>
      </c>
      <c r="H50" s="79">
        <f t="shared" si="2"/>
        <v>0</v>
      </c>
      <c r="I50" s="315"/>
      <c r="J50" s="73">
        <f t="shared" si="19"/>
        <v>0</v>
      </c>
      <c r="K50" s="73">
        <f t="shared" si="20"/>
        <v>0</v>
      </c>
      <c r="L50" s="73">
        <f t="shared" si="21"/>
        <v>0</v>
      </c>
      <c r="M50" s="73">
        <f t="shared" si="22"/>
        <v>0</v>
      </c>
      <c r="N50" s="73">
        <f t="shared" si="23"/>
        <v>0</v>
      </c>
      <c r="O50" s="73">
        <f t="shared" si="24"/>
        <v>0</v>
      </c>
      <c r="P50" s="73">
        <f t="shared" si="25"/>
        <v>0</v>
      </c>
      <c r="Q50" s="73">
        <f t="shared" si="26"/>
        <v>0</v>
      </c>
      <c r="R50" s="73">
        <f t="shared" si="27"/>
        <v>0</v>
      </c>
      <c r="S50" s="73">
        <f t="shared" si="28"/>
        <v>0</v>
      </c>
      <c r="T50" s="73">
        <f t="shared" si="29"/>
        <v>0</v>
      </c>
      <c r="U50" s="73">
        <f t="shared" si="30"/>
        <v>0</v>
      </c>
      <c r="V50" s="73">
        <f t="shared" si="31"/>
        <v>0</v>
      </c>
      <c r="W50" s="73">
        <f t="shared" si="31"/>
        <v>0</v>
      </c>
      <c r="X50" s="73">
        <f t="shared" si="31"/>
        <v>0</v>
      </c>
      <c r="Z50" s="73">
        <f t="shared" si="6"/>
        <v>0</v>
      </c>
      <c r="AA50" s="73">
        <f t="shared" si="7"/>
        <v>0</v>
      </c>
      <c r="AB50" s="73">
        <f t="shared" si="8"/>
        <v>0</v>
      </c>
      <c r="AC50" s="73">
        <f t="shared" si="9"/>
        <v>0</v>
      </c>
      <c r="AD50" s="73">
        <f t="shared" si="10"/>
        <v>0</v>
      </c>
      <c r="AE50" s="73">
        <f t="shared" si="11"/>
        <v>0</v>
      </c>
      <c r="AF50" s="73">
        <f t="shared" si="12"/>
        <v>0</v>
      </c>
      <c r="AG50" s="73">
        <f t="shared" si="13"/>
        <v>0</v>
      </c>
      <c r="AH50" s="73">
        <f t="shared" si="14"/>
        <v>0</v>
      </c>
      <c r="AI50" s="73">
        <f t="shared" si="15"/>
        <v>0</v>
      </c>
      <c r="AJ50" s="73">
        <f t="shared" si="16"/>
        <v>0</v>
      </c>
      <c r="AK50" s="73">
        <f t="shared" si="17"/>
        <v>0</v>
      </c>
      <c r="AL50" s="73">
        <f t="shared" si="18"/>
        <v>0</v>
      </c>
      <c r="AM50" s="73">
        <f t="shared" si="18"/>
        <v>0</v>
      </c>
      <c r="AN50" s="73">
        <f t="shared" si="18"/>
        <v>0</v>
      </c>
    </row>
    <row r="51" spans="2:42" ht="16.5" hidden="1" customHeight="1">
      <c r="B51" s="61"/>
      <c r="C51" s="63"/>
      <c r="D51" s="80"/>
      <c r="E51" s="57"/>
      <c r="F51" s="77"/>
      <c r="G51" s="78">
        <f t="shared" si="1"/>
        <v>0</v>
      </c>
      <c r="H51" s="79">
        <f t="shared" si="2"/>
        <v>0</v>
      </c>
      <c r="I51" s="315"/>
      <c r="J51" s="73">
        <f t="shared" si="19"/>
        <v>0</v>
      </c>
      <c r="K51" s="73">
        <f t="shared" si="20"/>
        <v>0</v>
      </c>
      <c r="L51" s="73">
        <f t="shared" si="21"/>
        <v>0</v>
      </c>
      <c r="M51" s="73">
        <f t="shared" si="22"/>
        <v>0</v>
      </c>
      <c r="N51" s="73">
        <f t="shared" si="23"/>
        <v>0</v>
      </c>
      <c r="O51" s="73">
        <f t="shared" si="24"/>
        <v>0</v>
      </c>
      <c r="P51" s="73">
        <f t="shared" si="25"/>
        <v>0</v>
      </c>
      <c r="Q51" s="73">
        <f t="shared" si="26"/>
        <v>0</v>
      </c>
      <c r="R51" s="73">
        <f t="shared" si="27"/>
        <v>0</v>
      </c>
      <c r="S51" s="73">
        <f t="shared" si="28"/>
        <v>0</v>
      </c>
      <c r="T51" s="73">
        <f t="shared" si="29"/>
        <v>0</v>
      </c>
      <c r="U51" s="73">
        <f t="shared" si="30"/>
        <v>0</v>
      </c>
      <c r="V51" s="73">
        <f t="shared" si="31"/>
        <v>0</v>
      </c>
      <c r="W51" s="73">
        <f t="shared" si="31"/>
        <v>0</v>
      </c>
      <c r="X51" s="73">
        <f t="shared" si="31"/>
        <v>0</v>
      </c>
      <c r="Z51" s="73">
        <f t="shared" si="6"/>
        <v>0</v>
      </c>
      <c r="AA51" s="73">
        <f t="shared" si="7"/>
        <v>0</v>
      </c>
      <c r="AB51" s="73">
        <f t="shared" si="8"/>
        <v>0</v>
      </c>
      <c r="AC51" s="73">
        <f t="shared" si="9"/>
        <v>0</v>
      </c>
      <c r="AD51" s="73">
        <f t="shared" si="10"/>
        <v>0</v>
      </c>
      <c r="AE51" s="73">
        <f t="shared" si="11"/>
        <v>0</v>
      </c>
      <c r="AF51" s="73">
        <f t="shared" si="12"/>
        <v>0</v>
      </c>
      <c r="AG51" s="73">
        <f t="shared" si="13"/>
        <v>0</v>
      </c>
      <c r="AH51" s="73">
        <f t="shared" si="14"/>
        <v>0</v>
      </c>
      <c r="AI51" s="73">
        <f t="shared" si="15"/>
        <v>0</v>
      </c>
      <c r="AJ51" s="73">
        <f t="shared" si="16"/>
        <v>0</v>
      </c>
      <c r="AK51" s="73">
        <f t="shared" si="17"/>
        <v>0</v>
      </c>
      <c r="AL51" s="73">
        <f t="shared" si="18"/>
        <v>0</v>
      </c>
      <c r="AM51" s="73">
        <f t="shared" si="18"/>
        <v>0</v>
      </c>
      <c r="AN51" s="73">
        <f t="shared" si="18"/>
        <v>0</v>
      </c>
    </row>
    <row r="52" spans="2:42" ht="16.5" hidden="1" customHeight="1">
      <c r="B52" s="61"/>
      <c r="C52" s="63"/>
      <c r="D52" s="80"/>
      <c r="E52" s="57"/>
      <c r="F52" s="77"/>
      <c r="G52" s="78">
        <f t="shared" si="1"/>
        <v>0</v>
      </c>
      <c r="H52" s="79">
        <f t="shared" si="2"/>
        <v>0</v>
      </c>
      <c r="I52" s="315"/>
      <c r="J52" s="73">
        <f t="shared" si="19"/>
        <v>0</v>
      </c>
      <c r="K52" s="73">
        <f t="shared" si="20"/>
        <v>0</v>
      </c>
      <c r="L52" s="73">
        <f t="shared" si="21"/>
        <v>0</v>
      </c>
      <c r="M52" s="73">
        <f t="shared" si="22"/>
        <v>0</v>
      </c>
      <c r="N52" s="73">
        <f t="shared" si="23"/>
        <v>0</v>
      </c>
      <c r="O52" s="73">
        <f t="shared" si="24"/>
        <v>0</v>
      </c>
      <c r="P52" s="73">
        <f t="shared" si="25"/>
        <v>0</v>
      </c>
      <c r="Q52" s="73">
        <f t="shared" si="26"/>
        <v>0</v>
      </c>
      <c r="R52" s="73">
        <f t="shared" si="27"/>
        <v>0</v>
      </c>
      <c r="S52" s="73">
        <f t="shared" si="28"/>
        <v>0</v>
      </c>
      <c r="T52" s="73">
        <f t="shared" si="29"/>
        <v>0</v>
      </c>
      <c r="U52" s="73">
        <f t="shared" si="30"/>
        <v>0</v>
      </c>
      <c r="V52" s="73">
        <f t="shared" si="31"/>
        <v>0</v>
      </c>
      <c r="W52" s="73">
        <f t="shared" si="31"/>
        <v>0</v>
      </c>
      <c r="X52" s="73">
        <f t="shared" si="31"/>
        <v>0</v>
      </c>
      <c r="Z52" s="73">
        <f t="shared" si="6"/>
        <v>0</v>
      </c>
      <c r="AA52" s="73">
        <f t="shared" si="7"/>
        <v>0</v>
      </c>
      <c r="AB52" s="73">
        <f t="shared" si="8"/>
        <v>0</v>
      </c>
      <c r="AC52" s="73">
        <f t="shared" si="9"/>
        <v>0</v>
      </c>
      <c r="AD52" s="73">
        <f t="shared" si="10"/>
        <v>0</v>
      </c>
      <c r="AE52" s="73">
        <f t="shared" si="11"/>
        <v>0</v>
      </c>
      <c r="AF52" s="73">
        <f t="shared" si="12"/>
        <v>0</v>
      </c>
      <c r="AG52" s="73">
        <f t="shared" si="13"/>
        <v>0</v>
      </c>
      <c r="AH52" s="73">
        <f t="shared" si="14"/>
        <v>0</v>
      </c>
      <c r="AI52" s="73">
        <f t="shared" si="15"/>
        <v>0</v>
      </c>
      <c r="AJ52" s="73">
        <f t="shared" si="16"/>
        <v>0</v>
      </c>
      <c r="AK52" s="73">
        <f t="shared" si="17"/>
        <v>0</v>
      </c>
      <c r="AL52" s="73">
        <f t="shared" si="18"/>
        <v>0</v>
      </c>
      <c r="AM52" s="73">
        <f t="shared" si="18"/>
        <v>0</v>
      </c>
      <c r="AN52" s="73">
        <f t="shared" si="18"/>
        <v>0</v>
      </c>
    </row>
    <row r="53" spans="2:42" ht="16.5" hidden="1" customHeight="1">
      <c r="B53" s="61"/>
      <c r="C53" s="63"/>
      <c r="D53" s="80"/>
      <c r="E53" s="57"/>
      <c r="F53" s="77"/>
      <c r="G53" s="78">
        <f t="shared" si="1"/>
        <v>0</v>
      </c>
      <c r="H53" s="79">
        <f t="shared" si="2"/>
        <v>0</v>
      </c>
      <c r="I53" s="315"/>
      <c r="J53" s="73">
        <f t="shared" si="19"/>
        <v>0</v>
      </c>
      <c r="K53" s="73">
        <f t="shared" si="20"/>
        <v>0</v>
      </c>
      <c r="L53" s="73">
        <f t="shared" si="21"/>
        <v>0</v>
      </c>
      <c r="M53" s="73">
        <f t="shared" si="22"/>
        <v>0</v>
      </c>
      <c r="N53" s="73">
        <f t="shared" si="23"/>
        <v>0</v>
      </c>
      <c r="O53" s="73">
        <f t="shared" si="24"/>
        <v>0</v>
      </c>
      <c r="P53" s="73">
        <f t="shared" si="25"/>
        <v>0</v>
      </c>
      <c r="Q53" s="73">
        <f t="shared" si="26"/>
        <v>0</v>
      </c>
      <c r="R53" s="73">
        <f t="shared" si="27"/>
        <v>0</v>
      </c>
      <c r="S53" s="73">
        <f t="shared" si="28"/>
        <v>0</v>
      </c>
      <c r="T53" s="73">
        <f t="shared" si="29"/>
        <v>0</v>
      </c>
      <c r="U53" s="73">
        <f t="shared" si="30"/>
        <v>0</v>
      </c>
      <c r="V53" s="73">
        <f t="shared" si="31"/>
        <v>0</v>
      </c>
      <c r="W53" s="73">
        <f t="shared" si="31"/>
        <v>0</v>
      </c>
      <c r="X53" s="73">
        <f t="shared" si="31"/>
        <v>0</v>
      </c>
      <c r="Z53" s="73">
        <f t="shared" si="6"/>
        <v>0</v>
      </c>
      <c r="AA53" s="73">
        <f t="shared" si="7"/>
        <v>0</v>
      </c>
      <c r="AB53" s="73">
        <f t="shared" si="8"/>
        <v>0</v>
      </c>
      <c r="AC53" s="73">
        <f t="shared" si="9"/>
        <v>0</v>
      </c>
      <c r="AD53" s="73">
        <f t="shared" si="10"/>
        <v>0</v>
      </c>
      <c r="AE53" s="73">
        <f t="shared" si="11"/>
        <v>0</v>
      </c>
      <c r="AF53" s="73">
        <f t="shared" si="12"/>
        <v>0</v>
      </c>
      <c r="AG53" s="73">
        <f t="shared" si="13"/>
        <v>0</v>
      </c>
      <c r="AH53" s="73">
        <f t="shared" si="14"/>
        <v>0</v>
      </c>
      <c r="AI53" s="73">
        <f t="shared" si="15"/>
        <v>0</v>
      </c>
      <c r="AJ53" s="73">
        <f t="shared" si="16"/>
        <v>0</v>
      </c>
      <c r="AK53" s="73">
        <f t="shared" si="17"/>
        <v>0</v>
      </c>
      <c r="AL53" s="73">
        <f t="shared" si="18"/>
        <v>0</v>
      </c>
      <c r="AM53" s="73">
        <f t="shared" si="18"/>
        <v>0</v>
      </c>
      <c r="AN53" s="73">
        <f t="shared" si="18"/>
        <v>0</v>
      </c>
    </row>
    <row r="54" spans="2:42" ht="16.5" hidden="1" customHeight="1">
      <c r="B54" s="61"/>
      <c r="C54" s="63"/>
      <c r="D54" s="80"/>
      <c r="E54" s="57"/>
      <c r="F54" s="77"/>
      <c r="G54" s="78">
        <f t="shared" si="1"/>
        <v>0</v>
      </c>
      <c r="H54" s="79">
        <f t="shared" si="2"/>
        <v>0</v>
      </c>
      <c r="I54" s="315"/>
      <c r="J54" s="73">
        <f t="shared" si="19"/>
        <v>0</v>
      </c>
      <c r="K54" s="73">
        <f t="shared" si="20"/>
        <v>0</v>
      </c>
      <c r="L54" s="73">
        <f t="shared" si="21"/>
        <v>0</v>
      </c>
      <c r="M54" s="73">
        <f t="shared" si="22"/>
        <v>0</v>
      </c>
      <c r="N54" s="73">
        <f t="shared" si="23"/>
        <v>0</v>
      </c>
      <c r="O54" s="73">
        <f t="shared" si="24"/>
        <v>0</v>
      </c>
      <c r="P54" s="73">
        <f t="shared" si="25"/>
        <v>0</v>
      </c>
      <c r="Q54" s="73">
        <f t="shared" si="26"/>
        <v>0</v>
      </c>
      <c r="R54" s="73">
        <f t="shared" si="27"/>
        <v>0</v>
      </c>
      <c r="S54" s="73">
        <f t="shared" si="28"/>
        <v>0</v>
      </c>
      <c r="T54" s="73">
        <f t="shared" si="29"/>
        <v>0</v>
      </c>
      <c r="U54" s="73">
        <f t="shared" si="30"/>
        <v>0</v>
      </c>
      <c r="V54" s="73">
        <f t="shared" si="31"/>
        <v>0</v>
      </c>
      <c r="W54" s="73">
        <f t="shared" si="31"/>
        <v>0</v>
      </c>
      <c r="X54" s="73">
        <f t="shared" si="31"/>
        <v>0</v>
      </c>
      <c r="Z54" s="73">
        <f t="shared" si="6"/>
        <v>0</v>
      </c>
      <c r="AA54" s="73">
        <f t="shared" si="7"/>
        <v>0</v>
      </c>
      <c r="AB54" s="73">
        <f t="shared" si="8"/>
        <v>0</v>
      </c>
      <c r="AC54" s="73">
        <f t="shared" si="9"/>
        <v>0</v>
      </c>
      <c r="AD54" s="73">
        <f t="shared" si="10"/>
        <v>0</v>
      </c>
      <c r="AE54" s="73">
        <f t="shared" si="11"/>
        <v>0</v>
      </c>
      <c r="AF54" s="73">
        <f t="shared" si="12"/>
        <v>0</v>
      </c>
      <c r="AG54" s="73">
        <f t="shared" si="13"/>
        <v>0</v>
      </c>
      <c r="AH54" s="73">
        <f t="shared" si="14"/>
        <v>0</v>
      </c>
      <c r="AI54" s="73">
        <f t="shared" si="15"/>
        <v>0</v>
      </c>
      <c r="AJ54" s="73">
        <f t="shared" si="16"/>
        <v>0</v>
      </c>
      <c r="AK54" s="73">
        <f t="shared" si="17"/>
        <v>0</v>
      </c>
      <c r="AL54" s="73">
        <f t="shared" si="18"/>
        <v>0</v>
      </c>
      <c r="AM54" s="73">
        <f t="shared" si="18"/>
        <v>0</v>
      </c>
      <c r="AN54" s="73">
        <f t="shared" si="18"/>
        <v>0</v>
      </c>
    </row>
    <row r="55" spans="2:42" ht="16.5" hidden="1" customHeight="1">
      <c r="B55" s="61"/>
      <c r="C55" s="63"/>
      <c r="D55" s="80"/>
      <c r="E55" s="57"/>
      <c r="F55" s="77"/>
      <c r="G55" s="78">
        <f t="shared" si="1"/>
        <v>0</v>
      </c>
      <c r="H55" s="79">
        <f t="shared" si="2"/>
        <v>0</v>
      </c>
      <c r="I55" s="315"/>
      <c r="J55" s="73">
        <f t="shared" si="19"/>
        <v>0</v>
      </c>
      <c r="K55" s="73">
        <f t="shared" si="20"/>
        <v>0</v>
      </c>
      <c r="L55" s="73">
        <f t="shared" si="21"/>
        <v>0</v>
      </c>
      <c r="M55" s="73">
        <f t="shared" si="22"/>
        <v>0</v>
      </c>
      <c r="N55" s="73">
        <f t="shared" si="23"/>
        <v>0</v>
      </c>
      <c r="O55" s="73">
        <f t="shared" si="24"/>
        <v>0</v>
      </c>
      <c r="P55" s="73">
        <f t="shared" si="25"/>
        <v>0</v>
      </c>
      <c r="Q55" s="73">
        <f t="shared" si="26"/>
        <v>0</v>
      </c>
      <c r="R55" s="73">
        <f t="shared" si="27"/>
        <v>0</v>
      </c>
      <c r="S55" s="73">
        <f t="shared" si="28"/>
        <v>0</v>
      </c>
      <c r="T55" s="73">
        <f t="shared" si="29"/>
        <v>0</v>
      </c>
      <c r="U55" s="73">
        <f t="shared" si="30"/>
        <v>0</v>
      </c>
      <c r="V55" s="73">
        <f t="shared" si="31"/>
        <v>0</v>
      </c>
      <c r="W55" s="73">
        <f t="shared" si="31"/>
        <v>0</v>
      </c>
      <c r="X55" s="73">
        <f t="shared" si="31"/>
        <v>0</v>
      </c>
      <c r="Z55" s="73">
        <f t="shared" si="6"/>
        <v>0</v>
      </c>
      <c r="AA55" s="73">
        <f t="shared" si="7"/>
        <v>0</v>
      </c>
      <c r="AB55" s="73">
        <f t="shared" si="8"/>
        <v>0</v>
      </c>
      <c r="AC55" s="73">
        <f t="shared" si="9"/>
        <v>0</v>
      </c>
      <c r="AD55" s="73">
        <f t="shared" si="10"/>
        <v>0</v>
      </c>
      <c r="AE55" s="73">
        <f t="shared" si="11"/>
        <v>0</v>
      </c>
      <c r="AF55" s="73">
        <f t="shared" si="12"/>
        <v>0</v>
      </c>
      <c r="AG55" s="73">
        <f t="shared" si="13"/>
        <v>0</v>
      </c>
      <c r="AH55" s="73">
        <f t="shared" si="14"/>
        <v>0</v>
      </c>
      <c r="AI55" s="73">
        <f t="shared" si="15"/>
        <v>0</v>
      </c>
      <c r="AJ55" s="73">
        <f t="shared" si="16"/>
        <v>0</v>
      </c>
      <c r="AK55" s="73">
        <f t="shared" si="17"/>
        <v>0</v>
      </c>
      <c r="AL55" s="73">
        <f t="shared" si="18"/>
        <v>0</v>
      </c>
      <c r="AM55" s="73">
        <f t="shared" si="18"/>
        <v>0</v>
      </c>
      <c r="AN55" s="73">
        <f t="shared" si="18"/>
        <v>0</v>
      </c>
    </row>
    <row r="56" spans="2:42" ht="16.5" hidden="1" customHeight="1">
      <c r="B56" s="61"/>
      <c r="C56" s="63"/>
      <c r="D56" s="80"/>
      <c r="E56" s="57"/>
      <c r="F56" s="77"/>
      <c r="G56" s="78">
        <f t="shared" si="1"/>
        <v>0</v>
      </c>
      <c r="H56" s="79">
        <f t="shared" si="2"/>
        <v>0</v>
      </c>
      <c r="I56" s="315"/>
      <c r="J56" s="73">
        <f t="shared" si="19"/>
        <v>0</v>
      </c>
      <c r="K56" s="73">
        <f t="shared" si="20"/>
        <v>0</v>
      </c>
      <c r="L56" s="73">
        <f t="shared" si="21"/>
        <v>0</v>
      </c>
      <c r="M56" s="73">
        <f t="shared" si="22"/>
        <v>0</v>
      </c>
      <c r="N56" s="73">
        <f t="shared" si="23"/>
        <v>0</v>
      </c>
      <c r="O56" s="73">
        <f t="shared" si="24"/>
        <v>0</v>
      </c>
      <c r="P56" s="73">
        <f t="shared" si="25"/>
        <v>0</v>
      </c>
      <c r="Q56" s="73">
        <f t="shared" si="26"/>
        <v>0</v>
      </c>
      <c r="R56" s="73">
        <f t="shared" si="27"/>
        <v>0</v>
      </c>
      <c r="S56" s="73">
        <f t="shared" si="28"/>
        <v>0</v>
      </c>
      <c r="T56" s="73">
        <f t="shared" si="29"/>
        <v>0</v>
      </c>
      <c r="U56" s="73">
        <f t="shared" si="30"/>
        <v>0</v>
      </c>
      <c r="V56" s="73">
        <f t="shared" si="31"/>
        <v>0</v>
      </c>
      <c r="W56" s="73">
        <f t="shared" si="31"/>
        <v>0</v>
      </c>
      <c r="X56" s="73">
        <f t="shared" si="31"/>
        <v>0</v>
      </c>
      <c r="Z56" s="73">
        <f t="shared" si="6"/>
        <v>0</v>
      </c>
      <c r="AA56" s="73">
        <f t="shared" si="7"/>
        <v>0</v>
      </c>
      <c r="AB56" s="73">
        <f t="shared" si="8"/>
        <v>0</v>
      </c>
      <c r="AC56" s="73">
        <f t="shared" si="9"/>
        <v>0</v>
      </c>
      <c r="AD56" s="73">
        <f t="shared" si="10"/>
        <v>0</v>
      </c>
      <c r="AE56" s="73">
        <f t="shared" si="11"/>
        <v>0</v>
      </c>
      <c r="AF56" s="73">
        <f t="shared" si="12"/>
        <v>0</v>
      </c>
      <c r="AG56" s="73">
        <f t="shared" si="13"/>
        <v>0</v>
      </c>
      <c r="AH56" s="73">
        <f t="shared" si="14"/>
        <v>0</v>
      </c>
      <c r="AI56" s="73">
        <f t="shared" si="15"/>
        <v>0</v>
      </c>
      <c r="AJ56" s="73">
        <f t="shared" si="16"/>
        <v>0</v>
      </c>
      <c r="AK56" s="73">
        <f t="shared" si="17"/>
        <v>0</v>
      </c>
      <c r="AL56" s="73">
        <f t="shared" si="18"/>
        <v>0</v>
      </c>
      <c r="AM56" s="73">
        <f t="shared" si="18"/>
        <v>0</v>
      </c>
      <c r="AN56" s="73">
        <f t="shared" si="18"/>
        <v>0</v>
      </c>
    </row>
    <row r="57" spans="2:42" ht="16.5" hidden="1" customHeight="1">
      <c r="B57" s="61"/>
      <c r="C57" s="63"/>
      <c r="D57" s="80"/>
      <c r="E57" s="57"/>
      <c r="F57" s="77"/>
      <c r="G57" s="78">
        <f t="shared" si="1"/>
        <v>0</v>
      </c>
      <c r="H57" s="79">
        <f t="shared" si="2"/>
        <v>0</v>
      </c>
      <c r="I57" s="315"/>
      <c r="J57" s="73">
        <f t="shared" si="19"/>
        <v>0</v>
      </c>
      <c r="K57" s="73">
        <f t="shared" si="20"/>
        <v>0</v>
      </c>
      <c r="L57" s="73">
        <f t="shared" si="21"/>
        <v>0</v>
      </c>
      <c r="M57" s="73">
        <f t="shared" si="22"/>
        <v>0</v>
      </c>
      <c r="N57" s="73">
        <f t="shared" si="23"/>
        <v>0</v>
      </c>
      <c r="O57" s="73">
        <f t="shared" si="24"/>
        <v>0</v>
      </c>
      <c r="P57" s="73">
        <f t="shared" si="25"/>
        <v>0</v>
      </c>
      <c r="Q57" s="73">
        <f t="shared" si="26"/>
        <v>0</v>
      </c>
      <c r="R57" s="73">
        <f t="shared" si="27"/>
        <v>0</v>
      </c>
      <c r="S57" s="73">
        <f t="shared" si="28"/>
        <v>0</v>
      </c>
      <c r="T57" s="73">
        <f t="shared" si="29"/>
        <v>0</v>
      </c>
      <c r="U57" s="73">
        <f t="shared" si="30"/>
        <v>0</v>
      </c>
      <c r="V57" s="73">
        <f t="shared" si="31"/>
        <v>0</v>
      </c>
      <c r="W57" s="73">
        <f t="shared" si="31"/>
        <v>0</v>
      </c>
      <c r="X57" s="73">
        <f t="shared" si="31"/>
        <v>0</v>
      </c>
      <c r="Z57" s="73">
        <f t="shared" si="6"/>
        <v>0</v>
      </c>
      <c r="AA57" s="73">
        <f t="shared" si="7"/>
        <v>0</v>
      </c>
      <c r="AB57" s="73">
        <f t="shared" si="8"/>
        <v>0</v>
      </c>
      <c r="AC57" s="73">
        <f t="shared" si="9"/>
        <v>0</v>
      </c>
      <c r="AD57" s="73">
        <f t="shared" si="10"/>
        <v>0</v>
      </c>
      <c r="AE57" s="73">
        <f t="shared" si="11"/>
        <v>0</v>
      </c>
      <c r="AF57" s="73">
        <f t="shared" si="12"/>
        <v>0</v>
      </c>
      <c r="AG57" s="73">
        <f t="shared" si="13"/>
        <v>0</v>
      </c>
      <c r="AH57" s="73">
        <f t="shared" si="14"/>
        <v>0</v>
      </c>
      <c r="AI57" s="73">
        <f t="shared" si="15"/>
        <v>0</v>
      </c>
      <c r="AJ57" s="73">
        <f t="shared" si="16"/>
        <v>0</v>
      </c>
      <c r="AK57" s="73">
        <f t="shared" si="17"/>
        <v>0</v>
      </c>
      <c r="AL57" s="73">
        <f t="shared" si="18"/>
        <v>0</v>
      </c>
      <c r="AM57" s="73">
        <f t="shared" si="18"/>
        <v>0</v>
      </c>
      <c r="AN57" s="73">
        <f t="shared" si="18"/>
        <v>0</v>
      </c>
    </row>
    <row r="58" spans="2:42" ht="16.5" hidden="1" customHeight="1">
      <c r="B58" s="61"/>
      <c r="C58" s="63"/>
      <c r="D58" s="80"/>
      <c r="E58" s="57"/>
      <c r="F58" s="77"/>
      <c r="G58" s="78">
        <f t="shared" si="1"/>
        <v>0</v>
      </c>
      <c r="H58" s="79">
        <f t="shared" si="2"/>
        <v>0</v>
      </c>
      <c r="I58" s="315"/>
      <c r="J58" s="73">
        <f t="shared" si="19"/>
        <v>0</v>
      </c>
      <c r="K58" s="73">
        <f t="shared" si="20"/>
        <v>0</v>
      </c>
      <c r="L58" s="73">
        <f t="shared" si="21"/>
        <v>0</v>
      </c>
      <c r="M58" s="73">
        <f t="shared" si="22"/>
        <v>0</v>
      </c>
      <c r="N58" s="73">
        <f t="shared" si="23"/>
        <v>0</v>
      </c>
      <c r="O58" s="73">
        <f t="shared" si="24"/>
        <v>0</v>
      </c>
      <c r="P58" s="73">
        <f t="shared" si="25"/>
        <v>0</v>
      </c>
      <c r="Q58" s="73">
        <f t="shared" si="26"/>
        <v>0</v>
      </c>
      <c r="R58" s="73">
        <f t="shared" si="27"/>
        <v>0</v>
      </c>
      <c r="S58" s="73">
        <f t="shared" si="28"/>
        <v>0</v>
      </c>
      <c r="T58" s="73">
        <f t="shared" si="29"/>
        <v>0</v>
      </c>
      <c r="U58" s="73">
        <f t="shared" si="30"/>
        <v>0</v>
      </c>
      <c r="V58" s="73">
        <f t="shared" si="31"/>
        <v>0</v>
      </c>
      <c r="W58" s="73">
        <f t="shared" si="31"/>
        <v>0</v>
      </c>
      <c r="X58" s="73">
        <f t="shared" si="31"/>
        <v>0</v>
      </c>
      <c r="Z58" s="73">
        <f t="shared" si="6"/>
        <v>0</v>
      </c>
      <c r="AA58" s="73">
        <f t="shared" si="7"/>
        <v>0</v>
      </c>
      <c r="AB58" s="73">
        <f t="shared" si="8"/>
        <v>0</v>
      </c>
      <c r="AC58" s="73">
        <f t="shared" si="9"/>
        <v>0</v>
      </c>
      <c r="AD58" s="73">
        <f t="shared" si="10"/>
        <v>0</v>
      </c>
      <c r="AE58" s="73">
        <f t="shared" si="11"/>
        <v>0</v>
      </c>
      <c r="AF58" s="73">
        <f t="shared" si="12"/>
        <v>0</v>
      </c>
      <c r="AG58" s="73">
        <f t="shared" si="13"/>
        <v>0</v>
      </c>
      <c r="AH58" s="73">
        <f t="shared" si="14"/>
        <v>0</v>
      </c>
      <c r="AI58" s="73">
        <f t="shared" si="15"/>
        <v>0</v>
      </c>
      <c r="AJ58" s="73">
        <f t="shared" si="16"/>
        <v>0</v>
      </c>
      <c r="AK58" s="73">
        <f t="shared" si="17"/>
        <v>0</v>
      </c>
      <c r="AL58" s="73">
        <f t="shared" si="18"/>
        <v>0</v>
      </c>
      <c r="AM58" s="73">
        <f t="shared" si="18"/>
        <v>0</v>
      </c>
      <c r="AN58" s="73">
        <f t="shared" si="18"/>
        <v>0</v>
      </c>
    </row>
    <row r="59" spans="2:42" ht="16.5" hidden="1" customHeight="1">
      <c r="B59" s="61"/>
      <c r="C59" s="63"/>
      <c r="D59" s="80"/>
      <c r="E59" s="57"/>
      <c r="F59" s="77"/>
      <c r="G59" s="78">
        <f t="shared" si="1"/>
        <v>0</v>
      </c>
      <c r="H59" s="79">
        <f t="shared" si="2"/>
        <v>0</v>
      </c>
      <c r="I59" s="315"/>
      <c r="J59" s="73">
        <f t="shared" si="19"/>
        <v>0</v>
      </c>
      <c r="K59" s="73">
        <f t="shared" si="20"/>
        <v>0</v>
      </c>
      <c r="L59" s="73">
        <f t="shared" si="21"/>
        <v>0</v>
      </c>
      <c r="M59" s="73">
        <f t="shared" si="22"/>
        <v>0</v>
      </c>
      <c r="N59" s="73">
        <f t="shared" si="23"/>
        <v>0</v>
      </c>
      <c r="O59" s="73">
        <f t="shared" si="24"/>
        <v>0</v>
      </c>
      <c r="P59" s="73">
        <f t="shared" si="25"/>
        <v>0</v>
      </c>
      <c r="Q59" s="73">
        <f t="shared" si="26"/>
        <v>0</v>
      </c>
      <c r="R59" s="73">
        <f t="shared" si="27"/>
        <v>0</v>
      </c>
      <c r="S59" s="73">
        <f t="shared" si="28"/>
        <v>0</v>
      </c>
      <c r="T59" s="73">
        <f t="shared" si="29"/>
        <v>0</v>
      </c>
      <c r="U59" s="73">
        <f t="shared" si="30"/>
        <v>0</v>
      </c>
      <c r="V59" s="73">
        <f t="shared" si="31"/>
        <v>0</v>
      </c>
      <c r="W59" s="73">
        <f t="shared" si="31"/>
        <v>0</v>
      </c>
      <c r="X59" s="73">
        <f t="shared" si="31"/>
        <v>0</v>
      </c>
      <c r="Z59" s="73">
        <f t="shared" si="6"/>
        <v>0</v>
      </c>
      <c r="AA59" s="73">
        <f t="shared" si="7"/>
        <v>0</v>
      </c>
      <c r="AB59" s="73">
        <f t="shared" si="8"/>
        <v>0</v>
      </c>
      <c r="AC59" s="73">
        <f t="shared" si="9"/>
        <v>0</v>
      </c>
      <c r="AD59" s="73">
        <f t="shared" si="10"/>
        <v>0</v>
      </c>
      <c r="AE59" s="73">
        <f t="shared" si="11"/>
        <v>0</v>
      </c>
      <c r="AF59" s="73">
        <f t="shared" si="12"/>
        <v>0</v>
      </c>
      <c r="AG59" s="73">
        <f t="shared" si="13"/>
        <v>0</v>
      </c>
      <c r="AH59" s="73">
        <f t="shared" si="14"/>
        <v>0</v>
      </c>
      <c r="AI59" s="73">
        <f t="shared" si="15"/>
        <v>0</v>
      </c>
      <c r="AJ59" s="73">
        <f t="shared" si="16"/>
        <v>0</v>
      </c>
      <c r="AK59" s="73">
        <f t="shared" si="17"/>
        <v>0</v>
      </c>
      <c r="AL59" s="73">
        <f t="shared" si="18"/>
        <v>0</v>
      </c>
      <c r="AM59" s="73">
        <f t="shared" si="18"/>
        <v>0</v>
      </c>
      <c r="AN59" s="73">
        <f t="shared" si="18"/>
        <v>0</v>
      </c>
    </row>
    <row r="60" spans="2:42" ht="16.5" hidden="1" customHeight="1">
      <c r="B60" s="61"/>
      <c r="C60" s="63"/>
      <c r="D60" s="80"/>
      <c r="E60" s="57"/>
      <c r="F60" s="77"/>
      <c r="G60" s="78">
        <f t="shared" si="1"/>
        <v>0</v>
      </c>
      <c r="H60" s="79">
        <f t="shared" si="2"/>
        <v>0</v>
      </c>
      <c r="I60" s="315"/>
      <c r="J60" s="73">
        <f t="shared" si="19"/>
        <v>0</v>
      </c>
      <c r="K60" s="73">
        <f t="shared" si="20"/>
        <v>0</v>
      </c>
      <c r="L60" s="73">
        <f t="shared" si="21"/>
        <v>0</v>
      </c>
      <c r="M60" s="73">
        <f t="shared" si="22"/>
        <v>0</v>
      </c>
      <c r="N60" s="73">
        <f t="shared" si="23"/>
        <v>0</v>
      </c>
      <c r="O60" s="73">
        <f t="shared" si="24"/>
        <v>0</v>
      </c>
      <c r="P60" s="73">
        <f t="shared" si="25"/>
        <v>0</v>
      </c>
      <c r="Q60" s="73">
        <f t="shared" si="26"/>
        <v>0</v>
      </c>
      <c r="R60" s="73">
        <f t="shared" si="27"/>
        <v>0</v>
      </c>
      <c r="S60" s="73">
        <f t="shared" si="28"/>
        <v>0</v>
      </c>
      <c r="T60" s="73">
        <f t="shared" si="29"/>
        <v>0</v>
      </c>
      <c r="U60" s="73">
        <f t="shared" si="30"/>
        <v>0</v>
      </c>
      <c r="V60" s="73">
        <f t="shared" si="31"/>
        <v>0</v>
      </c>
      <c r="W60" s="73">
        <f t="shared" si="31"/>
        <v>0</v>
      </c>
      <c r="X60" s="73">
        <f t="shared" si="31"/>
        <v>0</v>
      </c>
      <c r="Z60" s="73">
        <f t="shared" si="6"/>
        <v>0</v>
      </c>
      <c r="AA60" s="73">
        <f t="shared" si="7"/>
        <v>0</v>
      </c>
      <c r="AB60" s="73">
        <f t="shared" si="8"/>
        <v>0</v>
      </c>
      <c r="AC60" s="73">
        <f t="shared" si="9"/>
        <v>0</v>
      </c>
      <c r="AD60" s="73">
        <f t="shared" si="10"/>
        <v>0</v>
      </c>
      <c r="AE60" s="73">
        <f t="shared" si="11"/>
        <v>0</v>
      </c>
      <c r="AF60" s="73">
        <f t="shared" si="12"/>
        <v>0</v>
      </c>
      <c r="AG60" s="73">
        <f t="shared" si="13"/>
        <v>0</v>
      </c>
      <c r="AH60" s="73">
        <f t="shared" si="14"/>
        <v>0</v>
      </c>
      <c r="AI60" s="73">
        <f t="shared" si="15"/>
        <v>0</v>
      </c>
      <c r="AJ60" s="73">
        <f t="shared" si="16"/>
        <v>0</v>
      </c>
      <c r="AK60" s="73">
        <f t="shared" si="17"/>
        <v>0</v>
      </c>
      <c r="AL60" s="73">
        <f t="shared" si="18"/>
        <v>0</v>
      </c>
      <c r="AM60" s="73">
        <f t="shared" si="18"/>
        <v>0</v>
      </c>
      <c r="AN60" s="73">
        <f t="shared" si="18"/>
        <v>0</v>
      </c>
    </row>
    <row r="61" spans="2:42" ht="16.5" hidden="1" customHeight="1">
      <c r="B61" s="61"/>
      <c r="C61" s="63"/>
      <c r="D61" s="80"/>
      <c r="E61" s="57"/>
      <c r="F61" s="77"/>
      <c r="G61" s="78">
        <f t="shared" si="1"/>
        <v>0</v>
      </c>
      <c r="H61" s="79">
        <f t="shared" si="2"/>
        <v>0</v>
      </c>
      <c r="I61" s="315"/>
      <c r="J61" s="73">
        <f t="shared" si="19"/>
        <v>0</v>
      </c>
      <c r="K61" s="73">
        <f t="shared" si="20"/>
        <v>0</v>
      </c>
      <c r="L61" s="73">
        <f t="shared" si="21"/>
        <v>0</v>
      </c>
      <c r="M61" s="73">
        <f t="shared" si="22"/>
        <v>0</v>
      </c>
      <c r="N61" s="73">
        <f t="shared" si="23"/>
        <v>0</v>
      </c>
      <c r="O61" s="73">
        <f t="shared" si="24"/>
        <v>0</v>
      </c>
      <c r="P61" s="73">
        <f t="shared" si="25"/>
        <v>0</v>
      </c>
      <c r="Q61" s="73">
        <f t="shared" si="26"/>
        <v>0</v>
      </c>
      <c r="R61" s="73">
        <f t="shared" si="27"/>
        <v>0</v>
      </c>
      <c r="S61" s="73">
        <f t="shared" si="28"/>
        <v>0</v>
      </c>
      <c r="T61" s="73">
        <f t="shared" si="29"/>
        <v>0</v>
      </c>
      <c r="U61" s="73">
        <f t="shared" si="30"/>
        <v>0</v>
      </c>
      <c r="V61" s="73">
        <f t="shared" si="31"/>
        <v>0</v>
      </c>
      <c r="W61" s="73">
        <f t="shared" si="31"/>
        <v>0</v>
      </c>
      <c r="X61" s="73">
        <f t="shared" si="31"/>
        <v>0</v>
      </c>
      <c r="Z61" s="73">
        <f t="shared" si="6"/>
        <v>0</v>
      </c>
      <c r="AA61" s="73">
        <f t="shared" si="7"/>
        <v>0</v>
      </c>
      <c r="AB61" s="73">
        <f t="shared" si="8"/>
        <v>0</v>
      </c>
      <c r="AC61" s="73">
        <f t="shared" si="9"/>
        <v>0</v>
      </c>
      <c r="AD61" s="73">
        <f t="shared" si="10"/>
        <v>0</v>
      </c>
      <c r="AE61" s="73">
        <f t="shared" si="11"/>
        <v>0</v>
      </c>
      <c r="AF61" s="73">
        <f t="shared" si="12"/>
        <v>0</v>
      </c>
      <c r="AG61" s="73">
        <f t="shared" si="13"/>
        <v>0</v>
      </c>
      <c r="AH61" s="73">
        <f t="shared" si="14"/>
        <v>0</v>
      </c>
      <c r="AI61" s="73">
        <f t="shared" si="15"/>
        <v>0</v>
      </c>
      <c r="AJ61" s="73">
        <f t="shared" si="16"/>
        <v>0</v>
      </c>
      <c r="AK61" s="73">
        <f t="shared" si="17"/>
        <v>0</v>
      </c>
      <c r="AL61" s="73">
        <f t="shared" si="18"/>
        <v>0</v>
      </c>
      <c r="AM61" s="73">
        <f t="shared" si="18"/>
        <v>0</v>
      </c>
      <c r="AN61" s="73">
        <f t="shared" si="18"/>
        <v>0</v>
      </c>
    </row>
    <row r="62" spans="2:42" ht="17.25" hidden="1" customHeight="1" thickBot="1">
      <c r="B62" s="101"/>
      <c r="C62" s="85"/>
      <c r="D62" s="165"/>
      <c r="E62" s="87"/>
      <c r="F62" s="158"/>
      <c r="G62" s="156">
        <f t="shared" si="1"/>
        <v>0</v>
      </c>
      <c r="H62" s="157">
        <f t="shared" si="2"/>
        <v>0</v>
      </c>
      <c r="I62" s="315"/>
      <c r="J62" s="73">
        <f t="shared" si="19"/>
        <v>0</v>
      </c>
      <c r="K62" s="73">
        <f t="shared" si="20"/>
        <v>0</v>
      </c>
      <c r="L62" s="73">
        <f t="shared" si="21"/>
        <v>0</v>
      </c>
      <c r="M62" s="73">
        <f t="shared" si="22"/>
        <v>0</v>
      </c>
      <c r="N62" s="73">
        <f t="shared" si="23"/>
        <v>0</v>
      </c>
      <c r="O62" s="73">
        <f t="shared" si="24"/>
        <v>0</v>
      </c>
      <c r="P62" s="73">
        <f t="shared" si="25"/>
        <v>0</v>
      </c>
      <c r="Q62" s="73">
        <f t="shared" si="26"/>
        <v>0</v>
      </c>
      <c r="R62" s="73">
        <f t="shared" si="27"/>
        <v>0</v>
      </c>
      <c r="S62" s="73">
        <f t="shared" si="28"/>
        <v>0</v>
      </c>
      <c r="T62" s="73">
        <f t="shared" si="29"/>
        <v>0</v>
      </c>
      <c r="U62" s="73">
        <f t="shared" si="30"/>
        <v>0</v>
      </c>
      <c r="V62" s="73">
        <f t="shared" si="31"/>
        <v>0</v>
      </c>
      <c r="W62" s="73">
        <f t="shared" si="31"/>
        <v>0</v>
      </c>
      <c r="X62" s="73">
        <f t="shared" si="31"/>
        <v>0</v>
      </c>
      <c r="Z62" s="73">
        <f t="shared" si="6"/>
        <v>0</v>
      </c>
      <c r="AA62" s="73">
        <f t="shared" si="7"/>
        <v>0</v>
      </c>
      <c r="AB62" s="73">
        <f t="shared" si="8"/>
        <v>0</v>
      </c>
      <c r="AC62" s="73">
        <f t="shared" si="9"/>
        <v>0</v>
      </c>
      <c r="AD62" s="73">
        <f t="shared" si="10"/>
        <v>0</v>
      </c>
      <c r="AE62" s="73">
        <f t="shared" si="11"/>
        <v>0</v>
      </c>
      <c r="AF62" s="73">
        <f t="shared" si="12"/>
        <v>0</v>
      </c>
      <c r="AG62" s="73">
        <f t="shared" si="13"/>
        <v>0</v>
      </c>
      <c r="AH62" s="73">
        <f t="shared" si="14"/>
        <v>0</v>
      </c>
      <c r="AI62" s="73">
        <f t="shared" si="15"/>
        <v>0</v>
      </c>
      <c r="AJ62" s="73">
        <f t="shared" si="16"/>
        <v>0</v>
      </c>
      <c r="AK62" s="73">
        <f t="shared" si="17"/>
        <v>0</v>
      </c>
      <c r="AL62" s="73">
        <f t="shared" si="18"/>
        <v>0</v>
      </c>
      <c r="AM62" s="73">
        <f t="shared" si="18"/>
        <v>0</v>
      </c>
      <c r="AN62" s="73">
        <f t="shared" si="18"/>
        <v>0</v>
      </c>
    </row>
    <row r="63" spans="2:42" ht="17.25" thickBot="1">
      <c r="C63" s="650" t="s">
        <v>43</v>
      </c>
      <c r="D63" s="651"/>
      <c r="E63" s="64">
        <f>SUM(E3:E62)</f>
        <v>0</v>
      </c>
      <c r="F63" s="70"/>
      <c r="G63" s="65">
        <f>SUM(G3:G62)</f>
        <v>0</v>
      </c>
      <c r="H63" s="66">
        <f>SUM(H3:H62)</f>
        <v>0</v>
      </c>
      <c r="I63" s="317"/>
      <c r="J63" s="74">
        <f>SUM(J3:J62)</f>
        <v>0</v>
      </c>
      <c r="K63" s="74">
        <f t="shared" ref="K63:X63" si="32">SUM(K3:K62)</f>
        <v>0</v>
      </c>
      <c r="L63" s="74">
        <f t="shared" si="32"/>
        <v>0</v>
      </c>
      <c r="M63" s="74">
        <f t="shared" si="32"/>
        <v>0</v>
      </c>
      <c r="N63" s="74">
        <f t="shared" si="32"/>
        <v>0</v>
      </c>
      <c r="O63" s="74">
        <f t="shared" si="32"/>
        <v>0</v>
      </c>
      <c r="P63" s="74">
        <f t="shared" si="32"/>
        <v>0</v>
      </c>
      <c r="Q63" s="74">
        <f t="shared" si="32"/>
        <v>0</v>
      </c>
      <c r="R63" s="74">
        <f t="shared" si="32"/>
        <v>0</v>
      </c>
      <c r="S63" s="74">
        <f t="shared" si="32"/>
        <v>0</v>
      </c>
      <c r="T63" s="74">
        <f t="shared" si="32"/>
        <v>0</v>
      </c>
      <c r="U63" s="74">
        <f t="shared" si="32"/>
        <v>0</v>
      </c>
      <c r="V63" s="74">
        <f t="shared" si="32"/>
        <v>0</v>
      </c>
      <c r="W63" s="74">
        <f t="shared" si="32"/>
        <v>0</v>
      </c>
      <c r="X63" s="74">
        <f t="shared" si="32"/>
        <v>0</v>
      </c>
      <c r="Y63" s="74"/>
      <c r="Z63" s="74">
        <f>SUM(Z3:Z62)</f>
        <v>0</v>
      </c>
      <c r="AA63" s="74">
        <f t="shared" ref="AA63:AN63" si="33">SUM(AA3:AA62)</f>
        <v>0</v>
      </c>
      <c r="AB63" s="74">
        <f t="shared" si="33"/>
        <v>0</v>
      </c>
      <c r="AC63" s="74">
        <f t="shared" si="33"/>
        <v>0</v>
      </c>
      <c r="AD63" s="74">
        <f t="shared" si="33"/>
        <v>0</v>
      </c>
      <c r="AE63" s="74">
        <f t="shared" si="33"/>
        <v>0</v>
      </c>
      <c r="AF63" s="74">
        <f t="shared" si="33"/>
        <v>0</v>
      </c>
      <c r="AG63" s="74">
        <f t="shared" si="33"/>
        <v>0</v>
      </c>
      <c r="AH63" s="74">
        <f t="shared" si="33"/>
        <v>0</v>
      </c>
      <c r="AI63" s="74">
        <f t="shared" si="33"/>
        <v>0</v>
      </c>
      <c r="AJ63" s="74">
        <f t="shared" si="33"/>
        <v>0</v>
      </c>
      <c r="AK63" s="74">
        <f t="shared" si="33"/>
        <v>0</v>
      </c>
      <c r="AL63" s="74">
        <f t="shared" si="33"/>
        <v>0</v>
      </c>
      <c r="AM63" s="74">
        <f t="shared" si="33"/>
        <v>0</v>
      </c>
      <c r="AN63" s="74">
        <f t="shared" si="33"/>
        <v>0</v>
      </c>
      <c r="AO63" s="74"/>
      <c r="AP63" s="74"/>
    </row>
    <row r="64" spans="2:42">
      <c r="H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67" spans="5:6" ht="16.5" customHeight="1"/>
    <row r="68" spans="5:6" ht="16.5" customHeight="1"/>
    <row r="69" spans="5:6" ht="16.5" customHeight="1"/>
    <row r="70" spans="5:6" ht="17.25" customHeight="1">
      <c r="E70" s="60"/>
      <c r="F70" s="71"/>
    </row>
  </sheetData>
  <mergeCells count="11">
    <mergeCell ref="AW3:AY3"/>
    <mergeCell ref="AW4:AX5"/>
    <mergeCell ref="AY4:AY5"/>
    <mergeCell ref="AW6:AX7"/>
    <mergeCell ref="AY6:AY7"/>
    <mergeCell ref="AR18:AT18"/>
    <mergeCell ref="C63:D63"/>
    <mergeCell ref="AV23:AW23"/>
    <mergeCell ref="AY23:AZ23"/>
    <mergeCell ref="AS25:AT25"/>
    <mergeCell ref="AS27:AT28"/>
  </mergeCells>
  <dataValidations count="3">
    <dataValidation type="list" allowBlank="1" showInputMessage="1" showErrorMessage="1" sqref="D5">
      <formula1>$AQ$2:$AQ$12</formula1>
    </dataValidation>
    <dataValidation type="list" allowBlank="1" showInputMessage="1" showErrorMessage="1" sqref="F3:F62">
      <formula1>$AQ$17:$AQ$19</formula1>
    </dataValidation>
    <dataValidation type="list" allowBlank="1" showInputMessage="1" showErrorMessage="1" sqref="D6:D62 D3:D4">
      <formula1>$AQ$2:$AQ$16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P240"/>
  <sheetViews>
    <sheetView topLeftCell="J1" workbookViewId="0">
      <selection activeCell="V6" sqref="V6"/>
    </sheetView>
  </sheetViews>
  <sheetFormatPr defaultRowHeight="15"/>
  <cols>
    <col min="1" max="1" width="5" hidden="1" customWidth="1"/>
    <col min="2" max="2" width="9.140625" hidden="1" customWidth="1"/>
    <col min="3" max="4" width="9.140625" style="1" hidden="1" customWidth="1"/>
    <col min="5" max="5" width="2.85546875" style="1" customWidth="1"/>
    <col min="6" max="6" width="16.5703125" bestFit="1" customWidth="1"/>
    <col min="7" max="7" width="5.140625" bestFit="1" customWidth="1"/>
    <col min="8" max="8" width="13.140625" bestFit="1" customWidth="1"/>
    <col min="9" max="9" width="13.140625" customWidth="1"/>
    <col min="10" max="10" width="9.7109375" bestFit="1" customWidth="1"/>
    <col min="12" max="12" width="8.5703125" bestFit="1" customWidth="1"/>
    <col min="13" max="13" width="9.85546875" bestFit="1" customWidth="1"/>
    <col min="14" max="14" width="13.140625" bestFit="1" customWidth="1"/>
    <col min="15" max="15" width="7" bestFit="1" customWidth="1"/>
    <col min="16" max="16" width="14.7109375" bestFit="1" customWidth="1"/>
    <col min="17" max="17" width="13.28515625" bestFit="1" customWidth="1"/>
    <col min="18" max="18" width="12.140625" bestFit="1" customWidth="1"/>
    <col min="19" max="19" width="10.5703125" bestFit="1" customWidth="1"/>
    <col min="20" max="20" width="12.140625" bestFit="1" customWidth="1"/>
    <col min="21" max="21" width="13.28515625" bestFit="1" customWidth="1"/>
    <col min="23" max="23" width="11.140625" bestFit="1" customWidth="1"/>
    <col min="24" max="24" width="9.28515625" bestFit="1" customWidth="1"/>
    <col min="25" max="25" width="11" bestFit="1" customWidth="1"/>
    <col min="26" max="26" width="8.42578125" bestFit="1" customWidth="1"/>
    <col min="27" max="42" width="9.140625" style="1"/>
  </cols>
  <sheetData>
    <row r="1" spans="2:26" s="1" customFormat="1"/>
    <row r="2" spans="2:26">
      <c r="F2" s="851" t="s">
        <v>217</v>
      </c>
      <c r="G2" s="851"/>
      <c r="H2" s="851"/>
      <c r="I2" s="851"/>
      <c r="J2" s="851"/>
      <c r="K2" s="851"/>
      <c r="L2" s="851"/>
      <c r="M2" s="851" t="s">
        <v>218</v>
      </c>
      <c r="N2" s="851"/>
      <c r="O2" s="851"/>
      <c r="P2" s="849" t="s">
        <v>219</v>
      </c>
      <c r="Q2" s="702"/>
      <c r="R2" s="702"/>
      <c r="S2" s="702"/>
      <c r="T2" s="702"/>
      <c r="U2" s="702"/>
      <c r="V2" s="702"/>
      <c r="W2" s="702"/>
      <c r="X2" s="702"/>
      <c r="Y2" s="702"/>
      <c r="Z2" s="702"/>
    </row>
    <row r="3" spans="2:26">
      <c r="F3" s="851"/>
      <c r="G3" s="851"/>
      <c r="H3" s="851"/>
      <c r="I3" s="851"/>
      <c r="J3" s="851"/>
      <c r="K3" s="851"/>
      <c r="L3" s="851"/>
      <c r="M3" s="851"/>
      <c r="N3" s="851"/>
      <c r="O3" s="852"/>
      <c r="P3" s="295"/>
      <c r="Q3" s="850" t="s">
        <v>216</v>
      </c>
      <c r="R3" s="702"/>
      <c r="S3" s="702"/>
      <c r="T3" s="702"/>
      <c r="U3" s="702"/>
      <c r="V3" s="702" t="s">
        <v>215</v>
      </c>
      <c r="W3" s="702"/>
      <c r="X3" s="702"/>
      <c r="Y3" s="702"/>
      <c r="Z3" s="702"/>
    </row>
    <row r="4" spans="2:26">
      <c r="F4" s="294" t="s">
        <v>205</v>
      </c>
      <c r="G4" s="294" t="s">
        <v>203</v>
      </c>
      <c r="H4" s="294" t="s">
        <v>204</v>
      </c>
      <c r="I4" s="294" t="s">
        <v>225</v>
      </c>
      <c r="J4" s="294" t="s">
        <v>110</v>
      </c>
      <c r="K4" s="294" t="s">
        <v>220</v>
      </c>
      <c r="L4" s="294" t="s">
        <v>210</v>
      </c>
      <c r="M4" s="294" t="s">
        <v>206</v>
      </c>
      <c r="N4" s="294" t="s">
        <v>207</v>
      </c>
      <c r="O4" s="294" t="s">
        <v>209</v>
      </c>
      <c r="P4" s="295" t="s">
        <v>213</v>
      </c>
      <c r="Q4" s="294" t="s">
        <v>212</v>
      </c>
      <c r="R4" s="294" t="s">
        <v>221</v>
      </c>
      <c r="S4" s="294" t="s">
        <v>211</v>
      </c>
      <c r="T4" s="294" t="s">
        <v>222</v>
      </c>
      <c r="U4" s="294" t="s">
        <v>214</v>
      </c>
      <c r="V4" s="294" t="s">
        <v>212</v>
      </c>
      <c r="W4" s="294" t="s">
        <v>221</v>
      </c>
      <c r="X4" s="294" t="s">
        <v>211</v>
      </c>
      <c r="Y4" s="294" t="s">
        <v>222</v>
      </c>
      <c r="Z4" s="294" t="s">
        <v>214</v>
      </c>
    </row>
    <row r="5" spans="2:26">
      <c r="B5" s="677" t="s">
        <v>109</v>
      </c>
      <c r="C5" s="677"/>
      <c r="D5" s="1" t="s">
        <v>124</v>
      </c>
      <c r="F5" s="296" t="s">
        <v>208</v>
      </c>
      <c r="G5" s="296" t="s">
        <v>124</v>
      </c>
      <c r="H5" s="296" t="s">
        <v>198</v>
      </c>
      <c r="I5" s="297">
        <v>1.25</v>
      </c>
      <c r="J5" s="297">
        <v>0.13650000000000001</v>
      </c>
      <c r="K5" s="297">
        <v>0.14649999999999999</v>
      </c>
      <c r="L5" s="201">
        <f>IF(G5="CDB",IF(O5&lt;181,0.225,IF(O5&lt;361,0.2,IF(O5&lt;721,0.175,0.15))),0)</f>
        <v>0.2</v>
      </c>
      <c r="M5" s="298">
        <v>44928</v>
      </c>
      <c r="N5" s="298">
        <v>45288</v>
      </c>
      <c r="O5" s="294">
        <f>N5-M5</f>
        <v>360</v>
      </c>
      <c r="P5" s="299">
        <v>1001.62</v>
      </c>
      <c r="Q5" s="300">
        <f>IF(H5="PÓS",P5*(1+(I5*J5))^(O5/360),P5*(1+K5)^(O5/360))</f>
        <v>1148.35733</v>
      </c>
      <c r="R5" s="300">
        <f>Q5-P5</f>
        <v>146.73733000000004</v>
      </c>
      <c r="S5" s="300">
        <f>(Q5-P5)*L5</f>
        <v>29.347466000000011</v>
      </c>
      <c r="T5" s="300">
        <f>R5-S5</f>
        <v>117.38986400000003</v>
      </c>
      <c r="U5" s="300">
        <f>T5+P5</f>
        <v>1119.0098640000001</v>
      </c>
      <c r="V5" s="299"/>
      <c r="W5" s="299"/>
      <c r="X5" s="299"/>
      <c r="Y5" s="299"/>
      <c r="Z5" s="299"/>
    </row>
    <row r="6" spans="2:26" s="1" customFormat="1">
      <c r="B6" s="289">
        <v>180</v>
      </c>
      <c r="C6" s="292">
        <v>0.22500000000000001</v>
      </c>
      <c r="D6" s="1" t="s">
        <v>199</v>
      </c>
      <c r="F6" s="296" t="s">
        <v>208</v>
      </c>
      <c r="G6" s="296" t="s">
        <v>124</v>
      </c>
      <c r="H6" s="296" t="s">
        <v>198</v>
      </c>
      <c r="I6" s="297"/>
      <c r="J6" s="297"/>
      <c r="K6" s="297">
        <v>0.14549999999999999</v>
      </c>
      <c r="L6" s="201">
        <f>IF(G6="CDB",IF(O6&lt;181,0.225,IF(O6&lt;361,0.2,IF(O6&lt;721,0.175,0.15))),0)</f>
        <v>0.17499999999999999</v>
      </c>
      <c r="M6" s="298">
        <v>44949</v>
      </c>
      <c r="N6" s="298">
        <v>45314</v>
      </c>
      <c r="O6" s="294">
        <f>N6-M6</f>
        <v>365</v>
      </c>
      <c r="P6" s="299">
        <v>1000</v>
      </c>
      <c r="Q6" s="300">
        <f t="shared" ref="Q6:Q14" si="0">IF(H6="PÓS",P6*(1+(I6*J6))^(O6/360),P6*(1+K6)^(O6/360))</f>
        <v>1147.6632361523057</v>
      </c>
      <c r="R6" s="300">
        <f>Q6-P6</f>
        <v>147.66323615230567</v>
      </c>
      <c r="S6" s="300">
        <f>(Q6-P6)*L6</f>
        <v>25.84106632665349</v>
      </c>
      <c r="T6" s="300">
        <f>R6-S6</f>
        <v>121.82216982565218</v>
      </c>
      <c r="U6" s="300">
        <f>T6+P6</f>
        <v>1121.8221698256523</v>
      </c>
      <c r="V6" s="299"/>
      <c r="W6" s="299"/>
      <c r="X6" s="299"/>
      <c r="Y6" s="299"/>
      <c r="Z6" s="299"/>
    </row>
    <row r="7" spans="2:26" s="1" customFormat="1">
      <c r="B7" s="289" t="s">
        <v>117</v>
      </c>
      <c r="C7" s="292">
        <v>0.2</v>
      </c>
      <c r="D7" s="1" t="s">
        <v>200</v>
      </c>
      <c r="F7" s="296" t="s">
        <v>208</v>
      </c>
      <c r="G7" s="296" t="s">
        <v>124</v>
      </c>
      <c r="H7" s="296" t="s">
        <v>198</v>
      </c>
      <c r="I7" s="297"/>
      <c r="J7" s="297"/>
      <c r="K7" s="297">
        <v>0.14649999999999999</v>
      </c>
      <c r="L7" s="201">
        <f>IF(G7="CDB",IF(O7&lt;181,0.225,IF(O7&lt;361,0.2,IF(O7&lt;721,0.175,0.15))),0)</f>
        <v>0.2</v>
      </c>
      <c r="M7" s="298">
        <v>44928</v>
      </c>
      <c r="N7" s="298">
        <v>45288</v>
      </c>
      <c r="O7" s="294">
        <f>N7-M7</f>
        <v>360</v>
      </c>
      <c r="P7" s="299">
        <v>1001.62</v>
      </c>
      <c r="Q7" s="300">
        <f t="shared" si="0"/>
        <v>1148.35733</v>
      </c>
      <c r="R7" s="300">
        <f>Q7-P7</f>
        <v>146.73733000000004</v>
      </c>
      <c r="S7" s="300">
        <f>(Q7-P7)*L7</f>
        <v>29.347466000000011</v>
      </c>
      <c r="T7" s="300">
        <f>R7-S7</f>
        <v>117.38986400000003</v>
      </c>
      <c r="U7" s="300">
        <f>T7+P7</f>
        <v>1119.0098640000001</v>
      </c>
      <c r="V7" s="299"/>
      <c r="W7" s="299"/>
      <c r="X7" s="299"/>
      <c r="Y7" s="299"/>
      <c r="Z7" s="299"/>
    </row>
    <row r="8" spans="2:26" s="1" customFormat="1">
      <c r="B8" s="289" t="s">
        <v>119</v>
      </c>
      <c r="C8" s="292">
        <v>0.17499999999999999</v>
      </c>
      <c r="D8" s="1" t="s">
        <v>201</v>
      </c>
      <c r="F8" s="296" t="s">
        <v>226</v>
      </c>
      <c r="G8" s="296" t="s">
        <v>199</v>
      </c>
      <c r="H8" s="296"/>
      <c r="I8" s="297"/>
      <c r="J8" s="297"/>
      <c r="K8" s="297">
        <v>0.12</v>
      </c>
      <c r="L8" s="201">
        <f>IF(G8="CDB",IF(O8&lt;181,0.225,IF(O8&lt;361,0.2,IF(O8&lt;721,0.175,0.15))),0)</f>
        <v>0</v>
      </c>
      <c r="M8" s="298">
        <v>45001</v>
      </c>
      <c r="N8" s="298">
        <v>45331</v>
      </c>
      <c r="O8" s="294">
        <f>N8-M8</f>
        <v>330</v>
      </c>
      <c r="P8" s="299">
        <v>2000</v>
      </c>
      <c r="Q8" s="300">
        <f t="shared" si="0"/>
        <v>2218.9448913923275</v>
      </c>
      <c r="R8" s="300">
        <f>Q8-P8</f>
        <v>218.94489139232746</v>
      </c>
      <c r="S8" s="300">
        <f>(Q8-P8)*L8</f>
        <v>0</v>
      </c>
      <c r="T8" s="300">
        <f>R8-S8</f>
        <v>218.94489139232746</v>
      </c>
      <c r="U8" s="300">
        <f>T8+P8</f>
        <v>2218.9448913923275</v>
      </c>
      <c r="V8" s="299"/>
      <c r="W8" s="299"/>
      <c r="X8" s="299"/>
      <c r="Y8" s="299"/>
      <c r="Z8" s="299"/>
    </row>
    <row r="9" spans="2:26" s="1" customFormat="1">
      <c r="B9" s="289">
        <v>720</v>
      </c>
      <c r="C9" s="292">
        <v>0.15</v>
      </c>
      <c r="F9" s="296" t="s">
        <v>229</v>
      </c>
      <c r="G9" s="296" t="s">
        <v>124</v>
      </c>
      <c r="H9" s="296" t="s">
        <v>202</v>
      </c>
      <c r="I9" s="297">
        <v>1.0900000000000001</v>
      </c>
      <c r="J9" s="297">
        <v>0.13650000000000001</v>
      </c>
      <c r="K9" s="189"/>
      <c r="L9" s="201">
        <f>IF(G9="CDB",IF(O9&lt;181,0.225,IF(O9&lt;361,0.2,IF(O9&lt;721,0.175,0.15))),0)</f>
        <v>0.2</v>
      </c>
      <c r="M9" s="298">
        <v>45019</v>
      </c>
      <c r="N9" s="298">
        <v>45376</v>
      </c>
      <c r="O9" s="294">
        <f>N9-M9</f>
        <v>357</v>
      </c>
      <c r="P9" s="299">
        <v>3000</v>
      </c>
      <c r="Q9" s="300">
        <f t="shared" si="0"/>
        <v>3442.3737497289376</v>
      </c>
      <c r="R9" s="300">
        <f>Q9-P9</f>
        <v>442.37374972893758</v>
      </c>
      <c r="S9" s="300">
        <f>(Q9-P9)*L9</f>
        <v>88.474749945787522</v>
      </c>
      <c r="T9" s="300">
        <f>R9-S9</f>
        <v>353.89899978315009</v>
      </c>
      <c r="U9" s="300">
        <f>T9+P9</f>
        <v>3353.89899978315</v>
      </c>
      <c r="V9" s="299"/>
      <c r="W9" s="299"/>
      <c r="X9" s="299"/>
      <c r="Y9" s="299"/>
      <c r="Z9" s="299"/>
    </row>
    <row r="10" spans="2:26" s="1" customFormat="1">
      <c r="F10" s="296" t="s">
        <v>279</v>
      </c>
      <c r="G10" s="296" t="s">
        <v>199</v>
      </c>
      <c r="H10" s="296"/>
      <c r="I10" s="297"/>
      <c r="J10" s="297"/>
      <c r="K10" s="189">
        <v>0.11</v>
      </c>
      <c r="L10" s="201">
        <f t="shared" ref="L10:L14" si="1">IF(G10="CDB",IF(O10&lt;181,0.225,IF(O10&lt;361,0.2,IF(O10&lt;721,0.175,0.15))),0)</f>
        <v>0</v>
      </c>
      <c r="M10" s="298">
        <v>45079</v>
      </c>
      <c r="N10" s="298">
        <v>45439</v>
      </c>
      <c r="O10" s="294">
        <f t="shared" ref="O10:O14" si="2">N10-M10</f>
        <v>360</v>
      </c>
      <c r="P10" s="299">
        <v>1000</v>
      </c>
      <c r="Q10" s="300">
        <f t="shared" si="0"/>
        <v>1110</v>
      </c>
      <c r="R10" s="300">
        <f t="shared" ref="R10:R14" si="3">Q10-P10</f>
        <v>110</v>
      </c>
      <c r="S10" s="300">
        <f t="shared" ref="S10:S14" si="4">(Q10-P10)*L10</f>
        <v>0</v>
      </c>
      <c r="T10" s="300">
        <f t="shared" ref="T10:T14" si="5">R10-S10</f>
        <v>110</v>
      </c>
      <c r="U10" s="300">
        <f t="shared" ref="U10:U14" si="6">T10+P10</f>
        <v>1110</v>
      </c>
      <c r="V10" s="299"/>
      <c r="W10" s="299"/>
      <c r="X10" s="299"/>
      <c r="Y10" s="299"/>
      <c r="Z10" s="299"/>
    </row>
    <row r="11" spans="2:26" s="1" customFormat="1">
      <c r="D11" s="1" t="s">
        <v>198</v>
      </c>
      <c r="F11" s="296" t="s">
        <v>280</v>
      </c>
      <c r="G11" s="296" t="s">
        <v>199</v>
      </c>
      <c r="H11" s="296"/>
      <c r="I11" s="297"/>
      <c r="J11" s="297"/>
      <c r="K11" s="189">
        <v>0.11</v>
      </c>
      <c r="L11" s="201">
        <f t="shared" si="1"/>
        <v>0</v>
      </c>
      <c r="M11" s="298">
        <v>45079</v>
      </c>
      <c r="N11" s="298">
        <v>45425</v>
      </c>
      <c r="O11" s="294">
        <f t="shared" si="2"/>
        <v>346</v>
      </c>
      <c r="P11" s="299">
        <v>1004.14</v>
      </c>
      <c r="Q11" s="300">
        <f t="shared" si="0"/>
        <v>1110.0810426587338</v>
      </c>
      <c r="R11" s="300">
        <f t="shared" si="3"/>
        <v>105.94104265873386</v>
      </c>
      <c r="S11" s="300">
        <f t="shared" si="4"/>
        <v>0</v>
      </c>
      <c r="T11" s="300">
        <f t="shared" si="5"/>
        <v>105.94104265873386</v>
      </c>
      <c r="U11" s="300">
        <f t="shared" si="6"/>
        <v>1110.0810426587338</v>
      </c>
      <c r="V11" s="299"/>
      <c r="W11" s="299"/>
      <c r="X11" s="299"/>
      <c r="Y11" s="299"/>
      <c r="Z11" s="299"/>
    </row>
    <row r="12" spans="2:26" s="1" customFormat="1">
      <c r="D12" s="1" t="s">
        <v>202</v>
      </c>
      <c r="F12" s="296" t="s">
        <v>279</v>
      </c>
      <c r="G12" s="296" t="s">
        <v>199</v>
      </c>
      <c r="H12" s="296"/>
      <c r="I12" s="297"/>
      <c r="J12" s="297"/>
      <c r="K12" s="189">
        <v>0.11</v>
      </c>
      <c r="L12" s="201">
        <f t="shared" si="1"/>
        <v>0</v>
      </c>
      <c r="M12" s="298">
        <v>45083</v>
      </c>
      <c r="N12" s="298">
        <v>45443</v>
      </c>
      <c r="O12" s="294">
        <f t="shared" si="2"/>
        <v>360</v>
      </c>
      <c r="P12" s="299">
        <v>1000</v>
      </c>
      <c r="Q12" s="300">
        <f t="shared" si="0"/>
        <v>1110</v>
      </c>
      <c r="R12" s="300">
        <f t="shared" si="3"/>
        <v>110</v>
      </c>
      <c r="S12" s="300">
        <f t="shared" si="4"/>
        <v>0</v>
      </c>
      <c r="T12" s="300">
        <f t="shared" si="5"/>
        <v>110</v>
      </c>
      <c r="U12" s="300">
        <f t="shared" si="6"/>
        <v>1110</v>
      </c>
      <c r="V12" s="299"/>
      <c r="W12" s="299"/>
      <c r="X12" s="299"/>
      <c r="Y12" s="299"/>
      <c r="Z12" s="299"/>
    </row>
    <row r="13" spans="2:26" s="1" customFormat="1">
      <c r="F13" s="296"/>
      <c r="G13" s="296"/>
      <c r="H13" s="296"/>
      <c r="I13" s="297"/>
      <c r="J13" s="297"/>
      <c r="K13" s="189"/>
      <c r="L13" s="201">
        <f t="shared" si="1"/>
        <v>0</v>
      </c>
      <c r="M13" s="298"/>
      <c r="N13" s="298"/>
      <c r="O13" s="294">
        <f t="shared" si="2"/>
        <v>0</v>
      </c>
      <c r="P13" s="299"/>
      <c r="Q13" s="300">
        <f t="shared" si="0"/>
        <v>0</v>
      </c>
      <c r="R13" s="300">
        <f t="shared" si="3"/>
        <v>0</v>
      </c>
      <c r="S13" s="300">
        <f t="shared" si="4"/>
        <v>0</v>
      </c>
      <c r="T13" s="300">
        <f t="shared" si="5"/>
        <v>0</v>
      </c>
      <c r="U13" s="300">
        <f t="shared" si="6"/>
        <v>0</v>
      </c>
      <c r="V13" s="299"/>
      <c r="W13" s="299"/>
      <c r="X13" s="299"/>
      <c r="Y13" s="299"/>
      <c r="Z13" s="299"/>
    </row>
    <row r="14" spans="2:26" s="1" customFormat="1">
      <c r="F14" s="296"/>
      <c r="G14" s="296"/>
      <c r="H14" s="296"/>
      <c r="I14" s="297"/>
      <c r="J14" s="297"/>
      <c r="K14" s="189"/>
      <c r="L14" s="201">
        <f t="shared" si="1"/>
        <v>0</v>
      </c>
      <c r="M14" s="298"/>
      <c r="N14" s="298"/>
      <c r="O14" s="294">
        <f t="shared" si="2"/>
        <v>0</v>
      </c>
      <c r="P14" s="299"/>
      <c r="Q14" s="300">
        <f t="shared" si="0"/>
        <v>0</v>
      </c>
      <c r="R14" s="300">
        <f t="shared" si="3"/>
        <v>0</v>
      </c>
      <c r="S14" s="300">
        <f t="shared" si="4"/>
        <v>0</v>
      </c>
      <c r="T14" s="300">
        <f t="shared" si="5"/>
        <v>0</v>
      </c>
      <c r="U14" s="300">
        <f t="shared" si="6"/>
        <v>0</v>
      </c>
      <c r="V14" s="299"/>
      <c r="W14" s="299"/>
      <c r="X14" s="299"/>
      <c r="Y14" s="299"/>
      <c r="Z14" s="299"/>
    </row>
    <row r="15" spans="2:26" s="1" customFormat="1">
      <c r="P15" s="2">
        <f t="shared" ref="P15:U15" si="7">SUM(P5:P14)</f>
        <v>11007.38</v>
      </c>
      <c r="Q15" s="2">
        <f t="shared" si="7"/>
        <v>12435.777579932306</v>
      </c>
      <c r="R15" s="2">
        <f t="shared" si="7"/>
        <v>1428.3975799323048</v>
      </c>
      <c r="S15" s="2">
        <f t="shared" si="7"/>
        <v>173.01074827244105</v>
      </c>
      <c r="T15" s="2">
        <f t="shared" si="7"/>
        <v>1255.3868316598637</v>
      </c>
      <c r="U15" s="2">
        <f t="shared" si="7"/>
        <v>12262.766831659865</v>
      </c>
    </row>
    <row r="16" spans="2:26" s="1" customFormat="1"/>
    <row r="17" spans="17:24" s="1" customFormat="1">
      <c r="R17" s="293">
        <f>T15/P15</f>
        <v>0.11404955871968296</v>
      </c>
    </row>
    <row r="18" spans="17:24" s="1" customFormat="1"/>
    <row r="19" spans="17:24" s="1" customFormat="1"/>
    <row r="20" spans="17:24" s="1" customFormat="1"/>
    <row r="21" spans="17:24" s="1" customFormat="1">
      <c r="X21" s="1">
        <f>117.39/1001.62</f>
        <v>0.11720013578003634</v>
      </c>
    </row>
    <row r="22" spans="17:24" s="1" customFormat="1">
      <c r="X22" s="1">
        <f>X21*100</f>
        <v>11.720013578003634</v>
      </c>
    </row>
    <row r="23" spans="17:24" s="1" customFormat="1"/>
    <row r="24" spans="17:24" s="1" customFormat="1">
      <c r="R24" s="2">
        <f>R15/12</f>
        <v>119.03313166102539</v>
      </c>
    </row>
    <row r="25" spans="17:24" s="1" customFormat="1"/>
    <row r="26" spans="17:24" s="1" customFormat="1"/>
    <row r="27" spans="17:24" s="1" customFormat="1"/>
    <row r="28" spans="17:24" s="1" customFormat="1"/>
    <row r="29" spans="17:24" s="1" customFormat="1">
      <c r="Q29" s="293"/>
      <c r="R29" s="2"/>
    </row>
    <row r="30" spans="17:24" s="1" customFormat="1">
      <c r="Q30" s="293"/>
      <c r="R30" s="2"/>
    </row>
    <row r="31" spans="17:24" s="1" customFormat="1"/>
    <row r="32" spans="17:24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</sheetData>
  <mergeCells count="6">
    <mergeCell ref="P2:Z2"/>
    <mergeCell ref="V3:Z3"/>
    <mergeCell ref="B5:C5"/>
    <mergeCell ref="Q3:U3"/>
    <mergeCell ref="M2:O3"/>
    <mergeCell ref="F2:L3"/>
  </mergeCells>
  <conditionalFormatting sqref="L5 L7 L10 L13:L14 R14">
    <cfRule type="expression" dxfId="16" priority="21">
      <formula>$G5="LCI"</formula>
    </cfRule>
  </conditionalFormatting>
  <conditionalFormatting sqref="R5 R7 R10 R13">
    <cfRule type="expression" dxfId="15" priority="20">
      <formula>$G5="LCI"</formula>
    </cfRule>
  </conditionalFormatting>
  <conditionalFormatting sqref="H6 H8:H9 H11:H12 H14">
    <cfRule type="expression" dxfId="14" priority="8">
      <formula>$G6="LCI"</formula>
    </cfRule>
  </conditionalFormatting>
  <conditionalFormatting sqref="L6 L8:L9 L11:L12">
    <cfRule type="expression" dxfId="13" priority="14">
      <formula>$G6="LCI"</formula>
    </cfRule>
  </conditionalFormatting>
  <conditionalFormatting sqref="R6 R8:R9 R11:R12">
    <cfRule type="expression" dxfId="12" priority="13">
      <formula>$G6="LCI"</formula>
    </cfRule>
  </conditionalFormatting>
  <conditionalFormatting sqref="I6 I8:I9 I11:I12 I14:J14">
    <cfRule type="expression" dxfId="11" priority="11">
      <formula>$G6="LCI"</formula>
    </cfRule>
    <cfRule type="expression" dxfId="10" priority="12">
      <formula>$H6="PRÉ"</formula>
    </cfRule>
  </conditionalFormatting>
  <conditionalFormatting sqref="J6 J8:J9 J11:J12">
    <cfRule type="expression" dxfId="9" priority="9">
      <formula>$G6="LCI"</formula>
    </cfRule>
    <cfRule type="expression" dxfId="8" priority="10">
      <formula>$H6="PRÉ"</formula>
    </cfRule>
  </conditionalFormatting>
  <conditionalFormatting sqref="L6 L8:L9 L11:L12">
    <cfRule type="expression" dxfId="7" priority="7">
      <formula>$G6="LCI"</formula>
    </cfRule>
  </conditionalFormatting>
  <conditionalFormatting sqref="R6 R8:R9 R11:R12">
    <cfRule type="expression" dxfId="6" priority="6">
      <formula>$G6="LCI"</formula>
    </cfRule>
  </conditionalFormatting>
  <conditionalFormatting sqref="H5 H7 H10 H13">
    <cfRule type="expression" dxfId="5" priority="5">
      <formula>$G5="LCI"</formula>
    </cfRule>
  </conditionalFormatting>
  <conditionalFormatting sqref="I5 I7 I10 I13">
    <cfRule type="expression" dxfId="4" priority="24">
      <formula>$G5="LCI"</formula>
    </cfRule>
    <cfRule type="expression" dxfId="3" priority="27">
      <formula>$H5="PRÉ"</formula>
    </cfRule>
  </conditionalFormatting>
  <conditionalFormatting sqref="J5 J7 J10 J13">
    <cfRule type="expression" dxfId="2" priority="22">
      <formula>$G5="LCI"</formula>
    </cfRule>
    <cfRule type="expression" dxfId="1" priority="26">
      <formula>$H5="PRÉ"</formula>
    </cfRule>
  </conditionalFormatting>
  <conditionalFormatting sqref="K9:K14">
    <cfRule type="expression" dxfId="0" priority="1">
      <formula>$H9="PÓS"</formula>
    </cfRule>
  </conditionalFormatting>
  <dataValidations count="2">
    <dataValidation type="list" allowBlank="1" showInputMessage="1" showErrorMessage="1" sqref="G5:G14">
      <formula1>$D$5:$D$6</formula1>
    </dataValidation>
    <dataValidation type="list" allowBlank="1" showInputMessage="1" showErrorMessage="1" sqref="H5:H14">
      <formula1>$D$11:$D$12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D154"/>
  <sheetViews>
    <sheetView topLeftCell="A8" workbookViewId="0">
      <selection activeCell="D17" sqref="D17"/>
    </sheetView>
  </sheetViews>
  <sheetFormatPr defaultRowHeight="15"/>
  <cols>
    <col min="1" max="1" width="2" style="1" customWidth="1"/>
    <col min="2" max="2" width="17.28515625" bestFit="1" customWidth="1"/>
    <col min="3" max="7" width="10.7109375" bestFit="1" customWidth="1"/>
    <col min="8" max="8" width="12.140625" bestFit="1" customWidth="1"/>
    <col min="9" max="9" width="10.5703125" bestFit="1" customWidth="1"/>
    <col min="23" max="23" width="10.5703125" style="1" bestFit="1" customWidth="1"/>
    <col min="24" max="28" width="9.140625" style="1"/>
    <col min="29" max="29" width="9.5703125" style="1" bestFit="1" customWidth="1"/>
    <col min="30" max="30" width="10.7109375" style="1" bestFit="1" customWidth="1"/>
    <col min="31" max="31" width="12" style="1" bestFit="1" customWidth="1"/>
    <col min="32" max="32" width="9.140625" style="1"/>
    <col min="33" max="33" width="11.7109375" style="1" bestFit="1" customWidth="1"/>
    <col min="34" max="35" width="11.7109375" style="1" customWidth="1"/>
    <col min="36" max="36" width="10.7109375" style="1" customWidth="1"/>
    <col min="37" max="37" width="9.5703125" style="1" bestFit="1" customWidth="1"/>
    <col min="38" max="39" width="9.140625" style="1"/>
    <col min="40" max="40" width="11.42578125" style="1" bestFit="1" customWidth="1"/>
    <col min="41" max="41" width="11.28515625" style="1" bestFit="1" customWidth="1"/>
    <col min="42" max="42" width="10.7109375" style="1" bestFit="1" customWidth="1"/>
    <col min="43" max="43" width="10.42578125" style="1" bestFit="1" customWidth="1"/>
    <col min="44" max="44" width="8" style="1" bestFit="1" customWidth="1"/>
    <col min="45" max="45" width="11.7109375" style="1" bestFit="1" customWidth="1"/>
    <col min="46" max="46" width="7" style="1" customWidth="1"/>
    <col min="47" max="47" width="8" style="1" customWidth="1"/>
    <col min="48" max="48" width="6.7109375" style="1" bestFit="1" customWidth="1"/>
    <col min="49" max="49" width="9.140625" style="1"/>
    <col min="50" max="82" width="9.140625" style="518"/>
  </cols>
  <sheetData>
    <row r="1" spans="2:82" s="1" customFormat="1">
      <c r="AX1" s="518"/>
      <c r="AY1" s="518"/>
      <c r="AZ1" s="518"/>
      <c r="BA1" s="518"/>
      <c r="BB1" s="518"/>
      <c r="BC1" s="518"/>
      <c r="BD1" s="518"/>
      <c r="BE1" s="518"/>
      <c r="BF1" s="518"/>
      <c r="BG1" s="518"/>
      <c r="BH1" s="518"/>
      <c r="BI1" s="518"/>
      <c r="BJ1" s="518"/>
      <c r="BK1" s="518"/>
      <c r="BL1" s="518"/>
      <c r="BM1" s="518"/>
      <c r="BN1" s="518"/>
      <c r="BO1" s="518"/>
      <c r="BP1" s="518"/>
      <c r="BQ1" s="518"/>
      <c r="BR1" s="518"/>
      <c r="BS1" s="518"/>
      <c r="BT1" s="518"/>
      <c r="BU1" s="518"/>
      <c r="BV1" s="518"/>
      <c r="BW1" s="518"/>
      <c r="BX1" s="518"/>
      <c r="BY1" s="518"/>
      <c r="BZ1" s="518"/>
      <c r="CA1" s="518"/>
      <c r="CB1" s="518"/>
      <c r="CC1" s="518"/>
      <c r="CD1" s="518"/>
    </row>
    <row r="2" spans="2:82" s="1" customFormat="1">
      <c r="B2" s="856"/>
      <c r="C2" s="856"/>
      <c r="D2" s="856"/>
      <c r="E2" s="856"/>
      <c r="F2" s="856"/>
      <c r="G2" s="856"/>
      <c r="H2" s="856"/>
      <c r="I2" s="856"/>
      <c r="J2" s="856"/>
      <c r="K2" s="856"/>
      <c r="L2" s="856"/>
      <c r="M2" s="856"/>
      <c r="N2" s="856"/>
      <c r="O2" s="856"/>
      <c r="P2" s="856"/>
      <c r="Q2" s="856"/>
      <c r="R2" s="856"/>
      <c r="S2" s="856"/>
      <c r="T2" s="856"/>
      <c r="U2" s="856"/>
      <c r="V2" s="856"/>
      <c r="AX2" s="518"/>
      <c r="AY2" s="518"/>
      <c r="AZ2" s="518"/>
      <c r="BA2" s="518"/>
      <c r="BB2" s="518"/>
      <c r="BC2" s="518"/>
      <c r="BD2" s="518"/>
      <c r="BE2" s="518"/>
      <c r="BF2" s="518"/>
      <c r="BG2" s="518"/>
      <c r="BH2" s="518"/>
      <c r="BI2" s="518"/>
      <c r="BJ2" s="518"/>
      <c r="BK2" s="518"/>
      <c r="BL2" s="518"/>
      <c r="BM2" s="518"/>
      <c r="BN2" s="518"/>
      <c r="BO2" s="518"/>
      <c r="BP2" s="518"/>
      <c r="BQ2" s="518"/>
      <c r="BR2" s="518"/>
      <c r="BS2" s="518"/>
      <c r="BT2" s="518"/>
      <c r="BU2" s="518"/>
      <c r="BV2" s="518"/>
      <c r="BW2" s="518"/>
      <c r="BX2" s="518"/>
      <c r="BY2" s="518"/>
      <c r="BZ2" s="518"/>
      <c r="CA2" s="518"/>
      <c r="CB2" s="518"/>
      <c r="CC2" s="518"/>
      <c r="CD2" s="518"/>
    </row>
    <row r="3" spans="2:82">
      <c r="B3" s="347">
        <f>SUM(C13:V13)</f>
        <v>460</v>
      </c>
      <c r="C3" s="858">
        <f>SUM(C12:V12)</f>
        <v>2316.6680000000001</v>
      </c>
      <c r="D3" s="859"/>
      <c r="E3" s="863" t="s">
        <v>256</v>
      </c>
      <c r="F3" s="864"/>
      <c r="G3" s="864"/>
      <c r="H3" s="864"/>
      <c r="I3" s="864"/>
      <c r="J3" s="864"/>
      <c r="K3" s="864"/>
      <c r="L3" s="864"/>
      <c r="M3" s="864"/>
      <c r="N3" s="864"/>
      <c r="O3" s="864"/>
      <c r="P3" s="864"/>
      <c r="Q3" s="864"/>
      <c r="R3" s="864"/>
      <c r="S3" s="864"/>
      <c r="T3" s="864"/>
      <c r="U3" s="864"/>
      <c r="V3" s="859"/>
      <c r="W3" s="362"/>
    </row>
    <row r="4" spans="2:82">
      <c r="B4" s="351" t="s">
        <v>1</v>
      </c>
      <c r="C4" s="348">
        <v>45027</v>
      </c>
      <c r="D4" s="348">
        <v>45043</v>
      </c>
      <c r="E4" s="348">
        <v>45056</v>
      </c>
      <c r="F4" s="348">
        <v>45062</v>
      </c>
      <c r="G4" s="348">
        <v>45147</v>
      </c>
      <c r="H4" s="348">
        <v>45156</v>
      </c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362"/>
    </row>
    <row r="5" spans="2:82">
      <c r="B5" s="351" t="s">
        <v>245</v>
      </c>
      <c r="C5" s="349">
        <v>5.0220000000000002</v>
      </c>
      <c r="D5" s="349">
        <v>4.9800000000000004</v>
      </c>
      <c r="E5" s="349">
        <v>4.96</v>
      </c>
      <c r="F5" s="349">
        <v>4.9390000000000001</v>
      </c>
      <c r="G5" s="349">
        <v>4.8996000000000004</v>
      </c>
      <c r="H5" s="349">
        <v>4.9649999999999999</v>
      </c>
      <c r="I5" s="349"/>
      <c r="J5" s="349"/>
      <c r="K5" s="349"/>
      <c r="L5" s="349"/>
      <c r="M5" s="349"/>
      <c r="N5" s="349"/>
      <c r="O5" s="349"/>
      <c r="P5" s="349"/>
      <c r="Q5" s="349"/>
      <c r="R5" s="349"/>
      <c r="S5" s="349"/>
      <c r="T5" s="349"/>
      <c r="U5" s="349"/>
      <c r="V5" s="349"/>
      <c r="W5" s="163"/>
    </row>
    <row r="6" spans="2:82">
      <c r="B6" s="351" t="s">
        <v>246</v>
      </c>
      <c r="C6" s="297">
        <v>9.9000000000000008E-3</v>
      </c>
      <c r="D6" s="297">
        <v>9.9000000000000008E-3</v>
      </c>
      <c r="E6" s="297">
        <v>9.9000000000000008E-3</v>
      </c>
      <c r="F6" s="297">
        <v>9.9000000000000008E-3</v>
      </c>
      <c r="G6" s="297">
        <v>1.4999999999999999E-2</v>
      </c>
      <c r="H6" s="297">
        <v>1.4999999999999999E-2</v>
      </c>
      <c r="I6" s="297"/>
      <c r="J6" s="297"/>
      <c r="K6" s="297"/>
      <c r="L6" s="297"/>
      <c r="M6" s="297"/>
      <c r="N6" s="297"/>
      <c r="O6" s="297"/>
      <c r="P6" s="297"/>
      <c r="Q6" s="297"/>
      <c r="R6" s="297"/>
      <c r="S6" s="297"/>
      <c r="T6" s="297"/>
      <c r="U6" s="297"/>
      <c r="V6" s="297"/>
      <c r="W6" s="362"/>
      <c r="AC6" s="861" t="s">
        <v>256</v>
      </c>
      <c r="AD6" s="861"/>
      <c r="AE6" s="861"/>
      <c r="AF6" s="862" t="s">
        <v>274</v>
      </c>
      <c r="AG6" s="862"/>
      <c r="AH6" s="860" t="s">
        <v>336</v>
      </c>
      <c r="AI6" s="860"/>
      <c r="AJ6" s="857" t="s">
        <v>275</v>
      </c>
      <c r="AK6" s="857"/>
      <c r="AL6" s="857"/>
      <c r="AM6" s="857"/>
      <c r="AN6" s="857"/>
      <c r="AO6" s="857"/>
      <c r="AP6" s="857"/>
      <c r="AQ6" s="857"/>
      <c r="AR6" s="857"/>
      <c r="AS6" s="385"/>
    </row>
    <row r="7" spans="2:82">
      <c r="B7" s="351" t="s">
        <v>245</v>
      </c>
      <c r="C7" s="349">
        <v>5.0716999999999999</v>
      </c>
      <c r="D7" s="349">
        <v>5.0293000000000001</v>
      </c>
      <c r="E7" s="349">
        <v>5.0091000000000001</v>
      </c>
      <c r="F7" s="349">
        <v>4.9878999999999998</v>
      </c>
      <c r="G7" s="349">
        <v>4.9730999999999996</v>
      </c>
      <c r="H7" s="349">
        <v>5.0395000000000003</v>
      </c>
      <c r="I7" s="349"/>
      <c r="J7" s="349"/>
      <c r="K7" s="349"/>
      <c r="L7" s="349"/>
      <c r="M7" s="349"/>
      <c r="N7" s="349"/>
      <c r="O7" s="349"/>
      <c r="P7" s="349"/>
      <c r="Q7" s="349"/>
      <c r="R7" s="349"/>
      <c r="S7" s="349"/>
      <c r="T7" s="349"/>
      <c r="U7" s="349"/>
      <c r="V7" s="349"/>
      <c r="W7" s="362"/>
      <c r="AA7" s="179" t="s">
        <v>259</v>
      </c>
      <c r="AB7" s="179" t="s">
        <v>1</v>
      </c>
      <c r="AC7" s="501" t="s">
        <v>260</v>
      </c>
      <c r="AD7" s="501" t="s">
        <v>261</v>
      </c>
      <c r="AE7" s="501" t="s">
        <v>262</v>
      </c>
      <c r="AF7" s="182" t="s">
        <v>157</v>
      </c>
      <c r="AG7" s="182" t="s">
        <v>270</v>
      </c>
      <c r="AH7" s="510" t="s">
        <v>256</v>
      </c>
      <c r="AI7" s="510" t="s">
        <v>157</v>
      </c>
      <c r="AJ7" s="504" t="s">
        <v>1</v>
      </c>
      <c r="AK7" s="504" t="s">
        <v>260</v>
      </c>
      <c r="AL7" s="504" t="s">
        <v>271</v>
      </c>
      <c r="AM7" s="504" t="s">
        <v>334</v>
      </c>
      <c r="AN7" s="506" t="s">
        <v>272</v>
      </c>
      <c r="AO7" s="504" t="s">
        <v>331</v>
      </c>
      <c r="AP7" s="504" t="s">
        <v>332</v>
      </c>
      <c r="AQ7" s="506" t="s">
        <v>333</v>
      </c>
      <c r="AR7" s="504" t="s">
        <v>273</v>
      </c>
      <c r="AS7" s="385" t="s">
        <v>133</v>
      </c>
      <c r="AU7" s="856" t="s">
        <v>256</v>
      </c>
      <c r="AV7" s="856"/>
    </row>
    <row r="8" spans="2:82">
      <c r="B8" s="351" t="s">
        <v>247</v>
      </c>
      <c r="C8" s="365">
        <f>C13*C7</f>
        <v>101.434</v>
      </c>
      <c r="D8" s="365">
        <f>D13*D7</f>
        <v>100.586</v>
      </c>
      <c r="E8" s="365">
        <f t="shared" ref="E8:V8" si="0">E13*E7</f>
        <v>500.91</v>
      </c>
      <c r="F8" s="365">
        <f t="shared" si="0"/>
        <v>99.757999999999996</v>
      </c>
      <c r="G8" s="365">
        <f t="shared" si="0"/>
        <v>497.30999999999995</v>
      </c>
      <c r="H8" s="365">
        <f t="shared" si="0"/>
        <v>1007.9000000000001</v>
      </c>
      <c r="I8" s="365">
        <f t="shared" si="0"/>
        <v>0</v>
      </c>
      <c r="J8" s="365">
        <f t="shared" si="0"/>
        <v>0</v>
      </c>
      <c r="K8" s="365">
        <f t="shared" si="0"/>
        <v>0</v>
      </c>
      <c r="L8" s="365">
        <f t="shared" si="0"/>
        <v>0</v>
      </c>
      <c r="M8" s="365">
        <f t="shared" si="0"/>
        <v>0</v>
      </c>
      <c r="N8" s="365">
        <f t="shared" si="0"/>
        <v>0</v>
      </c>
      <c r="O8" s="365">
        <f t="shared" si="0"/>
        <v>0</v>
      </c>
      <c r="P8" s="365">
        <f t="shared" si="0"/>
        <v>0</v>
      </c>
      <c r="Q8" s="365">
        <f t="shared" si="0"/>
        <v>0</v>
      </c>
      <c r="R8" s="365">
        <f t="shared" si="0"/>
        <v>0</v>
      </c>
      <c r="S8" s="365">
        <f t="shared" si="0"/>
        <v>0</v>
      </c>
      <c r="T8" s="365">
        <f t="shared" si="0"/>
        <v>0</v>
      </c>
      <c r="U8" s="365">
        <f t="shared" si="0"/>
        <v>0</v>
      </c>
      <c r="V8" s="365">
        <f t="shared" si="0"/>
        <v>0</v>
      </c>
      <c r="W8" s="362"/>
      <c r="Z8" s="113" t="s">
        <v>266</v>
      </c>
      <c r="AA8" s="177" t="s">
        <v>264</v>
      </c>
      <c r="AB8" s="371">
        <v>45029</v>
      </c>
      <c r="AC8" s="372">
        <v>4.9743500000000003</v>
      </c>
      <c r="AD8" s="373">
        <v>1.95</v>
      </c>
      <c r="AE8" s="502">
        <f>AD8*AC8</f>
        <v>9.6999825000000008</v>
      </c>
      <c r="AF8" s="373">
        <v>3.5</v>
      </c>
      <c r="AG8" s="503">
        <f>AF8*AC8-AE8</f>
        <v>7.7102424999999997</v>
      </c>
      <c r="AH8" s="511">
        <f>AE8</f>
        <v>9.6999825000000008</v>
      </c>
      <c r="AI8" s="511">
        <f>AM8</f>
        <v>19.449708500000003</v>
      </c>
      <c r="AJ8" s="371">
        <v>45050</v>
      </c>
      <c r="AK8" s="508">
        <f>AC8</f>
        <v>4.9743500000000003</v>
      </c>
      <c r="AL8" s="373">
        <v>3.91</v>
      </c>
      <c r="AM8" s="374">
        <f t="shared" ref="AM8:AM10" si="1">AL8*AK8</f>
        <v>19.449708500000003</v>
      </c>
      <c r="AN8" s="498">
        <f>AM8-AE8</f>
        <v>9.7497260000000026</v>
      </c>
      <c r="AO8" s="377">
        <f>AN8/AS8</f>
        <v>9.7497260000000026</v>
      </c>
      <c r="AP8" s="500">
        <f t="shared" ref="AP8:AP10" si="2">AO8/AE8</f>
        <v>1.0051282051282053</v>
      </c>
      <c r="AQ8" s="507">
        <f t="shared" ref="AQ8:AQ26" si="3">AN8/AE8</f>
        <v>1.0051282051282053</v>
      </c>
      <c r="AR8" s="505">
        <f>AJ8-AB8</f>
        <v>21</v>
      </c>
      <c r="AS8" s="385">
        <v>1</v>
      </c>
      <c r="AU8" s="519" t="s">
        <v>341</v>
      </c>
      <c r="AV8" s="520">
        <v>1.6</v>
      </c>
      <c r="AW8" s="1" t="s">
        <v>340</v>
      </c>
    </row>
    <row r="9" spans="2:82">
      <c r="B9" s="351" t="s">
        <v>248</v>
      </c>
      <c r="C9" s="299">
        <v>0.39</v>
      </c>
      <c r="D9" s="299">
        <v>0.38</v>
      </c>
      <c r="E9" s="299">
        <v>1.9</v>
      </c>
      <c r="F9" s="299">
        <v>0.38</v>
      </c>
      <c r="G9" s="299">
        <v>1.89</v>
      </c>
      <c r="H9" s="299">
        <v>3.83</v>
      </c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/>
      <c r="V9" s="299"/>
      <c r="W9" s="163">
        <f t="shared" ref="W9:W12" si="4">SUM(C9:V9)</f>
        <v>8.77</v>
      </c>
      <c r="Z9" s="113" t="s">
        <v>276</v>
      </c>
      <c r="AA9" s="177" t="s">
        <v>269</v>
      </c>
      <c r="AB9" s="371">
        <v>45043</v>
      </c>
      <c r="AC9" s="372">
        <v>1</v>
      </c>
      <c r="AD9" s="373">
        <v>26.78</v>
      </c>
      <c r="AE9" s="502">
        <f t="shared" ref="AE9:AE26" si="5">AD9*AC9</f>
        <v>26.78</v>
      </c>
      <c r="AF9" s="373">
        <v>30</v>
      </c>
      <c r="AG9" s="503">
        <f t="shared" ref="AG9:AG26" si="6">AF9*AC9-AE9</f>
        <v>3.2199999999999989</v>
      </c>
      <c r="AH9" s="511">
        <f>AE9</f>
        <v>26.78</v>
      </c>
      <c r="AI9" s="511">
        <f>AM9</f>
        <v>28.57</v>
      </c>
      <c r="AJ9" s="371">
        <v>45050</v>
      </c>
      <c r="AK9" s="508">
        <f t="shared" ref="AK9:AK26" si="7">AC9</f>
        <v>1</v>
      </c>
      <c r="AL9" s="373">
        <v>28.57</v>
      </c>
      <c r="AM9" s="374">
        <f t="shared" si="1"/>
        <v>28.57</v>
      </c>
      <c r="AN9" s="498">
        <f t="shared" ref="AN9:AN26" si="8">AM9-AE9</f>
        <v>1.7899999999999991</v>
      </c>
      <c r="AO9" s="377">
        <f t="shared" ref="AO9:AO26" si="9">AN9/AS9</f>
        <v>1.7899999999999991</v>
      </c>
      <c r="AP9" s="500">
        <f t="shared" si="2"/>
        <v>6.6840926064226994E-2</v>
      </c>
      <c r="AQ9" s="507">
        <f t="shared" si="3"/>
        <v>6.6840926064226994E-2</v>
      </c>
      <c r="AR9" s="505">
        <f t="shared" ref="AR9:AR26" si="10">AJ9-AB9</f>
        <v>7</v>
      </c>
      <c r="AS9" s="385">
        <v>1</v>
      </c>
      <c r="AU9" s="521" t="s">
        <v>337</v>
      </c>
      <c r="AV9" s="522">
        <v>0.25</v>
      </c>
      <c r="AW9" s="1" t="s">
        <v>340</v>
      </c>
    </row>
    <row r="10" spans="2:82">
      <c r="B10" s="351" t="s">
        <v>249</v>
      </c>
      <c r="C10" s="299">
        <v>0</v>
      </c>
      <c r="D10" s="299">
        <v>0</v>
      </c>
      <c r="E10" s="299">
        <v>0</v>
      </c>
      <c r="F10" s="299">
        <v>0</v>
      </c>
      <c r="G10" s="299">
        <v>0</v>
      </c>
      <c r="H10" s="299">
        <v>0</v>
      </c>
      <c r="I10" s="299"/>
      <c r="J10" s="299"/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/>
      <c r="V10" s="299"/>
      <c r="W10" s="362"/>
      <c r="Z10" s="113" t="s">
        <v>266</v>
      </c>
      <c r="AA10" s="412" t="s">
        <v>264</v>
      </c>
      <c r="AB10" s="371">
        <v>45057</v>
      </c>
      <c r="AC10" s="372">
        <v>8.7008899999999993</v>
      </c>
      <c r="AD10" s="373">
        <v>2.99</v>
      </c>
      <c r="AE10" s="502">
        <f>AD10*AC10</f>
        <v>26.015661099999999</v>
      </c>
      <c r="AF10" s="373">
        <v>6</v>
      </c>
      <c r="AG10" s="503">
        <f>AF10*AC10-AE10</f>
        <v>26.189678899999993</v>
      </c>
      <c r="AH10" s="511"/>
      <c r="AI10" s="511"/>
      <c r="AJ10" s="371"/>
      <c r="AK10" s="508">
        <f t="shared" si="7"/>
        <v>8.7008899999999993</v>
      </c>
      <c r="AL10" s="373"/>
      <c r="AM10" s="374">
        <f t="shared" si="1"/>
        <v>0</v>
      </c>
      <c r="AN10" s="498">
        <f t="shared" si="8"/>
        <v>-26.015661099999999</v>
      </c>
      <c r="AO10" s="377">
        <f t="shared" si="9"/>
        <v>1.7321833078101069E-2</v>
      </c>
      <c r="AP10" s="500">
        <f t="shared" si="2"/>
        <v>6.6582329049870155E-4</v>
      </c>
      <c r="AQ10" s="507">
        <f t="shared" si="3"/>
        <v>-1</v>
      </c>
      <c r="AR10" s="505">
        <f t="shared" si="10"/>
        <v>-45057</v>
      </c>
      <c r="AS10" s="385">
        <f t="shared" ref="AS10:AS26" si="11">AR10/30</f>
        <v>-1501.9</v>
      </c>
      <c r="AU10" s="521" t="s">
        <v>264</v>
      </c>
      <c r="AV10" s="522">
        <v>2</v>
      </c>
      <c r="AW10" s="1" t="s">
        <v>285</v>
      </c>
    </row>
    <row r="11" spans="2:82">
      <c r="B11" s="351" t="s">
        <v>250</v>
      </c>
      <c r="C11" s="299">
        <v>5.09</v>
      </c>
      <c r="D11" s="299">
        <v>5.05</v>
      </c>
      <c r="E11" s="299">
        <v>5.03</v>
      </c>
      <c r="F11" s="299">
        <v>5.01</v>
      </c>
      <c r="G11" s="299">
        <v>4.99</v>
      </c>
      <c r="H11" s="299">
        <v>5.0599999999999996</v>
      </c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362"/>
      <c r="Z11" s="113" t="s">
        <v>267</v>
      </c>
      <c r="AA11" s="177" t="s">
        <v>263</v>
      </c>
      <c r="AB11" s="371">
        <v>45056</v>
      </c>
      <c r="AC11" s="372">
        <v>2</v>
      </c>
      <c r="AD11" s="373">
        <v>14.67</v>
      </c>
      <c r="AE11" s="502">
        <f t="shared" ref="AE11:AE12" si="12">AD11*AC11</f>
        <v>29.34</v>
      </c>
      <c r="AF11" s="373">
        <v>18</v>
      </c>
      <c r="AG11" s="503">
        <f t="shared" ref="AG11:AG12" si="13">AF11*AC11-AE11</f>
        <v>6.66</v>
      </c>
      <c r="AH11" s="511">
        <f>AE11</f>
        <v>29.34</v>
      </c>
      <c r="AI11" s="511">
        <f>AM11</f>
        <v>34.04</v>
      </c>
      <c r="AJ11" s="371">
        <v>45134</v>
      </c>
      <c r="AK11" s="508">
        <f t="shared" si="7"/>
        <v>2</v>
      </c>
      <c r="AL11" s="373">
        <v>17.02</v>
      </c>
      <c r="AM11" s="374">
        <f>AL11*AK11</f>
        <v>34.04</v>
      </c>
      <c r="AN11" s="498">
        <f t="shared" si="8"/>
        <v>4.6999999999999993</v>
      </c>
      <c r="AO11" s="377">
        <f t="shared" si="9"/>
        <v>1.8076923076923073</v>
      </c>
      <c r="AP11" s="500">
        <f>AO11/AE11</f>
        <v>6.1611871427822332E-2</v>
      </c>
      <c r="AQ11" s="507">
        <f t="shared" si="3"/>
        <v>0.16019086571233809</v>
      </c>
      <c r="AR11" s="505">
        <f t="shared" si="10"/>
        <v>78</v>
      </c>
      <c r="AS11" s="385">
        <f t="shared" si="11"/>
        <v>2.6</v>
      </c>
      <c r="AU11" s="521" t="s">
        <v>338</v>
      </c>
      <c r="AV11" s="522">
        <v>1.35</v>
      </c>
      <c r="AW11" s="1" t="s">
        <v>340</v>
      </c>
    </row>
    <row r="12" spans="2:82">
      <c r="B12" s="351" t="s">
        <v>251</v>
      </c>
      <c r="C12" s="365">
        <f>C9+C8</f>
        <v>101.824</v>
      </c>
      <c r="D12" s="365">
        <f>D9+D8</f>
        <v>100.96599999999999</v>
      </c>
      <c r="E12" s="365">
        <f t="shared" ref="E12:V12" si="14">E9+E8</f>
        <v>502.81</v>
      </c>
      <c r="F12" s="365">
        <f t="shared" si="14"/>
        <v>100.13799999999999</v>
      </c>
      <c r="G12" s="365">
        <f t="shared" si="14"/>
        <v>499.19999999999993</v>
      </c>
      <c r="H12" s="365">
        <f t="shared" si="14"/>
        <v>1011.7300000000001</v>
      </c>
      <c r="I12" s="365">
        <f t="shared" si="14"/>
        <v>0</v>
      </c>
      <c r="J12" s="365">
        <f t="shared" si="14"/>
        <v>0</v>
      </c>
      <c r="K12" s="365">
        <f t="shared" si="14"/>
        <v>0</v>
      </c>
      <c r="L12" s="365">
        <f t="shared" si="14"/>
        <v>0</v>
      </c>
      <c r="M12" s="365">
        <f t="shared" si="14"/>
        <v>0</v>
      </c>
      <c r="N12" s="365">
        <f t="shared" si="14"/>
        <v>0</v>
      </c>
      <c r="O12" s="365">
        <f t="shared" si="14"/>
        <v>0</v>
      </c>
      <c r="P12" s="365">
        <f t="shared" si="14"/>
        <v>0</v>
      </c>
      <c r="Q12" s="365">
        <f t="shared" si="14"/>
        <v>0</v>
      </c>
      <c r="R12" s="365">
        <f t="shared" si="14"/>
        <v>0</v>
      </c>
      <c r="S12" s="365">
        <f t="shared" si="14"/>
        <v>0</v>
      </c>
      <c r="T12" s="365">
        <f t="shared" si="14"/>
        <v>0</v>
      </c>
      <c r="U12" s="365">
        <f t="shared" si="14"/>
        <v>0</v>
      </c>
      <c r="V12" s="365">
        <f t="shared" si="14"/>
        <v>0</v>
      </c>
      <c r="W12" s="163">
        <f t="shared" si="4"/>
        <v>2316.6680000000001</v>
      </c>
      <c r="Z12" s="113" t="s">
        <v>268</v>
      </c>
      <c r="AA12" s="177" t="s">
        <v>265</v>
      </c>
      <c r="AB12" s="371">
        <v>45056</v>
      </c>
      <c r="AC12" s="372">
        <v>6</v>
      </c>
      <c r="AD12" s="373">
        <v>8.44</v>
      </c>
      <c r="AE12" s="502">
        <f t="shared" si="12"/>
        <v>50.64</v>
      </c>
      <c r="AF12" s="373">
        <v>11</v>
      </c>
      <c r="AG12" s="503">
        <f t="shared" si="13"/>
        <v>15.36</v>
      </c>
      <c r="AH12" s="511">
        <f>AE12</f>
        <v>50.64</v>
      </c>
      <c r="AI12" s="511">
        <f>AM12</f>
        <v>54.300000000000004</v>
      </c>
      <c r="AJ12" s="371">
        <v>45139</v>
      </c>
      <c r="AK12" s="508">
        <f t="shared" si="7"/>
        <v>6</v>
      </c>
      <c r="AL12" s="373">
        <v>9.0500000000000007</v>
      </c>
      <c r="AM12" s="374">
        <f t="shared" ref="AM12:AM26" si="15">AL12*AK12</f>
        <v>54.300000000000004</v>
      </c>
      <c r="AN12" s="498">
        <f t="shared" si="8"/>
        <v>3.6600000000000037</v>
      </c>
      <c r="AO12" s="377">
        <f t="shared" si="9"/>
        <v>1.3228915662650615</v>
      </c>
      <c r="AP12" s="500">
        <f t="shared" ref="AP12:AP26" si="16">AO12/AE12</f>
        <v>2.6123451150573886E-2</v>
      </c>
      <c r="AQ12" s="507">
        <f t="shared" si="3"/>
        <v>7.2274881516587744E-2</v>
      </c>
      <c r="AR12" s="505">
        <f t="shared" si="10"/>
        <v>83</v>
      </c>
      <c r="AS12" s="385">
        <f t="shared" si="11"/>
        <v>2.7666666666666666</v>
      </c>
      <c r="AT12" s="499"/>
      <c r="AU12" s="521" t="s">
        <v>339</v>
      </c>
      <c r="AV12" s="522">
        <v>0.1</v>
      </c>
      <c r="AW12" s="1" t="s">
        <v>340</v>
      </c>
    </row>
    <row r="13" spans="2:82">
      <c r="B13" s="351" t="s">
        <v>252</v>
      </c>
      <c r="C13" s="350">
        <v>20</v>
      </c>
      <c r="D13" s="350">
        <v>20</v>
      </c>
      <c r="E13" s="350">
        <v>100</v>
      </c>
      <c r="F13" s="350">
        <v>20</v>
      </c>
      <c r="G13" s="350">
        <v>100</v>
      </c>
      <c r="H13" s="350">
        <v>200</v>
      </c>
      <c r="I13" s="350"/>
      <c r="J13" s="350"/>
      <c r="K13" s="350"/>
      <c r="L13" s="350"/>
      <c r="M13" s="350"/>
      <c r="N13" s="350"/>
      <c r="O13" s="350"/>
      <c r="P13" s="350"/>
      <c r="Q13" s="350"/>
      <c r="R13" s="350"/>
      <c r="S13" s="350"/>
      <c r="T13" s="350"/>
      <c r="U13" s="350"/>
      <c r="V13" s="350"/>
      <c r="W13" s="362">
        <f>SUM(C13:V13)</f>
        <v>460</v>
      </c>
      <c r="Z13" s="113" t="s">
        <v>278</v>
      </c>
      <c r="AA13" s="412" t="s">
        <v>277</v>
      </c>
      <c r="AB13" s="371">
        <v>45063</v>
      </c>
      <c r="AC13" s="372">
        <v>48.966149999999999</v>
      </c>
      <c r="AD13" s="373">
        <v>0.28999999999999998</v>
      </c>
      <c r="AE13" s="502">
        <f t="shared" si="5"/>
        <v>14.200183499999998</v>
      </c>
      <c r="AF13" s="373">
        <v>1</v>
      </c>
      <c r="AG13" s="503">
        <f t="shared" si="6"/>
        <v>34.765966500000005</v>
      </c>
      <c r="AH13" s="511"/>
      <c r="AI13" s="511"/>
      <c r="AJ13" s="371"/>
      <c r="AK13" s="508">
        <f t="shared" si="7"/>
        <v>48.966149999999999</v>
      </c>
      <c r="AL13" s="373"/>
      <c r="AM13" s="374">
        <f t="shared" si="15"/>
        <v>0</v>
      </c>
      <c r="AN13" s="498">
        <f t="shared" si="8"/>
        <v>-14.200183499999998</v>
      </c>
      <c r="AO13" s="377">
        <f t="shared" si="9"/>
        <v>9.4535540243658872E-3</v>
      </c>
      <c r="AP13" s="500">
        <f t="shared" si="16"/>
        <v>6.6573463817322419E-4</v>
      </c>
      <c r="AQ13" s="507">
        <f t="shared" si="3"/>
        <v>-1</v>
      </c>
      <c r="AR13" s="505">
        <f t="shared" si="10"/>
        <v>-45063</v>
      </c>
      <c r="AS13" s="385">
        <f t="shared" si="11"/>
        <v>-1502.1</v>
      </c>
      <c r="AT13" s="293"/>
      <c r="AU13" s="521" t="s">
        <v>277</v>
      </c>
      <c r="AV13" s="522">
        <v>0.16</v>
      </c>
      <c r="AW13" s="1" t="s">
        <v>285</v>
      </c>
    </row>
    <row r="14" spans="2:82" s="1" customFormat="1" ht="15" customHeight="1">
      <c r="B14" s="378"/>
      <c r="C14" s="379"/>
      <c r="D14" s="379"/>
      <c r="E14" s="379"/>
      <c r="F14" s="379"/>
      <c r="G14" s="379"/>
      <c r="H14" s="541">
        <v>2113.88</v>
      </c>
      <c r="I14" s="865"/>
      <c r="J14" s="865"/>
      <c r="K14" s="865"/>
      <c r="L14" s="865"/>
      <c r="M14" s="865"/>
      <c r="N14" s="865"/>
      <c r="O14" s="865"/>
      <c r="P14" s="865"/>
      <c r="Q14" s="379"/>
      <c r="R14" s="379"/>
      <c r="S14" s="379"/>
      <c r="T14" s="379"/>
      <c r="U14" s="379"/>
      <c r="V14" s="379"/>
      <c r="Z14" s="113"/>
      <c r="AA14" s="179" t="s">
        <v>338</v>
      </c>
      <c r="AB14" s="371">
        <v>45139</v>
      </c>
      <c r="AC14" s="372">
        <v>15</v>
      </c>
      <c r="AD14" s="373">
        <v>1.5449999999999999</v>
      </c>
      <c r="AE14" s="502">
        <f t="shared" si="5"/>
        <v>23.174999999999997</v>
      </c>
      <c r="AF14" s="373">
        <v>2</v>
      </c>
      <c r="AG14" s="503">
        <f t="shared" si="6"/>
        <v>6.8250000000000028</v>
      </c>
      <c r="AH14" s="511"/>
      <c r="AI14" s="511"/>
      <c r="AJ14" s="179"/>
      <c r="AK14" s="508">
        <f t="shared" si="7"/>
        <v>15</v>
      </c>
      <c r="AL14" s="373"/>
      <c r="AM14" s="374">
        <f t="shared" si="15"/>
        <v>0</v>
      </c>
      <c r="AN14" s="498">
        <f t="shared" si="8"/>
        <v>-23.174999999999997</v>
      </c>
      <c r="AO14" s="377">
        <f t="shared" si="9"/>
        <v>1.5402423624803383E-2</v>
      </c>
      <c r="AP14" s="500">
        <f t="shared" si="16"/>
        <v>6.6461374864308024E-4</v>
      </c>
      <c r="AQ14" s="507">
        <f t="shared" si="3"/>
        <v>-1</v>
      </c>
      <c r="AR14" s="505">
        <f t="shared" si="10"/>
        <v>-45139</v>
      </c>
      <c r="AS14" s="385">
        <f t="shared" si="11"/>
        <v>-1504.6333333333334</v>
      </c>
      <c r="AX14" s="518"/>
      <c r="AY14" s="518"/>
      <c r="AZ14" s="518"/>
      <c r="BA14" s="518"/>
      <c r="BB14" s="518"/>
      <c r="BC14" s="518"/>
      <c r="BD14" s="518"/>
      <c r="BE14" s="518"/>
      <c r="BF14" s="518"/>
      <c r="BG14" s="518"/>
      <c r="BH14" s="518"/>
      <c r="BI14" s="518"/>
      <c r="BJ14" s="518"/>
      <c r="BK14" s="518"/>
      <c r="BL14" s="518"/>
      <c r="BM14" s="518"/>
      <c r="BN14" s="518"/>
      <c r="BO14" s="518"/>
      <c r="BP14" s="518"/>
      <c r="BQ14" s="518"/>
      <c r="BR14" s="518"/>
      <c r="BS14" s="518"/>
      <c r="BT14" s="518"/>
      <c r="BU14" s="518"/>
      <c r="BV14" s="518"/>
      <c r="BW14" s="518"/>
      <c r="BX14" s="518"/>
      <c r="BY14" s="518"/>
      <c r="BZ14" s="518"/>
      <c r="CA14" s="518"/>
      <c r="CB14" s="518"/>
      <c r="CC14" s="518"/>
      <c r="CD14" s="518"/>
    </row>
    <row r="15" spans="2:82" s="1" customFormat="1" ht="15" customHeight="1">
      <c r="B15" s="380"/>
      <c r="C15" s="380"/>
      <c r="D15" s="380"/>
      <c r="E15" s="380"/>
      <c r="F15" s="380"/>
      <c r="G15" s="380"/>
      <c r="H15" s="380"/>
      <c r="I15" s="866"/>
      <c r="J15" s="866"/>
      <c r="K15" s="866"/>
      <c r="L15" s="866"/>
      <c r="M15" s="866"/>
      <c r="N15" s="866"/>
      <c r="O15" s="866"/>
      <c r="P15" s="866"/>
      <c r="Q15" s="380"/>
      <c r="R15" s="380"/>
      <c r="S15" s="380"/>
      <c r="T15" s="380"/>
      <c r="U15" s="380"/>
      <c r="V15" s="380"/>
      <c r="Z15" s="113"/>
      <c r="AA15" s="179" t="s">
        <v>264</v>
      </c>
      <c r="AB15" s="371">
        <v>45139</v>
      </c>
      <c r="AC15" s="372">
        <f>12.60694-AC10</f>
        <v>3.9060500000000005</v>
      </c>
      <c r="AD15" s="373">
        <v>2.0455000000000001</v>
      </c>
      <c r="AE15" s="502">
        <f t="shared" si="5"/>
        <v>7.9898252750000012</v>
      </c>
      <c r="AF15" s="373">
        <v>5.5</v>
      </c>
      <c r="AG15" s="503">
        <f t="shared" si="6"/>
        <v>13.493449725000001</v>
      </c>
      <c r="AH15" s="511"/>
      <c r="AI15" s="511"/>
      <c r="AJ15" s="179"/>
      <c r="AK15" s="508">
        <f t="shared" si="7"/>
        <v>3.9060500000000005</v>
      </c>
      <c r="AL15" s="373"/>
      <c r="AM15" s="374">
        <f t="shared" si="15"/>
        <v>0</v>
      </c>
      <c r="AN15" s="498">
        <f t="shared" si="8"/>
        <v>-7.9898252750000012</v>
      </c>
      <c r="AO15" s="377">
        <f t="shared" si="9"/>
        <v>5.3101477270209802E-3</v>
      </c>
      <c r="AP15" s="500">
        <f t="shared" si="16"/>
        <v>6.6461374864308024E-4</v>
      </c>
      <c r="AQ15" s="507">
        <f t="shared" si="3"/>
        <v>-1</v>
      </c>
      <c r="AR15" s="505">
        <f t="shared" si="10"/>
        <v>-45139</v>
      </c>
      <c r="AS15" s="385">
        <f t="shared" si="11"/>
        <v>-1504.6333333333334</v>
      </c>
      <c r="AX15" s="518"/>
      <c r="AY15" s="518"/>
      <c r="AZ15" s="518"/>
      <c r="BA15" s="518"/>
      <c r="BB15" s="518"/>
      <c r="BC15" s="518"/>
      <c r="BD15" s="518"/>
      <c r="BE15" s="518"/>
      <c r="BF15" s="518"/>
      <c r="BG15" s="518"/>
      <c r="BH15" s="518"/>
      <c r="BI15" s="518"/>
      <c r="BJ15" s="518"/>
      <c r="BK15" s="518"/>
      <c r="BL15" s="518"/>
      <c r="BM15" s="518"/>
      <c r="BN15" s="518"/>
      <c r="BO15" s="518"/>
      <c r="BP15" s="518"/>
      <c r="BQ15" s="518"/>
      <c r="BR15" s="518"/>
      <c r="BS15" s="518"/>
      <c r="BT15" s="518"/>
      <c r="BU15" s="518"/>
      <c r="BV15" s="518"/>
      <c r="BW15" s="518"/>
      <c r="BX15" s="518"/>
      <c r="BY15" s="518"/>
      <c r="BZ15" s="518"/>
      <c r="CA15" s="518"/>
      <c r="CB15" s="518"/>
      <c r="CC15" s="518"/>
      <c r="CD15" s="518"/>
    </row>
    <row r="16" spans="2:82">
      <c r="B16" s="347">
        <f>SUM(C26:V26)</f>
        <v>51.55</v>
      </c>
      <c r="C16" s="858">
        <f>SUM(C25:V25)</f>
        <v>252.19689499999996</v>
      </c>
      <c r="D16" s="859"/>
      <c r="E16" s="863" t="s">
        <v>157</v>
      </c>
      <c r="F16" s="864"/>
      <c r="G16" s="864"/>
      <c r="H16" s="864"/>
      <c r="I16" s="864"/>
      <c r="J16" s="864"/>
      <c r="K16" s="864"/>
      <c r="L16" s="864"/>
      <c r="M16" s="864"/>
      <c r="N16" s="864"/>
      <c r="O16" s="864"/>
      <c r="P16" s="864"/>
      <c r="Q16" s="864"/>
      <c r="R16" s="864"/>
      <c r="S16" s="864"/>
      <c r="T16" s="864"/>
      <c r="U16" s="864"/>
      <c r="V16" s="859"/>
      <c r="W16" s="362"/>
      <c r="Z16" s="113"/>
      <c r="AA16" s="179" t="s">
        <v>339</v>
      </c>
      <c r="AB16" s="371">
        <v>45140</v>
      </c>
      <c r="AC16" s="372">
        <v>33</v>
      </c>
      <c r="AD16" s="373">
        <v>0.16</v>
      </c>
      <c r="AE16" s="502">
        <f t="shared" si="5"/>
        <v>5.28</v>
      </c>
      <c r="AF16" s="373">
        <v>1</v>
      </c>
      <c r="AG16" s="503">
        <f t="shared" si="6"/>
        <v>27.72</v>
      </c>
      <c r="AH16" s="511">
        <f>30*AD16</f>
        <v>4.8</v>
      </c>
      <c r="AI16" s="511">
        <v>15.95</v>
      </c>
      <c r="AJ16" s="371">
        <v>45153</v>
      </c>
      <c r="AK16" s="508">
        <v>30</v>
      </c>
      <c r="AL16" s="373">
        <v>0.53180000000000005</v>
      </c>
      <c r="AM16" s="374">
        <f t="shared" si="15"/>
        <v>15.954000000000001</v>
      </c>
      <c r="AN16" s="498">
        <f t="shared" si="8"/>
        <v>10.673999999999999</v>
      </c>
      <c r="AO16" s="377">
        <f t="shared" si="9"/>
        <v>10.673999999999999</v>
      </c>
      <c r="AP16" s="500">
        <f t="shared" si="16"/>
        <v>2.021590909090909</v>
      </c>
      <c r="AQ16" s="507">
        <f t="shared" si="3"/>
        <v>2.021590909090909</v>
      </c>
      <c r="AR16" s="505">
        <f t="shared" si="10"/>
        <v>13</v>
      </c>
      <c r="AS16" s="385">
        <v>1</v>
      </c>
    </row>
    <row r="17" spans="2:82">
      <c r="B17" s="351" t="s">
        <v>1</v>
      </c>
      <c r="C17" s="348">
        <v>45054</v>
      </c>
      <c r="D17" s="348"/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6"/>
      <c r="P17" s="296"/>
      <c r="Q17" s="296"/>
      <c r="R17" s="296"/>
      <c r="S17" s="296"/>
      <c r="T17" s="296"/>
      <c r="U17" s="296"/>
      <c r="V17" s="296"/>
      <c r="W17" s="362"/>
      <c r="Z17" s="113"/>
      <c r="AA17" s="179" t="s">
        <v>337</v>
      </c>
      <c r="AB17" s="371">
        <v>45140</v>
      </c>
      <c r="AC17" s="372">
        <v>16</v>
      </c>
      <c r="AD17" s="373">
        <v>0.33</v>
      </c>
      <c r="AE17" s="502">
        <f t="shared" si="5"/>
        <v>5.28</v>
      </c>
      <c r="AF17" s="373">
        <v>2</v>
      </c>
      <c r="AG17" s="503">
        <f t="shared" si="6"/>
        <v>26.72</v>
      </c>
      <c r="AH17" s="511"/>
      <c r="AI17" s="511"/>
      <c r="AJ17" s="179"/>
      <c r="AK17" s="508">
        <f t="shared" si="7"/>
        <v>16</v>
      </c>
      <c r="AL17" s="373"/>
      <c r="AM17" s="374">
        <f t="shared" si="15"/>
        <v>0</v>
      </c>
      <c r="AN17" s="498">
        <f t="shared" si="8"/>
        <v>-5.28</v>
      </c>
      <c r="AO17" s="377">
        <f t="shared" si="9"/>
        <v>3.5090828533451486E-3</v>
      </c>
      <c r="AP17" s="500">
        <f t="shared" si="16"/>
        <v>6.64599025254763E-4</v>
      </c>
      <c r="AQ17" s="507">
        <f t="shared" si="3"/>
        <v>-1</v>
      </c>
      <c r="AR17" s="505">
        <f t="shared" si="10"/>
        <v>-45140</v>
      </c>
      <c r="AS17" s="385">
        <f t="shared" si="11"/>
        <v>-1504.6666666666667</v>
      </c>
    </row>
    <row r="18" spans="2:82">
      <c r="B18" s="351" t="s">
        <v>245</v>
      </c>
      <c r="C18" s="349">
        <v>4.96</v>
      </c>
      <c r="D18" s="349"/>
      <c r="E18" s="349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49"/>
      <c r="Q18" s="349"/>
      <c r="R18" s="349"/>
      <c r="S18" s="349"/>
      <c r="T18" s="349"/>
      <c r="U18" s="349"/>
      <c r="V18" s="349"/>
      <c r="W18" s="163"/>
      <c r="Z18" s="113"/>
      <c r="AA18" s="179" t="s">
        <v>341</v>
      </c>
      <c r="AB18" s="371">
        <v>45140</v>
      </c>
      <c r="AC18" s="372">
        <v>3</v>
      </c>
      <c r="AD18" s="373">
        <v>2.0299999999999998</v>
      </c>
      <c r="AE18" s="502">
        <f t="shared" si="5"/>
        <v>6.09</v>
      </c>
      <c r="AF18" s="373"/>
      <c r="AG18" s="503">
        <f t="shared" si="6"/>
        <v>-6.09</v>
      </c>
      <c r="AH18" s="511"/>
      <c r="AI18" s="511"/>
      <c r="AJ18" s="179"/>
      <c r="AK18" s="508">
        <f t="shared" si="7"/>
        <v>3</v>
      </c>
      <c r="AL18" s="373"/>
      <c r="AM18" s="374">
        <f t="shared" si="15"/>
        <v>0</v>
      </c>
      <c r="AN18" s="498">
        <f t="shared" si="8"/>
        <v>-6.09</v>
      </c>
      <c r="AO18" s="377">
        <f t="shared" si="9"/>
        <v>4.0474080638015063E-3</v>
      </c>
      <c r="AP18" s="500">
        <f t="shared" si="16"/>
        <v>6.64599025254763E-4</v>
      </c>
      <c r="AQ18" s="507">
        <f t="shared" si="3"/>
        <v>-1</v>
      </c>
      <c r="AR18" s="505">
        <f t="shared" si="10"/>
        <v>-45140</v>
      </c>
      <c r="AS18" s="385">
        <f t="shared" si="11"/>
        <v>-1504.6666666666667</v>
      </c>
    </row>
    <row r="19" spans="2:82">
      <c r="B19" s="351" t="s">
        <v>246</v>
      </c>
      <c r="C19" s="297">
        <v>9.9000000000000008E-3</v>
      </c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362"/>
      <c r="Z19" s="113"/>
      <c r="AA19" s="523" t="s">
        <v>264</v>
      </c>
      <c r="AB19" s="371">
        <v>45140</v>
      </c>
      <c r="AC19" s="372">
        <v>22.127559999999999</v>
      </c>
      <c r="AD19" s="373">
        <v>1.8779999999999999</v>
      </c>
      <c r="AE19" s="502">
        <f t="shared" si="5"/>
        <v>41.555557679999993</v>
      </c>
      <c r="AF19" s="373">
        <v>3</v>
      </c>
      <c r="AG19" s="503">
        <f t="shared" si="6"/>
        <v>24.827122320000001</v>
      </c>
      <c r="AH19" s="511"/>
      <c r="AI19" s="511"/>
      <c r="AJ19" s="179"/>
      <c r="AK19" s="508">
        <f t="shared" si="7"/>
        <v>22.127559999999999</v>
      </c>
      <c r="AL19" s="373"/>
      <c r="AM19" s="374">
        <f t="shared" si="15"/>
        <v>0</v>
      </c>
      <c r="AN19" s="498">
        <f t="shared" si="8"/>
        <v>-41.555557679999993</v>
      </c>
      <c r="AO19" s="377">
        <f t="shared" si="9"/>
        <v>2.7617783128046074E-2</v>
      </c>
      <c r="AP19" s="500">
        <f t="shared" si="16"/>
        <v>6.64599025254763E-4</v>
      </c>
      <c r="AQ19" s="507">
        <f t="shared" si="3"/>
        <v>-1</v>
      </c>
      <c r="AR19" s="505">
        <f t="shared" si="10"/>
        <v>-45140</v>
      </c>
      <c r="AS19" s="385">
        <f t="shared" si="11"/>
        <v>-1504.6666666666667</v>
      </c>
    </row>
    <row r="20" spans="2:82">
      <c r="B20" s="351" t="s">
        <v>245</v>
      </c>
      <c r="C20" s="349">
        <v>4.9108999999999998</v>
      </c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62"/>
      <c r="Z20" s="113"/>
      <c r="AA20" s="179" t="s">
        <v>264</v>
      </c>
      <c r="AB20" s="371">
        <v>45147</v>
      </c>
      <c r="AC20" s="372">
        <v>35.126739999999998</v>
      </c>
      <c r="AD20" s="373">
        <v>1.708</v>
      </c>
      <c r="AE20" s="502">
        <f t="shared" si="5"/>
        <v>59.996471919999998</v>
      </c>
      <c r="AF20" s="373"/>
      <c r="AG20" s="503">
        <f t="shared" si="6"/>
        <v>-59.996471919999998</v>
      </c>
      <c r="AH20" s="511"/>
      <c r="AI20" s="511"/>
      <c r="AJ20" s="179"/>
      <c r="AK20" s="508">
        <f t="shared" si="7"/>
        <v>35.126739999999998</v>
      </c>
      <c r="AL20" s="373"/>
      <c r="AM20" s="374">
        <f t="shared" si="15"/>
        <v>0</v>
      </c>
      <c r="AN20" s="498">
        <f t="shared" si="8"/>
        <v>-59.996471919999998</v>
      </c>
      <c r="AO20" s="377">
        <f t="shared" si="9"/>
        <v>3.9867414392982921E-2</v>
      </c>
      <c r="AP20" s="500">
        <f t="shared" si="16"/>
        <v>6.6449597979932216E-4</v>
      </c>
      <c r="AQ20" s="507">
        <f t="shared" si="3"/>
        <v>-1</v>
      </c>
      <c r="AR20" s="505">
        <f t="shared" si="10"/>
        <v>-45147</v>
      </c>
      <c r="AS20" s="385">
        <f t="shared" si="11"/>
        <v>-1504.9</v>
      </c>
    </row>
    <row r="21" spans="2:82">
      <c r="B21" s="351" t="s">
        <v>247</v>
      </c>
      <c r="C21" s="364">
        <f>C26*C20</f>
        <v>253.15689499999996</v>
      </c>
      <c r="D21" s="364">
        <f t="shared" ref="D21:V21" si="17">D26*D20</f>
        <v>0</v>
      </c>
      <c r="E21" s="364">
        <f t="shared" si="17"/>
        <v>0</v>
      </c>
      <c r="F21" s="364">
        <f t="shared" si="17"/>
        <v>0</v>
      </c>
      <c r="G21" s="364">
        <f t="shared" si="17"/>
        <v>0</v>
      </c>
      <c r="H21" s="364">
        <f t="shared" si="17"/>
        <v>0</v>
      </c>
      <c r="I21" s="364">
        <f t="shared" si="17"/>
        <v>0</v>
      </c>
      <c r="J21" s="364">
        <f t="shared" si="17"/>
        <v>0</v>
      </c>
      <c r="K21" s="364">
        <f t="shared" si="17"/>
        <v>0</v>
      </c>
      <c r="L21" s="364">
        <f t="shared" si="17"/>
        <v>0</v>
      </c>
      <c r="M21" s="364">
        <f t="shared" si="17"/>
        <v>0</v>
      </c>
      <c r="N21" s="364">
        <f t="shared" si="17"/>
        <v>0</v>
      </c>
      <c r="O21" s="364">
        <f t="shared" si="17"/>
        <v>0</v>
      </c>
      <c r="P21" s="364">
        <f t="shared" si="17"/>
        <v>0</v>
      </c>
      <c r="Q21" s="364">
        <f t="shared" si="17"/>
        <v>0</v>
      </c>
      <c r="R21" s="364">
        <f t="shared" si="17"/>
        <v>0</v>
      </c>
      <c r="S21" s="364">
        <f t="shared" si="17"/>
        <v>0</v>
      </c>
      <c r="T21" s="364">
        <f t="shared" si="17"/>
        <v>0</v>
      </c>
      <c r="U21" s="364">
        <f t="shared" si="17"/>
        <v>0</v>
      </c>
      <c r="V21" s="364">
        <f t="shared" si="17"/>
        <v>0</v>
      </c>
      <c r="W21" s="362"/>
      <c r="Z21" s="113"/>
      <c r="AA21" s="179" t="s">
        <v>277</v>
      </c>
      <c r="AB21" s="371">
        <v>45147</v>
      </c>
      <c r="AC21" s="372">
        <v>299.19067999999999</v>
      </c>
      <c r="AD21" s="373">
        <v>0.13370000000000001</v>
      </c>
      <c r="AE21" s="502">
        <f t="shared" si="5"/>
        <v>40.001793916000004</v>
      </c>
      <c r="AF21" s="373"/>
      <c r="AG21" s="503">
        <f t="shared" si="6"/>
        <v>-40.001793916000004</v>
      </c>
      <c r="AH21" s="511"/>
      <c r="AI21" s="511"/>
      <c r="AJ21" s="179"/>
      <c r="AK21" s="508">
        <f t="shared" si="7"/>
        <v>299.19067999999999</v>
      </c>
      <c r="AL21" s="373"/>
      <c r="AM21" s="374">
        <f t="shared" si="15"/>
        <v>0</v>
      </c>
      <c r="AN21" s="498">
        <f t="shared" si="8"/>
        <v>-40.001793916000004</v>
      </c>
      <c r="AO21" s="377">
        <f t="shared" si="9"/>
        <v>2.6581031241942988E-2</v>
      </c>
      <c r="AP21" s="500">
        <f t="shared" si="16"/>
        <v>6.6449597979932216E-4</v>
      </c>
      <c r="AQ21" s="507">
        <f t="shared" si="3"/>
        <v>-1</v>
      </c>
      <c r="AR21" s="505">
        <f t="shared" si="10"/>
        <v>-45147</v>
      </c>
      <c r="AS21" s="385">
        <f t="shared" si="11"/>
        <v>-1504.9</v>
      </c>
    </row>
    <row r="22" spans="2:82">
      <c r="B22" s="351" t="s">
        <v>248</v>
      </c>
      <c r="C22" s="299">
        <v>0.96</v>
      </c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299"/>
      <c r="V22" s="299"/>
      <c r="W22" s="163">
        <f t="shared" ref="W22" si="18">SUM(C22:V22)</f>
        <v>0.96</v>
      </c>
      <c r="Z22" s="113"/>
      <c r="AA22" s="179" t="s">
        <v>264</v>
      </c>
      <c r="AB22" s="371">
        <v>45160</v>
      </c>
      <c r="AC22" s="372">
        <v>10</v>
      </c>
      <c r="AD22" s="373">
        <v>1.6850000000000001</v>
      </c>
      <c r="AE22" s="502">
        <f t="shared" si="5"/>
        <v>16.850000000000001</v>
      </c>
      <c r="AF22" s="373"/>
      <c r="AG22" s="503">
        <f t="shared" si="6"/>
        <v>-16.850000000000001</v>
      </c>
      <c r="AH22" s="511"/>
      <c r="AI22" s="511"/>
      <c r="AJ22" s="179"/>
      <c r="AK22" s="508">
        <f t="shared" si="7"/>
        <v>10</v>
      </c>
      <c r="AL22" s="373"/>
      <c r="AM22" s="374">
        <f t="shared" si="15"/>
        <v>0</v>
      </c>
      <c r="AN22" s="498">
        <f t="shared" si="8"/>
        <v>-16.850000000000001</v>
      </c>
      <c r="AO22" s="377">
        <f t="shared" si="9"/>
        <v>1.1193534100974315E-2</v>
      </c>
      <c r="AP22" s="500">
        <f t="shared" si="16"/>
        <v>6.6430469441984064E-4</v>
      </c>
      <c r="AQ22" s="507">
        <f t="shared" si="3"/>
        <v>-1</v>
      </c>
      <c r="AR22" s="505">
        <f t="shared" si="10"/>
        <v>-45160</v>
      </c>
      <c r="AS22" s="385">
        <f t="shared" si="11"/>
        <v>-1505.3333333333333</v>
      </c>
    </row>
    <row r="23" spans="2:82">
      <c r="B23" s="351" t="s">
        <v>249</v>
      </c>
      <c r="C23" s="299">
        <v>0</v>
      </c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/>
      <c r="V23" s="299"/>
      <c r="W23" s="362"/>
      <c r="Z23" s="113"/>
      <c r="AA23" s="179" t="s">
        <v>338</v>
      </c>
      <c r="AB23" s="371">
        <v>45160</v>
      </c>
      <c r="AC23" s="372">
        <v>20</v>
      </c>
      <c r="AD23" s="373">
        <v>1.22</v>
      </c>
      <c r="AE23" s="502">
        <f t="shared" si="5"/>
        <v>24.4</v>
      </c>
      <c r="AF23" s="373"/>
      <c r="AG23" s="503">
        <f t="shared" si="6"/>
        <v>-24.4</v>
      </c>
      <c r="AH23" s="511"/>
      <c r="AI23" s="511"/>
      <c r="AJ23" s="179"/>
      <c r="AK23" s="508">
        <f t="shared" si="7"/>
        <v>20</v>
      </c>
      <c r="AL23" s="373"/>
      <c r="AM23" s="374">
        <f t="shared" si="15"/>
        <v>0</v>
      </c>
      <c r="AN23" s="498">
        <f t="shared" si="8"/>
        <v>-24.4</v>
      </c>
      <c r="AO23" s="377">
        <f t="shared" si="9"/>
        <v>1.6209034543844109E-2</v>
      </c>
      <c r="AP23" s="500">
        <f t="shared" si="16"/>
        <v>6.6430469441984053E-4</v>
      </c>
      <c r="AQ23" s="507">
        <f t="shared" si="3"/>
        <v>-1</v>
      </c>
      <c r="AR23" s="505">
        <f t="shared" si="10"/>
        <v>-45160</v>
      </c>
      <c r="AS23" s="385">
        <f t="shared" si="11"/>
        <v>-1505.3333333333333</v>
      </c>
    </row>
    <row r="24" spans="2:82">
      <c r="B24" s="351" t="s">
        <v>250</v>
      </c>
      <c r="C24" s="299">
        <v>4.8899999999999997</v>
      </c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/>
      <c r="V24" s="299"/>
      <c r="W24" s="362"/>
      <c r="AA24" s="179" t="s">
        <v>341</v>
      </c>
      <c r="AB24" s="371">
        <v>45160</v>
      </c>
      <c r="AC24" s="372">
        <v>10</v>
      </c>
      <c r="AD24" s="373">
        <v>1.56</v>
      </c>
      <c r="AE24" s="502">
        <f t="shared" si="5"/>
        <v>15.600000000000001</v>
      </c>
      <c r="AF24" s="373"/>
      <c r="AG24" s="503">
        <f t="shared" si="6"/>
        <v>-15.600000000000001</v>
      </c>
      <c r="AH24" s="511"/>
      <c r="AI24" s="511"/>
      <c r="AJ24" s="179"/>
      <c r="AK24" s="508">
        <f t="shared" si="7"/>
        <v>10</v>
      </c>
      <c r="AL24" s="373"/>
      <c r="AM24" s="374">
        <f t="shared" si="15"/>
        <v>0</v>
      </c>
      <c r="AN24" s="498">
        <f t="shared" si="8"/>
        <v>-15.600000000000001</v>
      </c>
      <c r="AO24" s="377">
        <f t="shared" si="9"/>
        <v>1.0363153232949514E-2</v>
      </c>
      <c r="AP24" s="500">
        <f t="shared" si="16"/>
        <v>6.6430469441984053E-4</v>
      </c>
      <c r="AQ24" s="507">
        <f t="shared" si="3"/>
        <v>-1</v>
      </c>
      <c r="AR24" s="505">
        <f t="shared" si="10"/>
        <v>-45160</v>
      </c>
      <c r="AS24" s="385">
        <f t="shared" si="11"/>
        <v>-1505.3333333333333</v>
      </c>
    </row>
    <row r="25" spans="2:82">
      <c r="B25" s="351" t="s">
        <v>251</v>
      </c>
      <c r="C25" s="364">
        <f>C21-C22</f>
        <v>252.19689499999996</v>
      </c>
      <c r="D25" s="364">
        <f t="shared" ref="D25:V25" si="19">D21-D22</f>
        <v>0</v>
      </c>
      <c r="E25" s="364">
        <f t="shared" si="19"/>
        <v>0</v>
      </c>
      <c r="F25" s="364">
        <f t="shared" si="19"/>
        <v>0</v>
      </c>
      <c r="G25" s="364">
        <f t="shared" si="19"/>
        <v>0</v>
      </c>
      <c r="H25" s="364">
        <f t="shared" si="19"/>
        <v>0</v>
      </c>
      <c r="I25" s="364">
        <f t="shared" si="19"/>
        <v>0</v>
      </c>
      <c r="J25" s="364">
        <f t="shared" si="19"/>
        <v>0</v>
      </c>
      <c r="K25" s="364">
        <f t="shared" si="19"/>
        <v>0</v>
      </c>
      <c r="L25" s="364">
        <f t="shared" si="19"/>
        <v>0</v>
      </c>
      <c r="M25" s="364">
        <f t="shared" si="19"/>
        <v>0</v>
      </c>
      <c r="N25" s="364">
        <f t="shared" si="19"/>
        <v>0</v>
      </c>
      <c r="O25" s="364">
        <f t="shared" si="19"/>
        <v>0</v>
      </c>
      <c r="P25" s="364">
        <f t="shared" si="19"/>
        <v>0</v>
      </c>
      <c r="Q25" s="364">
        <f t="shared" si="19"/>
        <v>0</v>
      </c>
      <c r="R25" s="364">
        <f t="shared" si="19"/>
        <v>0</v>
      </c>
      <c r="S25" s="364">
        <f t="shared" si="19"/>
        <v>0</v>
      </c>
      <c r="T25" s="364">
        <f t="shared" si="19"/>
        <v>0</v>
      </c>
      <c r="U25" s="364">
        <f t="shared" si="19"/>
        <v>0</v>
      </c>
      <c r="V25" s="364">
        <f t="shared" si="19"/>
        <v>0</v>
      </c>
      <c r="W25" s="163">
        <f t="shared" ref="W25" si="20">SUM(C25:V25)</f>
        <v>252.19689499999996</v>
      </c>
      <c r="AA25" s="179" t="s">
        <v>337</v>
      </c>
      <c r="AB25" s="371">
        <v>45160</v>
      </c>
      <c r="AC25" s="372">
        <v>500</v>
      </c>
      <c r="AD25" s="373">
        <v>0.18909999999999999</v>
      </c>
      <c r="AE25" s="502">
        <f t="shared" si="5"/>
        <v>94.55</v>
      </c>
      <c r="AF25" s="373"/>
      <c r="AG25" s="503">
        <f t="shared" si="6"/>
        <v>-94.55</v>
      </c>
      <c r="AH25" s="511"/>
      <c r="AI25" s="511"/>
      <c r="AJ25" s="179"/>
      <c r="AK25" s="508">
        <f t="shared" si="7"/>
        <v>500</v>
      </c>
      <c r="AL25" s="373"/>
      <c r="AM25" s="374">
        <f t="shared" si="15"/>
        <v>0</v>
      </c>
      <c r="AN25" s="498">
        <f t="shared" si="8"/>
        <v>-94.55</v>
      </c>
      <c r="AO25" s="377">
        <f t="shared" si="9"/>
        <v>6.2810008857395933E-2</v>
      </c>
      <c r="AP25" s="500">
        <f t="shared" si="16"/>
        <v>6.6430469441984064E-4</v>
      </c>
      <c r="AQ25" s="507">
        <f t="shared" si="3"/>
        <v>-1</v>
      </c>
      <c r="AR25" s="505">
        <f t="shared" si="10"/>
        <v>-45160</v>
      </c>
      <c r="AS25" s="385">
        <f t="shared" si="11"/>
        <v>-1505.3333333333333</v>
      </c>
    </row>
    <row r="26" spans="2:82">
      <c r="B26" s="351" t="s">
        <v>252</v>
      </c>
      <c r="C26" s="350">
        <v>51.55</v>
      </c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  <c r="V26" s="350"/>
      <c r="W26" s="362">
        <f>SUM(C26:V26)</f>
        <v>51.55</v>
      </c>
      <c r="AA26" s="179"/>
      <c r="AB26" s="179"/>
      <c r="AC26" s="372"/>
      <c r="AD26" s="373"/>
      <c r="AE26" s="502">
        <f t="shared" si="5"/>
        <v>0</v>
      </c>
      <c r="AF26" s="373"/>
      <c r="AG26" s="503">
        <f t="shared" si="6"/>
        <v>0</v>
      </c>
      <c r="AH26" s="511"/>
      <c r="AI26" s="511"/>
      <c r="AJ26" s="179"/>
      <c r="AK26" s="508">
        <f t="shared" si="7"/>
        <v>0</v>
      </c>
      <c r="AL26" s="373"/>
      <c r="AM26" s="374">
        <f t="shared" si="15"/>
        <v>0</v>
      </c>
      <c r="AN26" s="498">
        <f t="shared" si="8"/>
        <v>0</v>
      </c>
      <c r="AO26" s="377" t="e">
        <f t="shared" si="9"/>
        <v>#DIV/0!</v>
      </c>
      <c r="AP26" s="500" t="e">
        <f t="shared" si="16"/>
        <v>#DIV/0!</v>
      </c>
      <c r="AQ26" s="507" t="e">
        <f t="shared" si="3"/>
        <v>#DIV/0!</v>
      </c>
      <c r="AR26" s="505">
        <f t="shared" si="10"/>
        <v>0</v>
      </c>
      <c r="AS26" s="385">
        <f t="shared" si="11"/>
        <v>0</v>
      </c>
    </row>
    <row r="27" spans="2:82" s="1" customFormat="1">
      <c r="AA27" s="47"/>
      <c r="AB27" s="47"/>
      <c r="AC27" s="47"/>
      <c r="AD27" s="47"/>
      <c r="AE27" s="502">
        <f>SUM(AE8:AE26)</f>
        <v>497.44447589100002</v>
      </c>
      <c r="AF27" s="375"/>
      <c r="AG27" s="513">
        <f t="shared" ref="AG27:AN27" si="21">SUM(AG8:AG26)</f>
        <v>-63.996805890999994</v>
      </c>
      <c r="AH27" s="512">
        <f>SUM(AH8:AH26)</f>
        <v>121.25998250000001</v>
      </c>
      <c r="AI27" s="512">
        <f>SUM(AI8:AI26)</f>
        <v>152.3097085</v>
      </c>
      <c r="AJ27" s="375"/>
      <c r="AK27" s="374">
        <f t="shared" si="21"/>
        <v>1035.99242</v>
      </c>
      <c r="AL27" s="373"/>
      <c r="AM27" s="373"/>
      <c r="AN27" s="374">
        <f t="shared" si="21"/>
        <v>-345.13076739099995</v>
      </c>
      <c r="AO27" s="47"/>
      <c r="AP27" s="47"/>
      <c r="AQ27" s="47"/>
      <c r="AR27" s="47"/>
      <c r="AX27" s="518"/>
      <c r="AY27" s="518"/>
      <c r="AZ27" s="518"/>
      <c r="BA27" s="518"/>
      <c r="BB27" s="518"/>
      <c r="BC27" s="518"/>
      <c r="BD27" s="518"/>
      <c r="BE27" s="518"/>
      <c r="BF27" s="518"/>
      <c r="BG27" s="518"/>
      <c r="BH27" s="518"/>
      <c r="BI27" s="518"/>
      <c r="BJ27" s="518"/>
      <c r="BK27" s="518"/>
      <c r="BL27" s="518"/>
      <c r="BM27" s="518"/>
      <c r="BN27" s="518"/>
      <c r="BO27" s="518"/>
      <c r="BP27" s="518"/>
      <c r="BQ27" s="518"/>
      <c r="BR27" s="518"/>
      <c r="BS27" s="518"/>
      <c r="BT27" s="518"/>
      <c r="BU27" s="518"/>
      <c r="BV27" s="518"/>
      <c r="BW27" s="518"/>
      <c r="BX27" s="518"/>
      <c r="BY27" s="518"/>
      <c r="BZ27" s="518"/>
      <c r="CA27" s="518"/>
      <c r="CB27" s="518"/>
      <c r="CC27" s="518"/>
      <c r="CD27" s="518"/>
    </row>
    <row r="28" spans="2:82" s="1" customFormat="1">
      <c r="AH28" s="853">
        <f>AI27-AH27</f>
        <v>31.049725999999993</v>
      </c>
      <c r="AI28" s="854"/>
      <c r="AX28" s="518"/>
      <c r="AY28" s="518"/>
      <c r="AZ28" s="518"/>
      <c r="BA28" s="518"/>
      <c r="BB28" s="518"/>
      <c r="BC28" s="518"/>
      <c r="BD28" s="518"/>
      <c r="BE28" s="518"/>
      <c r="BF28" s="518"/>
      <c r="BG28" s="518"/>
      <c r="BH28" s="518"/>
      <c r="BI28" s="518"/>
      <c r="BJ28" s="518"/>
      <c r="BK28" s="518"/>
      <c r="BL28" s="518"/>
      <c r="BM28" s="518"/>
      <c r="BN28" s="518"/>
      <c r="BO28" s="518"/>
      <c r="BP28" s="518"/>
      <c r="BQ28" s="518"/>
      <c r="BR28" s="518"/>
      <c r="BS28" s="518"/>
      <c r="BT28" s="518"/>
      <c r="BU28" s="518"/>
      <c r="BV28" s="518"/>
      <c r="BW28" s="518"/>
      <c r="BX28" s="518"/>
      <c r="BY28" s="518"/>
      <c r="BZ28" s="518"/>
      <c r="CA28" s="518"/>
      <c r="CB28" s="518"/>
      <c r="CC28" s="518"/>
      <c r="CD28" s="518"/>
    </row>
    <row r="29" spans="2:82" s="1" customFormat="1">
      <c r="AG29" s="411"/>
      <c r="AH29" s="855">
        <f>AH28/AH27</f>
        <v>0.25605913311095846</v>
      </c>
      <c r="AI29" s="855"/>
      <c r="AJ29" s="411"/>
      <c r="AK29" s="411"/>
      <c r="AL29" s="411"/>
      <c r="AX29" s="518"/>
      <c r="AY29" s="518"/>
      <c r="AZ29" s="518"/>
      <c r="BA29" s="518"/>
      <c r="BB29" s="518"/>
      <c r="BC29" s="518"/>
      <c r="BD29" s="518"/>
      <c r="BE29" s="518"/>
      <c r="BF29" s="518"/>
      <c r="BG29" s="518"/>
      <c r="BH29" s="518"/>
      <c r="BI29" s="518"/>
      <c r="BJ29" s="518"/>
      <c r="BK29" s="518"/>
      <c r="BL29" s="518"/>
      <c r="BM29" s="518"/>
      <c r="BN29" s="518"/>
      <c r="BO29" s="518"/>
      <c r="BP29" s="518"/>
      <c r="BQ29" s="518"/>
      <c r="BR29" s="518"/>
      <c r="BS29" s="518"/>
      <c r="BT29" s="518"/>
      <c r="BU29" s="518"/>
      <c r="BV29" s="518"/>
      <c r="BW29" s="518"/>
      <c r="BX29" s="518"/>
      <c r="BY29" s="518"/>
      <c r="BZ29" s="518"/>
      <c r="CA29" s="518"/>
      <c r="CB29" s="518"/>
      <c r="CC29" s="518"/>
      <c r="CD29" s="518"/>
    </row>
    <row r="30" spans="2:82" s="1" customFormat="1">
      <c r="AH30" s="856" t="s">
        <v>335</v>
      </c>
      <c r="AI30" s="856"/>
      <c r="AJ30" s="683"/>
      <c r="AK30" s="683"/>
      <c r="AL30" s="683"/>
      <c r="AX30" s="518"/>
      <c r="AY30" s="518"/>
      <c r="AZ30" s="518"/>
      <c r="BA30" s="518"/>
      <c r="BB30" s="518"/>
      <c r="BC30" s="518"/>
      <c r="BD30" s="518"/>
      <c r="BE30" s="518"/>
      <c r="BF30" s="518"/>
      <c r="BG30" s="518"/>
      <c r="BH30" s="518"/>
      <c r="BI30" s="518"/>
      <c r="BJ30" s="518"/>
      <c r="BK30" s="518"/>
      <c r="BL30" s="518"/>
      <c r="BM30" s="518"/>
      <c r="BN30" s="518"/>
      <c r="BO30" s="518"/>
      <c r="BP30" s="518"/>
      <c r="BQ30" s="518"/>
      <c r="BR30" s="518"/>
      <c r="BS30" s="518"/>
      <c r="BT30" s="518"/>
      <c r="BU30" s="518"/>
      <c r="BV30" s="518"/>
      <c r="BW30" s="518"/>
      <c r="BX30" s="518"/>
      <c r="BY30" s="518"/>
      <c r="BZ30" s="518"/>
      <c r="CA30" s="518"/>
      <c r="CB30" s="518"/>
      <c r="CC30" s="518"/>
      <c r="CD30" s="518"/>
    </row>
    <row r="31" spans="2:82" s="1" customFormat="1">
      <c r="AE31" s="163">
        <v>4.9800000000000004</v>
      </c>
      <c r="AJ31" s="683"/>
      <c r="AK31" s="683"/>
      <c r="AL31" s="683"/>
      <c r="AX31" s="518"/>
      <c r="AY31" s="518"/>
      <c r="AZ31" s="518"/>
      <c r="BA31" s="518"/>
      <c r="BB31" s="518"/>
      <c r="BC31" s="518"/>
      <c r="BD31" s="518"/>
      <c r="BE31" s="518"/>
      <c r="BF31" s="518"/>
      <c r="BG31" s="518"/>
      <c r="BH31" s="518"/>
      <c r="BI31" s="518"/>
      <c r="BJ31" s="518"/>
      <c r="BK31" s="518"/>
      <c r="BL31" s="518"/>
      <c r="BM31" s="518"/>
      <c r="BN31" s="518"/>
      <c r="BO31" s="518"/>
      <c r="BP31" s="518"/>
      <c r="BQ31" s="518"/>
      <c r="BR31" s="518"/>
      <c r="BS31" s="518"/>
      <c r="BT31" s="518"/>
      <c r="BU31" s="518"/>
      <c r="BV31" s="518"/>
      <c r="BW31" s="518"/>
      <c r="BX31" s="518"/>
      <c r="BY31" s="518"/>
      <c r="BZ31" s="518"/>
      <c r="CA31" s="518"/>
      <c r="CB31" s="518"/>
      <c r="CC31" s="518"/>
      <c r="CD31" s="518"/>
    </row>
    <row r="32" spans="2:82" s="1" customFormat="1">
      <c r="J32" s="539">
        <v>45027</v>
      </c>
      <c r="K32" s="1" t="s">
        <v>353</v>
      </c>
      <c r="L32" s="1">
        <v>20</v>
      </c>
      <c r="O32" s="1">
        <v>40</v>
      </c>
      <c r="AJ32" s="683"/>
      <c r="AK32" s="683"/>
      <c r="AL32" s="683"/>
      <c r="AM32" s="293"/>
      <c r="AN32" s="1" t="s">
        <v>264</v>
      </c>
      <c r="AO32" s="530">
        <f>AC20+AC19+AC15+AC10</f>
        <v>69.861239999999995</v>
      </c>
      <c r="AP32" s="362">
        <f>AE20+AE19+AE15+AE10</f>
        <v>135.557515975</v>
      </c>
      <c r="AQ32" s="499">
        <f>AP32/AO32</f>
        <v>1.9403823346822933</v>
      </c>
      <c r="AX32" s="518"/>
      <c r="AY32" s="518"/>
      <c r="AZ32" s="518"/>
      <c r="BA32" s="518"/>
      <c r="BB32" s="518"/>
      <c r="BC32" s="518"/>
      <c r="BD32" s="518"/>
      <c r="BE32" s="518"/>
      <c r="BF32" s="518"/>
      <c r="BG32" s="518"/>
      <c r="BH32" s="518"/>
      <c r="BI32" s="518"/>
      <c r="BJ32" s="518"/>
      <c r="BK32" s="518"/>
      <c r="BL32" s="518"/>
      <c r="BM32" s="518"/>
      <c r="BN32" s="518"/>
      <c r="BO32" s="518"/>
      <c r="BP32" s="518"/>
      <c r="BQ32" s="518"/>
      <c r="BR32" s="518"/>
      <c r="BS32" s="518"/>
      <c r="BT32" s="518"/>
      <c r="BU32" s="518"/>
      <c r="BV32" s="518"/>
      <c r="BW32" s="518"/>
      <c r="BX32" s="518"/>
      <c r="BY32" s="518"/>
      <c r="BZ32" s="518"/>
      <c r="CA32" s="518"/>
      <c r="CB32" s="518"/>
      <c r="CC32" s="518"/>
      <c r="CD32" s="518"/>
    </row>
    <row r="33" spans="9:82" s="1" customFormat="1">
      <c r="J33" s="539">
        <v>45029</v>
      </c>
      <c r="K33" s="1" t="s">
        <v>354</v>
      </c>
      <c r="L33" s="1">
        <v>9.6999999999999993</v>
      </c>
      <c r="M33" s="1" t="s">
        <v>258</v>
      </c>
      <c r="O33" s="1">
        <f>O32-L33-L35</f>
        <v>3.5199999999999996</v>
      </c>
      <c r="AD33" s="530">
        <v>1</v>
      </c>
      <c r="AM33" s="293"/>
      <c r="AN33" s="1" t="s">
        <v>343</v>
      </c>
      <c r="AO33" s="530">
        <f>AC21+AC13</f>
        <v>348.15683000000001</v>
      </c>
      <c r="AP33" s="362">
        <f>AE21+AE13</f>
        <v>54.201977416000005</v>
      </c>
      <c r="AQ33" s="499">
        <f>AP33/AO33</f>
        <v>0.15568264858110065</v>
      </c>
      <c r="AS33" s="499">
        <f>AO33*0.32</f>
        <v>111.41018560000001</v>
      </c>
      <c r="AX33" s="518"/>
      <c r="AY33" s="518"/>
      <c r="AZ33" s="518"/>
      <c r="BA33" s="518"/>
      <c r="BB33" s="518"/>
      <c r="BC33" s="518"/>
      <c r="BD33" s="518"/>
      <c r="BE33" s="518"/>
      <c r="BF33" s="518"/>
      <c r="BG33" s="518"/>
      <c r="BH33" s="518"/>
      <c r="BI33" s="518"/>
      <c r="BJ33" s="518"/>
      <c r="BK33" s="518"/>
      <c r="BL33" s="518"/>
      <c r="BM33" s="518"/>
      <c r="BN33" s="518"/>
      <c r="BO33" s="518"/>
      <c r="BP33" s="518"/>
      <c r="BQ33" s="518"/>
      <c r="BR33" s="518"/>
      <c r="BS33" s="518"/>
      <c r="BT33" s="518"/>
      <c r="BU33" s="518"/>
      <c r="BV33" s="518"/>
      <c r="BW33" s="518"/>
      <c r="BX33" s="518"/>
      <c r="BY33" s="518"/>
      <c r="BZ33" s="518"/>
      <c r="CA33" s="518"/>
      <c r="CB33" s="518"/>
      <c r="CC33" s="518"/>
      <c r="CD33" s="518"/>
    </row>
    <row r="34" spans="9:82" s="1" customFormat="1">
      <c r="J34" s="539">
        <v>45044</v>
      </c>
      <c r="K34" s="1" t="s">
        <v>353</v>
      </c>
      <c r="L34" s="1">
        <v>20</v>
      </c>
      <c r="O34" s="1">
        <f>L36+L37</f>
        <v>48.03</v>
      </c>
      <c r="AD34" s="531">
        <v>0.01</v>
      </c>
      <c r="AF34" s="55">
        <v>63.95</v>
      </c>
      <c r="AX34" s="518"/>
      <c r="AY34" s="518"/>
      <c r="AZ34" s="518"/>
      <c r="BA34" s="518"/>
      <c r="BB34" s="518"/>
      <c r="BC34" s="518"/>
      <c r="BD34" s="518"/>
      <c r="BE34" s="518"/>
      <c r="BF34" s="518"/>
      <c r="BG34" s="518"/>
      <c r="BH34" s="518"/>
      <c r="BI34" s="518"/>
      <c r="BJ34" s="518"/>
      <c r="BK34" s="518"/>
      <c r="BL34" s="518"/>
      <c r="BM34" s="518"/>
      <c r="BN34" s="518"/>
      <c r="BO34" s="518"/>
      <c r="BP34" s="518"/>
      <c r="BQ34" s="518"/>
      <c r="BR34" s="518"/>
      <c r="BS34" s="518"/>
      <c r="BT34" s="518"/>
      <c r="BU34" s="518"/>
      <c r="BV34" s="518"/>
      <c r="BW34" s="518"/>
      <c r="BX34" s="518"/>
      <c r="BY34" s="518"/>
      <c r="BZ34" s="518"/>
      <c r="CA34" s="518"/>
      <c r="CB34" s="518"/>
      <c r="CC34" s="518"/>
      <c r="CD34" s="518"/>
    </row>
    <row r="35" spans="9:82" s="1" customFormat="1">
      <c r="J35" s="539">
        <v>45044</v>
      </c>
      <c r="K35" s="1" t="s">
        <v>354</v>
      </c>
      <c r="L35" s="1">
        <v>26.78</v>
      </c>
      <c r="M35" s="1" t="s">
        <v>356</v>
      </c>
      <c r="O35" s="1">
        <f>O34+O33</f>
        <v>51.55</v>
      </c>
      <c r="AX35" s="518"/>
      <c r="AY35" s="518"/>
      <c r="AZ35" s="518"/>
      <c r="BA35" s="518"/>
      <c r="BB35" s="518"/>
      <c r="BC35" s="518"/>
      <c r="BD35" s="518"/>
      <c r="BE35" s="518"/>
      <c r="BF35" s="518"/>
      <c r="BG35" s="518"/>
      <c r="BH35" s="518"/>
      <c r="BI35" s="518"/>
      <c r="BJ35" s="518"/>
      <c r="BK35" s="518"/>
      <c r="BL35" s="518"/>
      <c r="BM35" s="518"/>
      <c r="BN35" s="518"/>
      <c r="BO35" s="518"/>
      <c r="BP35" s="518"/>
      <c r="BQ35" s="518"/>
      <c r="BR35" s="518"/>
      <c r="BS35" s="518"/>
      <c r="BT35" s="518"/>
      <c r="BU35" s="518"/>
      <c r="BV35" s="518"/>
      <c r="BW35" s="518"/>
      <c r="BX35" s="518"/>
      <c r="BY35" s="518"/>
      <c r="BZ35" s="518"/>
      <c r="CA35" s="518"/>
      <c r="CB35" s="518"/>
      <c r="CC35" s="518"/>
      <c r="CD35" s="518"/>
    </row>
    <row r="36" spans="9:82" s="1" customFormat="1">
      <c r="J36" s="539">
        <v>45050</v>
      </c>
      <c r="K36" s="1" t="s">
        <v>355</v>
      </c>
      <c r="L36" s="1">
        <v>19.46</v>
      </c>
      <c r="M36" s="1" t="s">
        <v>258</v>
      </c>
      <c r="AE36" s="518">
        <f>AF34-AD34</f>
        <v>63.940000000000005</v>
      </c>
      <c r="AX36" s="518"/>
      <c r="AY36" s="518"/>
      <c r="AZ36" s="518"/>
      <c r="BA36" s="518"/>
      <c r="BB36" s="518"/>
      <c r="BC36" s="518"/>
      <c r="BD36" s="518"/>
      <c r="BE36" s="518"/>
      <c r="BF36" s="518"/>
      <c r="BG36" s="518"/>
      <c r="BH36" s="518"/>
      <c r="BI36" s="518"/>
      <c r="BJ36" s="518"/>
      <c r="BK36" s="518"/>
      <c r="BL36" s="518"/>
      <c r="BM36" s="518"/>
      <c r="BN36" s="518"/>
      <c r="BO36" s="518"/>
      <c r="BP36" s="518"/>
      <c r="BQ36" s="518"/>
      <c r="BR36" s="518"/>
      <c r="BS36" s="518"/>
      <c r="BT36" s="518"/>
      <c r="BU36" s="518"/>
      <c r="BV36" s="518"/>
      <c r="BW36" s="518"/>
      <c r="BX36" s="518"/>
      <c r="BY36" s="518"/>
      <c r="BZ36" s="518"/>
      <c r="CA36" s="518"/>
      <c r="CB36" s="518"/>
      <c r="CC36" s="518"/>
      <c r="CD36" s="518"/>
    </row>
    <row r="37" spans="9:82" s="1" customFormat="1">
      <c r="J37" s="539">
        <v>45050</v>
      </c>
      <c r="K37" s="1" t="s">
        <v>355</v>
      </c>
      <c r="L37" s="1">
        <v>28.57</v>
      </c>
      <c r="M37" s="1" t="s">
        <v>356</v>
      </c>
      <c r="AE37" s="517">
        <f>AE36/AD34</f>
        <v>6394</v>
      </c>
      <c r="AM37" s="113" t="s">
        <v>345</v>
      </c>
      <c r="AN37" s="533" t="s">
        <v>344</v>
      </c>
      <c r="AP37" s="516"/>
      <c r="AX37" s="518"/>
      <c r="AY37" s="518"/>
      <c r="AZ37" s="518"/>
      <c r="BA37" s="518"/>
      <c r="BB37" s="518"/>
      <c r="BC37" s="518"/>
      <c r="BD37" s="518"/>
      <c r="BE37" s="518"/>
      <c r="BF37" s="518"/>
      <c r="BG37" s="518"/>
      <c r="BH37" s="518"/>
      <c r="BI37" s="518"/>
      <c r="BJ37" s="518"/>
      <c r="BK37" s="518"/>
      <c r="BL37" s="518"/>
      <c r="BM37" s="518"/>
      <c r="BN37" s="518"/>
      <c r="BO37" s="518"/>
      <c r="BP37" s="518"/>
      <c r="BQ37" s="518"/>
      <c r="BR37" s="518"/>
      <c r="BS37" s="518"/>
      <c r="BT37" s="518"/>
      <c r="BU37" s="518"/>
      <c r="BV37" s="518"/>
      <c r="BW37" s="518"/>
      <c r="BX37" s="518"/>
      <c r="BY37" s="518"/>
      <c r="BZ37" s="518"/>
      <c r="CA37" s="518"/>
      <c r="CB37" s="518"/>
      <c r="CC37" s="518"/>
      <c r="CD37" s="518"/>
    </row>
    <row r="38" spans="9:82" s="1" customFormat="1">
      <c r="I38" s="2"/>
      <c r="J38" s="539">
        <v>45054</v>
      </c>
      <c r="K38" s="1" t="s">
        <v>357</v>
      </c>
      <c r="L38" s="1">
        <v>51.55</v>
      </c>
      <c r="AE38" s="362">
        <f>AF34*AD33-AD34*AD33</f>
        <v>63.940000000000005</v>
      </c>
      <c r="AG38" s="362"/>
      <c r="AH38" s="362"/>
      <c r="AI38" s="362"/>
      <c r="AM38" s="532" t="s">
        <v>277</v>
      </c>
      <c r="AN38" s="533" t="s">
        <v>346</v>
      </c>
      <c r="AP38" s="516"/>
      <c r="AX38" s="518"/>
      <c r="AY38" s="518"/>
      <c r="AZ38" s="518"/>
      <c r="BA38" s="518"/>
      <c r="BB38" s="518"/>
      <c r="BC38" s="518"/>
      <c r="BD38" s="518"/>
      <c r="BE38" s="518"/>
      <c r="BF38" s="518"/>
      <c r="BG38" s="518"/>
      <c r="BH38" s="518"/>
      <c r="BI38" s="518"/>
      <c r="BJ38" s="518"/>
      <c r="BK38" s="518"/>
      <c r="BL38" s="518"/>
      <c r="BM38" s="518"/>
      <c r="BN38" s="518"/>
      <c r="BO38" s="518"/>
      <c r="BP38" s="518"/>
      <c r="BQ38" s="518"/>
      <c r="BR38" s="518"/>
      <c r="BS38" s="518"/>
      <c r="BT38" s="518"/>
      <c r="BU38" s="518"/>
      <c r="BV38" s="518"/>
      <c r="BW38" s="518"/>
      <c r="BX38" s="518"/>
      <c r="BY38" s="518"/>
      <c r="BZ38" s="518"/>
      <c r="CA38" s="518"/>
      <c r="CB38" s="518"/>
      <c r="CC38" s="518"/>
      <c r="CD38" s="518"/>
    </row>
    <row r="39" spans="9:82" s="1" customFormat="1">
      <c r="I39" s="2"/>
      <c r="J39" s="539"/>
      <c r="AE39" s="362"/>
      <c r="AG39" s="362"/>
      <c r="AH39" s="362"/>
      <c r="AI39" s="362"/>
      <c r="AM39" s="532"/>
      <c r="AN39" s="533"/>
      <c r="AP39" s="516"/>
      <c r="AX39" s="518"/>
      <c r="AY39" s="518"/>
      <c r="AZ39" s="518"/>
      <c r="BA39" s="518"/>
      <c r="BB39" s="518"/>
      <c r="BC39" s="518"/>
      <c r="BD39" s="518"/>
      <c r="BE39" s="518"/>
      <c r="BF39" s="518"/>
      <c r="BG39" s="518"/>
      <c r="BH39" s="518"/>
      <c r="BI39" s="518"/>
      <c r="BJ39" s="518"/>
      <c r="BK39" s="518"/>
      <c r="BL39" s="518"/>
      <c r="BM39" s="518"/>
      <c r="BN39" s="518"/>
      <c r="BO39" s="518"/>
      <c r="BP39" s="518"/>
      <c r="BQ39" s="518"/>
      <c r="BR39" s="518"/>
      <c r="BS39" s="518"/>
      <c r="BT39" s="518"/>
      <c r="BU39" s="518"/>
      <c r="BV39" s="518"/>
      <c r="BW39" s="518"/>
      <c r="BX39" s="518"/>
      <c r="BY39" s="518"/>
      <c r="BZ39" s="518"/>
      <c r="CA39" s="518"/>
      <c r="CB39" s="518"/>
      <c r="CC39" s="518"/>
      <c r="CD39" s="518"/>
    </row>
    <row r="40" spans="9:82" s="1" customFormat="1">
      <c r="J40" s="539">
        <v>45056</v>
      </c>
      <c r="K40" s="1" t="s">
        <v>353</v>
      </c>
      <c r="L40" s="1">
        <v>100</v>
      </c>
      <c r="P40" s="1" t="s">
        <v>353</v>
      </c>
      <c r="Q40" s="1">
        <v>420</v>
      </c>
      <c r="AE40" s="163">
        <f>AE38*AE31</f>
        <v>318.42120000000006</v>
      </c>
      <c r="AM40" s="532" t="s">
        <v>339</v>
      </c>
      <c r="AN40" s="533" t="s">
        <v>347</v>
      </c>
      <c r="AP40" s="516"/>
      <c r="AX40" s="518"/>
      <c r="AY40" s="518"/>
      <c r="AZ40" s="518"/>
      <c r="BA40" s="518"/>
      <c r="BB40" s="518"/>
      <c r="BC40" s="518"/>
      <c r="BD40" s="518"/>
      <c r="BE40" s="518"/>
      <c r="BF40" s="518"/>
      <c r="BG40" s="518"/>
      <c r="BH40" s="518"/>
      <c r="BI40" s="518"/>
      <c r="BJ40" s="518"/>
      <c r="BK40" s="518"/>
      <c r="BL40" s="518"/>
      <c r="BM40" s="518"/>
      <c r="BN40" s="518"/>
      <c r="BO40" s="518"/>
      <c r="BP40" s="518"/>
      <c r="BQ40" s="518"/>
      <c r="BR40" s="518"/>
      <c r="BS40" s="518"/>
      <c r="BT40" s="518"/>
      <c r="BU40" s="518"/>
      <c r="BV40" s="518"/>
      <c r="BW40" s="518"/>
      <c r="BX40" s="518"/>
      <c r="BY40" s="518"/>
      <c r="BZ40" s="518"/>
      <c r="CA40" s="518"/>
      <c r="CB40" s="518"/>
      <c r="CC40" s="518"/>
      <c r="CD40" s="518"/>
    </row>
    <row r="41" spans="9:82" s="1" customFormat="1">
      <c r="J41" s="539">
        <v>45056</v>
      </c>
      <c r="K41" s="1" t="s">
        <v>354</v>
      </c>
      <c r="L41" s="1">
        <v>44.09</v>
      </c>
      <c r="M41" s="1" t="s">
        <v>358</v>
      </c>
      <c r="P41" s="1" t="s">
        <v>354</v>
      </c>
      <c r="Q41" s="1">
        <v>460</v>
      </c>
      <c r="AM41" s="113" t="s">
        <v>337</v>
      </c>
      <c r="AN41" s="533" t="s">
        <v>350</v>
      </c>
      <c r="AP41" s="516"/>
      <c r="AX41" s="518"/>
      <c r="AY41" s="518"/>
      <c r="AZ41" s="518"/>
      <c r="BA41" s="518"/>
      <c r="BB41" s="518"/>
      <c r="BC41" s="518"/>
      <c r="BD41" s="518"/>
      <c r="BE41" s="518"/>
      <c r="BF41" s="518"/>
      <c r="BG41" s="518"/>
      <c r="BH41" s="518"/>
      <c r="BI41" s="518"/>
      <c r="BJ41" s="518"/>
      <c r="BK41" s="518"/>
      <c r="BL41" s="518"/>
      <c r="BM41" s="518"/>
      <c r="BN41" s="518"/>
      <c r="BO41" s="518"/>
      <c r="BP41" s="518"/>
      <c r="BQ41" s="518"/>
      <c r="BR41" s="518"/>
      <c r="BS41" s="518"/>
      <c r="BT41" s="518"/>
      <c r="BU41" s="518"/>
      <c r="BV41" s="518"/>
      <c r="BW41" s="518"/>
      <c r="BX41" s="518"/>
      <c r="BY41" s="518"/>
      <c r="BZ41" s="518"/>
      <c r="CA41" s="518"/>
      <c r="CB41" s="518"/>
      <c r="CC41" s="518"/>
      <c r="CD41" s="518"/>
    </row>
    <row r="42" spans="9:82" s="1" customFormat="1">
      <c r="J42" s="539">
        <v>45056</v>
      </c>
      <c r="K42" s="1" t="s">
        <v>354</v>
      </c>
      <c r="L42" s="1">
        <v>29.34</v>
      </c>
      <c r="M42" s="1" t="s">
        <v>359</v>
      </c>
      <c r="P42" s="1" t="s">
        <v>355</v>
      </c>
      <c r="Q42" s="1">
        <v>104.24</v>
      </c>
      <c r="AM42" s="113" t="s">
        <v>341</v>
      </c>
      <c r="AN42" s="533" t="s">
        <v>349</v>
      </c>
      <c r="AP42" s="516"/>
      <c r="AQ42" s="509"/>
      <c r="AX42" s="518"/>
      <c r="AY42" s="518"/>
      <c r="AZ42" s="518"/>
      <c r="BA42" s="518"/>
      <c r="BB42" s="518"/>
      <c r="BC42" s="518"/>
      <c r="BD42" s="518"/>
      <c r="BE42" s="518"/>
      <c r="BF42" s="518"/>
      <c r="BG42" s="518"/>
      <c r="BH42" s="518"/>
      <c r="BI42" s="518"/>
      <c r="BJ42" s="518"/>
      <c r="BK42" s="518"/>
      <c r="BL42" s="518"/>
      <c r="BM42" s="518"/>
      <c r="BN42" s="518"/>
      <c r="BO42" s="518"/>
      <c r="BP42" s="518"/>
      <c r="BQ42" s="518"/>
      <c r="BR42" s="518"/>
      <c r="BS42" s="518"/>
      <c r="BT42" s="518"/>
      <c r="BU42" s="518"/>
      <c r="BV42" s="518"/>
      <c r="BW42" s="518"/>
      <c r="BX42" s="518"/>
      <c r="BY42" s="518"/>
      <c r="BZ42" s="518"/>
      <c r="CA42" s="518"/>
      <c r="CB42" s="518"/>
      <c r="CC42" s="518"/>
      <c r="CD42" s="518"/>
    </row>
    <row r="43" spans="9:82" s="1" customFormat="1">
      <c r="J43" s="539">
        <v>45057</v>
      </c>
      <c r="K43" s="1" t="s">
        <v>354</v>
      </c>
      <c r="L43" s="1">
        <v>26</v>
      </c>
      <c r="M43" s="1" t="s">
        <v>258</v>
      </c>
      <c r="N43" s="1">
        <v>0.56999999999999995</v>
      </c>
      <c r="AM43" s="113" t="s">
        <v>264</v>
      </c>
      <c r="AN43" s="533" t="s">
        <v>348</v>
      </c>
      <c r="AP43" s="516"/>
      <c r="AX43" s="518"/>
      <c r="AY43" s="518"/>
      <c r="AZ43" s="518"/>
      <c r="BA43" s="518"/>
      <c r="BB43" s="518"/>
      <c r="BC43" s="518"/>
      <c r="BD43" s="518"/>
      <c r="BE43" s="518"/>
      <c r="BF43" s="518"/>
      <c r="BG43" s="518"/>
      <c r="BH43" s="518"/>
      <c r="BI43" s="518"/>
      <c r="BJ43" s="518"/>
      <c r="BK43" s="518"/>
      <c r="BL43" s="518"/>
      <c r="BM43" s="518"/>
      <c r="BN43" s="518"/>
      <c r="BO43" s="518"/>
      <c r="BP43" s="518"/>
      <c r="BQ43" s="518"/>
      <c r="BR43" s="518"/>
      <c r="BS43" s="518"/>
      <c r="BT43" s="518"/>
      <c r="BU43" s="518"/>
      <c r="BV43" s="518"/>
      <c r="BW43" s="518"/>
      <c r="BX43" s="518"/>
      <c r="BY43" s="518"/>
      <c r="BZ43" s="518"/>
      <c r="CA43" s="518"/>
      <c r="CB43" s="518"/>
      <c r="CC43" s="518"/>
      <c r="CD43" s="518"/>
    </row>
    <row r="44" spans="9:82" s="1" customFormat="1">
      <c r="J44" s="539">
        <v>45062</v>
      </c>
      <c r="K44" s="1" t="s">
        <v>353</v>
      </c>
      <c r="L44" s="1">
        <v>20</v>
      </c>
      <c r="Q44" s="1">
        <f>Q40+Q42</f>
        <v>524.24</v>
      </c>
      <c r="AP44" s="516"/>
      <c r="AX44" s="518"/>
      <c r="AY44" s="518"/>
      <c r="AZ44" s="518"/>
      <c r="BA44" s="518"/>
      <c r="BB44" s="518"/>
      <c r="BC44" s="518"/>
      <c r="BD44" s="518"/>
      <c r="BE44" s="518"/>
      <c r="BF44" s="518"/>
      <c r="BG44" s="518"/>
      <c r="BH44" s="518"/>
      <c r="BI44" s="518"/>
      <c r="BJ44" s="518"/>
      <c r="BK44" s="518"/>
      <c r="BL44" s="518"/>
      <c r="BM44" s="518"/>
      <c r="BN44" s="518"/>
      <c r="BO44" s="518"/>
      <c r="BP44" s="518"/>
      <c r="BQ44" s="518"/>
      <c r="BR44" s="518"/>
      <c r="BS44" s="518"/>
      <c r="BT44" s="518"/>
      <c r="BU44" s="518"/>
      <c r="BV44" s="518"/>
      <c r="BW44" s="518"/>
      <c r="BX44" s="518"/>
      <c r="BY44" s="518"/>
      <c r="BZ44" s="518"/>
      <c r="CA44" s="518"/>
      <c r="CB44" s="518"/>
      <c r="CC44" s="518"/>
      <c r="CD44" s="518"/>
    </row>
    <row r="45" spans="9:82" s="1" customFormat="1">
      <c r="J45" s="539">
        <v>45063</v>
      </c>
      <c r="K45" s="1" t="s">
        <v>354</v>
      </c>
      <c r="L45" s="1">
        <v>8.91</v>
      </c>
      <c r="M45" s="1" t="s">
        <v>343</v>
      </c>
      <c r="S45" s="1">
        <f>Q44-Q41</f>
        <v>64.240000000000009</v>
      </c>
      <c r="U45" s="1">
        <f>S45*4.9</f>
        <v>314.77600000000007</v>
      </c>
      <c r="AN45" s="535" t="s">
        <v>351</v>
      </c>
      <c r="AO45" s="55" t="s">
        <v>352</v>
      </c>
      <c r="AP45" s="534"/>
      <c r="AQ45" s="55"/>
      <c r="AR45" s="55"/>
      <c r="AS45" s="55"/>
      <c r="AX45" s="518"/>
      <c r="AY45" s="518"/>
      <c r="AZ45" s="518"/>
      <c r="BA45" s="518"/>
      <c r="BB45" s="518"/>
      <c r="BC45" s="518"/>
      <c r="BD45" s="518"/>
      <c r="BE45" s="518"/>
      <c r="BF45" s="518"/>
      <c r="BG45" s="518"/>
      <c r="BH45" s="518"/>
      <c r="BI45" s="518"/>
      <c r="BJ45" s="518"/>
      <c r="BK45" s="518"/>
      <c r="BL45" s="518"/>
      <c r="BM45" s="518"/>
      <c r="BN45" s="518"/>
      <c r="BO45" s="518"/>
      <c r="BP45" s="518"/>
      <c r="BQ45" s="518"/>
      <c r="BR45" s="518"/>
      <c r="BS45" s="518"/>
      <c r="BT45" s="518"/>
      <c r="BU45" s="518"/>
      <c r="BV45" s="518"/>
      <c r="BW45" s="518"/>
      <c r="BX45" s="518"/>
      <c r="BY45" s="518"/>
      <c r="BZ45" s="518"/>
      <c r="CA45" s="518"/>
      <c r="CB45" s="518"/>
      <c r="CC45" s="518"/>
      <c r="CD45" s="518"/>
    </row>
    <row r="46" spans="9:82" s="1" customFormat="1">
      <c r="J46" s="539">
        <v>45064</v>
      </c>
      <c r="K46" s="1" t="s">
        <v>354</v>
      </c>
      <c r="L46" s="1">
        <v>5.0999999999999996</v>
      </c>
      <c r="M46" s="1" t="s">
        <v>343</v>
      </c>
      <c r="AP46" s="516"/>
      <c r="AX46" s="518"/>
      <c r="AY46" s="518"/>
      <c r="AZ46" s="518"/>
      <c r="BA46" s="518"/>
      <c r="BB46" s="518"/>
      <c r="BC46" s="518"/>
      <c r="BD46" s="518"/>
      <c r="BE46" s="518"/>
      <c r="BF46" s="518"/>
      <c r="BG46" s="518"/>
      <c r="BH46" s="518"/>
      <c r="BI46" s="518"/>
      <c r="BJ46" s="518"/>
      <c r="BK46" s="518"/>
      <c r="BL46" s="518"/>
      <c r="BM46" s="518"/>
      <c r="BN46" s="518"/>
      <c r="BO46" s="518"/>
      <c r="BP46" s="518"/>
      <c r="BQ46" s="518"/>
      <c r="BR46" s="518"/>
      <c r="BS46" s="518"/>
      <c r="BT46" s="518"/>
      <c r="BU46" s="518"/>
      <c r="BV46" s="518"/>
      <c r="BW46" s="518"/>
      <c r="BX46" s="518"/>
      <c r="BY46" s="518"/>
      <c r="BZ46" s="518"/>
      <c r="CA46" s="518"/>
      <c r="CB46" s="518"/>
      <c r="CC46" s="518"/>
      <c r="CD46" s="518"/>
    </row>
    <row r="47" spans="9:82" s="1" customFormat="1">
      <c r="J47" s="539">
        <v>45064</v>
      </c>
      <c r="K47" s="1" t="s">
        <v>354</v>
      </c>
      <c r="L47" s="1">
        <v>6.56</v>
      </c>
      <c r="M47" s="1" t="s">
        <v>358</v>
      </c>
      <c r="N47" s="1">
        <f>0</f>
        <v>0</v>
      </c>
      <c r="AP47" s="516"/>
      <c r="AX47" s="518"/>
      <c r="AY47" s="518"/>
      <c r="AZ47" s="518"/>
      <c r="BA47" s="518"/>
      <c r="BB47" s="518"/>
      <c r="BC47" s="518"/>
      <c r="BD47" s="518"/>
      <c r="BE47" s="518"/>
      <c r="BF47" s="518"/>
      <c r="BG47" s="518"/>
      <c r="BH47" s="518"/>
      <c r="BI47" s="518"/>
      <c r="BJ47" s="518"/>
      <c r="BK47" s="518"/>
      <c r="BL47" s="518"/>
      <c r="BM47" s="518"/>
      <c r="BN47" s="518"/>
      <c r="BO47" s="518"/>
      <c r="BP47" s="518"/>
      <c r="BQ47" s="518"/>
      <c r="BR47" s="518"/>
      <c r="BS47" s="518"/>
      <c r="BT47" s="518"/>
      <c r="BU47" s="518"/>
      <c r="BV47" s="518"/>
      <c r="BW47" s="518"/>
      <c r="BX47" s="518"/>
      <c r="BY47" s="518"/>
      <c r="BZ47" s="518"/>
      <c r="CA47" s="518"/>
      <c r="CB47" s="518"/>
      <c r="CC47" s="518"/>
      <c r="CD47" s="518"/>
    </row>
    <row r="48" spans="9:82" s="1" customFormat="1">
      <c r="J48" s="539">
        <v>45134</v>
      </c>
      <c r="K48" s="1" t="s">
        <v>355</v>
      </c>
      <c r="L48" s="1">
        <v>34.04</v>
      </c>
      <c r="M48" s="1" t="s">
        <v>359</v>
      </c>
      <c r="N48" s="1">
        <v>34.04</v>
      </c>
      <c r="AP48" s="516"/>
      <c r="AX48" s="518"/>
      <c r="AY48" s="518"/>
      <c r="AZ48" s="518"/>
      <c r="BA48" s="518"/>
      <c r="BB48" s="518"/>
      <c r="BC48" s="518"/>
      <c r="BD48" s="518"/>
      <c r="BE48" s="518"/>
      <c r="BF48" s="518"/>
      <c r="BG48" s="518"/>
      <c r="BH48" s="518"/>
      <c r="BI48" s="518"/>
      <c r="BJ48" s="518"/>
      <c r="BK48" s="518"/>
      <c r="BL48" s="518"/>
      <c r="BM48" s="518"/>
      <c r="BN48" s="518"/>
      <c r="BO48" s="518"/>
      <c r="BP48" s="518"/>
      <c r="BQ48" s="518"/>
      <c r="BR48" s="518"/>
      <c r="BS48" s="518"/>
      <c r="BT48" s="518"/>
      <c r="BU48" s="518"/>
      <c r="BV48" s="518"/>
      <c r="BW48" s="518"/>
      <c r="BX48" s="518"/>
      <c r="BY48" s="518"/>
      <c r="BZ48" s="518"/>
      <c r="CA48" s="518"/>
      <c r="CB48" s="518"/>
      <c r="CC48" s="518"/>
      <c r="CD48" s="518"/>
    </row>
    <row r="49" spans="10:82" s="1" customFormat="1">
      <c r="J49" s="539">
        <v>45139</v>
      </c>
      <c r="K49" s="1" t="s">
        <v>354</v>
      </c>
      <c r="L49" s="1">
        <v>23.25</v>
      </c>
      <c r="M49" s="1" t="s">
        <v>360</v>
      </c>
      <c r="AP49" s="516"/>
      <c r="AX49" s="518"/>
      <c r="AY49" s="518"/>
      <c r="AZ49" s="518"/>
      <c r="BA49" s="518"/>
      <c r="BB49" s="518"/>
      <c r="BC49" s="518"/>
      <c r="BD49" s="518"/>
      <c r="BE49" s="518"/>
      <c r="BF49" s="518"/>
      <c r="BG49" s="518"/>
      <c r="BH49" s="518"/>
      <c r="BI49" s="518"/>
      <c r="BJ49" s="518"/>
      <c r="BK49" s="518"/>
      <c r="BL49" s="518"/>
      <c r="BM49" s="518"/>
      <c r="BN49" s="518"/>
      <c r="BO49" s="518"/>
      <c r="BP49" s="518"/>
      <c r="BQ49" s="518"/>
      <c r="BR49" s="518"/>
      <c r="BS49" s="518"/>
      <c r="BT49" s="518"/>
      <c r="BU49" s="518"/>
      <c r="BV49" s="518"/>
      <c r="BW49" s="518"/>
      <c r="BX49" s="518"/>
      <c r="BY49" s="518"/>
      <c r="BZ49" s="518"/>
      <c r="CA49" s="518"/>
      <c r="CB49" s="518"/>
      <c r="CC49" s="518"/>
      <c r="CD49" s="518"/>
    </row>
    <row r="50" spans="10:82" s="1" customFormat="1">
      <c r="J50" s="539">
        <v>45139</v>
      </c>
      <c r="K50" s="1" t="s">
        <v>354</v>
      </c>
      <c r="L50" s="1">
        <v>8</v>
      </c>
      <c r="M50" s="1" t="s">
        <v>258</v>
      </c>
      <c r="N50" s="1">
        <f>N48-31.25</f>
        <v>2.7899999999999991</v>
      </c>
      <c r="AP50" s="516"/>
      <c r="AX50" s="518"/>
      <c r="AY50" s="518"/>
      <c r="AZ50" s="518"/>
      <c r="BA50" s="518"/>
      <c r="BB50" s="518"/>
      <c r="BC50" s="518"/>
      <c r="BD50" s="518"/>
      <c r="BE50" s="518"/>
      <c r="BF50" s="518"/>
      <c r="BG50" s="518"/>
      <c r="BH50" s="518"/>
      <c r="BI50" s="518"/>
      <c r="BJ50" s="518"/>
      <c r="BK50" s="518"/>
      <c r="BL50" s="518"/>
      <c r="BM50" s="518"/>
      <c r="BN50" s="518"/>
      <c r="BO50" s="518"/>
      <c r="BP50" s="518"/>
      <c r="BQ50" s="518"/>
      <c r="BR50" s="518"/>
      <c r="BS50" s="518"/>
      <c r="BT50" s="518"/>
      <c r="BU50" s="518"/>
      <c r="BV50" s="518"/>
      <c r="BW50" s="518"/>
      <c r="BX50" s="518"/>
      <c r="BY50" s="518"/>
      <c r="BZ50" s="518"/>
      <c r="CA50" s="518"/>
      <c r="CB50" s="518"/>
      <c r="CC50" s="518"/>
      <c r="CD50" s="518"/>
    </row>
    <row r="51" spans="10:82" s="1" customFormat="1">
      <c r="J51" s="539">
        <v>45139</v>
      </c>
      <c r="K51" s="1" t="s">
        <v>355</v>
      </c>
      <c r="L51" s="1">
        <v>54.25</v>
      </c>
      <c r="M51" s="1" t="s">
        <v>358</v>
      </c>
      <c r="N51" s="1">
        <f>L51+N50</f>
        <v>57.04</v>
      </c>
      <c r="AP51" s="516"/>
      <c r="AX51" s="518"/>
      <c r="AY51" s="518"/>
      <c r="AZ51" s="518"/>
      <c r="BA51" s="518"/>
      <c r="BB51" s="518"/>
      <c r="BC51" s="518"/>
      <c r="BD51" s="518"/>
      <c r="BE51" s="518"/>
      <c r="BF51" s="518"/>
      <c r="BG51" s="518"/>
      <c r="BH51" s="518"/>
      <c r="BI51" s="518"/>
      <c r="BJ51" s="518"/>
      <c r="BK51" s="518"/>
      <c r="BL51" s="518"/>
      <c r="BM51" s="518"/>
      <c r="BN51" s="518"/>
      <c r="BO51" s="518"/>
      <c r="BP51" s="518"/>
      <c r="BQ51" s="518"/>
      <c r="BR51" s="518"/>
      <c r="BS51" s="518"/>
      <c r="BT51" s="518"/>
      <c r="BU51" s="518"/>
      <c r="BV51" s="518"/>
      <c r="BW51" s="518"/>
      <c r="BX51" s="518"/>
      <c r="BY51" s="518"/>
      <c r="BZ51" s="518"/>
      <c r="CA51" s="518"/>
      <c r="CB51" s="518"/>
      <c r="CC51" s="518"/>
      <c r="CD51" s="518"/>
    </row>
    <row r="52" spans="10:82" s="1" customFormat="1">
      <c r="J52" s="539">
        <v>45140</v>
      </c>
      <c r="K52" s="1" t="s">
        <v>354</v>
      </c>
      <c r="L52" s="1">
        <v>5.28</v>
      </c>
      <c r="M52" s="1" t="s">
        <v>361</v>
      </c>
      <c r="AP52" s="516"/>
      <c r="AX52" s="518"/>
      <c r="AY52" s="518"/>
      <c r="AZ52" s="518"/>
      <c r="BA52" s="518"/>
      <c r="BB52" s="518"/>
      <c r="BC52" s="518"/>
      <c r="BD52" s="518"/>
      <c r="BE52" s="518"/>
      <c r="BF52" s="518"/>
      <c r="BG52" s="518"/>
      <c r="BH52" s="518"/>
      <c r="BI52" s="518"/>
      <c r="BJ52" s="518"/>
      <c r="BK52" s="518"/>
      <c r="BL52" s="518"/>
      <c r="BM52" s="518"/>
      <c r="BN52" s="518"/>
      <c r="BO52" s="518"/>
      <c r="BP52" s="518"/>
      <c r="BQ52" s="518"/>
      <c r="BR52" s="518"/>
      <c r="BS52" s="518"/>
      <c r="BT52" s="518"/>
      <c r="BU52" s="518"/>
      <c r="BV52" s="518"/>
      <c r="BW52" s="518"/>
      <c r="BX52" s="518"/>
      <c r="BY52" s="518"/>
      <c r="BZ52" s="518"/>
      <c r="CA52" s="518"/>
      <c r="CB52" s="518"/>
      <c r="CC52" s="518"/>
      <c r="CD52" s="518"/>
    </row>
    <row r="53" spans="10:82" s="1" customFormat="1">
      <c r="J53" s="539">
        <v>45140</v>
      </c>
      <c r="K53" s="1" t="s">
        <v>354</v>
      </c>
      <c r="L53" s="1">
        <v>5.01</v>
      </c>
      <c r="M53" s="1" t="s">
        <v>362</v>
      </c>
      <c r="AP53" s="516"/>
      <c r="AX53" s="518"/>
      <c r="AY53" s="518"/>
      <c r="AZ53" s="518"/>
      <c r="BA53" s="518"/>
      <c r="BB53" s="518"/>
      <c r="BC53" s="518"/>
      <c r="BD53" s="518"/>
      <c r="BE53" s="518"/>
      <c r="BF53" s="518"/>
      <c r="BG53" s="518"/>
      <c r="BH53" s="518"/>
      <c r="BI53" s="518"/>
      <c r="BJ53" s="518"/>
      <c r="BK53" s="518"/>
      <c r="BL53" s="518"/>
      <c r="BM53" s="518"/>
      <c r="BN53" s="518"/>
      <c r="BO53" s="518"/>
      <c r="BP53" s="518"/>
      <c r="BQ53" s="518"/>
      <c r="BR53" s="518"/>
      <c r="BS53" s="518"/>
      <c r="BT53" s="518"/>
      <c r="BU53" s="518"/>
      <c r="BV53" s="518"/>
      <c r="BW53" s="518"/>
      <c r="BX53" s="518"/>
      <c r="BY53" s="518"/>
      <c r="BZ53" s="518"/>
      <c r="CA53" s="518"/>
      <c r="CB53" s="518"/>
      <c r="CC53" s="518"/>
      <c r="CD53" s="518"/>
    </row>
    <row r="54" spans="10:82" s="1" customFormat="1">
      <c r="J54" s="539">
        <v>45140</v>
      </c>
      <c r="K54" s="1" t="s">
        <v>354</v>
      </c>
      <c r="L54" s="1">
        <v>5.19</v>
      </c>
      <c r="M54" s="1" t="s">
        <v>363</v>
      </c>
      <c r="U54" s="1">
        <f>383.71+64.24</f>
        <v>447.95</v>
      </c>
      <c r="AP54" s="516"/>
      <c r="AX54" s="518"/>
      <c r="AY54" s="518"/>
      <c r="AZ54" s="518"/>
      <c r="BA54" s="518"/>
      <c r="BB54" s="518"/>
      <c r="BC54" s="518"/>
      <c r="BD54" s="518"/>
      <c r="BE54" s="518"/>
      <c r="BF54" s="518"/>
      <c r="BG54" s="518"/>
      <c r="BH54" s="518"/>
      <c r="BI54" s="518"/>
      <c r="BJ54" s="518"/>
      <c r="BK54" s="518"/>
      <c r="BL54" s="518"/>
      <c r="BM54" s="518"/>
      <c r="BN54" s="518"/>
      <c r="BO54" s="518"/>
      <c r="BP54" s="518"/>
      <c r="BQ54" s="518"/>
      <c r="BR54" s="518"/>
      <c r="BS54" s="518"/>
      <c r="BT54" s="518"/>
      <c r="BU54" s="518"/>
      <c r="BV54" s="518"/>
      <c r="BW54" s="518"/>
      <c r="BX54" s="518"/>
      <c r="BY54" s="518"/>
      <c r="BZ54" s="518"/>
      <c r="CA54" s="518"/>
      <c r="CB54" s="518"/>
      <c r="CC54" s="518"/>
      <c r="CD54" s="518"/>
    </row>
    <row r="55" spans="10:82" s="1" customFormat="1">
      <c r="J55" s="539">
        <v>45140</v>
      </c>
      <c r="K55" s="1" t="s">
        <v>354</v>
      </c>
      <c r="L55" s="1">
        <v>41.56</v>
      </c>
      <c r="M55" s="1" t="s">
        <v>258</v>
      </c>
      <c r="N55" s="1">
        <v>0</v>
      </c>
      <c r="AP55" s="516"/>
      <c r="AX55" s="518"/>
      <c r="AY55" s="518"/>
      <c r="AZ55" s="518"/>
      <c r="BA55" s="518"/>
      <c r="BB55" s="518"/>
      <c r="BC55" s="518"/>
      <c r="BD55" s="518"/>
      <c r="BE55" s="518"/>
      <c r="BF55" s="518"/>
      <c r="BG55" s="518"/>
      <c r="BH55" s="518"/>
      <c r="BI55" s="518"/>
      <c r="BJ55" s="518"/>
      <c r="BK55" s="518"/>
      <c r="BL55" s="518"/>
      <c r="BM55" s="518"/>
      <c r="BN55" s="518"/>
      <c r="BO55" s="518"/>
      <c r="BP55" s="518"/>
      <c r="BQ55" s="518"/>
      <c r="BR55" s="518"/>
      <c r="BS55" s="518"/>
      <c r="BT55" s="518"/>
      <c r="BU55" s="518"/>
      <c r="BV55" s="518"/>
      <c r="BW55" s="518"/>
      <c r="BX55" s="518"/>
      <c r="BY55" s="518"/>
      <c r="BZ55" s="518"/>
      <c r="CA55" s="518"/>
      <c r="CB55" s="518"/>
      <c r="CC55" s="518"/>
      <c r="CD55" s="518"/>
    </row>
    <row r="56" spans="10:82" s="1" customFormat="1">
      <c r="J56" s="539">
        <v>45147</v>
      </c>
      <c r="K56" s="1" t="s">
        <v>353</v>
      </c>
      <c r="L56" s="1">
        <v>100</v>
      </c>
      <c r="M56" s="539"/>
      <c r="AP56" s="516"/>
      <c r="AX56" s="518"/>
      <c r="AY56" s="518"/>
      <c r="AZ56" s="518"/>
      <c r="BA56" s="518"/>
      <c r="BB56" s="518"/>
      <c r="BC56" s="518"/>
      <c r="BD56" s="518"/>
      <c r="BE56" s="518"/>
      <c r="BF56" s="518"/>
      <c r="BG56" s="518"/>
      <c r="BH56" s="518"/>
      <c r="BI56" s="518"/>
      <c r="BJ56" s="518"/>
      <c r="BK56" s="518"/>
      <c r="BL56" s="518"/>
      <c r="BM56" s="518"/>
      <c r="BN56" s="518"/>
      <c r="BO56" s="518"/>
      <c r="BP56" s="518"/>
      <c r="BQ56" s="518"/>
      <c r="BR56" s="518"/>
      <c r="BS56" s="518"/>
      <c r="BT56" s="518"/>
      <c r="BU56" s="518"/>
      <c r="BV56" s="518"/>
      <c r="BW56" s="518"/>
      <c r="BX56" s="518"/>
      <c r="BY56" s="518"/>
      <c r="BZ56" s="518"/>
      <c r="CA56" s="518"/>
      <c r="CB56" s="518"/>
      <c r="CC56" s="518"/>
      <c r="CD56" s="518"/>
    </row>
    <row r="57" spans="10:82" s="1" customFormat="1">
      <c r="J57" s="539">
        <v>45147</v>
      </c>
      <c r="K57" s="1" t="s">
        <v>354</v>
      </c>
      <c r="L57" s="1">
        <v>60</v>
      </c>
      <c r="M57" s="1" t="s">
        <v>258</v>
      </c>
      <c r="R57" s="1" t="s">
        <v>364</v>
      </c>
      <c r="S57" s="1">
        <v>64.239999999999995</v>
      </c>
      <c r="AX57" s="518"/>
      <c r="AY57" s="518"/>
      <c r="AZ57" s="518"/>
      <c r="BA57" s="518"/>
      <c r="BB57" s="518"/>
      <c r="BC57" s="518"/>
      <c r="BD57" s="518"/>
      <c r="BE57" s="518"/>
      <c r="BF57" s="518"/>
      <c r="BG57" s="518"/>
      <c r="BH57" s="518"/>
      <c r="BI57" s="518"/>
      <c r="BJ57" s="518"/>
      <c r="BK57" s="518"/>
      <c r="BL57" s="518"/>
      <c r="BM57" s="518"/>
      <c r="BN57" s="518"/>
      <c r="BO57" s="518"/>
      <c r="BP57" s="518"/>
      <c r="BQ57" s="518"/>
      <c r="BR57" s="518"/>
      <c r="BS57" s="518"/>
      <c r="BT57" s="518"/>
      <c r="BU57" s="518"/>
      <c r="BV57" s="518"/>
      <c r="BW57" s="518"/>
      <c r="BX57" s="518"/>
      <c r="BY57" s="518"/>
      <c r="BZ57" s="518"/>
      <c r="CA57" s="518"/>
      <c r="CB57" s="518"/>
      <c r="CC57" s="518"/>
      <c r="CD57" s="518"/>
    </row>
    <row r="58" spans="10:82" s="1" customFormat="1">
      <c r="J58" s="539">
        <v>45147</v>
      </c>
      <c r="K58" s="1" t="s">
        <v>354</v>
      </c>
      <c r="L58" s="1">
        <v>40</v>
      </c>
      <c r="M58" s="1" t="s">
        <v>343</v>
      </c>
      <c r="N58" s="1">
        <v>0</v>
      </c>
      <c r="R58" s="1" t="s">
        <v>258</v>
      </c>
      <c r="S58" s="385">
        <v>152.35</v>
      </c>
      <c r="AX58" s="518"/>
      <c r="AY58" s="518"/>
      <c r="AZ58" s="518"/>
      <c r="BA58" s="518"/>
      <c r="BB58" s="518"/>
      <c r="BC58" s="518"/>
      <c r="BD58" s="518"/>
      <c r="BE58" s="518"/>
      <c r="BF58" s="518"/>
      <c r="BG58" s="518"/>
      <c r="BH58" s="518"/>
      <c r="BI58" s="518"/>
      <c r="BJ58" s="518"/>
      <c r="BK58" s="518"/>
      <c r="BL58" s="518"/>
      <c r="BM58" s="518"/>
      <c r="BN58" s="518"/>
      <c r="BO58" s="518"/>
      <c r="BP58" s="518"/>
      <c r="BQ58" s="518"/>
      <c r="BR58" s="518"/>
      <c r="BS58" s="518"/>
      <c r="BT58" s="518"/>
      <c r="BU58" s="518"/>
      <c r="BV58" s="518"/>
      <c r="BW58" s="518"/>
      <c r="BX58" s="518"/>
      <c r="BY58" s="518"/>
      <c r="BZ58" s="518"/>
      <c r="CA58" s="518"/>
      <c r="CB58" s="518"/>
      <c r="CC58" s="518"/>
      <c r="CD58" s="518"/>
    </row>
    <row r="59" spans="10:82" s="1" customFormat="1">
      <c r="J59" s="539">
        <v>45153</v>
      </c>
      <c r="K59" s="1" t="s">
        <v>355</v>
      </c>
      <c r="L59" s="1">
        <v>15.95</v>
      </c>
      <c r="M59" s="1" t="s">
        <v>361</v>
      </c>
      <c r="N59" s="1">
        <v>15.95</v>
      </c>
      <c r="R59" s="1" t="s">
        <v>365</v>
      </c>
      <c r="S59" s="385">
        <v>54.01</v>
      </c>
      <c r="AX59" s="518"/>
      <c r="AY59" s="518"/>
      <c r="AZ59" s="518"/>
      <c r="BA59" s="518"/>
      <c r="BB59" s="518"/>
      <c r="BC59" s="518"/>
      <c r="BD59" s="518"/>
      <c r="BE59" s="518"/>
      <c r="BF59" s="518"/>
      <c r="BG59" s="518"/>
      <c r="BH59" s="518"/>
      <c r="BI59" s="518"/>
      <c r="BJ59" s="518"/>
      <c r="BK59" s="518"/>
      <c r="BL59" s="518"/>
      <c r="BM59" s="518"/>
      <c r="BN59" s="518"/>
      <c r="BO59" s="518"/>
      <c r="BP59" s="518"/>
      <c r="BQ59" s="518"/>
      <c r="BR59" s="518"/>
      <c r="BS59" s="518"/>
      <c r="BT59" s="518"/>
      <c r="BU59" s="518"/>
      <c r="BV59" s="518"/>
      <c r="BW59" s="518"/>
      <c r="BX59" s="518"/>
      <c r="BY59" s="518"/>
      <c r="BZ59" s="518"/>
      <c r="CA59" s="518"/>
      <c r="CB59" s="518"/>
      <c r="CC59" s="518"/>
      <c r="CD59" s="518"/>
    </row>
    <row r="60" spans="10:82" s="1" customFormat="1">
      <c r="J60" s="539">
        <v>45156</v>
      </c>
      <c r="K60" s="1" t="s">
        <v>353</v>
      </c>
      <c r="L60" s="1">
        <v>200</v>
      </c>
      <c r="R60" s="1" t="s">
        <v>366</v>
      </c>
      <c r="S60" s="385">
        <v>47.84</v>
      </c>
      <c r="AX60" s="518"/>
      <c r="AY60" s="518"/>
      <c r="AZ60" s="518"/>
      <c r="BA60" s="518"/>
      <c r="BB60" s="518"/>
      <c r="BC60" s="518"/>
      <c r="BD60" s="518"/>
      <c r="BE60" s="518"/>
      <c r="BF60" s="518"/>
      <c r="BG60" s="518"/>
      <c r="BH60" s="518"/>
      <c r="BI60" s="518"/>
      <c r="BJ60" s="518"/>
      <c r="BK60" s="518"/>
      <c r="BL60" s="518"/>
      <c r="BM60" s="518"/>
      <c r="BN60" s="518"/>
      <c r="BO60" s="518"/>
      <c r="BP60" s="518"/>
      <c r="BQ60" s="518"/>
      <c r="BR60" s="518"/>
      <c r="BS60" s="518"/>
      <c r="BT60" s="518"/>
      <c r="BU60" s="518"/>
      <c r="BV60" s="518"/>
      <c r="BW60" s="518"/>
      <c r="BX60" s="518"/>
      <c r="BY60" s="518"/>
      <c r="BZ60" s="518"/>
      <c r="CA60" s="518"/>
      <c r="CB60" s="518"/>
      <c r="CC60" s="518"/>
      <c r="CD60" s="518"/>
    </row>
    <row r="61" spans="10:82" s="1" customFormat="1">
      <c r="J61" s="539">
        <v>45160</v>
      </c>
      <c r="K61" s="1" t="s">
        <v>354</v>
      </c>
      <c r="L61" s="1">
        <v>16.79</v>
      </c>
      <c r="M61" s="1" t="s">
        <v>258</v>
      </c>
      <c r="N61" s="1">
        <f>L60+N59-151.71</f>
        <v>64.239999999999981</v>
      </c>
      <c r="R61" s="1" t="s">
        <v>362</v>
      </c>
      <c r="S61" s="540">
        <v>99.76</v>
      </c>
      <c r="T61" s="1">
        <v>108.26</v>
      </c>
      <c r="U61" s="1">
        <f>T61-S61</f>
        <v>8.5</v>
      </c>
      <c r="AX61" s="518"/>
      <c r="AY61" s="518"/>
      <c r="AZ61" s="518"/>
      <c r="BA61" s="518"/>
      <c r="BB61" s="518"/>
      <c r="BC61" s="518"/>
      <c r="BD61" s="518"/>
      <c r="BE61" s="518"/>
      <c r="BF61" s="518"/>
      <c r="BG61" s="518"/>
      <c r="BH61" s="518"/>
      <c r="BI61" s="518"/>
      <c r="BJ61" s="518"/>
      <c r="BK61" s="518"/>
      <c r="BL61" s="518"/>
      <c r="BM61" s="518"/>
      <c r="BN61" s="518"/>
      <c r="BO61" s="518"/>
      <c r="BP61" s="518"/>
      <c r="BQ61" s="518"/>
      <c r="BR61" s="518"/>
      <c r="BS61" s="518"/>
      <c r="BT61" s="518"/>
      <c r="BU61" s="518"/>
      <c r="BV61" s="518"/>
      <c r="BW61" s="518"/>
      <c r="BX61" s="518"/>
      <c r="BY61" s="518"/>
      <c r="BZ61" s="518"/>
      <c r="CA61" s="518"/>
      <c r="CB61" s="518"/>
      <c r="CC61" s="518"/>
      <c r="CD61" s="518"/>
    </row>
    <row r="62" spans="10:82" s="1" customFormat="1">
      <c r="J62" s="539">
        <v>45160</v>
      </c>
      <c r="K62" s="1" t="s">
        <v>354</v>
      </c>
      <c r="L62" s="1">
        <v>24.59</v>
      </c>
      <c r="M62" s="1" t="s">
        <v>360</v>
      </c>
      <c r="R62" s="1" t="s">
        <v>367</v>
      </c>
      <c r="S62" s="385">
        <v>20.77</v>
      </c>
      <c r="AX62" s="518"/>
      <c r="AY62" s="518"/>
      <c r="AZ62" s="518"/>
      <c r="BA62" s="518"/>
      <c r="BB62" s="518"/>
      <c r="BC62" s="518"/>
      <c r="BD62" s="518"/>
      <c r="BE62" s="518"/>
      <c r="BF62" s="518"/>
      <c r="BG62" s="518"/>
      <c r="BH62" s="518"/>
      <c r="BI62" s="518"/>
      <c r="BJ62" s="518"/>
      <c r="BK62" s="518"/>
      <c r="BL62" s="518"/>
      <c r="BM62" s="518"/>
      <c r="BN62" s="518"/>
      <c r="BO62" s="518"/>
      <c r="BP62" s="518"/>
      <c r="BQ62" s="518"/>
      <c r="BR62" s="518"/>
      <c r="BS62" s="518"/>
      <c r="BT62" s="518"/>
      <c r="BU62" s="518"/>
      <c r="BV62" s="518"/>
      <c r="BW62" s="518"/>
      <c r="BX62" s="518"/>
      <c r="BY62" s="518"/>
      <c r="BZ62" s="518"/>
      <c r="CA62" s="518"/>
      <c r="CB62" s="518"/>
      <c r="CC62" s="518"/>
      <c r="CD62" s="518"/>
    </row>
    <row r="63" spans="10:82" s="1" customFormat="1">
      <c r="J63" s="539">
        <v>45160</v>
      </c>
      <c r="K63" s="1" t="s">
        <v>354</v>
      </c>
      <c r="L63" s="1">
        <v>15.58</v>
      </c>
      <c r="M63" s="1" t="s">
        <v>363</v>
      </c>
      <c r="AX63" s="518"/>
      <c r="AY63" s="518"/>
      <c r="AZ63" s="518"/>
      <c r="BA63" s="518"/>
      <c r="BB63" s="518"/>
      <c r="BC63" s="518"/>
      <c r="BD63" s="518"/>
      <c r="BE63" s="518"/>
      <c r="BF63" s="518"/>
      <c r="BG63" s="518"/>
      <c r="BH63" s="518"/>
      <c r="BI63" s="518"/>
      <c r="BJ63" s="518"/>
      <c r="BK63" s="518"/>
      <c r="BL63" s="518"/>
      <c r="BM63" s="518"/>
      <c r="BN63" s="518"/>
      <c r="BO63" s="518"/>
      <c r="BP63" s="518"/>
      <c r="BQ63" s="518"/>
      <c r="BR63" s="518"/>
      <c r="BS63" s="518"/>
      <c r="BT63" s="518"/>
      <c r="BU63" s="518"/>
      <c r="BV63" s="518"/>
      <c r="BW63" s="518"/>
      <c r="BX63" s="518"/>
      <c r="BY63" s="518"/>
      <c r="BZ63" s="518"/>
      <c r="CA63" s="518"/>
      <c r="CB63" s="518"/>
      <c r="CC63" s="518"/>
      <c r="CD63" s="518"/>
    </row>
    <row r="64" spans="10:82" s="1" customFormat="1">
      <c r="J64" s="539">
        <v>45160</v>
      </c>
      <c r="K64" s="1" t="s">
        <v>354</v>
      </c>
      <c r="L64" s="1">
        <v>94.75</v>
      </c>
      <c r="M64" s="1" t="s">
        <v>362</v>
      </c>
      <c r="AX64" s="518"/>
      <c r="AY64" s="518"/>
      <c r="AZ64" s="518"/>
      <c r="BA64" s="518"/>
      <c r="BB64" s="518"/>
      <c r="BC64" s="518"/>
      <c r="BD64" s="518"/>
      <c r="BE64" s="518"/>
      <c r="BF64" s="518"/>
      <c r="BG64" s="518"/>
      <c r="BH64" s="518"/>
      <c r="BI64" s="518"/>
      <c r="BJ64" s="518"/>
      <c r="BK64" s="518"/>
      <c r="BL64" s="518"/>
      <c r="BM64" s="518"/>
      <c r="BN64" s="518"/>
      <c r="BO64" s="518"/>
      <c r="BP64" s="518"/>
      <c r="BQ64" s="518"/>
      <c r="BR64" s="518"/>
      <c r="BS64" s="518"/>
      <c r="BT64" s="518"/>
      <c r="BU64" s="518"/>
      <c r="BV64" s="518"/>
      <c r="BW64" s="518"/>
      <c r="BX64" s="518"/>
      <c r="BY64" s="518"/>
      <c r="BZ64" s="518"/>
      <c r="CA64" s="518"/>
      <c r="CB64" s="518"/>
      <c r="CC64" s="518"/>
      <c r="CD64" s="518"/>
    </row>
    <row r="65" spans="50:82" s="1" customFormat="1">
      <c r="AX65" s="518"/>
      <c r="AY65" s="518"/>
      <c r="AZ65" s="518"/>
      <c r="BA65" s="518"/>
      <c r="BB65" s="518"/>
      <c r="BC65" s="518"/>
      <c r="BD65" s="518"/>
      <c r="BE65" s="518"/>
      <c r="BF65" s="518"/>
      <c r="BG65" s="518"/>
      <c r="BH65" s="518"/>
      <c r="BI65" s="518"/>
      <c r="BJ65" s="518"/>
      <c r="BK65" s="518"/>
      <c r="BL65" s="518"/>
      <c r="BM65" s="518"/>
      <c r="BN65" s="518"/>
      <c r="BO65" s="518"/>
      <c r="BP65" s="518"/>
      <c r="BQ65" s="518"/>
      <c r="BR65" s="518"/>
      <c r="BS65" s="518"/>
      <c r="BT65" s="518"/>
      <c r="BU65" s="518"/>
      <c r="BV65" s="518"/>
      <c r="BW65" s="518"/>
      <c r="BX65" s="518"/>
      <c r="BY65" s="518"/>
      <c r="BZ65" s="518"/>
      <c r="CA65" s="518"/>
      <c r="CB65" s="518"/>
      <c r="CC65" s="518"/>
      <c r="CD65" s="518"/>
    </row>
    <row r="66" spans="50:82" s="1" customFormat="1">
      <c r="AX66" s="518"/>
      <c r="AY66" s="518"/>
      <c r="AZ66" s="518"/>
      <c r="BA66" s="518"/>
      <c r="BB66" s="518"/>
      <c r="BC66" s="518"/>
      <c r="BD66" s="518"/>
      <c r="BE66" s="518"/>
      <c r="BF66" s="518"/>
      <c r="BG66" s="518"/>
      <c r="BH66" s="518"/>
      <c r="BI66" s="518"/>
      <c r="BJ66" s="518"/>
      <c r="BK66" s="518"/>
      <c r="BL66" s="518"/>
      <c r="BM66" s="518"/>
      <c r="BN66" s="518"/>
      <c r="BO66" s="518"/>
      <c r="BP66" s="518"/>
      <c r="BQ66" s="518"/>
      <c r="BR66" s="518"/>
      <c r="BS66" s="518"/>
      <c r="BT66" s="518"/>
      <c r="BU66" s="518"/>
      <c r="BV66" s="518"/>
      <c r="BW66" s="518"/>
      <c r="BX66" s="518"/>
      <c r="BY66" s="518"/>
      <c r="BZ66" s="518"/>
      <c r="CA66" s="518"/>
      <c r="CB66" s="518"/>
      <c r="CC66" s="518"/>
      <c r="CD66" s="518"/>
    </row>
    <row r="67" spans="50:82" s="1" customFormat="1">
      <c r="AX67" s="518"/>
      <c r="AY67" s="518"/>
      <c r="AZ67" s="518"/>
      <c r="BA67" s="518"/>
      <c r="BB67" s="518"/>
      <c r="BC67" s="518"/>
      <c r="BD67" s="518"/>
      <c r="BE67" s="518"/>
      <c r="BF67" s="518"/>
      <c r="BG67" s="518"/>
      <c r="BH67" s="518"/>
      <c r="BI67" s="518"/>
      <c r="BJ67" s="518"/>
      <c r="BK67" s="518"/>
      <c r="BL67" s="518"/>
      <c r="BM67" s="518"/>
      <c r="BN67" s="518"/>
      <c r="BO67" s="518"/>
      <c r="BP67" s="518"/>
      <c r="BQ67" s="518"/>
      <c r="BR67" s="518"/>
      <c r="BS67" s="518"/>
      <c r="BT67" s="518"/>
      <c r="BU67" s="518"/>
      <c r="BV67" s="518"/>
      <c r="BW67" s="518"/>
      <c r="BX67" s="518"/>
      <c r="BY67" s="518"/>
      <c r="BZ67" s="518"/>
      <c r="CA67" s="518"/>
      <c r="CB67" s="518"/>
      <c r="CC67" s="518"/>
      <c r="CD67" s="518"/>
    </row>
    <row r="68" spans="50:82" s="1" customFormat="1">
      <c r="AX68" s="518"/>
      <c r="AY68" s="518"/>
      <c r="AZ68" s="518"/>
      <c r="BA68" s="518"/>
      <c r="BB68" s="518"/>
      <c r="BC68" s="518"/>
      <c r="BD68" s="518"/>
      <c r="BE68" s="518"/>
      <c r="BF68" s="518"/>
      <c r="BG68" s="518"/>
      <c r="BH68" s="518"/>
      <c r="BI68" s="518"/>
      <c r="BJ68" s="518"/>
      <c r="BK68" s="518"/>
      <c r="BL68" s="518"/>
      <c r="BM68" s="518"/>
      <c r="BN68" s="518"/>
      <c r="BO68" s="518"/>
      <c r="BP68" s="518"/>
      <c r="BQ68" s="518"/>
      <c r="BR68" s="518"/>
      <c r="BS68" s="518"/>
      <c r="BT68" s="518"/>
      <c r="BU68" s="518"/>
      <c r="BV68" s="518"/>
      <c r="BW68" s="518"/>
      <c r="BX68" s="518"/>
      <c r="BY68" s="518"/>
      <c r="BZ68" s="518"/>
      <c r="CA68" s="518"/>
      <c r="CB68" s="518"/>
      <c r="CC68" s="518"/>
      <c r="CD68" s="518"/>
    </row>
    <row r="69" spans="50:82" s="1" customFormat="1">
      <c r="AX69" s="518"/>
      <c r="AY69" s="518"/>
      <c r="AZ69" s="518"/>
      <c r="BA69" s="518"/>
      <c r="BB69" s="518"/>
      <c r="BC69" s="518"/>
      <c r="BD69" s="518"/>
      <c r="BE69" s="518"/>
      <c r="BF69" s="518"/>
      <c r="BG69" s="518"/>
      <c r="BH69" s="518"/>
      <c r="BI69" s="518"/>
      <c r="BJ69" s="518"/>
      <c r="BK69" s="518"/>
      <c r="BL69" s="518"/>
      <c r="BM69" s="518"/>
      <c r="BN69" s="518"/>
      <c r="BO69" s="518"/>
      <c r="BP69" s="518"/>
      <c r="BQ69" s="518"/>
      <c r="BR69" s="518"/>
      <c r="BS69" s="518"/>
      <c r="BT69" s="518"/>
      <c r="BU69" s="518"/>
      <c r="BV69" s="518"/>
      <c r="BW69" s="518"/>
      <c r="BX69" s="518"/>
      <c r="BY69" s="518"/>
      <c r="BZ69" s="518"/>
      <c r="CA69" s="518"/>
      <c r="CB69" s="518"/>
      <c r="CC69" s="518"/>
      <c r="CD69" s="518"/>
    </row>
    <row r="70" spans="50:82" s="1" customFormat="1">
      <c r="AX70" s="518"/>
      <c r="AY70" s="518"/>
      <c r="AZ70" s="518"/>
      <c r="BA70" s="518"/>
      <c r="BB70" s="518"/>
      <c r="BC70" s="518"/>
      <c r="BD70" s="518"/>
      <c r="BE70" s="518"/>
      <c r="BF70" s="518"/>
      <c r="BG70" s="518"/>
      <c r="BH70" s="518"/>
      <c r="BI70" s="518"/>
      <c r="BJ70" s="518"/>
      <c r="BK70" s="518"/>
      <c r="BL70" s="518"/>
      <c r="BM70" s="518"/>
      <c r="BN70" s="518"/>
      <c r="BO70" s="518"/>
      <c r="BP70" s="518"/>
      <c r="BQ70" s="518"/>
      <c r="BR70" s="518"/>
      <c r="BS70" s="518"/>
      <c r="BT70" s="518"/>
      <c r="BU70" s="518"/>
      <c r="BV70" s="518"/>
      <c r="BW70" s="518"/>
      <c r="BX70" s="518"/>
      <c r="BY70" s="518"/>
      <c r="BZ70" s="518"/>
      <c r="CA70" s="518"/>
      <c r="CB70" s="518"/>
      <c r="CC70" s="518"/>
      <c r="CD70" s="518"/>
    </row>
    <row r="71" spans="50:82" s="1" customFormat="1">
      <c r="AX71" s="518"/>
      <c r="AY71" s="518"/>
      <c r="AZ71" s="518"/>
      <c r="BA71" s="518"/>
      <c r="BB71" s="518"/>
      <c r="BC71" s="518"/>
      <c r="BD71" s="518"/>
      <c r="BE71" s="518"/>
      <c r="BF71" s="518"/>
      <c r="BG71" s="518"/>
      <c r="BH71" s="518"/>
      <c r="BI71" s="518"/>
      <c r="BJ71" s="518"/>
      <c r="BK71" s="518"/>
      <c r="BL71" s="518"/>
      <c r="BM71" s="518"/>
      <c r="BN71" s="518"/>
      <c r="BO71" s="518"/>
      <c r="BP71" s="518"/>
      <c r="BQ71" s="518"/>
      <c r="BR71" s="518"/>
      <c r="BS71" s="518"/>
      <c r="BT71" s="518"/>
      <c r="BU71" s="518"/>
      <c r="BV71" s="518"/>
      <c r="BW71" s="518"/>
      <c r="BX71" s="518"/>
      <c r="BY71" s="518"/>
      <c r="BZ71" s="518"/>
      <c r="CA71" s="518"/>
      <c r="CB71" s="518"/>
      <c r="CC71" s="518"/>
      <c r="CD71" s="518"/>
    </row>
    <row r="72" spans="50:82" s="1" customFormat="1">
      <c r="AX72" s="518"/>
      <c r="AY72" s="518"/>
      <c r="AZ72" s="518"/>
      <c r="BA72" s="518"/>
      <c r="BB72" s="518"/>
      <c r="BC72" s="518"/>
      <c r="BD72" s="518"/>
      <c r="BE72" s="518"/>
      <c r="BF72" s="518"/>
      <c r="BG72" s="518"/>
      <c r="BH72" s="518"/>
      <c r="BI72" s="518"/>
      <c r="BJ72" s="518"/>
      <c r="BK72" s="518"/>
      <c r="BL72" s="518"/>
      <c r="BM72" s="518"/>
      <c r="BN72" s="518"/>
      <c r="BO72" s="518"/>
      <c r="BP72" s="518"/>
      <c r="BQ72" s="518"/>
      <c r="BR72" s="518"/>
      <c r="BS72" s="518"/>
      <c r="BT72" s="518"/>
      <c r="BU72" s="518"/>
      <c r="BV72" s="518"/>
      <c r="BW72" s="518"/>
      <c r="BX72" s="518"/>
      <c r="BY72" s="518"/>
      <c r="BZ72" s="518"/>
      <c r="CA72" s="518"/>
      <c r="CB72" s="518"/>
      <c r="CC72" s="518"/>
      <c r="CD72" s="518"/>
    </row>
    <row r="73" spans="50:82" s="1" customFormat="1">
      <c r="AX73" s="518"/>
      <c r="AY73" s="518"/>
      <c r="AZ73" s="518"/>
      <c r="BA73" s="518"/>
      <c r="BB73" s="518"/>
      <c r="BC73" s="518"/>
      <c r="BD73" s="518"/>
      <c r="BE73" s="518"/>
      <c r="BF73" s="518"/>
      <c r="BG73" s="518"/>
      <c r="BH73" s="518"/>
      <c r="BI73" s="518"/>
      <c r="BJ73" s="518"/>
      <c r="BK73" s="518"/>
      <c r="BL73" s="518"/>
      <c r="BM73" s="518"/>
      <c r="BN73" s="518"/>
      <c r="BO73" s="518"/>
      <c r="BP73" s="518"/>
      <c r="BQ73" s="518"/>
      <c r="BR73" s="518"/>
      <c r="BS73" s="518"/>
      <c r="BT73" s="518"/>
      <c r="BU73" s="518"/>
      <c r="BV73" s="518"/>
      <c r="BW73" s="518"/>
      <c r="BX73" s="518"/>
      <c r="BY73" s="518"/>
      <c r="BZ73" s="518"/>
      <c r="CA73" s="518"/>
      <c r="CB73" s="518"/>
      <c r="CC73" s="518"/>
      <c r="CD73" s="518"/>
    </row>
    <row r="74" spans="50:82" s="1" customFormat="1">
      <c r="AX74" s="518"/>
      <c r="AY74" s="518"/>
      <c r="AZ74" s="518"/>
      <c r="BA74" s="518"/>
      <c r="BB74" s="518"/>
      <c r="BC74" s="518"/>
      <c r="BD74" s="518"/>
      <c r="BE74" s="518"/>
      <c r="BF74" s="518"/>
      <c r="BG74" s="518"/>
      <c r="BH74" s="518"/>
      <c r="BI74" s="518"/>
      <c r="BJ74" s="518"/>
      <c r="BK74" s="518"/>
      <c r="BL74" s="518"/>
      <c r="BM74" s="518"/>
      <c r="BN74" s="518"/>
      <c r="BO74" s="518"/>
      <c r="BP74" s="518"/>
      <c r="BQ74" s="518"/>
      <c r="BR74" s="518"/>
      <c r="BS74" s="518"/>
      <c r="BT74" s="518"/>
      <c r="BU74" s="518"/>
      <c r="BV74" s="518"/>
      <c r="BW74" s="518"/>
      <c r="BX74" s="518"/>
      <c r="BY74" s="518"/>
      <c r="BZ74" s="518"/>
      <c r="CA74" s="518"/>
      <c r="CB74" s="518"/>
      <c r="CC74" s="518"/>
      <c r="CD74" s="518"/>
    </row>
    <row r="75" spans="50:82" s="1" customFormat="1">
      <c r="AX75" s="518"/>
      <c r="AY75" s="518"/>
      <c r="AZ75" s="518"/>
      <c r="BA75" s="518"/>
      <c r="BB75" s="518"/>
      <c r="BC75" s="518"/>
      <c r="BD75" s="518"/>
      <c r="BE75" s="518"/>
      <c r="BF75" s="518"/>
      <c r="BG75" s="518"/>
      <c r="BH75" s="518"/>
      <c r="BI75" s="518"/>
      <c r="BJ75" s="518"/>
      <c r="BK75" s="518"/>
      <c r="BL75" s="518"/>
      <c r="BM75" s="518"/>
      <c r="BN75" s="518"/>
      <c r="BO75" s="518"/>
      <c r="BP75" s="518"/>
      <c r="BQ75" s="518"/>
      <c r="BR75" s="518"/>
      <c r="BS75" s="518"/>
      <c r="BT75" s="518"/>
      <c r="BU75" s="518"/>
      <c r="BV75" s="518"/>
      <c r="BW75" s="518"/>
      <c r="BX75" s="518"/>
      <c r="BY75" s="518"/>
      <c r="BZ75" s="518"/>
      <c r="CA75" s="518"/>
      <c r="CB75" s="518"/>
      <c r="CC75" s="518"/>
      <c r="CD75" s="518"/>
    </row>
    <row r="76" spans="50:82" s="1" customFormat="1">
      <c r="AX76" s="518"/>
      <c r="AY76" s="518"/>
      <c r="AZ76" s="518"/>
      <c r="BA76" s="518"/>
      <c r="BB76" s="518"/>
      <c r="BC76" s="518"/>
      <c r="BD76" s="518"/>
      <c r="BE76" s="518"/>
      <c r="BF76" s="518"/>
      <c r="BG76" s="518"/>
      <c r="BH76" s="518"/>
      <c r="BI76" s="518"/>
      <c r="BJ76" s="518"/>
      <c r="BK76" s="518"/>
      <c r="BL76" s="518"/>
      <c r="BM76" s="518"/>
      <c r="BN76" s="518"/>
      <c r="BO76" s="518"/>
      <c r="BP76" s="518"/>
      <c r="BQ76" s="518"/>
      <c r="BR76" s="518"/>
      <c r="BS76" s="518"/>
      <c r="BT76" s="518"/>
      <c r="BU76" s="518"/>
      <c r="BV76" s="518"/>
      <c r="BW76" s="518"/>
      <c r="BX76" s="518"/>
      <c r="BY76" s="518"/>
      <c r="BZ76" s="518"/>
      <c r="CA76" s="518"/>
      <c r="CB76" s="518"/>
      <c r="CC76" s="518"/>
      <c r="CD76" s="518"/>
    </row>
    <row r="77" spans="50:82" s="1" customFormat="1">
      <c r="AX77" s="518"/>
      <c r="AY77" s="518"/>
      <c r="AZ77" s="518"/>
      <c r="BA77" s="518"/>
      <c r="BB77" s="518"/>
      <c r="BC77" s="518"/>
      <c r="BD77" s="518"/>
      <c r="BE77" s="518"/>
      <c r="BF77" s="518"/>
      <c r="BG77" s="518"/>
      <c r="BH77" s="518"/>
      <c r="BI77" s="518"/>
      <c r="BJ77" s="518"/>
      <c r="BK77" s="518"/>
      <c r="BL77" s="518"/>
      <c r="BM77" s="518"/>
      <c r="BN77" s="518"/>
      <c r="BO77" s="518"/>
      <c r="BP77" s="518"/>
      <c r="BQ77" s="518"/>
      <c r="BR77" s="518"/>
      <c r="BS77" s="518"/>
      <c r="BT77" s="518"/>
      <c r="BU77" s="518"/>
      <c r="BV77" s="518"/>
      <c r="BW77" s="518"/>
      <c r="BX77" s="518"/>
      <c r="BY77" s="518"/>
      <c r="BZ77" s="518"/>
      <c r="CA77" s="518"/>
      <c r="CB77" s="518"/>
      <c r="CC77" s="518"/>
      <c r="CD77" s="518"/>
    </row>
    <row r="78" spans="50:82" s="1" customFormat="1">
      <c r="AX78" s="518"/>
      <c r="AY78" s="518"/>
      <c r="AZ78" s="518"/>
      <c r="BA78" s="518"/>
      <c r="BB78" s="518"/>
      <c r="BC78" s="518"/>
      <c r="BD78" s="518"/>
      <c r="BE78" s="518"/>
      <c r="BF78" s="518"/>
      <c r="BG78" s="518"/>
      <c r="BH78" s="518"/>
      <c r="BI78" s="518"/>
      <c r="BJ78" s="518"/>
      <c r="BK78" s="518"/>
      <c r="BL78" s="518"/>
      <c r="BM78" s="518"/>
      <c r="BN78" s="518"/>
      <c r="BO78" s="518"/>
      <c r="BP78" s="518"/>
      <c r="BQ78" s="518"/>
      <c r="BR78" s="518"/>
      <c r="BS78" s="518"/>
      <c r="BT78" s="518"/>
      <c r="BU78" s="518"/>
      <c r="BV78" s="518"/>
      <c r="BW78" s="518"/>
      <c r="BX78" s="518"/>
      <c r="BY78" s="518"/>
      <c r="BZ78" s="518"/>
      <c r="CA78" s="518"/>
      <c r="CB78" s="518"/>
      <c r="CC78" s="518"/>
      <c r="CD78" s="518"/>
    </row>
    <row r="79" spans="50:82" s="1" customFormat="1">
      <c r="AX79" s="518"/>
      <c r="AY79" s="518"/>
      <c r="AZ79" s="518"/>
      <c r="BA79" s="518"/>
      <c r="BB79" s="518"/>
      <c r="BC79" s="518"/>
      <c r="BD79" s="518"/>
      <c r="BE79" s="518"/>
      <c r="BF79" s="518"/>
      <c r="BG79" s="518"/>
      <c r="BH79" s="518"/>
      <c r="BI79" s="518"/>
      <c r="BJ79" s="518"/>
      <c r="BK79" s="518"/>
      <c r="BL79" s="518"/>
      <c r="BM79" s="518"/>
      <c r="BN79" s="518"/>
      <c r="BO79" s="518"/>
      <c r="BP79" s="518"/>
      <c r="BQ79" s="518"/>
      <c r="BR79" s="518"/>
      <c r="BS79" s="518"/>
      <c r="BT79" s="518"/>
      <c r="BU79" s="518"/>
      <c r="BV79" s="518"/>
      <c r="BW79" s="518"/>
      <c r="BX79" s="518"/>
      <c r="BY79" s="518"/>
      <c r="BZ79" s="518"/>
      <c r="CA79" s="518"/>
      <c r="CB79" s="518"/>
      <c r="CC79" s="518"/>
      <c r="CD79" s="518"/>
    </row>
    <row r="80" spans="50:82" s="1" customFormat="1">
      <c r="AX80" s="518"/>
      <c r="AY80" s="518"/>
      <c r="AZ80" s="518"/>
      <c r="BA80" s="518"/>
      <c r="BB80" s="518"/>
      <c r="BC80" s="518"/>
      <c r="BD80" s="518"/>
      <c r="BE80" s="518"/>
      <c r="BF80" s="518"/>
      <c r="BG80" s="518"/>
      <c r="BH80" s="518"/>
      <c r="BI80" s="518"/>
      <c r="BJ80" s="518"/>
      <c r="BK80" s="518"/>
      <c r="BL80" s="518"/>
      <c r="BM80" s="518"/>
      <c r="BN80" s="518"/>
      <c r="BO80" s="518"/>
      <c r="BP80" s="518"/>
      <c r="BQ80" s="518"/>
      <c r="BR80" s="518"/>
      <c r="BS80" s="518"/>
      <c r="BT80" s="518"/>
      <c r="BU80" s="518"/>
      <c r="BV80" s="518"/>
      <c r="BW80" s="518"/>
      <c r="BX80" s="518"/>
      <c r="BY80" s="518"/>
      <c r="BZ80" s="518"/>
      <c r="CA80" s="518"/>
      <c r="CB80" s="518"/>
      <c r="CC80" s="518"/>
      <c r="CD80" s="518"/>
    </row>
    <row r="81" spans="50:82" s="1" customFormat="1">
      <c r="AX81" s="518"/>
      <c r="AY81" s="518"/>
      <c r="AZ81" s="518"/>
      <c r="BA81" s="518"/>
      <c r="BB81" s="518"/>
      <c r="BC81" s="518"/>
      <c r="BD81" s="518"/>
      <c r="BE81" s="518"/>
      <c r="BF81" s="518"/>
      <c r="BG81" s="518"/>
      <c r="BH81" s="518"/>
      <c r="BI81" s="518"/>
      <c r="BJ81" s="518"/>
      <c r="BK81" s="518"/>
      <c r="BL81" s="518"/>
      <c r="BM81" s="518"/>
      <c r="BN81" s="518"/>
      <c r="BO81" s="518"/>
      <c r="BP81" s="518"/>
      <c r="BQ81" s="518"/>
      <c r="BR81" s="518"/>
      <c r="BS81" s="518"/>
      <c r="BT81" s="518"/>
      <c r="BU81" s="518"/>
      <c r="BV81" s="518"/>
      <c r="BW81" s="518"/>
      <c r="BX81" s="518"/>
      <c r="BY81" s="518"/>
      <c r="BZ81" s="518"/>
      <c r="CA81" s="518"/>
      <c r="CB81" s="518"/>
      <c r="CC81" s="518"/>
      <c r="CD81" s="518"/>
    </row>
    <row r="82" spans="50:82" s="1" customFormat="1">
      <c r="AX82" s="518"/>
      <c r="AY82" s="518"/>
      <c r="AZ82" s="518"/>
      <c r="BA82" s="518"/>
      <c r="BB82" s="518"/>
      <c r="BC82" s="518"/>
      <c r="BD82" s="518"/>
      <c r="BE82" s="518"/>
      <c r="BF82" s="518"/>
      <c r="BG82" s="518"/>
      <c r="BH82" s="518"/>
      <c r="BI82" s="518"/>
      <c r="BJ82" s="518"/>
      <c r="BK82" s="518"/>
      <c r="BL82" s="518"/>
      <c r="BM82" s="518"/>
      <c r="BN82" s="518"/>
      <c r="BO82" s="518"/>
      <c r="BP82" s="518"/>
      <c r="BQ82" s="518"/>
      <c r="BR82" s="518"/>
      <c r="BS82" s="518"/>
      <c r="BT82" s="518"/>
      <c r="BU82" s="518"/>
      <c r="BV82" s="518"/>
      <c r="BW82" s="518"/>
      <c r="BX82" s="518"/>
      <c r="BY82" s="518"/>
      <c r="BZ82" s="518"/>
      <c r="CA82" s="518"/>
      <c r="CB82" s="518"/>
      <c r="CC82" s="518"/>
      <c r="CD82" s="518"/>
    </row>
    <row r="83" spans="50:82" s="1" customFormat="1">
      <c r="AX83" s="518"/>
      <c r="AY83" s="518"/>
      <c r="AZ83" s="518"/>
      <c r="BA83" s="518"/>
      <c r="BB83" s="518"/>
      <c r="BC83" s="518"/>
      <c r="BD83" s="518"/>
      <c r="BE83" s="518"/>
      <c r="BF83" s="518"/>
      <c r="BG83" s="518"/>
      <c r="BH83" s="518"/>
      <c r="BI83" s="518"/>
      <c r="BJ83" s="518"/>
      <c r="BK83" s="518"/>
      <c r="BL83" s="518"/>
      <c r="BM83" s="518"/>
      <c r="BN83" s="518"/>
      <c r="BO83" s="518"/>
      <c r="BP83" s="518"/>
      <c r="BQ83" s="518"/>
      <c r="BR83" s="518"/>
      <c r="BS83" s="518"/>
      <c r="BT83" s="518"/>
      <c r="BU83" s="518"/>
      <c r="BV83" s="518"/>
      <c r="BW83" s="518"/>
      <c r="BX83" s="518"/>
      <c r="BY83" s="518"/>
      <c r="BZ83" s="518"/>
      <c r="CA83" s="518"/>
      <c r="CB83" s="518"/>
      <c r="CC83" s="518"/>
      <c r="CD83" s="518"/>
    </row>
    <row r="84" spans="50:82" s="1" customFormat="1">
      <c r="AX84" s="518"/>
      <c r="AY84" s="518"/>
      <c r="AZ84" s="518"/>
      <c r="BA84" s="518"/>
      <c r="BB84" s="518"/>
      <c r="BC84" s="518"/>
      <c r="BD84" s="518"/>
      <c r="BE84" s="518"/>
      <c r="BF84" s="518"/>
      <c r="BG84" s="518"/>
      <c r="BH84" s="518"/>
      <c r="BI84" s="518"/>
      <c r="BJ84" s="518"/>
      <c r="BK84" s="518"/>
      <c r="BL84" s="518"/>
      <c r="BM84" s="518"/>
      <c r="BN84" s="518"/>
      <c r="BO84" s="518"/>
      <c r="BP84" s="518"/>
      <c r="BQ84" s="518"/>
      <c r="BR84" s="518"/>
      <c r="BS84" s="518"/>
      <c r="BT84" s="518"/>
      <c r="BU84" s="518"/>
      <c r="BV84" s="518"/>
      <c r="BW84" s="518"/>
      <c r="BX84" s="518"/>
      <c r="BY84" s="518"/>
      <c r="BZ84" s="518"/>
      <c r="CA84" s="518"/>
      <c r="CB84" s="518"/>
      <c r="CC84" s="518"/>
      <c r="CD84" s="518"/>
    </row>
    <row r="85" spans="50:82" s="1" customFormat="1">
      <c r="AX85" s="518"/>
      <c r="AY85" s="518"/>
      <c r="AZ85" s="518"/>
      <c r="BA85" s="518"/>
      <c r="BB85" s="518"/>
      <c r="BC85" s="518"/>
      <c r="BD85" s="518"/>
      <c r="BE85" s="518"/>
      <c r="BF85" s="518"/>
      <c r="BG85" s="518"/>
      <c r="BH85" s="518"/>
      <c r="BI85" s="518"/>
      <c r="BJ85" s="518"/>
      <c r="BK85" s="518"/>
      <c r="BL85" s="518"/>
      <c r="BM85" s="518"/>
      <c r="BN85" s="518"/>
      <c r="BO85" s="518"/>
      <c r="BP85" s="518"/>
      <c r="BQ85" s="518"/>
      <c r="BR85" s="518"/>
      <c r="BS85" s="518"/>
      <c r="BT85" s="518"/>
      <c r="BU85" s="518"/>
      <c r="BV85" s="518"/>
      <c r="BW85" s="518"/>
      <c r="BX85" s="518"/>
      <c r="BY85" s="518"/>
      <c r="BZ85" s="518"/>
      <c r="CA85" s="518"/>
      <c r="CB85" s="518"/>
      <c r="CC85" s="518"/>
      <c r="CD85" s="518"/>
    </row>
    <row r="86" spans="50:82" s="1" customFormat="1">
      <c r="AX86" s="518"/>
      <c r="AY86" s="518"/>
      <c r="AZ86" s="518"/>
      <c r="BA86" s="518"/>
      <c r="BB86" s="518"/>
      <c r="BC86" s="518"/>
      <c r="BD86" s="518"/>
      <c r="BE86" s="518"/>
      <c r="BF86" s="518"/>
      <c r="BG86" s="518"/>
      <c r="BH86" s="518"/>
      <c r="BI86" s="518"/>
      <c r="BJ86" s="518"/>
      <c r="BK86" s="518"/>
      <c r="BL86" s="518"/>
      <c r="BM86" s="518"/>
      <c r="BN86" s="518"/>
      <c r="BO86" s="518"/>
      <c r="BP86" s="518"/>
      <c r="BQ86" s="518"/>
      <c r="BR86" s="518"/>
      <c r="BS86" s="518"/>
      <c r="BT86" s="518"/>
      <c r="BU86" s="518"/>
      <c r="BV86" s="518"/>
      <c r="BW86" s="518"/>
      <c r="BX86" s="518"/>
      <c r="BY86" s="518"/>
      <c r="BZ86" s="518"/>
      <c r="CA86" s="518"/>
      <c r="CB86" s="518"/>
      <c r="CC86" s="518"/>
      <c r="CD86" s="518"/>
    </row>
    <row r="87" spans="50:82" s="1" customFormat="1">
      <c r="AX87" s="518"/>
      <c r="AY87" s="518"/>
      <c r="AZ87" s="518"/>
      <c r="BA87" s="518"/>
      <c r="BB87" s="518"/>
      <c r="BC87" s="518"/>
      <c r="BD87" s="518"/>
      <c r="BE87" s="518"/>
      <c r="BF87" s="518"/>
      <c r="BG87" s="518"/>
      <c r="BH87" s="518"/>
      <c r="BI87" s="518"/>
      <c r="BJ87" s="518"/>
      <c r="BK87" s="518"/>
      <c r="BL87" s="518"/>
      <c r="BM87" s="518"/>
      <c r="BN87" s="518"/>
      <c r="BO87" s="518"/>
      <c r="BP87" s="518"/>
      <c r="BQ87" s="518"/>
      <c r="BR87" s="518"/>
      <c r="BS87" s="518"/>
      <c r="BT87" s="518"/>
      <c r="BU87" s="518"/>
      <c r="BV87" s="518"/>
      <c r="BW87" s="518"/>
      <c r="BX87" s="518"/>
      <c r="BY87" s="518"/>
      <c r="BZ87" s="518"/>
      <c r="CA87" s="518"/>
      <c r="CB87" s="518"/>
      <c r="CC87" s="518"/>
      <c r="CD87" s="518"/>
    </row>
    <row r="88" spans="50:82" s="1" customFormat="1">
      <c r="AX88" s="518"/>
      <c r="AY88" s="518"/>
      <c r="AZ88" s="518"/>
      <c r="BA88" s="518"/>
      <c r="BB88" s="518"/>
      <c r="BC88" s="518"/>
      <c r="BD88" s="518"/>
      <c r="BE88" s="518"/>
      <c r="BF88" s="518"/>
      <c r="BG88" s="518"/>
      <c r="BH88" s="518"/>
      <c r="BI88" s="518"/>
      <c r="BJ88" s="518"/>
      <c r="BK88" s="518"/>
      <c r="BL88" s="518"/>
      <c r="BM88" s="518"/>
      <c r="BN88" s="518"/>
      <c r="BO88" s="518"/>
      <c r="BP88" s="518"/>
      <c r="BQ88" s="518"/>
      <c r="BR88" s="518"/>
      <c r="BS88" s="518"/>
      <c r="BT88" s="518"/>
      <c r="BU88" s="518"/>
      <c r="BV88" s="518"/>
      <c r="BW88" s="518"/>
      <c r="BX88" s="518"/>
      <c r="BY88" s="518"/>
      <c r="BZ88" s="518"/>
      <c r="CA88" s="518"/>
      <c r="CB88" s="518"/>
      <c r="CC88" s="518"/>
      <c r="CD88" s="518"/>
    </row>
    <row r="89" spans="50:82" s="1" customFormat="1">
      <c r="AX89" s="518"/>
      <c r="AY89" s="518"/>
      <c r="AZ89" s="518"/>
      <c r="BA89" s="518"/>
      <c r="BB89" s="518"/>
      <c r="BC89" s="518"/>
      <c r="BD89" s="518"/>
      <c r="BE89" s="518"/>
      <c r="BF89" s="518"/>
      <c r="BG89" s="518"/>
      <c r="BH89" s="518"/>
      <c r="BI89" s="518"/>
      <c r="BJ89" s="518"/>
      <c r="BK89" s="518"/>
      <c r="BL89" s="518"/>
      <c r="BM89" s="518"/>
      <c r="BN89" s="518"/>
      <c r="BO89" s="518"/>
      <c r="BP89" s="518"/>
      <c r="BQ89" s="518"/>
      <c r="BR89" s="518"/>
      <c r="BS89" s="518"/>
      <c r="BT89" s="518"/>
      <c r="BU89" s="518"/>
      <c r="BV89" s="518"/>
      <c r="BW89" s="518"/>
      <c r="BX89" s="518"/>
      <c r="BY89" s="518"/>
      <c r="BZ89" s="518"/>
      <c r="CA89" s="518"/>
      <c r="CB89" s="518"/>
      <c r="CC89" s="518"/>
      <c r="CD89" s="518"/>
    </row>
    <row r="90" spans="50:82" s="1" customFormat="1">
      <c r="AX90" s="518"/>
      <c r="AY90" s="518"/>
      <c r="AZ90" s="518"/>
      <c r="BA90" s="518"/>
      <c r="BB90" s="518"/>
      <c r="BC90" s="518"/>
      <c r="BD90" s="518"/>
      <c r="BE90" s="518"/>
      <c r="BF90" s="518"/>
      <c r="BG90" s="518"/>
      <c r="BH90" s="518"/>
      <c r="BI90" s="518"/>
      <c r="BJ90" s="518"/>
      <c r="BK90" s="518"/>
      <c r="BL90" s="518"/>
      <c r="BM90" s="518"/>
      <c r="BN90" s="518"/>
      <c r="BO90" s="518"/>
      <c r="BP90" s="518"/>
      <c r="BQ90" s="518"/>
      <c r="BR90" s="518"/>
      <c r="BS90" s="518"/>
      <c r="BT90" s="518"/>
      <c r="BU90" s="518"/>
      <c r="BV90" s="518"/>
      <c r="BW90" s="518"/>
      <c r="BX90" s="518"/>
      <c r="BY90" s="518"/>
      <c r="BZ90" s="518"/>
      <c r="CA90" s="518"/>
      <c r="CB90" s="518"/>
      <c r="CC90" s="518"/>
      <c r="CD90" s="518"/>
    </row>
    <row r="91" spans="50:82" s="1" customFormat="1">
      <c r="AX91" s="518"/>
      <c r="AY91" s="518"/>
      <c r="AZ91" s="518"/>
      <c r="BA91" s="518"/>
      <c r="BB91" s="518"/>
      <c r="BC91" s="518"/>
      <c r="BD91" s="518"/>
      <c r="BE91" s="518"/>
      <c r="BF91" s="518"/>
      <c r="BG91" s="518"/>
      <c r="BH91" s="518"/>
      <c r="BI91" s="518"/>
      <c r="BJ91" s="518"/>
      <c r="BK91" s="518"/>
      <c r="BL91" s="518"/>
      <c r="BM91" s="518"/>
      <c r="BN91" s="518"/>
      <c r="BO91" s="518"/>
      <c r="BP91" s="518"/>
      <c r="BQ91" s="518"/>
      <c r="BR91" s="518"/>
      <c r="BS91" s="518"/>
      <c r="BT91" s="518"/>
      <c r="BU91" s="518"/>
      <c r="BV91" s="518"/>
      <c r="BW91" s="518"/>
      <c r="BX91" s="518"/>
      <c r="BY91" s="518"/>
      <c r="BZ91" s="518"/>
      <c r="CA91" s="518"/>
      <c r="CB91" s="518"/>
      <c r="CC91" s="518"/>
      <c r="CD91" s="518"/>
    </row>
    <row r="92" spans="50:82" s="1" customFormat="1">
      <c r="AX92" s="518"/>
      <c r="AY92" s="518"/>
      <c r="AZ92" s="518"/>
      <c r="BA92" s="518"/>
      <c r="BB92" s="518"/>
      <c r="BC92" s="518"/>
      <c r="BD92" s="518"/>
      <c r="BE92" s="518"/>
      <c r="BF92" s="518"/>
      <c r="BG92" s="518"/>
      <c r="BH92" s="518"/>
      <c r="BI92" s="518"/>
      <c r="BJ92" s="518"/>
      <c r="BK92" s="518"/>
      <c r="BL92" s="518"/>
      <c r="BM92" s="518"/>
      <c r="BN92" s="518"/>
      <c r="BO92" s="518"/>
      <c r="BP92" s="518"/>
      <c r="BQ92" s="518"/>
      <c r="BR92" s="518"/>
      <c r="BS92" s="518"/>
      <c r="BT92" s="518"/>
      <c r="BU92" s="518"/>
      <c r="BV92" s="518"/>
      <c r="BW92" s="518"/>
      <c r="BX92" s="518"/>
      <c r="BY92" s="518"/>
      <c r="BZ92" s="518"/>
      <c r="CA92" s="518"/>
      <c r="CB92" s="518"/>
      <c r="CC92" s="518"/>
      <c r="CD92" s="518"/>
    </row>
    <row r="93" spans="50:82" s="1" customFormat="1">
      <c r="AX93" s="518"/>
      <c r="AY93" s="518"/>
      <c r="AZ93" s="518"/>
      <c r="BA93" s="518"/>
      <c r="BB93" s="518"/>
      <c r="BC93" s="518"/>
      <c r="BD93" s="518"/>
      <c r="BE93" s="518"/>
      <c r="BF93" s="518"/>
      <c r="BG93" s="518"/>
      <c r="BH93" s="518"/>
      <c r="BI93" s="518"/>
      <c r="BJ93" s="518"/>
      <c r="BK93" s="518"/>
      <c r="BL93" s="518"/>
      <c r="BM93" s="518"/>
      <c r="BN93" s="518"/>
      <c r="BO93" s="518"/>
      <c r="BP93" s="518"/>
      <c r="BQ93" s="518"/>
      <c r="BR93" s="518"/>
      <c r="BS93" s="518"/>
      <c r="BT93" s="518"/>
      <c r="BU93" s="518"/>
      <c r="BV93" s="518"/>
      <c r="BW93" s="518"/>
      <c r="BX93" s="518"/>
      <c r="BY93" s="518"/>
      <c r="BZ93" s="518"/>
      <c r="CA93" s="518"/>
      <c r="CB93" s="518"/>
      <c r="CC93" s="518"/>
      <c r="CD93" s="518"/>
    </row>
    <row r="94" spans="50:82" s="1" customFormat="1">
      <c r="AX94" s="518"/>
      <c r="AY94" s="518"/>
      <c r="AZ94" s="518"/>
      <c r="BA94" s="518"/>
      <c r="BB94" s="518"/>
      <c r="BC94" s="518"/>
      <c r="BD94" s="518"/>
      <c r="BE94" s="518"/>
      <c r="BF94" s="518"/>
      <c r="BG94" s="518"/>
      <c r="BH94" s="518"/>
      <c r="BI94" s="518"/>
      <c r="BJ94" s="518"/>
      <c r="BK94" s="518"/>
      <c r="BL94" s="518"/>
      <c r="BM94" s="518"/>
      <c r="BN94" s="518"/>
      <c r="BO94" s="518"/>
      <c r="BP94" s="518"/>
      <c r="BQ94" s="518"/>
      <c r="BR94" s="518"/>
      <c r="BS94" s="518"/>
      <c r="BT94" s="518"/>
      <c r="BU94" s="518"/>
      <c r="BV94" s="518"/>
      <c r="BW94" s="518"/>
      <c r="BX94" s="518"/>
      <c r="BY94" s="518"/>
      <c r="BZ94" s="518"/>
      <c r="CA94" s="518"/>
      <c r="CB94" s="518"/>
      <c r="CC94" s="518"/>
      <c r="CD94" s="518"/>
    </row>
    <row r="95" spans="50:82" s="1" customFormat="1">
      <c r="AX95" s="518"/>
      <c r="AY95" s="518"/>
      <c r="AZ95" s="518"/>
      <c r="BA95" s="518"/>
      <c r="BB95" s="518"/>
      <c r="BC95" s="518"/>
      <c r="BD95" s="518"/>
      <c r="BE95" s="518"/>
      <c r="BF95" s="518"/>
      <c r="BG95" s="518"/>
      <c r="BH95" s="518"/>
      <c r="BI95" s="518"/>
      <c r="BJ95" s="518"/>
      <c r="BK95" s="518"/>
      <c r="BL95" s="518"/>
      <c r="BM95" s="518"/>
      <c r="BN95" s="518"/>
      <c r="BO95" s="518"/>
      <c r="BP95" s="518"/>
      <c r="BQ95" s="518"/>
      <c r="BR95" s="518"/>
      <c r="BS95" s="518"/>
      <c r="BT95" s="518"/>
      <c r="BU95" s="518"/>
      <c r="BV95" s="518"/>
      <c r="BW95" s="518"/>
      <c r="BX95" s="518"/>
      <c r="BY95" s="518"/>
      <c r="BZ95" s="518"/>
      <c r="CA95" s="518"/>
      <c r="CB95" s="518"/>
      <c r="CC95" s="518"/>
      <c r="CD95" s="518"/>
    </row>
    <row r="96" spans="50:82" s="1" customFormat="1">
      <c r="AX96" s="518"/>
      <c r="AY96" s="518"/>
      <c r="AZ96" s="518"/>
      <c r="BA96" s="518"/>
      <c r="BB96" s="518"/>
      <c r="BC96" s="518"/>
      <c r="BD96" s="518"/>
      <c r="BE96" s="518"/>
      <c r="BF96" s="518"/>
      <c r="BG96" s="518"/>
      <c r="BH96" s="518"/>
      <c r="BI96" s="518"/>
      <c r="BJ96" s="518"/>
      <c r="BK96" s="518"/>
      <c r="BL96" s="518"/>
      <c r="BM96" s="518"/>
      <c r="BN96" s="518"/>
      <c r="BO96" s="518"/>
      <c r="BP96" s="518"/>
      <c r="BQ96" s="518"/>
      <c r="BR96" s="518"/>
      <c r="BS96" s="518"/>
      <c r="BT96" s="518"/>
      <c r="BU96" s="518"/>
      <c r="BV96" s="518"/>
      <c r="BW96" s="518"/>
      <c r="BX96" s="518"/>
      <c r="BY96" s="518"/>
      <c r="BZ96" s="518"/>
      <c r="CA96" s="518"/>
      <c r="CB96" s="518"/>
      <c r="CC96" s="518"/>
      <c r="CD96" s="518"/>
    </row>
    <row r="97" spans="50:82" s="1" customFormat="1">
      <c r="AX97" s="518"/>
      <c r="AY97" s="518"/>
      <c r="AZ97" s="518"/>
      <c r="BA97" s="518"/>
      <c r="BB97" s="518"/>
      <c r="BC97" s="518"/>
      <c r="BD97" s="518"/>
      <c r="BE97" s="518"/>
      <c r="BF97" s="518"/>
      <c r="BG97" s="518"/>
      <c r="BH97" s="518"/>
      <c r="BI97" s="518"/>
      <c r="BJ97" s="518"/>
      <c r="BK97" s="518"/>
      <c r="BL97" s="518"/>
      <c r="BM97" s="518"/>
      <c r="BN97" s="518"/>
      <c r="BO97" s="518"/>
      <c r="BP97" s="518"/>
      <c r="BQ97" s="518"/>
      <c r="BR97" s="518"/>
      <c r="BS97" s="518"/>
      <c r="BT97" s="518"/>
      <c r="BU97" s="518"/>
      <c r="BV97" s="518"/>
      <c r="BW97" s="518"/>
      <c r="BX97" s="518"/>
      <c r="BY97" s="518"/>
      <c r="BZ97" s="518"/>
      <c r="CA97" s="518"/>
      <c r="CB97" s="518"/>
      <c r="CC97" s="518"/>
      <c r="CD97" s="518"/>
    </row>
    <row r="98" spans="50:82" s="1" customFormat="1">
      <c r="AX98" s="518"/>
      <c r="AY98" s="518"/>
      <c r="AZ98" s="518"/>
      <c r="BA98" s="518"/>
      <c r="BB98" s="518"/>
      <c r="BC98" s="518"/>
      <c r="BD98" s="518"/>
      <c r="BE98" s="518"/>
      <c r="BF98" s="518"/>
      <c r="BG98" s="518"/>
      <c r="BH98" s="518"/>
      <c r="BI98" s="518"/>
      <c r="BJ98" s="518"/>
      <c r="BK98" s="518"/>
      <c r="BL98" s="518"/>
      <c r="BM98" s="518"/>
      <c r="BN98" s="518"/>
      <c r="BO98" s="518"/>
      <c r="BP98" s="518"/>
      <c r="BQ98" s="518"/>
      <c r="BR98" s="518"/>
      <c r="BS98" s="518"/>
      <c r="BT98" s="518"/>
      <c r="BU98" s="518"/>
      <c r="BV98" s="518"/>
      <c r="BW98" s="518"/>
      <c r="BX98" s="518"/>
      <c r="BY98" s="518"/>
      <c r="BZ98" s="518"/>
      <c r="CA98" s="518"/>
      <c r="CB98" s="518"/>
      <c r="CC98" s="518"/>
      <c r="CD98" s="518"/>
    </row>
    <row r="99" spans="50:82" s="1" customFormat="1">
      <c r="AX99" s="518"/>
      <c r="AY99" s="518"/>
      <c r="AZ99" s="518"/>
      <c r="BA99" s="518"/>
      <c r="BB99" s="518"/>
      <c r="BC99" s="518"/>
      <c r="BD99" s="518"/>
      <c r="BE99" s="518"/>
      <c r="BF99" s="518"/>
      <c r="BG99" s="518"/>
      <c r="BH99" s="518"/>
      <c r="BI99" s="518"/>
      <c r="BJ99" s="518"/>
      <c r="BK99" s="518"/>
      <c r="BL99" s="518"/>
      <c r="BM99" s="518"/>
      <c r="BN99" s="518"/>
      <c r="BO99" s="518"/>
      <c r="BP99" s="518"/>
      <c r="BQ99" s="518"/>
      <c r="BR99" s="518"/>
      <c r="BS99" s="518"/>
      <c r="BT99" s="518"/>
      <c r="BU99" s="518"/>
      <c r="BV99" s="518"/>
      <c r="BW99" s="518"/>
      <c r="BX99" s="518"/>
      <c r="BY99" s="518"/>
      <c r="BZ99" s="518"/>
      <c r="CA99" s="518"/>
      <c r="CB99" s="518"/>
      <c r="CC99" s="518"/>
      <c r="CD99" s="518"/>
    </row>
    <row r="100" spans="50:82" s="1" customFormat="1">
      <c r="AX100" s="518"/>
      <c r="AY100" s="518"/>
      <c r="AZ100" s="518"/>
      <c r="BA100" s="518"/>
      <c r="BB100" s="518"/>
      <c r="BC100" s="518"/>
      <c r="BD100" s="518"/>
      <c r="BE100" s="518"/>
      <c r="BF100" s="518"/>
      <c r="BG100" s="518"/>
      <c r="BH100" s="518"/>
      <c r="BI100" s="518"/>
      <c r="BJ100" s="518"/>
      <c r="BK100" s="518"/>
      <c r="BL100" s="518"/>
      <c r="BM100" s="518"/>
      <c r="BN100" s="518"/>
      <c r="BO100" s="518"/>
      <c r="BP100" s="518"/>
      <c r="BQ100" s="518"/>
      <c r="BR100" s="518"/>
      <c r="BS100" s="518"/>
      <c r="BT100" s="518"/>
      <c r="BU100" s="518"/>
      <c r="BV100" s="518"/>
      <c r="BW100" s="518"/>
      <c r="BX100" s="518"/>
      <c r="BY100" s="518"/>
      <c r="BZ100" s="518"/>
      <c r="CA100" s="518"/>
      <c r="CB100" s="518"/>
      <c r="CC100" s="518"/>
      <c r="CD100" s="518"/>
    </row>
    <row r="101" spans="50:82" s="1" customFormat="1">
      <c r="AX101" s="518"/>
      <c r="AY101" s="518"/>
      <c r="AZ101" s="518"/>
      <c r="BA101" s="518"/>
      <c r="BB101" s="518"/>
      <c r="BC101" s="518"/>
      <c r="BD101" s="518"/>
      <c r="BE101" s="518"/>
      <c r="BF101" s="518"/>
      <c r="BG101" s="518"/>
      <c r="BH101" s="518"/>
      <c r="BI101" s="518"/>
      <c r="BJ101" s="518"/>
      <c r="BK101" s="518"/>
      <c r="BL101" s="518"/>
      <c r="BM101" s="518"/>
      <c r="BN101" s="518"/>
      <c r="BO101" s="518"/>
      <c r="BP101" s="518"/>
      <c r="BQ101" s="518"/>
      <c r="BR101" s="518"/>
      <c r="BS101" s="518"/>
      <c r="BT101" s="518"/>
      <c r="BU101" s="518"/>
      <c r="BV101" s="518"/>
      <c r="BW101" s="518"/>
      <c r="BX101" s="518"/>
      <c r="BY101" s="518"/>
      <c r="BZ101" s="518"/>
      <c r="CA101" s="518"/>
      <c r="CB101" s="518"/>
      <c r="CC101" s="518"/>
      <c r="CD101" s="518"/>
    </row>
    <row r="102" spans="50:82" s="1" customFormat="1">
      <c r="AX102" s="518"/>
      <c r="AY102" s="518"/>
      <c r="AZ102" s="518"/>
      <c r="BA102" s="518"/>
      <c r="BB102" s="518"/>
      <c r="BC102" s="518"/>
      <c r="BD102" s="518"/>
      <c r="BE102" s="518"/>
      <c r="BF102" s="518"/>
      <c r="BG102" s="518"/>
      <c r="BH102" s="518"/>
      <c r="BI102" s="518"/>
      <c r="BJ102" s="518"/>
      <c r="BK102" s="518"/>
      <c r="BL102" s="518"/>
      <c r="BM102" s="518"/>
      <c r="BN102" s="518"/>
      <c r="BO102" s="518"/>
      <c r="BP102" s="518"/>
      <c r="BQ102" s="518"/>
      <c r="BR102" s="518"/>
      <c r="BS102" s="518"/>
      <c r="BT102" s="518"/>
      <c r="BU102" s="518"/>
      <c r="BV102" s="518"/>
      <c r="BW102" s="518"/>
      <c r="BX102" s="518"/>
      <c r="BY102" s="518"/>
      <c r="BZ102" s="518"/>
      <c r="CA102" s="518"/>
      <c r="CB102" s="518"/>
      <c r="CC102" s="518"/>
      <c r="CD102" s="518"/>
    </row>
    <row r="103" spans="50:82" s="1" customFormat="1">
      <c r="AX103" s="518"/>
      <c r="AY103" s="518"/>
      <c r="AZ103" s="518"/>
      <c r="BA103" s="518"/>
      <c r="BB103" s="518"/>
      <c r="BC103" s="518"/>
      <c r="BD103" s="518"/>
      <c r="BE103" s="518"/>
      <c r="BF103" s="518"/>
      <c r="BG103" s="518"/>
      <c r="BH103" s="518"/>
      <c r="BI103" s="518"/>
      <c r="BJ103" s="518"/>
      <c r="BK103" s="518"/>
      <c r="BL103" s="518"/>
      <c r="BM103" s="518"/>
      <c r="BN103" s="518"/>
      <c r="BO103" s="518"/>
      <c r="BP103" s="518"/>
      <c r="BQ103" s="518"/>
      <c r="BR103" s="518"/>
      <c r="BS103" s="518"/>
      <c r="BT103" s="518"/>
      <c r="BU103" s="518"/>
      <c r="BV103" s="518"/>
      <c r="BW103" s="518"/>
      <c r="BX103" s="518"/>
      <c r="BY103" s="518"/>
      <c r="BZ103" s="518"/>
      <c r="CA103" s="518"/>
      <c r="CB103" s="518"/>
      <c r="CC103" s="518"/>
      <c r="CD103" s="518"/>
    </row>
    <row r="104" spans="50:82" s="1" customFormat="1">
      <c r="AX104" s="518"/>
      <c r="AY104" s="518"/>
      <c r="AZ104" s="518"/>
      <c r="BA104" s="518"/>
      <c r="BB104" s="518"/>
      <c r="BC104" s="518"/>
      <c r="BD104" s="518"/>
      <c r="BE104" s="518"/>
      <c r="BF104" s="518"/>
      <c r="BG104" s="518"/>
      <c r="BH104" s="518"/>
      <c r="BI104" s="518"/>
      <c r="BJ104" s="518"/>
      <c r="BK104" s="518"/>
      <c r="BL104" s="518"/>
      <c r="BM104" s="518"/>
      <c r="BN104" s="518"/>
      <c r="BO104" s="518"/>
      <c r="BP104" s="518"/>
      <c r="BQ104" s="518"/>
      <c r="BR104" s="518"/>
      <c r="BS104" s="518"/>
      <c r="BT104" s="518"/>
      <c r="BU104" s="518"/>
      <c r="BV104" s="518"/>
      <c r="BW104" s="518"/>
      <c r="BX104" s="518"/>
      <c r="BY104" s="518"/>
      <c r="BZ104" s="518"/>
      <c r="CA104" s="518"/>
      <c r="CB104" s="518"/>
      <c r="CC104" s="518"/>
      <c r="CD104" s="518"/>
    </row>
    <row r="105" spans="50:82" s="1" customFormat="1">
      <c r="AX105" s="518"/>
      <c r="AY105" s="518"/>
      <c r="AZ105" s="518"/>
      <c r="BA105" s="518"/>
      <c r="BB105" s="518"/>
      <c r="BC105" s="518"/>
      <c r="BD105" s="518"/>
      <c r="BE105" s="518"/>
      <c r="BF105" s="518"/>
      <c r="BG105" s="518"/>
      <c r="BH105" s="518"/>
      <c r="BI105" s="518"/>
      <c r="BJ105" s="518"/>
      <c r="BK105" s="518"/>
      <c r="BL105" s="518"/>
      <c r="BM105" s="518"/>
      <c r="BN105" s="518"/>
      <c r="BO105" s="518"/>
      <c r="BP105" s="518"/>
      <c r="BQ105" s="518"/>
      <c r="BR105" s="518"/>
      <c r="BS105" s="518"/>
      <c r="BT105" s="518"/>
      <c r="BU105" s="518"/>
      <c r="BV105" s="518"/>
      <c r="BW105" s="518"/>
      <c r="BX105" s="518"/>
      <c r="BY105" s="518"/>
      <c r="BZ105" s="518"/>
      <c r="CA105" s="518"/>
      <c r="CB105" s="518"/>
      <c r="CC105" s="518"/>
      <c r="CD105" s="518"/>
    </row>
    <row r="106" spans="50:82" s="1" customFormat="1">
      <c r="AX106" s="518"/>
      <c r="AY106" s="518"/>
      <c r="AZ106" s="518"/>
      <c r="BA106" s="518"/>
      <c r="BB106" s="518"/>
      <c r="BC106" s="518"/>
      <c r="BD106" s="518"/>
      <c r="BE106" s="518"/>
      <c r="BF106" s="518"/>
      <c r="BG106" s="518"/>
      <c r="BH106" s="518"/>
      <c r="BI106" s="518"/>
      <c r="BJ106" s="518"/>
      <c r="BK106" s="518"/>
      <c r="BL106" s="518"/>
      <c r="BM106" s="518"/>
      <c r="BN106" s="518"/>
      <c r="BO106" s="518"/>
      <c r="BP106" s="518"/>
      <c r="BQ106" s="518"/>
      <c r="BR106" s="518"/>
      <c r="BS106" s="518"/>
      <c r="BT106" s="518"/>
      <c r="BU106" s="518"/>
      <c r="BV106" s="518"/>
      <c r="BW106" s="518"/>
      <c r="BX106" s="518"/>
      <c r="BY106" s="518"/>
      <c r="BZ106" s="518"/>
      <c r="CA106" s="518"/>
      <c r="CB106" s="518"/>
      <c r="CC106" s="518"/>
      <c r="CD106" s="518"/>
    </row>
    <row r="107" spans="50:82" s="1" customFormat="1">
      <c r="AX107" s="518"/>
      <c r="AY107" s="518"/>
      <c r="AZ107" s="518"/>
      <c r="BA107" s="518"/>
      <c r="BB107" s="518"/>
      <c r="BC107" s="518"/>
      <c r="BD107" s="518"/>
      <c r="BE107" s="518"/>
      <c r="BF107" s="518"/>
      <c r="BG107" s="518"/>
      <c r="BH107" s="518"/>
      <c r="BI107" s="518"/>
      <c r="BJ107" s="518"/>
      <c r="BK107" s="518"/>
      <c r="BL107" s="518"/>
      <c r="BM107" s="518"/>
      <c r="BN107" s="518"/>
      <c r="BO107" s="518"/>
      <c r="BP107" s="518"/>
      <c r="BQ107" s="518"/>
      <c r="BR107" s="518"/>
      <c r="BS107" s="518"/>
      <c r="BT107" s="518"/>
      <c r="BU107" s="518"/>
      <c r="BV107" s="518"/>
      <c r="BW107" s="518"/>
      <c r="BX107" s="518"/>
      <c r="BY107" s="518"/>
      <c r="BZ107" s="518"/>
      <c r="CA107" s="518"/>
      <c r="CB107" s="518"/>
      <c r="CC107" s="518"/>
      <c r="CD107" s="518"/>
    </row>
    <row r="108" spans="50:82" s="1" customFormat="1">
      <c r="AX108" s="518"/>
      <c r="AY108" s="518"/>
      <c r="AZ108" s="518"/>
      <c r="BA108" s="518"/>
      <c r="BB108" s="518"/>
      <c r="BC108" s="518"/>
      <c r="BD108" s="518"/>
      <c r="BE108" s="518"/>
      <c r="BF108" s="518"/>
      <c r="BG108" s="518"/>
      <c r="BH108" s="518"/>
      <c r="BI108" s="518"/>
      <c r="BJ108" s="518"/>
      <c r="BK108" s="518"/>
      <c r="BL108" s="518"/>
      <c r="BM108" s="518"/>
      <c r="BN108" s="518"/>
      <c r="BO108" s="518"/>
      <c r="BP108" s="518"/>
      <c r="BQ108" s="518"/>
      <c r="BR108" s="518"/>
      <c r="BS108" s="518"/>
      <c r="BT108" s="518"/>
      <c r="BU108" s="518"/>
      <c r="BV108" s="518"/>
      <c r="BW108" s="518"/>
      <c r="BX108" s="518"/>
      <c r="BY108" s="518"/>
      <c r="BZ108" s="518"/>
      <c r="CA108" s="518"/>
      <c r="CB108" s="518"/>
      <c r="CC108" s="518"/>
      <c r="CD108" s="518"/>
    </row>
    <row r="109" spans="50:82" s="1" customFormat="1">
      <c r="AX109" s="518"/>
      <c r="AY109" s="518"/>
      <c r="AZ109" s="518"/>
      <c r="BA109" s="518"/>
      <c r="BB109" s="518"/>
      <c r="BC109" s="518"/>
      <c r="BD109" s="518"/>
      <c r="BE109" s="518"/>
      <c r="BF109" s="518"/>
      <c r="BG109" s="518"/>
      <c r="BH109" s="518"/>
      <c r="BI109" s="518"/>
      <c r="BJ109" s="518"/>
      <c r="BK109" s="518"/>
      <c r="BL109" s="518"/>
      <c r="BM109" s="518"/>
      <c r="BN109" s="518"/>
      <c r="BO109" s="518"/>
      <c r="BP109" s="518"/>
      <c r="BQ109" s="518"/>
      <c r="BR109" s="518"/>
      <c r="BS109" s="518"/>
      <c r="BT109" s="518"/>
      <c r="BU109" s="518"/>
      <c r="BV109" s="518"/>
      <c r="BW109" s="518"/>
      <c r="BX109" s="518"/>
      <c r="BY109" s="518"/>
      <c r="BZ109" s="518"/>
      <c r="CA109" s="518"/>
      <c r="CB109" s="518"/>
      <c r="CC109" s="518"/>
      <c r="CD109" s="518"/>
    </row>
    <row r="110" spans="50:82" s="1" customFormat="1">
      <c r="AX110" s="518"/>
      <c r="AY110" s="518"/>
      <c r="AZ110" s="518"/>
      <c r="BA110" s="518"/>
      <c r="BB110" s="518"/>
      <c r="BC110" s="518"/>
      <c r="BD110" s="518"/>
      <c r="BE110" s="518"/>
      <c r="BF110" s="518"/>
      <c r="BG110" s="518"/>
      <c r="BH110" s="518"/>
      <c r="BI110" s="518"/>
      <c r="BJ110" s="518"/>
      <c r="BK110" s="518"/>
      <c r="BL110" s="518"/>
      <c r="BM110" s="518"/>
      <c r="BN110" s="518"/>
      <c r="BO110" s="518"/>
      <c r="BP110" s="518"/>
      <c r="BQ110" s="518"/>
      <c r="BR110" s="518"/>
      <c r="BS110" s="518"/>
      <c r="BT110" s="518"/>
      <c r="BU110" s="518"/>
      <c r="BV110" s="518"/>
      <c r="BW110" s="518"/>
      <c r="BX110" s="518"/>
      <c r="BY110" s="518"/>
      <c r="BZ110" s="518"/>
      <c r="CA110" s="518"/>
      <c r="CB110" s="518"/>
      <c r="CC110" s="518"/>
      <c r="CD110" s="518"/>
    </row>
    <row r="111" spans="50:82" s="1" customFormat="1">
      <c r="AX111" s="518"/>
      <c r="AY111" s="518"/>
      <c r="AZ111" s="518"/>
      <c r="BA111" s="518"/>
      <c r="BB111" s="518"/>
      <c r="BC111" s="518"/>
      <c r="BD111" s="518"/>
      <c r="BE111" s="518"/>
      <c r="BF111" s="518"/>
      <c r="BG111" s="518"/>
      <c r="BH111" s="518"/>
      <c r="BI111" s="518"/>
      <c r="BJ111" s="518"/>
      <c r="BK111" s="518"/>
      <c r="BL111" s="518"/>
      <c r="BM111" s="518"/>
      <c r="BN111" s="518"/>
      <c r="BO111" s="518"/>
      <c r="BP111" s="518"/>
      <c r="BQ111" s="518"/>
      <c r="BR111" s="518"/>
      <c r="BS111" s="518"/>
      <c r="BT111" s="518"/>
      <c r="BU111" s="518"/>
      <c r="BV111" s="518"/>
      <c r="BW111" s="518"/>
      <c r="BX111" s="518"/>
      <c r="BY111" s="518"/>
      <c r="BZ111" s="518"/>
      <c r="CA111" s="518"/>
      <c r="CB111" s="518"/>
      <c r="CC111" s="518"/>
      <c r="CD111" s="518"/>
    </row>
    <row r="112" spans="50:82" s="1" customFormat="1">
      <c r="AX112" s="518"/>
      <c r="AY112" s="518"/>
      <c r="AZ112" s="518"/>
      <c r="BA112" s="518"/>
      <c r="BB112" s="518"/>
      <c r="BC112" s="518"/>
      <c r="BD112" s="518"/>
      <c r="BE112" s="518"/>
      <c r="BF112" s="518"/>
      <c r="BG112" s="518"/>
      <c r="BH112" s="518"/>
      <c r="BI112" s="518"/>
      <c r="BJ112" s="518"/>
      <c r="BK112" s="518"/>
      <c r="BL112" s="518"/>
      <c r="BM112" s="518"/>
      <c r="BN112" s="518"/>
      <c r="BO112" s="518"/>
      <c r="BP112" s="518"/>
      <c r="BQ112" s="518"/>
      <c r="BR112" s="518"/>
      <c r="BS112" s="518"/>
      <c r="BT112" s="518"/>
      <c r="BU112" s="518"/>
      <c r="BV112" s="518"/>
      <c r="BW112" s="518"/>
      <c r="BX112" s="518"/>
      <c r="BY112" s="518"/>
      <c r="BZ112" s="518"/>
      <c r="CA112" s="518"/>
      <c r="CB112" s="518"/>
      <c r="CC112" s="518"/>
      <c r="CD112" s="518"/>
    </row>
    <row r="113" spans="50:82" s="1" customFormat="1">
      <c r="AX113" s="518"/>
      <c r="AY113" s="518"/>
      <c r="AZ113" s="518"/>
      <c r="BA113" s="518"/>
      <c r="BB113" s="518"/>
      <c r="BC113" s="518"/>
      <c r="BD113" s="518"/>
      <c r="BE113" s="518"/>
      <c r="BF113" s="518"/>
      <c r="BG113" s="518"/>
      <c r="BH113" s="518"/>
      <c r="BI113" s="518"/>
      <c r="BJ113" s="518"/>
      <c r="BK113" s="518"/>
      <c r="BL113" s="518"/>
      <c r="BM113" s="518"/>
      <c r="BN113" s="518"/>
      <c r="BO113" s="518"/>
      <c r="BP113" s="518"/>
      <c r="BQ113" s="518"/>
      <c r="BR113" s="518"/>
      <c r="BS113" s="518"/>
      <c r="BT113" s="518"/>
      <c r="BU113" s="518"/>
      <c r="BV113" s="518"/>
      <c r="BW113" s="518"/>
      <c r="BX113" s="518"/>
      <c r="BY113" s="518"/>
      <c r="BZ113" s="518"/>
      <c r="CA113" s="518"/>
      <c r="CB113" s="518"/>
      <c r="CC113" s="518"/>
      <c r="CD113" s="518"/>
    </row>
    <row r="114" spans="50:82" s="1" customFormat="1">
      <c r="AX114" s="518"/>
      <c r="AY114" s="518"/>
      <c r="AZ114" s="518"/>
      <c r="BA114" s="518"/>
      <c r="BB114" s="518"/>
      <c r="BC114" s="518"/>
      <c r="BD114" s="518"/>
      <c r="BE114" s="518"/>
      <c r="BF114" s="518"/>
      <c r="BG114" s="518"/>
      <c r="BH114" s="518"/>
      <c r="BI114" s="518"/>
      <c r="BJ114" s="518"/>
      <c r="BK114" s="518"/>
      <c r="BL114" s="518"/>
      <c r="BM114" s="518"/>
      <c r="BN114" s="518"/>
      <c r="BO114" s="518"/>
      <c r="BP114" s="518"/>
      <c r="BQ114" s="518"/>
      <c r="BR114" s="518"/>
      <c r="BS114" s="518"/>
      <c r="BT114" s="518"/>
      <c r="BU114" s="518"/>
      <c r="BV114" s="518"/>
      <c r="BW114" s="518"/>
      <c r="BX114" s="518"/>
      <c r="BY114" s="518"/>
      <c r="BZ114" s="518"/>
      <c r="CA114" s="518"/>
      <c r="CB114" s="518"/>
      <c r="CC114" s="518"/>
      <c r="CD114" s="518"/>
    </row>
    <row r="115" spans="50:82" s="1" customFormat="1">
      <c r="AX115" s="518"/>
      <c r="AY115" s="518"/>
      <c r="AZ115" s="518"/>
      <c r="BA115" s="518"/>
      <c r="BB115" s="518"/>
      <c r="BC115" s="518"/>
      <c r="BD115" s="518"/>
      <c r="BE115" s="518"/>
      <c r="BF115" s="518"/>
      <c r="BG115" s="518"/>
      <c r="BH115" s="518"/>
      <c r="BI115" s="518"/>
      <c r="BJ115" s="518"/>
      <c r="BK115" s="518"/>
      <c r="BL115" s="518"/>
      <c r="BM115" s="518"/>
      <c r="BN115" s="518"/>
      <c r="BO115" s="518"/>
      <c r="BP115" s="518"/>
      <c r="BQ115" s="518"/>
      <c r="BR115" s="518"/>
      <c r="BS115" s="518"/>
      <c r="BT115" s="518"/>
      <c r="BU115" s="518"/>
      <c r="BV115" s="518"/>
      <c r="BW115" s="518"/>
      <c r="BX115" s="518"/>
      <c r="BY115" s="518"/>
      <c r="BZ115" s="518"/>
      <c r="CA115" s="518"/>
      <c r="CB115" s="518"/>
      <c r="CC115" s="518"/>
      <c r="CD115" s="518"/>
    </row>
    <row r="116" spans="50:82" s="1" customFormat="1">
      <c r="AX116" s="518"/>
      <c r="AY116" s="518"/>
      <c r="AZ116" s="518"/>
      <c r="BA116" s="518"/>
      <c r="BB116" s="518"/>
      <c r="BC116" s="518"/>
      <c r="BD116" s="518"/>
      <c r="BE116" s="518"/>
      <c r="BF116" s="518"/>
      <c r="BG116" s="518"/>
      <c r="BH116" s="518"/>
      <c r="BI116" s="518"/>
      <c r="BJ116" s="518"/>
      <c r="BK116" s="518"/>
      <c r="BL116" s="518"/>
      <c r="BM116" s="518"/>
      <c r="BN116" s="518"/>
      <c r="BO116" s="518"/>
      <c r="BP116" s="518"/>
      <c r="BQ116" s="518"/>
      <c r="BR116" s="518"/>
      <c r="BS116" s="518"/>
      <c r="BT116" s="518"/>
      <c r="BU116" s="518"/>
      <c r="BV116" s="518"/>
      <c r="BW116" s="518"/>
      <c r="BX116" s="518"/>
      <c r="BY116" s="518"/>
      <c r="BZ116" s="518"/>
      <c r="CA116" s="518"/>
      <c r="CB116" s="518"/>
      <c r="CC116" s="518"/>
      <c r="CD116" s="518"/>
    </row>
    <row r="117" spans="50:82" s="1" customFormat="1">
      <c r="AX117" s="518"/>
      <c r="AY117" s="518"/>
      <c r="AZ117" s="518"/>
      <c r="BA117" s="518"/>
      <c r="BB117" s="518"/>
      <c r="BC117" s="518"/>
      <c r="BD117" s="518"/>
      <c r="BE117" s="518"/>
      <c r="BF117" s="518"/>
      <c r="BG117" s="518"/>
      <c r="BH117" s="518"/>
      <c r="BI117" s="518"/>
      <c r="BJ117" s="518"/>
      <c r="BK117" s="518"/>
      <c r="BL117" s="518"/>
      <c r="BM117" s="518"/>
      <c r="BN117" s="518"/>
      <c r="BO117" s="518"/>
      <c r="BP117" s="518"/>
      <c r="BQ117" s="518"/>
      <c r="BR117" s="518"/>
      <c r="BS117" s="518"/>
      <c r="BT117" s="518"/>
      <c r="BU117" s="518"/>
      <c r="BV117" s="518"/>
      <c r="BW117" s="518"/>
      <c r="BX117" s="518"/>
      <c r="BY117" s="518"/>
      <c r="BZ117" s="518"/>
      <c r="CA117" s="518"/>
      <c r="CB117" s="518"/>
      <c r="CC117" s="518"/>
      <c r="CD117" s="518"/>
    </row>
    <row r="118" spans="50:82" s="1" customFormat="1">
      <c r="AX118" s="518"/>
      <c r="AY118" s="518"/>
      <c r="AZ118" s="518"/>
      <c r="BA118" s="518"/>
      <c r="BB118" s="518"/>
      <c r="BC118" s="518"/>
      <c r="BD118" s="518"/>
      <c r="BE118" s="518"/>
      <c r="BF118" s="518"/>
      <c r="BG118" s="518"/>
      <c r="BH118" s="518"/>
      <c r="BI118" s="518"/>
      <c r="BJ118" s="518"/>
      <c r="BK118" s="518"/>
      <c r="BL118" s="518"/>
      <c r="BM118" s="518"/>
      <c r="BN118" s="518"/>
      <c r="BO118" s="518"/>
      <c r="BP118" s="518"/>
      <c r="BQ118" s="518"/>
      <c r="BR118" s="518"/>
      <c r="BS118" s="518"/>
      <c r="BT118" s="518"/>
      <c r="BU118" s="518"/>
      <c r="BV118" s="518"/>
      <c r="BW118" s="518"/>
      <c r="BX118" s="518"/>
      <c r="BY118" s="518"/>
      <c r="BZ118" s="518"/>
      <c r="CA118" s="518"/>
      <c r="CB118" s="518"/>
      <c r="CC118" s="518"/>
      <c r="CD118" s="518"/>
    </row>
    <row r="119" spans="50:82" s="1" customFormat="1">
      <c r="AX119" s="518"/>
      <c r="AY119" s="518"/>
      <c r="AZ119" s="518"/>
      <c r="BA119" s="518"/>
      <c r="BB119" s="518"/>
      <c r="BC119" s="518"/>
      <c r="BD119" s="518"/>
      <c r="BE119" s="518"/>
      <c r="BF119" s="518"/>
      <c r="BG119" s="518"/>
      <c r="BH119" s="518"/>
      <c r="BI119" s="518"/>
      <c r="BJ119" s="518"/>
      <c r="BK119" s="518"/>
      <c r="BL119" s="518"/>
      <c r="BM119" s="518"/>
      <c r="BN119" s="518"/>
      <c r="BO119" s="518"/>
      <c r="BP119" s="518"/>
      <c r="BQ119" s="518"/>
      <c r="BR119" s="518"/>
      <c r="BS119" s="518"/>
      <c r="BT119" s="518"/>
      <c r="BU119" s="518"/>
      <c r="BV119" s="518"/>
      <c r="BW119" s="518"/>
      <c r="BX119" s="518"/>
      <c r="BY119" s="518"/>
      <c r="BZ119" s="518"/>
      <c r="CA119" s="518"/>
      <c r="CB119" s="518"/>
      <c r="CC119" s="518"/>
      <c r="CD119" s="518"/>
    </row>
    <row r="120" spans="50:82" s="1" customFormat="1">
      <c r="AX120" s="518"/>
      <c r="AY120" s="518"/>
      <c r="AZ120" s="518"/>
      <c r="BA120" s="518"/>
      <c r="BB120" s="518"/>
      <c r="BC120" s="518"/>
      <c r="BD120" s="518"/>
      <c r="BE120" s="518"/>
      <c r="BF120" s="518"/>
      <c r="BG120" s="518"/>
      <c r="BH120" s="518"/>
      <c r="BI120" s="518"/>
      <c r="BJ120" s="518"/>
      <c r="BK120" s="518"/>
      <c r="BL120" s="518"/>
      <c r="BM120" s="518"/>
      <c r="BN120" s="518"/>
      <c r="BO120" s="518"/>
      <c r="BP120" s="518"/>
      <c r="BQ120" s="518"/>
      <c r="BR120" s="518"/>
      <c r="BS120" s="518"/>
      <c r="BT120" s="518"/>
      <c r="BU120" s="518"/>
      <c r="BV120" s="518"/>
      <c r="BW120" s="518"/>
      <c r="BX120" s="518"/>
      <c r="BY120" s="518"/>
      <c r="BZ120" s="518"/>
      <c r="CA120" s="518"/>
      <c r="CB120" s="518"/>
      <c r="CC120" s="518"/>
      <c r="CD120" s="518"/>
    </row>
    <row r="121" spans="50:82" s="1" customFormat="1">
      <c r="AX121" s="518"/>
      <c r="AY121" s="518"/>
      <c r="AZ121" s="518"/>
      <c r="BA121" s="518"/>
      <c r="BB121" s="518"/>
      <c r="BC121" s="518"/>
      <c r="BD121" s="518"/>
      <c r="BE121" s="518"/>
      <c r="BF121" s="518"/>
      <c r="BG121" s="518"/>
      <c r="BH121" s="518"/>
      <c r="BI121" s="518"/>
      <c r="BJ121" s="518"/>
      <c r="BK121" s="518"/>
      <c r="BL121" s="518"/>
      <c r="BM121" s="518"/>
      <c r="BN121" s="518"/>
      <c r="BO121" s="518"/>
      <c r="BP121" s="518"/>
      <c r="BQ121" s="518"/>
      <c r="BR121" s="518"/>
      <c r="BS121" s="518"/>
      <c r="BT121" s="518"/>
      <c r="BU121" s="518"/>
      <c r="BV121" s="518"/>
      <c r="BW121" s="518"/>
      <c r="BX121" s="518"/>
      <c r="BY121" s="518"/>
      <c r="BZ121" s="518"/>
      <c r="CA121" s="518"/>
      <c r="CB121" s="518"/>
      <c r="CC121" s="518"/>
      <c r="CD121" s="518"/>
    </row>
    <row r="122" spans="50:82" s="1" customFormat="1">
      <c r="AX122" s="518"/>
      <c r="AY122" s="518"/>
      <c r="AZ122" s="518"/>
      <c r="BA122" s="518"/>
      <c r="BB122" s="518"/>
      <c r="BC122" s="518"/>
      <c r="BD122" s="518"/>
      <c r="BE122" s="518"/>
      <c r="BF122" s="518"/>
      <c r="BG122" s="518"/>
      <c r="BH122" s="518"/>
      <c r="BI122" s="518"/>
      <c r="BJ122" s="518"/>
      <c r="BK122" s="518"/>
      <c r="BL122" s="518"/>
      <c r="BM122" s="518"/>
      <c r="BN122" s="518"/>
      <c r="BO122" s="518"/>
      <c r="BP122" s="518"/>
      <c r="BQ122" s="518"/>
      <c r="BR122" s="518"/>
      <c r="BS122" s="518"/>
      <c r="BT122" s="518"/>
      <c r="BU122" s="518"/>
      <c r="BV122" s="518"/>
      <c r="BW122" s="518"/>
      <c r="BX122" s="518"/>
      <c r="BY122" s="518"/>
      <c r="BZ122" s="518"/>
      <c r="CA122" s="518"/>
      <c r="CB122" s="518"/>
      <c r="CC122" s="518"/>
      <c r="CD122" s="518"/>
    </row>
    <row r="123" spans="50:82" s="1" customFormat="1">
      <c r="AX123" s="518"/>
      <c r="AY123" s="518"/>
      <c r="AZ123" s="518"/>
      <c r="BA123" s="518"/>
      <c r="BB123" s="518"/>
      <c r="BC123" s="518"/>
      <c r="BD123" s="518"/>
      <c r="BE123" s="518"/>
      <c r="BF123" s="518"/>
      <c r="BG123" s="518"/>
      <c r="BH123" s="518"/>
      <c r="BI123" s="518"/>
      <c r="BJ123" s="518"/>
      <c r="BK123" s="518"/>
      <c r="BL123" s="518"/>
      <c r="BM123" s="518"/>
      <c r="BN123" s="518"/>
      <c r="BO123" s="518"/>
      <c r="BP123" s="518"/>
      <c r="BQ123" s="518"/>
      <c r="BR123" s="518"/>
      <c r="BS123" s="518"/>
      <c r="BT123" s="518"/>
      <c r="BU123" s="518"/>
      <c r="BV123" s="518"/>
      <c r="BW123" s="518"/>
      <c r="BX123" s="518"/>
      <c r="BY123" s="518"/>
      <c r="BZ123" s="518"/>
      <c r="CA123" s="518"/>
      <c r="CB123" s="518"/>
      <c r="CC123" s="518"/>
      <c r="CD123" s="518"/>
    </row>
    <row r="124" spans="50:82" s="1" customFormat="1">
      <c r="AX124" s="518"/>
      <c r="AY124" s="518"/>
      <c r="AZ124" s="518"/>
      <c r="BA124" s="518"/>
      <c r="BB124" s="518"/>
      <c r="BC124" s="518"/>
      <c r="BD124" s="518"/>
      <c r="BE124" s="518"/>
      <c r="BF124" s="518"/>
      <c r="BG124" s="518"/>
      <c r="BH124" s="518"/>
      <c r="BI124" s="518"/>
      <c r="BJ124" s="518"/>
      <c r="BK124" s="518"/>
      <c r="BL124" s="518"/>
      <c r="BM124" s="518"/>
      <c r="BN124" s="518"/>
      <c r="BO124" s="518"/>
      <c r="BP124" s="518"/>
      <c r="BQ124" s="518"/>
      <c r="BR124" s="518"/>
      <c r="BS124" s="518"/>
      <c r="BT124" s="518"/>
      <c r="BU124" s="518"/>
      <c r="BV124" s="518"/>
      <c r="BW124" s="518"/>
      <c r="BX124" s="518"/>
      <c r="BY124" s="518"/>
      <c r="BZ124" s="518"/>
      <c r="CA124" s="518"/>
      <c r="CB124" s="518"/>
      <c r="CC124" s="518"/>
      <c r="CD124" s="518"/>
    </row>
    <row r="125" spans="50:82" s="1" customFormat="1">
      <c r="AX125" s="518"/>
      <c r="AY125" s="518"/>
      <c r="AZ125" s="518"/>
      <c r="BA125" s="518"/>
      <c r="BB125" s="518"/>
      <c r="BC125" s="518"/>
      <c r="BD125" s="518"/>
      <c r="BE125" s="518"/>
      <c r="BF125" s="518"/>
      <c r="BG125" s="518"/>
      <c r="BH125" s="518"/>
      <c r="BI125" s="518"/>
      <c r="BJ125" s="518"/>
      <c r="BK125" s="518"/>
      <c r="BL125" s="518"/>
      <c r="BM125" s="518"/>
      <c r="BN125" s="518"/>
      <c r="BO125" s="518"/>
      <c r="BP125" s="518"/>
      <c r="BQ125" s="518"/>
      <c r="BR125" s="518"/>
      <c r="BS125" s="518"/>
      <c r="BT125" s="518"/>
      <c r="BU125" s="518"/>
      <c r="BV125" s="518"/>
      <c r="BW125" s="518"/>
      <c r="BX125" s="518"/>
      <c r="BY125" s="518"/>
      <c r="BZ125" s="518"/>
      <c r="CA125" s="518"/>
      <c r="CB125" s="518"/>
      <c r="CC125" s="518"/>
      <c r="CD125" s="518"/>
    </row>
    <row r="126" spans="50:82" s="1" customFormat="1">
      <c r="AX126" s="518"/>
      <c r="AY126" s="518"/>
      <c r="AZ126" s="518"/>
      <c r="BA126" s="518"/>
      <c r="BB126" s="518"/>
      <c r="BC126" s="518"/>
      <c r="BD126" s="518"/>
      <c r="BE126" s="518"/>
      <c r="BF126" s="518"/>
      <c r="BG126" s="518"/>
      <c r="BH126" s="518"/>
      <c r="BI126" s="518"/>
      <c r="BJ126" s="518"/>
      <c r="BK126" s="518"/>
      <c r="BL126" s="518"/>
      <c r="BM126" s="518"/>
      <c r="BN126" s="518"/>
      <c r="BO126" s="518"/>
      <c r="BP126" s="518"/>
      <c r="BQ126" s="518"/>
      <c r="BR126" s="518"/>
      <c r="BS126" s="518"/>
      <c r="BT126" s="518"/>
      <c r="BU126" s="518"/>
      <c r="BV126" s="518"/>
      <c r="BW126" s="518"/>
      <c r="BX126" s="518"/>
      <c r="BY126" s="518"/>
      <c r="BZ126" s="518"/>
      <c r="CA126" s="518"/>
      <c r="CB126" s="518"/>
      <c r="CC126" s="518"/>
      <c r="CD126" s="518"/>
    </row>
    <row r="127" spans="50:82" s="1" customFormat="1">
      <c r="AX127" s="518"/>
      <c r="AY127" s="518"/>
      <c r="AZ127" s="518"/>
      <c r="BA127" s="518"/>
      <c r="BB127" s="518"/>
      <c r="BC127" s="518"/>
      <c r="BD127" s="518"/>
      <c r="BE127" s="518"/>
      <c r="BF127" s="518"/>
      <c r="BG127" s="518"/>
      <c r="BH127" s="518"/>
      <c r="BI127" s="518"/>
      <c r="BJ127" s="518"/>
      <c r="BK127" s="518"/>
      <c r="BL127" s="518"/>
      <c r="BM127" s="518"/>
      <c r="BN127" s="518"/>
      <c r="BO127" s="518"/>
      <c r="BP127" s="518"/>
      <c r="BQ127" s="518"/>
      <c r="BR127" s="518"/>
      <c r="BS127" s="518"/>
      <c r="BT127" s="518"/>
      <c r="BU127" s="518"/>
      <c r="BV127" s="518"/>
      <c r="BW127" s="518"/>
      <c r="BX127" s="518"/>
      <c r="BY127" s="518"/>
      <c r="BZ127" s="518"/>
      <c r="CA127" s="518"/>
      <c r="CB127" s="518"/>
      <c r="CC127" s="518"/>
      <c r="CD127" s="518"/>
    </row>
    <row r="128" spans="50:82" s="1" customFormat="1">
      <c r="AX128" s="518"/>
      <c r="AY128" s="518"/>
      <c r="AZ128" s="518"/>
      <c r="BA128" s="518"/>
      <c r="BB128" s="518"/>
      <c r="BC128" s="518"/>
      <c r="BD128" s="518"/>
      <c r="BE128" s="518"/>
      <c r="BF128" s="518"/>
      <c r="BG128" s="518"/>
      <c r="BH128" s="518"/>
      <c r="BI128" s="518"/>
      <c r="BJ128" s="518"/>
      <c r="BK128" s="518"/>
      <c r="BL128" s="518"/>
      <c r="BM128" s="518"/>
      <c r="BN128" s="518"/>
      <c r="BO128" s="518"/>
      <c r="BP128" s="518"/>
      <c r="BQ128" s="518"/>
      <c r="BR128" s="518"/>
      <c r="BS128" s="518"/>
      <c r="BT128" s="518"/>
      <c r="BU128" s="518"/>
      <c r="BV128" s="518"/>
      <c r="BW128" s="518"/>
      <c r="BX128" s="518"/>
      <c r="BY128" s="518"/>
      <c r="BZ128" s="518"/>
      <c r="CA128" s="518"/>
      <c r="CB128" s="518"/>
      <c r="CC128" s="518"/>
      <c r="CD128" s="518"/>
    </row>
    <row r="129" spans="50:82" s="1" customFormat="1">
      <c r="AX129" s="518"/>
      <c r="AY129" s="518"/>
      <c r="AZ129" s="518"/>
      <c r="BA129" s="518"/>
      <c r="BB129" s="518"/>
      <c r="BC129" s="518"/>
      <c r="BD129" s="518"/>
      <c r="BE129" s="518"/>
      <c r="BF129" s="518"/>
      <c r="BG129" s="518"/>
      <c r="BH129" s="518"/>
      <c r="BI129" s="518"/>
      <c r="BJ129" s="518"/>
      <c r="BK129" s="518"/>
      <c r="BL129" s="518"/>
      <c r="BM129" s="518"/>
      <c r="BN129" s="518"/>
      <c r="BO129" s="518"/>
      <c r="BP129" s="518"/>
      <c r="BQ129" s="518"/>
      <c r="BR129" s="518"/>
      <c r="BS129" s="518"/>
      <c r="BT129" s="518"/>
      <c r="BU129" s="518"/>
      <c r="BV129" s="518"/>
      <c r="BW129" s="518"/>
      <c r="BX129" s="518"/>
      <c r="BY129" s="518"/>
      <c r="BZ129" s="518"/>
      <c r="CA129" s="518"/>
      <c r="CB129" s="518"/>
      <c r="CC129" s="518"/>
      <c r="CD129" s="518"/>
    </row>
    <row r="130" spans="50:82" s="1" customFormat="1">
      <c r="AX130" s="518"/>
      <c r="AY130" s="518"/>
      <c r="AZ130" s="518"/>
      <c r="BA130" s="518"/>
      <c r="BB130" s="518"/>
      <c r="BC130" s="518"/>
      <c r="BD130" s="518"/>
      <c r="BE130" s="518"/>
      <c r="BF130" s="518"/>
      <c r="BG130" s="518"/>
      <c r="BH130" s="518"/>
      <c r="BI130" s="518"/>
      <c r="BJ130" s="518"/>
      <c r="BK130" s="518"/>
      <c r="BL130" s="518"/>
      <c r="BM130" s="518"/>
      <c r="BN130" s="518"/>
      <c r="BO130" s="518"/>
      <c r="BP130" s="518"/>
      <c r="BQ130" s="518"/>
      <c r="BR130" s="518"/>
      <c r="BS130" s="518"/>
      <c r="BT130" s="518"/>
      <c r="BU130" s="518"/>
      <c r="BV130" s="518"/>
      <c r="BW130" s="518"/>
      <c r="BX130" s="518"/>
      <c r="BY130" s="518"/>
      <c r="BZ130" s="518"/>
      <c r="CA130" s="518"/>
      <c r="CB130" s="518"/>
      <c r="CC130" s="518"/>
      <c r="CD130" s="518"/>
    </row>
    <row r="131" spans="50:82" s="1" customFormat="1">
      <c r="AX131" s="518"/>
      <c r="AY131" s="518"/>
      <c r="AZ131" s="518"/>
      <c r="BA131" s="518"/>
      <c r="BB131" s="518"/>
      <c r="BC131" s="518"/>
      <c r="BD131" s="518"/>
      <c r="BE131" s="518"/>
      <c r="BF131" s="518"/>
      <c r="BG131" s="518"/>
      <c r="BH131" s="518"/>
      <c r="BI131" s="518"/>
      <c r="BJ131" s="518"/>
      <c r="BK131" s="518"/>
      <c r="BL131" s="518"/>
      <c r="BM131" s="518"/>
      <c r="BN131" s="518"/>
      <c r="BO131" s="518"/>
      <c r="BP131" s="518"/>
      <c r="BQ131" s="518"/>
      <c r="BR131" s="518"/>
      <c r="BS131" s="518"/>
      <c r="BT131" s="518"/>
      <c r="BU131" s="518"/>
      <c r="BV131" s="518"/>
      <c r="BW131" s="518"/>
      <c r="BX131" s="518"/>
      <c r="BY131" s="518"/>
      <c r="BZ131" s="518"/>
      <c r="CA131" s="518"/>
      <c r="CB131" s="518"/>
      <c r="CC131" s="518"/>
      <c r="CD131" s="518"/>
    </row>
    <row r="132" spans="50:82" s="1" customFormat="1">
      <c r="AX132" s="518"/>
      <c r="AY132" s="518"/>
      <c r="AZ132" s="518"/>
      <c r="BA132" s="518"/>
      <c r="BB132" s="518"/>
      <c r="BC132" s="518"/>
      <c r="BD132" s="518"/>
      <c r="BE132" s="518"/>
      <c r="BF132" s="518"/>
      <c r="BG132" s="518"/>
      <c r="BH132" s="518"/>
      <c r="BI132" s="518"/>
      <c r="BJ132" s="518"/>
      <c r="BK132" s="518"/>
      <c r="BL132" s="518"/>
      <c r="BM132" s="518"/>
      <c r="BN132" s="518"/>
      <c r="BO132" s="518"/>
      <c r="BP132" s="518"/>
      <c r="BQ132" s="518"/>
      <c r="BR132" s="518"/>
      <c r="BS132" s="518"/>
      <c r="BT132" s="518"/>
      <c r="BU132" s="518"/>
      <c r="BV132" s="518"/>
      <c r="BW132" s="518"/>
      <c r="BX132" s="518"/>
      <c r="BY132" s="518"/>
      <c r="BZ132" s="518"/>
      <c r="CA132" s="518"/>
      <c r="CB132" s="518"/>
      <c r="CC132" s="518"/>
      <c r="CD132" s="518"/>
    </row>
    <row r="133" spans="50:82" s="1" customFormat="1">
      <c r="AX133" s="518"/>
      <c r="AY133" s="518"/>
      <c r="AZ133" s="518"/>
      <c r="BA133" s="518"/>
      <c r="BB133" s="518"/>
      <c r="BC133" s="518"/>
      <c r="BD133" s="518"/>
      <c r="BE133" s="518"/>
      <c r="BF133" s="518"/>
      <c r="BG133" s="518"/>
      <c r="BH133" s="518"/>
      <c r="BI133" s="518"/>
      <c r="BJ133" s="518"/>
      <c r="BK133" s="518"/>
      <c r="BL133" s="518"/>
      <c r="BM133" s="518"/>
      <c r="BN133" s="518"/>
      <c r="BO133" s="518"/>
      <c r="BP133" s="518"/>
      <c r="BQ133" s="518"/>
      <c r="BR133" s="518"/>
      <c r="BS133" s="518"/>
      <c r="BT133" s="518"/>
      <c r="BU133" s="518"/>
      <c r="BV133" s="518"/>
      <c r="BW133" s="518"/>
      <c r="BX133" s="518"/>
      <c r="BY133" s="518"/>
      <c r="BZ133" s="518"/>
      <c r="CA133" s="518"/>
      <c r="CB133" s="518"/>
      <c r="CC133" s="518"/>
      <c r="CD133" s="518"/>
    </row>
    <row r="134" spans="50:82" s="1" customFormat="1">
      <c r="AX134" s="518"/>
      <c r="AY134" s="518"/>
      <c r="AZ134" s="518"/>
      <c r="BA134" s="518"/>
      <c r="BB134" s="518"/>
      <c r="BC134" s="518"/>
      <c r="BD134" s="518"/>
      <c r="BE134" s="518"/>
      <c r="BF134" s="518"/>
      <c r="BG134" s="518"/>
      <c r="BH134" s="518"/>
      <c r="BI134" s="518"/>
      <c r="BJ134" s="518"/>
      <c r="BK134" s="518"/>
      <c r="BL134" s="518"/>
      <c r="BM134" s="518"/>
      <c r="BN134" s="518"/>
      <c r="BO134" s="518"/>
      <c r="BP134" s="518"/>
      <c r="BQ134" s="518"/>
      <c r="BR134" s="518"/>
      <c r="BS134" s="518"/>
      <c r="BT134" s="518"/>
      <c r="BU134" s="518"/>
      <c r="BV134" s="518"/>
      <c r="BW134" s="518"/>
      <c r="BX134" s="518"/>
      <c r="BY134" s="518"/>
      <c r="BZ134" s="518"/>
      <c r="CA134" s="518"/>
      <c r="CB134" s="518"/>
      <c r="CC134" s="518"/>
      <c r="CD134" s="518"/>
    </row>
    <row r="135" spans="50:82" s="1" customFormat="1">
      <c r="AX135" s="518"/>
      <c r="AY135" s="518"/>
      <c r="AZ135" s="518"/>
      <c r="BA135" s="518"/>
      <c r="BB135" s="518"/>
      <c r="BC135" s="518"/>
      <c r="BD135" s="518"/>
      <c r="BE135" s="518"/>
      <c r="BF135" s="518"/>
      <c r="BG135" s="518"/>
      <c r="BH135" s="518"/>
      <c r="BI135" s="518"/>
      <c r="BJ135" s="518"/>
      <c r="BK135" s="518"/>
      <c r="BL135" s="518"/>
      <c r="BM135" s="518"/>
      <c r="BN135" s="518"/>
      <c r="BO135" s="518"/>
      <c r="BP135" s="518"/>
      <c r="BQ135" s="518"/>
      <c r="BR135" s="518"/>
      <c r="BS135" s="518"/>
      <c r="BT135" s="518"/>
      <c r="BU135" s="518"/>
      <c r="BV135" s="518"/>
      <c r="BW135" s="518"/>
      <c r="BX135" s="518"/>
      <c r="BY135" s="518"/>
      <c r="BZ135" s="518"/>
      <c r="CA135" s="518"/>
      <c r="CB135" s="518"/>
      <c r="CC135" s="518"/>
      <c r="CD135" s="518"/>
    </row>
    <row r="136" spans="50:82" s="1" customFormat="1">
      <c r="AX136" s="518"/>
      <c r="AY136" s="518"/>
      <c r="AZ136" s="518"/>
      <c r="BA136" s="518"/>
      <c r="BB136" s="518"/>
      <c r="BC136" s="518"/>
      <c r="BD136" s="518"/>
      <c r="BE136" s="518"/>
      <c r="BF136" s="518"/>
      <c r="BG136" s="518"/>
      <c r="BH136" s="518"/>
      <c r="BI136" s="518"/>
      <c r="BJ136" s="518"/>
      <c r="BK136" s="518"/>
      <c r="BL136" s="518"/>
      <c r="BM136" s="518"/>
      <c r="BN136" s="518"/>
      <c r="BO136" s="518"/>
      <c r="BP136" s="518"/>
      <c r="BQ136" s="518"/>
      <c r="BR136" s="518"/>
      <c r="BS136" s="518"/>
      <c r="BT136" s="518"/>
      <c r="BU136" s="518"/>
      <c r="BV136" s="518"/>
      <c r="BW136" s="518"/>
      <c r="BX136" s="518"/>
      <c r="BY136" s="518"/>
      <c r="BZ136" s="518"/>
      <c r="CA136" s="518"/>
      <c r="CB136" s="518"/>
      <c r="CC136" s="518"/>
      <c r="CD136" s="518"/>
    </row>
    <row r="137" spans="50:82" s="1" customFormat="1">
      <c r="AX137" s="518"/>
      <c r="AY137" s="518"/>
      <c r="AZ137" s="518"/>
      <c r="BA137" s="518"/>
      <c r="BB137" s="518"/>
      <c r="BC137" s="518"/>
      <c r="BD137" s="518"/>
      <c r="BE137" s="518"/>
      <c r="BF137" s="518"/>
      <c r="BG137" s="518"/>
      <c r="BH137" s="518"/>
      <c r="BI137" s="518"/>
      <c r="BJ137" s="518"/>
      <c r="BK137" s="518"/>
      <c r="BL137" s="518"/>
      <c r="BM137" s="518"/>
      <c r="BN137" s="518"/>
      <c r="BO137" s="518"/>
      <c r="BP137" s="518"/>
      <c r="BQ137" s="518"/>
      <c r="BR137" s="518"/>
      <c r="BS137" s="518"/>
      <c r="BT137" s="518"/>
      <c r="BU137" s="518"/>
      <c r="BV137" s="518"/>
      <c r="BW137" s="518"/>
      <c r="BX137" s="518"/>
      <c r="BY137" s="518"/>
      <c r="BZ137" s="518"/>
      <c r="CA137" s="518"/>
      <c r="CB137" s="518"/>
      <c r="CC137" s="518"/>
      <c r="CD137" s="518"/>
    </row>
    <row r="138" spans="50:82" s="1" customFormat="1">
      <c r="AX138" s="518"/>
      <c r="AY138" s="518"/>
      <c r="AZ138" s="518"/>
      <c r="BA138" s="518"/>
      <c r="BB138" s="518"/>
      <c r="BC138" s="518"/>
      <c r="BD138" s="518"/>
      <c r="BE138" s="518"/>
      <c r="BF138" s="518"/>
      <c r="BG138" s="518"/>
      <c r="BH138" s="518"/>
      <c r="BI138" s="518"/>
      <c r="BJ138" s="518"/>
      <c r="BK138" s="518"/>
      <c r="BL138" s="518"/>
      <c r="BM138" s="518"/>
      <c r="BN138" s="518"/>
      <c r="BO138" s="518"/>
      <c r="BP138" s="518"/>
      <c r="BQ138" s="518"/>
      <c r="BR138" s="518"/>
      <c r="BS138" s="518"/>
      <c r="BT138" s="518"/>
      <c r="BU138" s="518"/>
      <c r="BV138" s="518"/>
      <c r="BW138" s="518"/>
      <c r="BX138" s="518"/>
      <c r="BY138" s="518"/>
      <c r="BZ138" s="518"/>
      <c r="CA138" s="518"/>
      <c r="CB138" s="518"/>
      <c r="CC138" s="518"/>
      <c r="CD138" s="518"/>
    </row>
    <row r="139" spans="50:82" s="1" customFormat="1">
      <c r="AX139" s="518"/>
      <c r="AY139" s="518"/>
      <c r="AZ139" s="518"/>
      <c r="BA139" s="518"/>
      <c r="BB139" s="518"/>
      <c r="BC139" s="518"/>
      <c r="BD139" s="518"/>
      <c r="BE139" s="518"/>
      <c r="BF139" s="518"/>
      <c r="BG139" s="518"/>
      <c r="BH139" s="518"/>
      <c r="BI139" s="518"/>
      <c r="BJ139" s="518"/>
      <c r="BK139" s="518"/>
      <c r="BL139" s="518"/>
      <c r="BM139" s="518"/>
      <c r="BN139" s="518"/>
      <c r="BO139" s="518"/>
      <c r="BP139" s="518"/>
      <c r="BQ139" s="518"/>
      <c r="BR139" s="518"/>
      <c r="BS139" s="518"/>
      <c r="BT139" s="518"/>
      <c r="BU139" s="518"/>
      <c r="BV139" s="518"/>
      <c r="BW139" s="518"/>
      <c r="BX139" s="518"/>
      <c r="BY139" s="518"/>
      <c r="BZ139" s="518"/>
      <c r="CA139" s="518"/>
      <c r="CB139" s="518"/>
      <c r="CC139" s="518"/>
      <c r="CD139" s="518"/>
    </row>
    <row r="140" spans="50:82" s="1" customFormat="1">
      <c r="AX140" s="518"/>
      <c r="AY140" s="518"/>
      <c r="AZ140" s="518"/>
      <c r="BA140" s="518"/>
      <c r="BB140" s="518"/>
      <c r="BC140" s="518"/>
      <c r="BD140" s="518"/>
      <c r="BE140" s="518"/>
      <c r="BF140" s="518"/>
      <c r="BG140" s="518"/>
      <c r="BH140" s="518"/>
      <c r="BI140" s="518"/>
      <c r="BJ140" s="518"/>
      <c r="BK140" s="518"/>
      <c r="BL140" s="518"/>
      <c r="BM140" s="518"/>
      <c r="BN140" s="518"/>
      <c r="BO140" s="518"/>
      <c r="BP140" s="518"/>
      <c r="BQ140" s="518"/>
      <c r="BR140" s="518"/>
      <c r="BS140" s="518"/>
      <c r="BT140" s="518"/>
      <c r="BU140" s="518"/>
      <c r="BV140" s="518"/>
      <c r="BW140" s="518"/>
      <c r="BX140" s="518"/>
      <c r="BY140" s="518"/>
      <c r="BZ140" s="518"/>
      <c r="CA140" s="518"/>
      <c r="CB140" s="518"/>
      <c r="CC140" s="518"/>
      <c r="CD140" s="518"/>
    </row>
    <row r="141" spans="50:82" s="1" customFormat="1">
      <c r="AX141" s="518"/>
      <c r="AY141" s="518"/>
      <c r="AZ141" s="518"/>
      <c r="BA141" s="518"/>
      <c r="BB141" s="518"/>
      <c r="BC141" s="518"/>
      <c r="BD141" s="518"/>
      <c r="BE141" s="518"/>
      <c r="BF141" s="518"/>
      <c r="BG141" s="518"/>
      <c r="BH141" s="518"/>
      <c r="BI141" s="518"/>
      <c r="BJ141" s="518"/>
      <c r="BK141" s="518"/>
      <c r="BL141" s="518"/>
      <c r="BM141" s="518"/>
      <c r="BN141" s="518"/>
      <c r="BO141" s="518"/>
      <c r="BP141" s="518"/>
      <c r="BQ141" s="518"/>
      <c r="BR141" s="518"/>
      <c r="BS141" s="518"/>
      <c r="BT141" s="518"/>
      <c r="BU141" s="518"/>
      <c r="BV141" s="518"/>
      <c r="BW141" s="518"/>
      <c r="BX141" s="518"/>
      <c r="BY141" s="518"/>
      <c r="BZ141" s="518"/>
      <c r="CA141" s="518"/>
      <c r="CB141" s="518"/>
      <c r="CC141" s="518"/>
      <c r="CD141" s="518"/>
    </row>
    <row r="142" spans="50:82" s="1" customFormat="1">
      <c r="AX142" s="518"/>
      <c r="AY142" s="518"/>
      <c r="AZ142" s="518"/>
      <c r="BA142" s="518"/>
      <c r="BB142" s="518"/>
      <c r="BC142" s="518"/>
      <c r="BD142" s="518"/>
      <c r="BE142" s="518"/>
      <c r="BF142" s="518"/>
      <c r="BG142" s="518"/>
      <c r="BH142" s="518"/>
      <c r="BI142" s="518"/>
      <c r="BJ142" s="518"/>
      <c r="BK142" s="518"/>
      <c r="BL142" s="518"/>
      <c r="BM142" s="518"/>
      <c r="BN142" s="518"/>
      <c r="BO142" s="518"/>
      <c r="BP142" s="518"/>
      <c r="BQ142" s="518"/>
      <c r="BR142" s="518"/>
      <c r="BS142" s="518"/>
      <c r="BT142" s="518"/>
      <c r="BU142" s="518"/>
      <c r="BV142" s="518"/>
      <c r="BW142" s="518"/>
      <c r="BX142" s="518"/>
      <c r="BY142" s="518"/>
      <c r="BZ142" s="518"/>
      <c r="CA142" s="518"/>
      <c r="CB142" s="518"/>
      <c r="CC142" s="518"/>
      <c r="CD142" s="518"/>
    </row>
    <row r="143" spans="50:82" s="1" customFormat="1">
      <c r="AX143" s="518"/>
      <c r="AY143" s="518"/>
      <c r="AZ143" s="518"/>
      <c r="BA143" s="518"/>
      <c r="BB143" s="518"/>
      <c r="BC143" s="518"/>
      <c r="BD143" s="518"/>
      <c r="BE143" s="518"/>
      <c r="BF143" s="518"/>
      <c r="BG143" s="518"/>
      <c r="BH143" s="518"/>
      <c r="BI143" s="518"/>
      <c r="BJ143" s="518"/>
      <c r="BK143" s="518"/>
      <c r="BL143" s="518"/>
      <c r="BM143" s="518"/>
      <c r="BN143" s="518"/>
      <c r="BO143" s="518"/>
      <c r="BP143" s="518"/>
      <c r="BQ143" s="518"/>
      <c r="BR143" s="518"/>
      <c r="BS143" s="518"/>
      <c r="BT143" s="518"/>
      <c r="BU143" s="518"/>
      <c r="BV143" s="518"/>
      <c r="BW143" s="518"/>
      <c r="BX143" s="518"/>
      <c r="BY143" s="518"/>
      <c r="BZ143" s="518"/>
      <c r="CA143" s="518"/>
      <c r="CB143" s="518"/>
      <c r="CC143" s="518"/>
      <c r="CD143" s="518"/>
    </row>
    <row r="144" spans="50:82" s="1" customFormat="1">
      <c r="AX144" s="518"/>
      <c r="AY144" s="518"/>
      <c r="AZ144" s="518"/>
      <c r="BA144" s="518"/>
      <c r="BB144" s="518"/>
      <c r="BC144" s="518"/>
      <c r="BD144" s="518"/>
      <c r="BE144" s="518"/>
      <c r="BF144" s="518"/>
      <c r="BG144" s="518"/>
      <c r="BH144" s="518"/>
      <c r="BI144" s="518"/>
      <c r="BJ144" s="518"/>
      <c r="BK144" s="518"/>
      <c r="BL144" s="518"/>
      <c r="BM144" s="518"/>
      <c r="BN144" s="518"/>
      <c r="BO144" s="518"/>
      <c r="BP144" s="518"/>
      <c r="BQ144" s="518"/>
      <c r="BR144" s="518"/>
      <c r="BS144" s="518"/>
      <c r="BT144" s="518"/>
      <c r="BU144" s="518"/>
      <c r="BV144" s="518"/>
      <c r="BW144" s="518"/>
      <c r="BX144" s="518"/>
      <c r="BY144" s="518"/>
      <c r="BZ144" s="518"/>
      <c r="CA144" s="518"/>
      <c r="CB144" s="518"/>
      <c r="CC144" s="518"/>
      <c r="CD144" s="518"/>
    </row>
    <row r="145" spans="50:82" s="1" customFormat="1">
      <c r="AX145" s="518"/>
      <c r="AY145" s="518"/>
      <c r="AZ145" s="518"/>
      <c r="BA145" s="518"/>
      <c r="BB145" s="518"/>
      <c r="BC145" s="518"/>
      <c r="BD145" s="518"/>
      <c r="BE145" s="518"/>
      <c r="BF145" s="518"/>
      <c r="BG145" s="518"/>
      <c r="BH145" s="518"/>
      <c r="BI145" s="518"/>
      <c r="BJ145" s="518"/>
      <c r="BK145" s="518"/>
      <c r="BL145" s="518"/>
      <c r="BM145" s="518"/>
      <c r="BN145" s="518"/>
      <c r="BO145" s="518"/>
      <c r="BP145" s="518"/>
      <c r="BQ145" s="518"/>
      <c r="BR145" s="518"/>
      <c r="BS145" s="518"/>
      <c r="BT145" s="518"/>
      <c r="BU145" s="518"/>
      <c r="BV145" s="518"/>
      <c r="BW145" s="518"/>
      <c r="BX145" s="518"/>
      <c r="BY145" s="518"/>
      <c r="BZ145" s="518"/>
      <c r="CA145" s="518"/>
      <c r="CB145" s="518"/>
      <c r="CC145" s="518"/>
      <c r="CD145" s="518"/>
    </row>
    <row r="146" spans="50:82" s="1" customFormat="1">
      <c r="AX146" s="518"/>
      <c r="AY146" s="518"/>
      <c r="AZ146" s="518"/>
      <c r="BA146" s="518"/>
      <c r="BB146" s="518"/>
      <c r="BC146" s="518"/>
      <c r="BD146" s="518"/>
      <c r="BE146" s="518"/>
      <c r="BF146" s="518"/>
      <c r="BG146" s="518"/>
      <c r="BH146" s="518"/>
      <c r="BI146" s="518"/>
      <c r="BJ146" s="518"/>
      <c r="BK146" s="518"/>
      <c r="BL146" s="518"/>
      <c r="BM146" s="518"/>
      <c r="BN146" s="518"/>
      <c r="BO146" s="518"/>
      <c r="BP146" s="518"/>
      <c r="BQ146" s="518"/>
      <c r="BR146" s="518"/>
      <c r="BS146" s="518"/>
      <c r="BT146" s="518"/>
      <c r="BU146" s="518"/>
      <c r="BV146" s="518"/>
      <c r="BW146" s="518"/>
      <c r="BX146" s="518"/>
      <c r="BY146" s="518"/>
      <c r="BZ146" s="518"/>
      <c r="CA146" s="518"/>
      <c r="CB146" s="518"/>
      <c r="CC146" s="518"/>
      <c r="CD146" s="518"/>
    </row>
    <row r="147" spans="50:82" s="1" customFormat="1">
      <c r="AX147" s="518"/>
      <c r="AY147" s="518"/>
      <c r="AZ147" s="518"/>
      <c r="BA147" s="518"/>
      <c r="BB147" s="518"/>
      <c r="BC147" s="518"/>
      <c r="BD147" s="518"/>
      <c r="BE147" s="518"/>
      <c r="BF147" s="518"/>
      <c r="BG147" s="518"/>
      <c r="BH147" s="518"/>
      <c r="BI147" s="518"/>
      <c r="BJ147" s="518"/>
      <c r="BK147" s="518"/>
      <c r="BL147" s="518"/>
      <c r="BM147" s="518"/>
      <c r="BN147" s="518"/>
      <c r="BO147" s="518"/>
      <c r="BP147" s="518"/>
      <c r="BQ147" s="518"/>
      <c r="BR147" s="518"/>
      <c r="BS147" s="518"/>
      <c r="BT147" s="518"/>
      <c r="BU147" s="518"/>
      <c r="BV147" s="518"/>
      <c r="BW147" s="518"/>
      <c r="BX147" s="518"/>
      <c r="BY147" s="518"/>
      <c r="BZ147" s="518"/>
      <c r="CA147" s="518"/>
      <c r="CB147" s="518"/>
      <c r="CC147" s="518"/>
      <c r="CD147" s="518"/>
    </row>
    <row r="148" spans="50:82" s="1" customFormat="1">
      <c r="AX148" s="518"/>
      <c r="AY148" s="518"/>
      <c r="AZ148" s="518"/>
      <c r="BA148" s="518"/>
      <c r="BB148" s="518"/>
      <c r="BC148" s="518"/>
      <c r="BD148" s="518"/>
      <c r="BE148" s="518"/>
      <c r="BF148" s="518"/>
      <c r="BG148" s="518"/>
      <c r="BH148" s="518"/>
      <c r="BI148" s="518"/>
      <c r="BJ148" s="518"/>
      <c r="BK148" s="518"/>
      <c r="BL148" s="518"/>
      <c r="BM148" s="518"/>
      <c r="BN148" s="518"/>
      <c r="BO148" s="518"/>
      <c r="BP148" s="518"/>
      <c r="BQ148" s="518"/>
      <c r="BR148" s="518"/>
      <c r="BS148" s="518"/>
      <c r="BT148" s="518"/>
      <c r="BU148" s="518"/>
      <c r="BV148" s="518"/>
      <c r="BW148" s="518"/>
      <c r="BX148" s="518"/>
      <c r="BY148" s="518"/>
      <c r="BZ148" s="518"/>
      <c r="CA148" s="518"/>
      <c r="CB148" s="518"/>
      <c r="CC148" s="518"/>
      <c r="CD148" s="518"/>
    </row>
    <row r="149" spans="50:82" s="1" customFormat="1">
      <c r="AX149" s="518"/>
      <c r="AY149" s="518"/>
      <c r="AZ149" s="518"/>
      <c r="BA149" s="518"/>
      <c r="BB149" s="518"/>
      <c r="BC149" s="518"/>
      <c r="BD149" s="518"/>
      <c r="BE149" s="518"/>
      <c r="BF149" s="518"/>
      <c r="BG149" s="518"/>
      <c r="BH149" s="518"/>
      <c r="BI149" s="518"/>
      <c r="BJ149" s="518"/>
      <c r="BK149" s="518"/>
      <c r="BL149" s="518"/>
      <c r="BM149" s="518"/>
      <c r="BN149" s="518"/>
      <c r="BO149" s="518"/>
      <c r="BP149" s="518"/>
      <c r="BQ149" s="518"/>
      <c r="BR149" s="518"/>
      <c r="BS149" s="518"/>
      <c r="BT149" s="518"/>
      <c r="BU149" s="518"/>
      <c r="BV149" s="518"/>
      <c r="BW149" s="518"/>
      <c r="BX149" s="518"/>
      <c r="BY149" s="518"/>
      <c r="BZ149" s="518"/>
      <c r="CA149" s="518"/>
      <c r="CB149" s="518"/>
      <c r="CC149" s="518"/>
      <c r="CD149" s="518"/>
    </row>
    <row r="150" spans="50:82" s="1" customFormat="1">
      <c r="AX150" s="518"/>
      <c r="AY150" s="518"/>
      <c r="AZ150" s="518"/>
      <c r="BA150" s="518"/>
      <c r="BB150" s="518"/>
      <c r="BC150" s="518"/>
      <c r="BD150" s="518"/>
      <c r="BE150" s="518"/>
      <c r="BF150" s="518"/>
      <c r="BG150" s="518"/>
      <c r="BH150" s="518"/>
      <c r="BI150" s="518"/>
      <c r="BJ150" s="518"/>
      <c r="BK150" s="518"/>
      <c r="BL150" s="518"/>
      <c r="BM150" s="518"/>
      <c r="BN150" s="518"/>
      <c r="BO150" s="518"/>
      <c r="BP150" s="518"/>
      <c r="BQ150" s="518"/>
      <c r="BR150" s="518"/>
      <c r="BS150" s="518"/>
      <c r="BT150" s="518"/>
      <c r="BU150" s="518"/>
      <c r="BV150" s="518"/>
      <c r="BW150" s="518"/>
      <c r="BX150" s="518"/>
      <c r="BY150" s="518"/>
      <c r="BZ150" s="518"/>
      <c r="CA150" s="518"/>
      <c r="CB150" s="518"/>
      <c r="CC150" s="518"/>
      <c r="CD150" s="518"/>
    </row>
    <row r="151" spans="50:82" s="1" customFormat="1">
      <c r="AX151" s="518"/>
      <c r="AY151" s="518"/>
      <c r="AZ151" s="518"/>
      <c r="BA151" s="518"/>
      <c r="BB151" s="518"/>
      <c r="BC151" s="518"/>
      <c r="BD151" s="518"/>
      <c r="BE151" s="518"/>
      <c r="BF151" s="518"/>
      <c r="BG151" s="518"/>
      <c r="BH151" s="518"/>
      <c r="BI151" s="518"/>
      <c r="BJ151" s="518"/>
      <c r="BK151" s="518"/>
      <c r="BL151" s="518"/>
      <c r="BM151" s="518"/>
      <c r="BN151" s="518"/>
      <c r="BO151" s="518"/>
      <c r="BP151" s="518"/>
      <c r="BQ151" s="518"/>
      <c r="BR151" s="518"/>
      <c r="BS151" s="518"/>
      <c r="BT151" s="518"/>
      <c r="BU151" s="518"/>
      <c r="BV151" s="518"/>
      <c r="BW151" s="518"/>
      <c r="BX151" s="518"/>
      <c r="BY151" s="518"/>
      <c r="BZ151" s="518"/>
      <c r="CA151" s="518"/>
      <c r="CB151" s="518"/>
      <c r="CC151" s="518"/>
      <c r="CD151" s="518"/>
    </row>
    <row r="152" spans="50:82" s="1" customFormat="1">
      <c r="AX152" s="518"/>
      <c r="AY152" s="518"/>
      <c r="AZ152" s="518"/>
      <c r="BA152" s="518"/>
      <c r="BB152" s="518"/>
      <c r="BC152" s="518"/>
      <c r="BD152" s="518"/>
      <c r="BE152" s="518"/>
      <c r="BF152" s="518"/>
      <c r="BG152" s="518"/>
      <c r="BH152" s="518"/>
      <c r="BI152" s="518"/>
      <c r="BJ152" s="518"/>
      <c r="BK152" s="518"/>
      <c r="BL152" s="518"/>
      <c r="BM152" s="518"/>
      <c r="BN152" s="518"/>
      <c r="BO152" s="518"/>
      <c r="BP152" s="518"/>
      <c r="BQ152" s="518"/>
      <c r="BR152" s="518"/>
      <c r="BS152" s="518"/>
      <c r="BT152" s="518"/>
      <c r="BU152" s="518"/>
      <c r="BV152" s="518"/>
      <c r="BW152" s="518"/>
      <c r="BX152" s="518"/>
      <c r="BY152" s="518"/>
      <c r="BZ152" s="518"/>
      <c r="CA152" s="518"/>
      <c r="CB152" s="518"/>
      <c r="CC152" s="518"/>
      <c r="CD152" s="518"/>
    </row>
    <row r="153" spans="50:82" s="1" customFormat="1">
      <c r="AX153" s="518"/>
      <c r="AY153" s="518"/>
      <c r="AZ153" s="518"/>
      <c r="BA153" s="518"/>
      <c r="BB153" s="518"/>
      <c r="BC153" s="518"/>
      <c r="BD153" s="518"/>
      <c r="BE153" s="518"/>
      <c r="BF153" s="518"/>
      <c r="BG153" s="518"/>
      <c r="BH153" s="518"/>
      <c r="BI153" s="518"/>
      <c r="BJ153" s="518"/>
      <c r="BK153" s="518"/>
      <c r="BL153" s="518"/>
      <c r="BM153" s="518"/>
      <c r="BN153" s="518"/>
      <c r="BO153" s="518"/>
      <c r="BP153" s="518"/>
      <c r="BQ153" s="518"/>
      <c r="BR153" s="518"/>
      <c r="BS153" s="518"/>
      <c r="BT153" s="518"/>
      <c r="BU153" s="518"/>
      <c r="BV153" s="518"/>
      <c r="BW153" s="518"/>
      <c r="BX153" s="518"/>
      <c r="BY153" s="518"/>
      <c r="BZ153" s="518"/>
      <c r="CA153" s="518"/>
      <c r="CB153" s="518"/>
      <c r="CC153" s="518"/>
      <c r="CD153" s="518"/>
    </row>
    <row r="154" spans="50:82" s="1" customFormat="1">
      <c r="AX154" s="518"/>
      <c r="AY154" s="518"/>
      <c r="AZ154" s="518"/>
      <c r="BA154" s="518"/>
      <c r="BB154" s="518"/>
      <c r="BC154" s="518"/>
      <c r="BD154" s="518"/>
      <c r="BE154" s="518"/>
      <c r="BF154" s="518"/>
      <c r="BG154" s="518"/>
      <c r="BH154" s="518"/>
      <c r="BI154" s="518"/>
      <c r="BJ154" s="518"/>
      <c r="BK154" s="518"/>
      <c r="BL154" s="518"/>
      <c r="BM154" s="518"/>
      <c r="BN154" s="518"/>
      <c r="BO154" s="518"/>
      <c r="BP154" s="518"/>
      <c r="BQ154" s="518"/>
      <c r="BR154" s="518"/>
      <c r="BS154" s="518"/>
      <c r="BT154" s="518"/>
      <c r="BU154" s="518"/>
      <c r="BV154" s="518"/>
      <c r="BW154" s="518"/>
      <c r="BX154" s="518"/>
      <c r="BY154" s="518"/>
      <c r="BZ154" s="518"/>
      <c r="CA154" s="518"/>
      <c r="CB154" s="518"/>
      <c r="CC154" s="518"/>
      <c r="CD154" s="518"/>
    </row>
  </sheetData>
  <mergeCells count="17">
    <mergeCell ref="AJ6:AR6"/>
    <mergeCell ref="C3:D3"/>
    <mergeCell ref="C16:D16"/>
    <mergeCell ref="AH6:AI6"/>
    <mergeCell ref="B2:V2"/>
    <mergeCell ref="AC6:AE6"/>
    <mergeCell ref="AF6:AG6"/>
    <mergeCell ref="E3:V3"/>
    <mergeCell ref="E16:V16"/>
    <mergeCell ref="I14:P15"/>
    <mergeCell ref="AH28:AI28"/>
    <mergeCell ref="AH29:AI29"/>
    <mergeCell ref="AH30:AI30"/>
    <mergeCell ref="AU7:AV7"/>
    <mergeCell ref="AJ32:AL32"/>
    <mergeCell ref="AJ30:AL30"/>
    <mergeCell ref="AJ31:AL31"/>
  </mergeCells>
  <hyperlinks>
    <hyperlink ref="AN38" r:id="rId1"/>
    <hyperlink ref="AN37" r:id="rId2"/>
    <hyperlink ref="AN40" r:id="rId3"/>
    <hyperlink ref="AN41" r:id="rId4"/>
    <hyperlink ref="AN42" r:id="rId5"/>
    <hyperlink ref="AN43" r:id="rId6"/>
  </hyperlinks>
  <pageMargins left="0.511811024" right="0.511811024" top="0.78740157499999996" bottom="0.78740157499999996" header="0.31496062000000002" footer="0.31496062000000002"/>
  <pageSetup paperSize="9" orientation="portrait"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>
  <dimension ref="B1:AZ70"/>
  <sheetViews>
    <sheetView workbookViewId="0">
      <selection sqref="A1:XFD1048576"/>
    </sheetView>
  </sheetViews>
  <sheetFormatPr defaultRowHeight="16.5"/>
  <cols>
    <col min="1" max="1" width="1" style="56" customWidth="1"/>
    <col min="2" max="2" width="6.5703125" style="134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4" customWidth="1"/>
    <col min="7" max="8" width="13.7109375" style="56" customWidth="1"/>
    <col min="9" max="9" width="8.42578125" style="313" customWidth="1"/>
    <col min="10" max="10" width="13.5703125" style="56" hidden="1" customWidth="1"/>
    <col min="11" max="11" width="7.85546875" style="56" hidden="1" customWidth="1"/>
    <col min="12" max="12" width="7.42578125" style="56" hidden="1" customWidth="1"/>
    <col min="13" max="13" width="9.7109375" style="56" hidden="1" customWidth="1"/>
    <col min="14" max="14" width="7.42578125" style="56" hidden="1" customWidth="1"/>
    <col min="15" max="15" width="14.5703125" style="56" hidden="1" customWidth="1"/>
    <col min="16" max="16" width="16.85546875" style="56" hidden="1" customWidth="1"/>
    <col min="17" max="17" width="7.7109375" style="56" hidden="1" customWidth="1"/>
    <col min="18" max="18" width="8.85546875" style="56" hidden="1" customWidth="1"/>
    <col min="19" max="19" width="8" style="56" hidden="1" customWidth="1"/>
    <col min="20" max="20" width="7.42578125" style="56" hidden="1" customWidth="1"/>
    <col min="21" max="21" width="2" style="56" hidden="1" customWidth="1"/>
    <col min="22" max="22" width="9.7109375" style="56" hidden="1" customWidth="1"/>
    <col min="23" max="24" width="7.42578125" style="56" hidden="1" customWidth="1"/>
    <col min="25" max="25" width="1.7109375" style="56" hidden="1" customWidth="1"/>
    <col min="26" max="26" width="13.5703125" style="56" hidden="1" customWidth="1"/>
    <col min="27" max="27" width="7.85546875" style="56" hidden="1" customWidth="1"/>
    <col min="28" max="28" width="7.42578125" style="56" hidden="1" customWidth="1"/>
    <col min="29" max="29" width="9.7109375" style="56" hidden="1" customWidth="1"/>
    <col min="30" max="30" width="7.42578125" style="56" hidden="1" customWidth="1"/>
    <col min="31" max="31" width="14.5703125" style="56" hidden="1" customWidth="1"/>
    <col min="32" max="32" width="16.85546875" style="56" hidden="1" customWidth="1"/>
    <col min="33" max="33" width="7.7109375" style="56" hidden="1" customWidth="1"/>
    <col min="34" max="34" width="8.85546875" style="56" hidden="1" customWidth="1"/>
    <col min="35" max="35" width="8" style="56" hidden="1" customWidth="1"/>
    <col min="36" max="36" width="7.42578125" style="56" hidden="1" customWidth="1"/>
    <col min="37" max="37" width="13.42578125" style="56" hidden="1" customWidth="1"/>
    <col min="38" max="38" width="10.28515625" style="290" hidden="1" customWidth="1"/>
    <col min="39" max="40" width="7.42578125" style="56" hidden="1" customWidth="1"/>
    <col min="41" max="41" width="4" style="56" hidden="1" customWidth="1"/>
    <col min="42" max="42" width="4.42578125" style="56" customWidth="1"/>
    <col min="43" max="43" width="16.85546875" style="56" bestFit="1" customWidth="1"/>
    <col min="44" max="47" width="12.7109375" style="56" customWidth="1"/>
    <col min="48" max="48" width="8.28515625" style="56" bestFit="1" customWidth="1"/>
    <col min="49" max="49" width="10.5703125" style="56" bestFit="1" customWidth="1"/>
    <col min="50" max="50" width="3.28515625" style="56" customWidth="1"/>
    <col min="51" max="51" width="18.42578125" style="56" bestFit="1" customWidth="1"/>
    <col min="52" max="52" width="11.7109375" style="56" bestFit="1" customWidth="1"/>
    <col min="53" max="16384" width="9.140625" style="56"/>
  </cols>
  <sheetData>
    <row r="1" spans="2:51" ht="17.25" thickBot="1">
      <c r="AR1" s="134" t="s">
        <v>62</v>
      </c>
      <c r="AS1" s="134" t="s">
        <v>63</v>
      </c>
      <c r="AT1" s="82" t="s">
        <v>61</v>
      </c>
      <c r="AV1" s="134"/>
    </row>
    <row r="2" spans="2:51" ht="17.25" thickBot="1">
      <c r="B2" s="69" t="s">
        <v>1</v>
      </c>
      <c r="C2" s="67" t="s">
        <v>0</v>
      </c>
      <c r="D2" s="67" t="s">
        <v>59</v>
      </c>
      <c r="E2" s="67" t="s">
        <v>2</v>
      </c>
      <c r="F2" s="67" t="s">
        <v>60</v>
      </c>
      <c r="G2" s="67" t="s">
        <v>3</v>
      </c>
      <c r="H2" s="68" t="s">
        <v>4</v>
      </c>
      <c r="I2" s="314"/>
      <c r="J2" s="76" t="s">
        <v>55</v>
      </c>
      <c r="K2" s="75" t="s">
        <v>49</v>
      </c>
      <c r="L2" s="75" t="s">
        <v>91</v>
      </c>
      <c r="M2" s="75" t="s">
        <v>35</v>
      </c>
      <c r="N2" s="75" t="s">
        <v>54</v>
      </c>
      <c r="O2" s="75" t="s">
        <v>96</v>
      </c>
      <c r="P2" s="75" t="s">
        <v>52</v>
      </c>
      <c r="Q2" s="75" t="s">
        <v>57</v>
      </c>
      <c r="R2" s="75" t="s">
        <v>38</v>
      </c>
      <c r="S2" s="75" t="s">
        <v>53</v>
      </c>
      <c r="T2" s="75" t="s">
        <v>56</v>
      </c>
      <c r="U2" s="75" t="s">
        <v>50</v>
      </c>
      <c r="V2" s="291" t="str">
        <f>AQ14</f>
        <v>ESTUDOS</v>
      </c>
      <c r="W2" s="75" t="str">
        <f>AQ15</f>
        <v>MALU</v>
      </c>
      <c r="X2" s="75">
        <f>AQ16</f>
        <v>0</v>
      </c>
      <c r="Z2" s="76" t="s">
        <v>55</v>
      </c>
      <c r="AA2" s="75" t="s">
        <v>49</v>
      </c>
      <c r="AB2" s="75" t="s">
        <v>91</v>
      </c>
      <c r="AC2" s="75" t="s">
        <v>35</v>
      </c>
      <c r="AD2" s="75" t="s">
        <v>54</v>
      </c>
      <c r="AE2" s="75" t="s">
        <v>96</v>
      </c>
      <c r="AF2" s="75" t="s">
        <v>52</v>
      </c>
      <c r="AG2" s="75" t="s">
        <v>57</v>
      </c>
      <c r="AH2" s="75" t="s">
        <v>38</v>
      </c>
      <c r="AI2" s="75" t="s">
        <v>53</v>
      </c>
      <c r="AJ2" s="75" t="s">
        <v>56</v>
      </c>
      <c r="AK2" s="75" t="s">
        <v>50</v>
      </c>
      <c r="AL2" s="291" t="str">
        <f>AQ14</f>
        <v>ESTUDOS</v>
      </c>
      <c r="AM2" s="75" t="str">
        <f>AQ15</f>
        <v>MALU</v>
      </c>
      <c r="AN2" s="75">
        <f>AQ16</f>
        <v>0</v>
      </c>
      <c r="AO2" s="75"/>
      <c r="AP2" s="75"/>
      <c r="AQ2" s="72" t="s">
        <v>55</v>
      </c>
      <c r="AR2" s="98">
        <f t="shared" ref="AR2:AR16" si="0">AT2+AS2</f>
        <v>0</v>
      </c>
      <c r="AS2" s="59">
        <f>Z63</f>
        <v>0</v>
      </c>
      <c r="AT2" s="59">
        <f>J63</f>
        <v>0</v>
      </c>
    </row>
    <row r="3" spans="2:51">
      <c r="B3" s="61">
        <v>45097</v>
      </c>
      <c r="C3" s="63" t="s">
        <v>282</v>
      </c>
      <c r="D3" s="80" t="s">
        <v>53</v>
      </c>
      <c r="E3" s="57">
        <v>29.7</v>
      </c>
      <c r="F3" s="77" t="s">
        <v>61</v>
      </c>
      <c r="G3" s="78">
        <f t="shared" ref="G3:G62" si="1">IF(F3="MARCIA",E3,IF(F3="AMBOS",E3/2,0))</f>
        <v>0</v>
      </c>
      <c r="H3" s="79">
        <f t="shared" ref="H3:H62" si="2">IF(F3="LUCIANO",E3,IF(F3="AMBOS",E3/2,0))</f>
        <v>29.7</v>
      </c>
      <c r="I3" s="315" t="s">
        <v>283</v>
      </c>
      <c r="J3" s="73">
        <f>IF($D3="ALIMENTAÇÃO",$H3,0)</f>
        <v>0</v>
      </c>
      <c r="K3" s="73">
        <f>IF($D3="ANIMAIS",$H3,0)</f>
        <v>0</v>
      </c>
      <c r="L3" s="73">
        <f>IF($D3="FILHO",$H3,0)</f>
        <v>0</v>
      </c>
      <c r="M3" s="73">
        <f>IF($D3="GASOLINA",$H3,0)</f>
        <v>0</v>
      </c>
      <c r="N3" s="73">
        <f>IF($D3="LAZER",$H3,0)</f>
        <v>0</v>
      </c>
      <c r="O3" s="73">
        <f>IF($D3="MANUT. IMÓVEL",$H3,0)</f>
        <v>0</v>
      </c>
      <c r="P3" s="73">
        <f>IF($D3="MANUT. VEICULAR",$H3,0)</f>
        <v>0</v>
      </c>
      <c r="Q3" s="73">
        <f>IF($D3="MÓVEIS",$H3,0)</f>
        <v>0</v>
      </c>
      <c r="R3" s="73">
        <f>IF($D3="OUTROS",$H3,0)</f>
        <v>0</v>
      </c>
      <c r="S3" s="73">
        <f>IF($D3="PLANOS",$H3,0)</f>
        <v>29.7</v>
      </c>
      <c r="T3" s="73">
        <f>IF($D3="SAÚDE",$H3,0)</f>
        <v>0</v>
      </c>
      <c r="U3" s="73">
        <f>IF($D3="TRANSPORTE",$H3,0)</f>
        <v>0</v>
      </c>
      <c r="V3" s="73">
        <f>IF($D3=V$2,$H3,0)</f>
        <v>0</v>
      </c>
      <c r="W3" s="73">
        <f t="shared" ref="W3:X18" si="3">IF($D3=W$2,$H3,0)</f>
        <v>0</v>
      </c>
      <c r="X3" s="73">
        <f t="shared" si="3"/>
        <v>0</v>
      </c>
      <c r="Z3" s="73">
        <f>IF($D3="ALIMENTAÇÃO",$G3,0)</f>
        <v>0</v>
      </c>
      <c r="AA3" s="73">
        <f>IF($D3="ANIMAIS",$G3,0)</f>
        <v>0</v>
      </c>
      <c r="AB3" s="73">
        <f>IF($D3="FILHO",$G3,0)</f>
        <v>0</v>
      </c>
      <c r="AC3" s="73">
        <f>IF($D3="GASOLINA",$G3,0)</f>
        <v>0</v>
      </c>
      <c r="AD3" s="73">
        <f>IF($D3="LAZER",$G3,0)</f>
        <v>0</v>
      </c>
      <c r="AE3" s="73">
        <f>IF($D3="MANUT. IMÓVEL",$G3,0)</f>
        <v>0</v>
      </c>
      <c r="AF3" s="73">
        <f>IF($D3="MANUT. VEICULAR",$G3,0)</f>
        <v>0</v>
      </c>
      <c r="AG3" s="73">
        <f>IF($D3="MÓVEIS",$G3,0)</f>
        <v>0</v>
      </c>
      <c r="AH3" s="73">
        <f>IF($D3="OUTROS",$G3,0)</f>
        <v>0</v>
      </c>
      <c r="AI3" s="73">
        <f>IF($D3="PLANOS",$G3,0)</f>
        <v>0</v>
      </c>
      <c r="AJ3" s="73">
        <f>IF($D3="SAÚDE",$G3,0)</f>
        <v>0</v>
      </c>
      <c r="AK3" s="73">
        <f>IF($D3="TRANSPORTE",$G3,0)</f>
        <v>0</v>
      </c>
      <c r="AL3" s="73">
        <f>IF($D3=AL$2,$G3,0)</f>
        <v>0</v>
      </c>
      <c r="AM3" s="73">
        <f t="shared" ref="AM3:AN18" si="4">IF($D3=AM$2,$G3,0)</f>
        <v>0</v>
      </c>
      <c r="AN3" s="73">
        <f t="shared" si="4"/>
        <v>0</v>
      </c>
      <c r="AQ3" s="72" t="s">
        <v>49</v>
      </c>
      <c r="AR3" s="98">
        <f t="shared" si="0"/>
        <v>0</v>
      </c>
      <c r="AS3" s="59">
        <f>AA63</f>
        <v>0</v>
      </c>
      <c r="AT3" s="59">
        <f>K63</f>
        <v>0</v>
      </c>
    </row>
    <row r="4" spans="2:51">
      <c r="B4" s="61">
        <v>44964</v>
      </c>
      <c r="C4" s="63" t="s">
        <v>281</v>
      </c>
      <c r="D4" s="80" t="s">
        <v>53</v>
      </c>
      <c r="E4" s="57">
        <v>18.899999999999999</v>
      </c>
      <c r="F4" s="77" t="s">
        <v>61</v>
      </c>
      <c r="G4" s="78">
        <f t="shared" si="1"/>
        <v>0</v>
      </c>
      <c r="H4" s="79">
        <f t="shared" si="2"/>
        <v>18.899999999999999</v>
      </c>
      <c r="I4" s="315" t="s">
        <v>283</v>
      </c>
      <c r="J4" s="73">
        <f>IF($D4="ALIMENTAÇÃO",$H4,0)</f>
        <v>0</v>
      </c>
      <c r="K4" s="73">
        <f>IF($D4="ANIMAIS",$H4,0)</f>
        <v>0</v>
      </c>
      <c r="L4" s="73">
        <f>IF($D4="FILHO",$H4,0)</f>
        <v>0</v>
      </c>
      <c r="M4" s="73">
        <f>IF($D4="GASOLINA",$H4,0)</f>
        <v>0</v>
      </c>
      <c r="N4" s="73">
        <f>IF($D4="LAZER",$H4,0)</f>
        <v>0</v>
      </c>
      <c r="O4" s="73">
        <f>IF($D4="MANUT. IMÓVEL",$H4,0)</f>
        <v>0</v>
      </c>
      <c r="P4" s="73">
        <f>IF($D4="MANUT. VEICULAR",$H4,0)</f>
        <v>0</v>
      </c>
      <c r="Q4" s="73">
        <f>IF($D4="MÓVEIS",$H4,0)</f>
        <v>0</v>
      </c>
      <c r="R4" s="73">
        <f>IF($D4="OUTROS",$H4,0)</f>
        <v>0</v>
      </c>
      <c r="S4" s="73">
        <f>IF($D4="PLANOS",$H4,0)</f>
        <v>18.899999999999999</v>
      </c>
      <c r="T4" s="73">
        <f>IF($D4="SAÚDE",$H4,0)</f>
        <v>0</v>
      </c>
      <c r="U4" s="73">
        <f>IF($D4="TRANSPORTE",$H4,0)</f>
        <v>0</v>
      </c>
      <c r="V4" s="73">
        <f t="shared" ref="V4:X35" si="5">IF($D4=V$2,$H4,0)</f>
        <v>0</v>
      </c>
      <c r="W4" s="73">
        <f t="shared" si="3"/>
        <v>0</v>
      </c>
      <c r="X4" s="73">
        <f t="shared" si="3"/>
        <v>0</v>
      </c>
      <c r="Z4" s="73">
        <f t="shared" ref="Z4:Z62" si="6">IF($D4="ALIMENTAÇÃO",$G4,0)</f>
        <v>0</v>
      </c>
      <c r="AA4" s="73">
        <f t="shared" ref="AA4:AA62" si="7">IF($D4="ANIMAIS",$G4,0)</f>
        <v>0</v>
      </c>
      <c r="AB4" s="73">
        <f t="shared" ref="AB4:AB62" si="8">IF($D4="FILHO",$G4,0)</f>
        <v>0</v>
      </c>
      <c r="AC4" s="73">
        <f t="shared" ref="AC4:AC62" si="9">IF($D4="GASOLINA",$G4,0)</f>
        <v>0</v>
      </c>
      <c r="AD4" s="73">
        <f t="shared" ref="AD4:AD62" si="10">IF($D4="LAZER",$G4,0)</f>
        <v>0</v>
      </c>
      <c r="AE4" s="73">
        <f t="shared" ref="AE4:AE62" si="11">IF($D4="MANUT. IMÓVEL",$G4,0)</f>
        <v>0</v>
      </c>
      <c r="AF4" s="73">
        <f t="shared" ref="AF4:AF62" si="12">IF($D4="MANUT. VEICULAR",$G4,0)</f>
        <v>0</v>
      </c>
      <c r="AG4" s="73">
        <f t="shared" ref="AG4:AG62" si="13">IF($D4="MÓVEIS",$G4,0)</f>
        <v>0</v>
      </c>
      <c r="AH4" s="73">
        <f t="shared" ref="AH4:AH62" si="14">IF($D4="OUTROS",$G4,0)</f>
        <v>0</v>
      </c>
      <c r="AI4" s="73">
        <f t="shared" ref="AI4:AI62" si="15">IF($D4="PLANOS",$G4,0)</f>
        <v>0</v>
      </c>
      <c r="AJ4" s="73">
        <f t="shared" ref="AJ4:AJ62" si="16">IF($D4="SAÚDE",$G4,0)</f>
        <v>0</v>
      </c>
      <c r="AK4" s="73">
        <f t="shared" ref="AK4:AK62" si="17">IF($D4="TRANSPORTE",$G4,0)</f>
        <v>0</v>
      </c>
      <c r="AL4" s="73">
        <f t="shared" ref="AL4:AN62" si="18">IF($D4=AL$2,$G4,0)</f>
        <v>0</v>
      </c>
      <c r="AM4" s="73">
        <f t="shared" si="4"/>
        <v>0</v>
      </c>
      <c r="AN4" s="73">
        <f t="shared" si="4"/>
        <v>0</v>
      </c>
      <c r="AQ4" s="72" t="s">
        <v>91</v>
      </c>
      <c r="AR4" s="98">
        <f t="shared" si="0"/>
        <v>0</v>
      </c>
      <c r="AS4" s="59">
        <f>AB63</f>
        <v>0</v>
      </c>
      <c r="AT4" s="59">
        <f>L63</f>
        <v>0</v>
      </c>
    </row>
    <row r="5" spans="2:51">
      <c r="B5" s="61"/>
      <c r="C5" s="63"/>
      <c r="D5" s="80"/>
      <c r="E5" s="57"/>
      <c r="F5" s="77"/>
      <c r="G5" s="78">
        <f t="shared" si="1"/>
        <v>0</v>
      </c>
      <c r="H5" s="79">
        <f t="shared" si="2"/>
        <v>0</v>
      </c>
      <c r="I5" s="315"/>
      <c r="J5" s="73">
        <f t="shared" ref="J5:J62" si="19">IF($D5="ALIMENTAÇÃO",$H5,0)</f>
        <v>0</v>
      </c>
      <c r="K5" s="73">
        <f t="shared" ref="K5:K62" si="20">IF($D5="ANIMAIS",$H5,0)</f>
        <v>0</v>
      </c>
      <c r="L5" s="73">
        <f t="shared" ref="L5:L62" si="21">IF($D5="FILHO",$H5,0)</f>
        <v>0</v>
      </c>
      <c r="M5" s="73">
        <f t="shared" ref="M5:M62" si="22">IF($D5="GASOLINA",$H5,0)</f>
        <v>0</v>
      </c>
      <c r="N5" s="73">
        <f t="shared" ref="N5:N62" si="23">IF($D5="LAZER",$H5,0)</f>
        <v>0</v>
      </c>
      <c r="O5" s="73">
        <f t="shared" ref="O5:O62" si="24">IF($D5="MANUT. IMÓVEL",$H5,0)</f>
        <v>0</v>
      </c>
      <c r="P5" s="73">
        <f t="shared" ref="P5:P62" si="25">IF($D5="MANUT. VEICULAR",$H5,0)</f>
        <v>0</v>
      </c>
      <c r="Q5" s="73">
        <f t="shared" ref="Q5:Q62" si="26">IF($D5="MÓVEIS",$H5,0)</f>
        <v>0</v>
      </c>
      <c r="R5" s="73">
        <f t="shared" ref="R5:R62" si="27">IF($D5="OUTROS",$H5,0)</f>
        <v>0</v>
      </c>
      <c r="S5" s="73">
        <f t="shared" ref="S5:S62" si="28">IF($D5="PLANOS",$H5,0)</f>
        <v>0</v>
      </c>
      <c r="T5" s="73">
        <f t="shared" ref="T5:T62" si="29">IF($D5="SAÚDE",$H5,0)</f>
        <v>0</v>
      </c>
      <c r="U5" s="73">
        <f t="shared" ref="U5:U62" si="30">IF($D5="TRANSPORTE",$H5,0)</f>
        <v>0</v>
      </c>
      <c r="V5" s="73">
        <f t="shared" si="5"/>
        <v>0</v>
      </c>
      <c r="W5" s="73">
        <f t="shared" si="3"/>
        <v>0</v>
      </c>
      <c r="X5" s="73">
        <f t="shared" si="3"/>
        <v>0</v>
      </c>
      <c r="Z5" s="73">
        <f t="shared" si="6"/>
        <v>0</v>
      </c>
      <c r="AA5" s="73">
        <f t="shared" si="7"/>
        <v>0</v>
      </c>
      <c r="AB5" s="73">
        <f t="shared" si="8"/>
        <v>0</v>
      </c>
      <c r="AC5" s="73">
        <f t="shared" si="9"/>
        <v>0</v>
      </c>
      <c r="AD5" s="73">
        <f t="shared" si="10"/>
        <v>0</v>
      </c>
      <c r="AE5" s="73">
        <f t="shared" si="11"/>
        <v>0</v>
      </c>
      <c r="AF5" s="73">
        <f t="shared" si="12"/>
        <v>0</v>
      </c>
      <c r="AG5" s="73">
        <f t="shared" si="13"/>
        <v>0</v>
      </c>
      <c r="AH5" s="73">
        <f t="shared" si="14"/>
        <v>0</v>
      </c>
      <c r="AI5" s="73">
        <f t="shared" si="15"/>
        <v>0</v>
      </c>
      <c r="AJ5" s="73">
        <f t="shared" si="16"/>
        <v>0</v>
      </c>
      <c r="AK5" s="73">
        <f t="shared" si="17"/>
        <v>0</v>
      </c>
      <c r="AL5" s="73">
        <f t="shared" si="18"/>
        <v>0</v>
      </c>
      <c r="AM5" s="73">
        <f t="shared" si="4"/>
        <v>0</v>
      </c>
      <c r="AN5" s="73">
        <f t="shared" si="4"/>
        <v>0</v>
      </c>
      <c r="AQ5" s="72" t="s">
        <v>35</v>
      </c>
      <c r="AR5" s="98">
        <f t="shared" si="0"/>
        <v>0</v>
      </c>
      <c r="AS5" s="59">
        <f>AC63</f>
        <v>0</v>
      </c>
      <c r="AT5" s="59">
        <f>M63</f>
        <v>0</v>
      </c>
    </row>
    <row r="6" spans="2:51">
      <c r="B6" s="61"/>
      <c r="C6" s="63"/>
      <c r="D6" s="80"/>
      <c r="E6" s="57"/>
      <c r="F6" s="77"/>
      <c r="G6" s="78">
        <f t="shared" si="1"/>
        <v>0</v>
      </c>
      <c r="H6" s="79">
        <f t="shared" si="2"/>
        <v>0</v>
      </c>
      <c r="I6" s="315"/>
      <c r="J6" s="73">
        <f t="shared" si="19"/>
        <v>0</v>
      </c>
      <c r="K6" s="73">
        <f t="shared" si="20"/>
        <v>0</v>
      </c>
      <c r="L6" s="73">
        <f t="shared" si="21"/>
        <v>0</v>
      </c>
      <c r="M6" s="73">
        <f t="shared" si="22"/>
        <v>0</v>
      </c>
      <c r="N6" s="73">
        <f t="shared" si="23"/>
        <v>0</v>
      </c>
      <c r="O6" s="73">
        <f t="shared" si="24"/>
        <v>0</v>
      </c>
      <c r="P6" s="73">
        <f t="shared" si="25"/>
        <v>0</v>
      </c>
      <c r="Q6" s="73">
        <f t="shared" si="26"/>
        <v>0</v>
      </c>
      <c r="R6" s="73">
        <f t="shared" si="27"/>
        <v>0</v>
      </c>
      <c r="S6" s="73">
        <f t="shared" si="28"/>
        <v>0</v>
      </c>
      <c r="T6" s="73">
        <f t="shared" si="29"/>
        <v>0</v>
      </c>
      <c r="U6" s="73">
        <f t="shared" si="30"/>
        <v>0</v>
      </c>
      <c r="V6" s="73">
        <f t="shared" si="5"/>
        <v>0</v>
      </c>
      <c r="W6" s="73">
        <f t="shared" si="3"/>
        <v>0</v>
      </c>
      <c r="X6" s="73">
        <f t="shared" si="3"/>
        <v>0</v>
      </c>
      <c r="Z6" s="73">
        <f t="shared" si="6"/>
        <v>0</v>
      </c>
      <c r="AA6" s="73">
        <f t="shared" si="7"/>
        <v>0</v>
      </c>
      <c r="AB6" s="73">
        <f t="shared" si="8"/>
        <v>0</v>
      </c>
      <c r="AC6" s="73">
        <f t="shared" si="9"/>
        <v>0</v>
      </c>
      <c r="AD6" s="73">
        <f t="shared" si="10"/>
        <v>0</v>
      </c>
      <c r="AE6" s="73">
        <f t="shared" si="11"/>
        <v>0</v>
      </c>
      <c r="AF6" s="73">
        <f t="shared" si="12"/>
        <v>0</v>
      </c>
      <c r="AG6" s="73">
        <f t="shared" si="13"/>
        <v>0</v>
      </c>
      <c r="AH6" s="73">
        <f t="shared" si="14"/>
        <v>0</v>
      </c>
      <c r="AI6" s="73">
        <f t="shared" si="15"/>
        <v>0</v>
      </c>
      <c r="AJ6" s="73">
        <f t="shared" si="16"/>
        <v>0</v>
      </c>
      <c r="AK6" s="73">
        <f t="shared" si="17"/>
        <v>0</v>
      </c>
      <c r="AL6" s="73">
        <f t="shared" si="18"/>
        <v>0</v>
      </c>
      <c r="AM6" s="73">
        <f t="shared" si="4"/>
        <v>0</v>
      </c>
      <c r="AN6" s="73">
        <f t="shared" si="4"/>
        <v>0</v>
      </c>
      <c r="AQ6" s="72" t="s">
        <v>54</v>
      </c>
      <c r="AR6" s="98">
        <f t="shared" si="0"/>
        <v>0</v>
      </c>
      <c r="AS6" s="59">
        <f>AD63</f>
        <v>0</v>
      </c>
      <c r="AT6" s="59">
        <f>N63</f>
        <v>0</v>
      </c>
    </row>
    <row r="7" spans="2:51">
      <c r="B7" s="61"/>
      <c r="C7" s="63"/>
      <c r="D7" s="80"/>
      <c r="E7" s="57"/>
      <c r="F7" s="77"/>
      <c r="G7" s="78">
        <f t="shared" si="1"/>
        <v>0</v>
      </c>
      <c r="H7" s="79">
        <f t="shared" si="2"/>
        <v>0</v>
      </c>
      <c r="I7" s="315"/>
      <c r="J7" s="73">
        <f t="shared" si="19"/>
        <v>0</v>
      </c>
      <c r="K7" s="73">
        <f t="shared" si="20"/>
        <v>0</v>
      </c>
      <c r="L7" s="73">
        <f t="shared" si="21"/>
        <v>0</v>
      </c>
      <c r="M7" s="73">
        <f t="shared" si="22"/>
        <v>0</v>
      </c>
      <c r="N7" s="73">
        <f t="shared" si="23"/>
        <v>0</v>
      </c>
      <c r="O7" s="73">
        <f t="shared" si="24"/>
        <v>0</v>
      </c>
      <c r="P7" s="73">
        <f t="shared" si="25"/>
        <v>0</v>
      </c>
      <c r="Q7" s="73">
        <f t="shared" si="26"/>
        <v>0</v>
      </c>
      <c r="R7" s="73">
        <f t="shared" si="27"/>
        <v>0</v>
      </c>
      <c r="S7" s="73">
        <f t="shared" si="28"/>
        <v>0</v>
      </c>
      <c r="T7" s="73">
        <f t="shared" si="29"/>
        <v>0</v>
      </c>
      <c r="U7" s="73">
        <f t="shared" si="30"/>
        <v>0</v>
      </c>
      <c r="V7" s="73">
        <f t="shared" si="5"/>
        <v>0</v>
      </c>
      <c r="W7" s="73">
        <f t="shared" si="3"/>
        <v>0</v>
      </c>
      <c r="X7" s="73">
        <f t="shared" si="3"/>
        <v>0</v>
      </c>
      <c r="Z7" s="73">
        <f t="shared" si="6"/>
        <v>0</v>
      </c>
      <c r="AA7" s="73">
        <f t="shared" si="7"/>
        <v>0</v>
      </c>
      <c r="AB7" s="73">
        <f t="shared" si="8"/>
        <v>0</v>
      </c>
      <c r="AC7" s="73">
        <f t="shared" si="9"/>
        <v>0</v>
      </c>
      <c r="AD7" s="73">
        <f t="shared" si="10"/>
        <v>0</v>
      </c>
      <c r="AE7" s="73">
        <f t="shared" si="11"/>
        <v>0</v>
      </c>
      <c r="AF7" s="73">
        <f t="shared" si="12"/>
        <v>0</v>
      </c>
      <c r="AG7" s="73">
        <f t="shared" si="13"/>
        <v>0</v>
      </c>
      <c r="AH7" s="73">
        <f t="shared" si="14"/>
        <v>0</v>
      </c>
      <c r="AI7" s="73">
        <f t="shared" si="15"/>
        <v>0</v>
      </c>
      <c r="AJ7" s="73">
        <f t="shared" si="16"/>
        <v>0</v>
      </c>
      <c r="AK7" s="73">
        <f t="shared" si="17"/>
        <v>0</v>
      </c>
      <c r="AL7" s="73">
        <f t="shared" si="18"/>
        <v>0</v>
      </c>
      <c r="AM7" s="73">
        <f t="shared" si="4"/>
        <v>0</v>
      </c>
      <c r="AN7" s="73">
        <f t="shared" si="4"/>
        <v>0</v>
      </c>
      <c r="AQ7" s="72" t="s">
        <v>51</v>
      </c>
      <c r="AR7" s="98">
        <f t="shared" si="0"/>
        <v>0</v>
      </c>
      <c r="AS7" s="59">
        <f>AE63</f>
        <v>0</v>
      </c>
      <c r="AT7" s="59">
        <f>O63</f>
        <v>0</v>
      </c>
    </row>
    <row r="8" spans="2:51">
      <c r="B8" s="61"/>
      <c r="C8" s="63"/>
      <c r="D8" s="80"/>
      <c r="E8" s="57"/>
      <c r="F8" s="77"/>
      <c r="G8" s="78">
        <f t="shared" si="1"/>
        <v>0</v>
      </c>
      <c r="H8" s="79">
        <f t="shared" si="2"/>
        <v>0</v>
      </c>
      <c r="I8" s="315"/>
      <c r="J8" s="73">
        <f t="shared" si="19"/>
        <v>0</v>
      </c>
      <c r="K8" s="73">
        <f t="shared" si="20"/>
        <v>0</v>
      </c>
      <c r="L8" s="73">
        <f t="shared" si="21"/>
        <v>0</v>
      </c>
      <c r="M8" s="73">
        <f t="shared" si="22"/>
        <v>0</v>
      </c>
      <c r="N8" s="73">
        <f t="shared" si="23"/>
        <v>0</v>
      </c>
      <c r="O8" s="73">
        <f t="shared" si="24"/>
        <v>0</v>
      </c>
      <c r="P8" s="73">
        <f t="shared" si="25"/>
        <v>0</v>
      </c>
      <c r="Q8" s="73">
        <f t="shared" si="26"/>
        <v>0</v>
      </c>
      <c r="R8" s="73">
        <f t="shared" si="27"/>
        <v>0</v>
      </c>
      <c r="S8" s="73">
        <f t="shared" si="28"/>
        <v>0</v>
      </c>
      <c r="T8" s="73">
        <f t="shared" si="29"/>
        <v>0</v>
      </c>
      <c r="U8" s="73">
        <f t="shared" si="30"/>
        <v>0</v>
      </c>
      <c r="V8" s="73">
        <f t="shared" si="5"/>
        <v>0</v>
      </c>
      <c r="W8" s="73">
        <f t="shared" si="3"/>
        <v>0</v>
      </c>
      <c r="X8" s="73">
        <f t="shared" si="3"/>
        <v>0</v>
      </c>
      <c r="Z8" s="73">
        <f t="shared" si="6"/>
        <v>0</v>
      </c>
      <c r="AA8" s="73">
        <f t="shared" si="7"/>
        <v>0</v>
      </c>
      <c r="AB8" s="73">
        <f t="shared" si="8"/>
        <v>0</v>
      </c>
      <c r="AC8" s="73">
        <f t="shared" si="9"/>
        <v>0</v>
      </c>
      <c r="AD8" s="73">
        <f t="shared" si="10"/>
        <v>0</v>
      </c>
      <c r="AE8" s="73">
        <f t="shared" si="11"/>
        <v>0</v>
      </c>
      <c r="AF8" s="73">
        <f t="shared" si="12"/>
        <v>0</v>
      </c>
      <c r="AG8" s="73">
        <f t="shared" si="13"/>
        <v>0</v>
      </c>
      <c r="AH8" s="73">
        <f t="shared" si="14"/>
        <v>0</v>
      </c>
      <c r="AI8" s="73">
        <f t="shared" si="15"/>
        <v>0</v>
      </c>
      <c r="AJ8" s="73">
        <f t="shared" si="16"/>
        <v>0</v>
      </c>
      <c r="AK8" s="73">
        <f t="shared" si="17"/>
        <v>0</v>
      </c>
      <c r="AL8" s="73">
        <f t="shared" si="18"/>
        <v>0</v>
      </c>
      <c r="AM8" s="73">
        <f t="shared" si="4"/>
        <v>0</v>
      </c>
      <c r="AN8" s="73">
        <f t="shared" si="4"/>
        <v>0</v>
      </c>
      <c r="AQ8" s="72" t="s">
        <v>52</v>
      </c>
      <c r="AR8" s="98">
        <f t="shared" si="0"/>
        <v>0</v>
      </c>
      <c r="AS8" s="59">
        <f>AF63</f>
        <v>0</v>
      </c>
      <c r="AT8" s="59">
        <f>P63</f>
        <v>0</v>
      </c>
    </row>
    <row r="9" spans="2:51">
      <c r="B9" s="61"/>
      <c r="C9" s="63"/>
      <c r="D9" s="80"/>
      <c r="E9" s="57"/>
      <c r="F9" s="77"/>
      <c r="G9" s="78">
        <f t="shared" si="1"/>
        <v>0</v>
      </c>
      <c r="H9" s="79">
        <f t="shared" si="2"/>
        <v>0</v>
      </c>
      <c r="I9" s="315"/>
      <c r="J9" s="73">
        <f t="shared" si="19"/>
        <v>0</v>
      </c>
      <c r="K9" s="73">
        <f t="shared" si="20"/>
        <v>0</v>
      </c>
      <c r="L9" s="73">
        <f t="shared" si="21"/>
        <v>0</v>
      </c>
      <c r="M9" s="73">
        <f t="shared" si="22"/>
        <v>0</v>
      </c>
      <c r="N9" s="73">
        <f t="shared" si="23"/>
        <v>0</v>
      </c>
      <c r="O9" s="73">
        <f t="shared" si="24"/>
        <v>0</v>
      </c>
      <c r="P9" s="73">
        <f t="shared" si="25"/>
        <v>0</v>
      </c>
      <c r="Q9" s="73">
        <f t="shared" si="26"/>
        <v>0</v>
      </c>
      <c r="R9" s="73">
        <f t="shared" si="27"/>
        <v>0</v>
      </c>
      <c r="S9" s="73">
        <f t="shared" si="28"/>
        <v>0</v>
      </c>
      <c r="T9" s="73">
        <f t="shared" si="29"/>
        <v>0</v>
      </c>
      <c r="U9" s="73">
        <f t="shared" si="30"/>
        <v>0</v>
      </c>
      <c r="V9" s="73">
        <f t="shared" si="5"/>
        <v>0</v>
      </c>
      <c r="W9" s="73">
        <f t="shared" si="3"/>
        <v>0</v>
      </c>
      <c r="X9" s="73">
        <f t="shared" si="3"/>
        <v>0</v>
      </c>
      <c r="Z9" s="73">
        <f t="shared" si="6"/>
        <v>0</v>
      </c>
      <c r="AA9" s="73">
        <f t="shared" si="7"/>
        <v>0</v>
      </c>
      <c r="AB9" s="73">
        <f t="shared" si="8"/>
        <v>0</v>
      </c>
      <c r="AC9" s="73">
        <f t="shared" si="9"/>
        <v>0</v>
      </c>
      <c r="AD9" s="73">
        <f t="shared" si="10"/>
        <v>0</v>
      </c>
      <c r="AE9" s="73">
        <f t="shared" si="11"/>
        <v>0</v>
      </c>
      <c r="AF9" s="73">
        <f t="shared" si="12"/>
        <v>0</v>
      </c>
      <c r="AG9" s="73">
        <f t="shared" si="13"/>
        <v>0</v>
      </c>
      <c r="AH9" s="73">
        <f t="shared" si="14"/>
        <v>0</v>
      </c>
      <c r="AI9" s="73">
        <f t="shared" si="15"/>
        <v>0</v>
      </c>
      <c r="AJ9" s="73">
        <f t="shared" si="16"/>
        <v>0</v>
      </c>
      <c r="AK9" s="73">
        <f t="shared" si="17"/>
        <v>0</v>
      </c>
      <c r="AL9" s="73">
        <f t="shared" si="18"/>
        <v>0</v>
      </c>
      <c r="AM9" s="73">
        <f t="shared" si="4"/>
        <v>0</v>
      </c>
      <c r="AN9" s="73">
        <f t="shared" si="4"/>
        <v>0</v>
      </c>
      <c r="AQ9" s="72" t="s">
        <v>57</v>
      </c>
      <c r="AR9" s="98">
        <f t="shared" si="0"/>
        <v>0</v>
      </c>
      <c r="AS9" s="59">
        <f>AG63</f>
        <v>0</v>
      </c>
      <c r="AT9" s="59">
        <f>Q63</f>
        <v>0</v>
      </c>
    </row>
    <row r="10" spans="2:51">
      <c r="B10" s="61"/>
      <c r="C10" s="63"/>
      <c r="D10" s="80"/>
      <c r="E10" s="57"/>
      <c r="F10" s="77"/>
      <c r="G10" s="78">
        <f t="shared" si="1"/>
        <v>0</v>
      </c>
      <c r="H10" s="79">
        <f t="shared" si="2"/>
        <v>0</v>
      </c>
      <c r="I10" s="315"/>
      <c r="J10" s="73">
        <f t="shared" si="19"/>
        <v>0</v>
      </c>
      <c r="K10" s="73">
        <f t="shared" si="20"/>
        <v>0</v>
      </c>
      <c r="L10" s="73">
        <f t="shared" si="21"/>
        <v>0</v>
      </c>
      <c r="M10" s="73">
        <f t="shared" si="22"/>
        <v>0</v>
      </c>
      <c r="N10" s="73">
        <f t="shared" si="23"/>
        <v>0</v>
      </c>
      <c r="O10" s="73">
        <f t="shared" si="24"/>
        <v>0</v>
      </c>
      <c r="P10" s="73">
        <f t="shared" si="25"/>
        <v>0</v>
      </c>
      <c r="Q10" s="73">
        <f t="shared" si="26"/>
        <v>0</v>
      </c>
      <c r="R10" s="73">
        <f t="shared" si="27"/>
        <v>0</v>
      </c>
      <c r="S10" s="73">
        <f t="shared" si="28"/>
        <v>0</v>
      </c>
      <c r="T10" s="73">
        <f t="shared" si="29"/>
        <v>0</v>
      </c>
      <c r="U10" s="73">
        <f t="shared" si="30"/>
        <v>0</v>
      </c>
      <c r="V10" s="73">
        <f t="shared" si="5"/>
        <v>0</v>
      </c>
      <c r="W10" s="73">
        <f t="shared" si="3"/>
        <v>0</v>
      </c>
      <c r="X10" s="73">
        <f t="shared" si="3"/>
        <v>0</v>
      </c>
      <c r="Z10" s="73">
        <f t="shared" si="6"/>
        <v>0</v>
      </c>
      <c r="AA10" s="73">
        <f t="shared" si="7"/>
        <v>0</v>
      </c>
      <c r="AB10" s="73">
        <f t="shared" si="8"/>
        <v>0</v>
      </c>
      <c r="AC10" s="73">
        <f t="shared" si="9"/>
        <v>0</v>
      </c>
      <c r="AD10" s="73">
        <f t="shared" si="10"/>
        <v>0</v>
      </c>
      <c r="AE10" s="73">
        <f t="shared" si="11"/>
        <v>0</v>
      </c>
      <c r="AF10" s="73">
        <f t="shared" si="12"/>
        <v>0</v>
      </c>
      <c r="AG10" s="73">
        <f t="shared" si="13"/>
        <v>0</v>
      </c>
      <c r="AH10" s="73">
        <f t="shared" si="14"/>
        <v>0</v>
      </c>
      <c r="AI10" s="73">
        <f t="shared" si="15"/>
        <v>0</v>
      </c>
      <c r="AJ10" s="73">
        <f t="shared" si="16"/>
        <v>0</v>
      </c>
      <c r="AK10" s="73">
        <f t="shared" si="17"/>
        <v>0</v>
      </c>
      <c r="AL10" s="73">
        <f t="shared" si="18"/>
        <v>0</v>
      </c>
      <c r="AM10" s="73">
        <f t="shared" si="4"/>
        <v>0</v>
      </c>
      <c r="AN10" s="73">
        <f t="shared" si="4"/>
        <v>0</v>
      </c>
      <c r="AQ10" s="72" t="s">
        <v>38</v>
      </c>
      <c r="AR10" s="98">
        <f t="shared" si="0"/>
        <v>0</v>
      </c>
      <c r="AS10" s="59">
        <f>AH63</f>
        <v>0</v>
      </c>
      <c r="AT10" s="59">
        <f>R63</f>
        <v>0</v>
      </c>
      <c r="AY10" s="60"/>
    </row>
    <row r="11" spans="2:51">
      <c r="B11" s="61"/>
      <c r="C11" s="63"/>
      <c r="D11" s="80"/>
      <c r="E11" s="57"/>
      <c r="F11" s="77"/>
      <c r="G11" s="78">
        <f t="shared" si="1"/>
        <v>0</v>
      </c>
      <c r="H11" s="79">
        <f t="shared" si="2"/>
        <v>0</v>
      </c>
      <c r="I11" s="315"/>
      <c r="J11" s="73">
        <f t="shared" si="19"/>
        <v>0</v>
      </c>
      <c r="K11" s="73">
        <f t="shared" si="20"/>
        <v>0</v>
      </c>
      <c r="L11" s="73">
        <f t="shared" si="21"/>
        <v>0</v>
      </c>
      <c r="M11" s="73">
        <f t="shared" si="22"/>
        <v>0</v>
      </c>
      <c r="N11" s="73">
        <f t="shared" si="23"/>
        <v>0</v>
      </c>
      <c r="O11" s="73">
        <f t="shared" si="24"/>
        <v>0</v>
      </c>
      <c r="P11" s="73">
        <f t="shared" si="25"/>
        <v>0</v>
      </c>
      <c r="Q11" s="73">
        <f t="shared" si="26"/>
        <v>0</v>
      </c>
      <c r="R11" s="73">
        <f t="shared" si="27"/>
        <v>0</v>
      </c>
      <c r="S11" s="73">
        <f t="shared" si="28"/>
        <v>0</v>
      </c>
      <c r="T11" s="73">
        <f t="shared" si="29"/>
        <v>0</v>
      </c>
      <c r="U11" s="73">
        <f t="shared" si="30"/>
        <v>0</v>
      </c>
      <c r="V11" s="73">
        <f t="shared" si="5"/>
        <v>0</v>
      </c>
      <c r="W11" s="73">
        <f t="shared" si="3"/>
        <v>0</v>
      </c>
      <c r="X11" s="73">
        <f t="shared" si="3"/>
        <v>0</v>
      </c>
      <c r="Z11" s="73">
        <f t="shared" si="6"/>
        <v>0</v>
      </c>
      <c r="AA11" s="73">
        <f t="shared" si="7"/>
        <v>0</v>
      </c>
      <c r="AB11" s="73">
        <f t="shared" si="8"/>
        <v>0</v>
      </c>
      <c r="AC11" s="73">
        <f t="shared" si="9"/>
        <v>0</v>
      </c>
      <c r="AD11" s="73">
        <f t="shared" si="10"/>
        <v>0</v>
      </c>
      <c r="AE11" s="73">
        <f t="shared" si="11"/>
        <v>0</v>
      </c>
      <c r="AF11" s="73">
        <f t="shared" si="12"/>
        <v>0</v>
      </c>
      <c r="AG11" s="73">
        <f t="shared" si="13"/>
        <v>0</v>
      </c>
      <c r="AH11" s="73">
        <f t="shared" si="14"/>
        <v>0</v>
      </c>
      <c r="AI11" s="73">
        <f t="shared" si="15"/>
        <v>0</v>
      </c>
      <c r="AJ11" s="73">
        <f t="shared" si="16"/>
        <v>0</v>
      </c>
      <c r="AK11" s="73">
        <f t="shared" si="17"/>
        <v>0</v>
      </c>
      <c r="AL11" s="73">
        <f t="shared" si="18"/>
        <v>0</v>
      </c>
      <c r="AM11" s="73">
        <f t="shared" si="4"/>
        <v>0</v>
      </c>
      <c r="AN11" s="73">
        <f t="shared" si="4"/>
        <v>0</v>
      </c>
      <c r="AQ11" s="72" t="s">
        <v>53</v>
      </c>
      <c r="AR11" s="98">
        <f t="shared" si="0"/>
        <v>48.599999999999994</v>
      </c>
      <c r="AS11" s="59">
        <f>AI63</f>
        <v>0</v>
      </c>
      <c r="AT11" s="59">
        <f>S63</f>
        <v>48.599999999999994</v>
      </c>
      <c r="AY11" s="60"/>
    </row>
    <row r="12" spans="2:51">
      <c r="B12" s="61"/>
      <c r="C12" s="63"/>
      <c r="D12" s="80"/>
      <c r="E12" s="57"/>
      <c r="F12" s="77"/>
      <c r="G12" s="78">
        <f t="shared" si="1"/>
        <v>0</v>
      </c>
      <c r="H12" s="79">
        <f t="shared" si="2"/>
        <v>0</v>
      </c>
      <c r="I12" s="315"/>
      <c r="J12" s="73">
        <f t="shared" si="19"/>
        <v>0</v>
      </c>
      <c r="K12" s="73">
        <f t="shared" si="20"/>
        <v>0</v>
      </c>
      <c r="L12" s="73">
        <f t="shared" si="21"/>
        <v>0</v>
      </c>
      <c r="M12" s="73">
        <f t="shared" si="22"/>
        <v>0</v>
      </c>
      <c r="N12" s="73">
        <f t="shared" si="23"/>
        <v>0</v>
      </c>
      <c r="O12" s="73">
        <f t="shared" si="24"/>
        <v>0</v>
      </c>
      <c r="P12" s="73">
        <f t="shared" si="25"/>
        <v>0</v>
      </c>
      <c r="Q12" s="73">
        <f t="shared" si="26"/>
        <v>0</v>
      </c>
      <c r="R12" s="73">
        <f t="shared" si="27"/>
        <v>0</v>
      </c>
      <c r="S12" s="73">
        <f t="shared" si="28"/>
        <v>0</v>
      </c>
      <c r="T12" s="73">
        <f t="shared" si="29"/>
        <v>0</v>
      </c>
      <c r="U12" s="73">
        <f t="shared" si="30"/>
        <v>0</v>
      </c>
      <c r="V12" s="73">
        <f t="shared" si="5"/>
        <v>0</v>
      </c>
      <c r="W12" s="73">
        <f t="shared" si="3"/>
        <v>0</v>
      </c>
      <c r="X12" s="73">
        <f t="shared" si="3"/>
        <v>0</v>
      </c>
      <c r="Z12" s="73">
        <f t="shared" si="6"/>
        <v>0</v>
      </c>
      <c r="AA12" s="73">
        <f t="shared" si="7"/>
        <v>0</v>
      </c>
      <c r="AB12" s="73">
        <f t="shared" si="8"/>
        <v>0</v>
      </c>
      <c r="AC12" s="73">
        <f t="shared" si="9"/>
        <v>0</v>
      </c>
      <c r="AD12" s="73">
        <f t="shared" si="10"/>
        <v>0</v>
      </c>
      <c r="AE12" s="73">
        <f t="shared" si="11"/>
        <v>0</v>
      </c>
      <c r="AF12" s="73">
        <f t="shared" si="12"/>
        <v>0</v>
      </c>
      <c r="AG12" s="73">
        <f t="shared" si="13"/>
        <v>0</v>
      </c>
      <c r="AH12" s="73">
        <f t="shared" si="14"/>
        <v>0</v>
      </c>
      <c r="AI12" s="73">
        <f t="shared" si="15"/>
        <v>0</v>
      </c>
      <c r="AJ12" s="73">
        <f t="shared" si="16"/>
        <v>0</v>
      </c>
      <c r="AK12" s="73">
        <f t="shared" si="17"/>
        <v>0</v>
      </c>
      <c r="AL12" s="73">
        <f t="shared" si="18"/>
        <v>0</v>
      </c>
      <c r="AM12" s="73">
        <f t="shared" si="4"/>
        <v>0</v>
      </c>
      <c r="AN12" s="73">
        <f t="shared" si="4"/>
        <v>0</v>
      </c>
      <c r="AQ12" s="72" t="s">
        <v>56</v>
      </c>
      <c r="AR12" s="98">
        <f t="shared" si="0"/>
        <v>0</v>
      </c>
      <c r="AS12" s="59">
        <f>AJ63</f>
        <v>0</v>
      </c>
      <c r="AT12" s="59">
        <f>T63</f>
        <v>0</v>
      </c>
      <c r="AY12" s="60"/>
    </row>
    <row r="13" spans="2:51">
      <c r="B13" s="61"/>
      <c r="C13" s="63"/>
      <c r="D13" s="80"/>
      <c r="E13" s="57"/>
      <c r="F13" s="77"/>
      <c r="G13" s="78">
        <f t="shared" si="1"/>
        <v>0</v>
      </c>
      <c r="H13" s="79">
        <f t="shared" si="2"/>
        <v>0</v>
      </c>
      <c r="I13" s="315"/>
      <c r="J13" s="73">
        <f t="shared" si="19"/>
        <v>0</v>
      </c>
      <c r="K13" s="73">
        <f t="shared" si="20"/>
        <v>0</v>
      </c>
      <c r="L13" s="73">
        <f t="shared" si="21"/>
        <v>0</v>
      </c>
      <c r="M13" s="73">
        <f t="shared" si="22"/>
        <v>0</v>
      </c>
      <c r="N13" s="73">
        <f t="shared" si="23"/>
        <v>0</v>
      </c>
      <c r="O13" s="73">
        <f t="shared" si="24"/>
        <v>0</v>
      </c>
      <c r="P13" s="73">
        <f t="shared" si="25"/>
        <v>0</v>
      </c>
      <c r="Q13" s="73">
        <f t="shared" si="26"/>
        <v>0</v>
      </c>
      <c r="R13" s="73">
        <f t="shared" si="27"/>
        <v>0</v>
      </c>
      <c r="S13" s="73">
        <f t="shared" si="28"/>
        <v>0</v>
      </c>
      <c r="T13" s="73">
        <f t="shared" si="29"/>
        <v>0</v>
      </c>
      <c r="U13" s="73">
        <f t="shared" si="30"/>
        <v>0</v>
      </c>
      <c r="V13" s="73">
        <f t="shared" si="5"/>
        <v>0</v>
      </c>
      <c r="W13" s="73">
        <f t="shared" si="3"/>
        <v>0</v>
      </c>
      <c r="X13" s="73">
        <f t="shared" si="3"/>
        <v>0</v>
      </c>
      <c r="Z13" s="73">
        <f t="shared" si="6"/>
        <v>0</v>
      </c>
      <c r="AA13" s="73">
        <f t="shared" si="7"/>
        <v>0</v>
      </c>
      <c r="AB13" s="73">
        <f t="shared" si="8"/>
        <v>0</v>
      </c>
      <c r="AC13" s="73">
        <f t="shared" si="9"/>
        <v>0</v>
      </c>
      <c r="AD13" s="73">
        <f t="shared" si="10"/>
        <v>0</v>
      </c>
      <c r="AE13" s="73">
        <f t="shared" si="11"/>
        <v>0</v>
      </c>
      <c r="AF13" s="73">
        <f t="shared" si="12"/>
        <v>0</v>
      </c>
      <c r="AG13" s="73">
        <f t="shared" si="13"/>
        <v>0</v>
      </c>
      <c r="AH13" s="73">
        <f t="shared" si="14"/>
        <v>0</v>
      </c>
      <c r="AI13" s="73">
        <f t="shared" si="15"/>
        <v>0</v>
      </c>
      <c r="AJ13" s="73">
        <f t="shared" si="16"/>
        <v>0</v>
      </c>
      <c r="AK13" s="73">
        <f t="shared" si="17"/>
        <v>0</v>
      </c>
      <c r="AL13" s="73">
        <f t="shared" si="18"/>
        <v>0</v>
      </c>
      <c r="AM13" s="73">
        <f t="shared" si="4"/>
        <v>0</v>
      </c>
      <c r="AN13" s="73">
        <f t="shared" si="4"/>
        <v>0</v>
      </c>
      <c r="AQ13" s="72" t="s">
        <v>50</v>
      </c>
      <c r="AR13" s="98">
        <f t="shared" si="0"/>
        <v>0</v>
      </c>
      <c r="AS13" s="59">
        <f>AK63</f>
        <v>0</v>
      </c>
      <c r="AT13" s="59">
        <f>U63</f>
        <v>0</v>
      </c>
      <c r="AY13" s="60"/>
    </row>
    <row r="14" spans="2:51">
      <c r="B14" s="61"/>
      <c r="C14" s="63"/>
      <c r="D14" s="80"/>
      <c r="E14" s="57"/>
      <c r="F14" s="77"/>
      <c r="G14" s="78">
        <f t="shared" si="1"/>
        <v>0</v>
      </c>
      <c r="H14" s="79">
        <f t="shared" si="2"/>
        <v>0</v>
      </c>
      <c r="I14" s="315"/>
      <c r="J14" s="73">
        <f t="shared" si="19"/>
        <v>0</v>
      </c>
      <c r="K14" s="73">
        <f t="shared" si="20"/>
        <v>0</v>
      </c>
      <c r="L14" s="73">
        <f t="shared" si="21"/>
        <v>0</v>
      </c>
      <c r="M14" s="73">
        <f t="shared" si="22"/>
        <v>0</v>
      </c>
      <c r="N14" s="73">
        <f t="shared" si="23"/>
        <v>0</v>
      </c>
      <c r="O14" s="73">
        <f t="shared" si="24"/>
        <v>0</v>
      </c>
      <c r="P14" s="73">
        <f t="shared" si="25"/>
        <v>0</v>
      </c>
      <c r="Q14" s="73">
        <f t="shared" si="26"/>
        <v>0</v>
      </c>
      <c r="R14" s="73">
        <f t="shared" si="27"/>
        <v>0</v>
      </c>
      <c r="S14" s="73">
        <f t="shared" si="28"/>
        <v>0</v>
      </c>
      <c r="T14" s="73">
        <f t="shared" si="29"/>
        <v>0</v>
      </c>
      <c r="U14" s="73">
        <f t="shared" si="30"/>
        <v>0</v>
      </c>
      <c r="V14" s="73">
        <f t="shared" si="5"/>
        <v>0</v>
      </c>
      <c r="W14" s="73">
        <f t="shared" si="3"/>
        <v>0</v>
      </c>
      <c r="X14" s="73">
        <f t="shared" si="3"/>
        <v>0</v>
      </c>
      <c r="Z14" s="73">
        <f t="shared" si="6"/>
        <v>0</v>
      </c>
      <c r="AA14" s="73">
        <f t="shared" si="7"/>
        <v>0</v>
      </c>
      <c r="AB14" s="73">
        <f t="shared" si="8"/>
        <v>0</v>
      </c>
      <c r="AC14" s="73">
        <f t="shared" si="9"/>
        <v>0</v>
      </c>
      <c r="AD14" s="73">
        <f t="shared" si="10"/>
        <v>0</v>
      </c>
      <c r="AE14" s="73">
        <f t="shared" si="11"/>
        <v>0</v>
      </c>
      <c r="AF14" s="73">
        <f t="shared" si="12"/>
        <v>0</v>
      </c>
      <c r="AG14" s="73">
        <f t="shared" si="13"/>
        <v>0</v>
      </c>
      <c r="AH14" s="73">
        <f t="shared" si="14"/>
        <v>0</v>
      </c>
      <c r="AI14" s="73">
        <f t="shared" si="15"/>
        <v>0</v>
      </c>
      <c r="AJ14" s="73">
        <f t="shared" si="16"/>
        <v>0</v>
      </c>
      <c r="AK14" s="73">
        <f t="shared" si="17"/>
        <v>0</v>
      </c>
      <c r="AL14" s="73">
        <f t="shared" si="18"/>
        <v>0</v>
      </c>
      <c r="AM14" s="73">
        <f t="shared" si="4"/>
        <v>0</v>
      </c>
      <c r="AN14" s="73">
        <f t="shared" si="4"/>
        <v>0</v>
      </c>
      <c r="AQ14" s="72" t="s">
        <v>104</v>
      </c>
      <c r="AR14" s="98">
        <f t="shared" si="0"/>
        <v>0</v>
      </c>
      <c r="AS14" s="59">
        <f>AL63</f>
        <v>0</v>
      </c>
      <c r="AT14" s="59">
        <f>V63</f>
        <v>0</v>
      </c>
      <c r="AY14" s="60"/>
    </row>
    <row r="15" spans="2:51">
      <c r="B15" s="61"/>
      <c r="C15" s="63"/>
      <c r="D15" s="80"/>
      <c r="E15" s="57"/>
      <c r="F15" s="77"/>
      <c r="G15" s="78">
        <f t="shared" si="1"/>
        <v>0</v>
      </c>
      <c r="H15" s="79">
        <f t="shared" si="2"/>
        <v>0</v>
      </c>
      <c r="I15" s="315"/>
      <c r="J15" s="73">
        <f t="shared" si="19"/>
        <v>0</v>
      </c>
      <c r="K15" s="73">
        <f t="shared" si="20"/>
        <v>0</v>
      </c>
      <c r="L15" s="73">
        <f t="shared" si="21"/>
        <v>0</v>
      </c>
      <c r="M15" s="73">
        <f t="shared" si="22"/>
        <v>0</v>
      </c>
      <c r="N15" s="73">
        <f t="shared" si="23"/>
        <v>0</v>
      </c>
      <c r="O15" s="73">
        <f t="shared" si="24"/>
        <v>0</v>
      </c>
      <c r="P15" s="73">
        <f t="shared" si="25"/>
        <v>0</v>
      </c>
      <c r="Q15" s="73">
        <f t="shared" si="26"/>
        <v>0</v>
      </c>
      <c r="R15" s="73">
        <f t="shared" si="27"/>
        <v>0</v>
      </c>
      <c r="S15" s="73">
        <f t="shared" si="28"/>
        <v>0</v>
      </c>
      <c r="T15" s="73">
        <f t="shared" si="29"/>
        <v>0</v>
      </c>
      <c r="U15" s="73">
        <f t="shared" si="30"/>
        <v>0</v>
      </c>
      <c r="V15" s="73">
        <f t="shared" si="5"/>
        <v>0</v>
      </c>
      <c r="W15" s="73">
        <f t="shared" si="3"/>
        <v>0</v>
      </c>
      <c r="X15" s="73">
        <f t="shared" si="3"/>
        <v>0</v>
      </c>
      <c r="Z15" s="73">
        <f t="shared" si="6"/>
        <v>0</v>
      </c>
      <c r="AA15" s="73">
        <f t="shared" si="7"/>
        <v>0</v>
      </c>
      <c r="AB15" s="73">
        <f t="shared" si="8"/>
        <v>0</v>
      </c>
      <c r="AC15" s="73">
        <f t="shared" si="9"/>
        <v>0</v>
      </c>
      <c r="AD15" s="73">
        <f t="shared" si="10"/>
        <v>0</v>
      </c>
      <c r="AE15" s="73">
        <f t="shared" si="11"/>
        <v>0</v>
      </c>
      <c r="AF15" s="73">
        <f t="shared" si="12"/>
        <v>0</v>
      </c>
      <c r="AG15" s="73">
        <f t="shared" si="13"/>
        <v>0</v>
      </c>
      <c r="AH15" s="73">
        <f t="shared" si="14"/>
        <v>0</v>
      </c>
      <c r="AI15" s="73">
        <f t="shared" si="15"/>
        <v>0</v>
      </c>
      <c r="AJ15" s="73">
        <f t="shared" si="16"/>
        <v>0</v>
      </c>
      <c r="AK15" s="73">
        <f t="shared" si="17"/>
        <v>0</v>
      </c>
      <c r="AL15" s="73">
        <f t="shared" si="18"/>
        <v>0</v>
      </c>
      <c r="AM15" s="73">
        <f t="shared" si="4"/>
        <v>0</v>
      </c>
      <c r="AN15" s="73">
        <f t="shared" si="4"/>
        <v>0</v>
      </c>
      <c r="AQ15" s="72" t="s">
        <v>176</v>
      </c>
      <c r="AR15" s="98">
        <f t="shared" si="0"/>
        <v>0</v>
      </c>
      <c r="AS15" s="59">
        <f>AM63</f>
        <v>0</v>
      </c>
      <c r="AT15" s="59">
        <f>W63</f>
        <v>0</v>
      </c>
      <c r="AY15" s="60"/>
    </row>
    <row r="16" spans="2:51">
      <c r="B16" s="61"/>
      <c r="C16" s="63"/>
      <c r="D16" s="80"/>
      <c r="E16" s="57"/>
      <c r="F16" s="77"/>
      <c r="G16" s="78">
        <f t="shared" si="1"/>
        <v>0</v>
      </c>
      <c r="H16" s="79">
        <f t="shared" si="2"/>
        <v>0</v>
      </c>
      <c r="I16" s="315"/>
      <c r="J16" s="73">
        <f t="shared" si="19"/>
        <v>0</v>
      </c>
      <c r="K16" s="73">
        <f t="shared" si="20"/>
        <v>0</v>
      </c>
      <c r="L16" s="73">
        <f t="shared" si="21"/>
        <v>0</v>
      </c>
      <c r="M16" s="73">
        <f t="shared" si="22"/>
        <v>0</v>
      </c>
      <c r="N16" s="73">
        <f t="shared" si="23"/>
        <v>0</v>
      </c>
      <c r="O16" s="73">
        <f t="shared" si="24"/>
        <v>0</v>
      </c>
      <c r="P16" s="73">
        <f t="shared" si="25"/>
        <v>0</v>
      </c>
      <c r="Q16" s="73">
        <f t="shared" si="26"/>
        <v>0</v>
      </c>
      <c r="R16" s="73">
        <f t="shared" si="27"/>
        <v>0</v>
      </c>
      <c r="S16" s="73">
        <f t="shared" si="28"/>
        <v>0</v>
      </c>
      <c r="T16" s="73">
        <f t="shared" si="29"/>
        <v>0</v>
      </c>
      <c r="U16" s="73">
        <f t="shared" si="30"/>
        <v>0</v>
      </c>
      <c r="V16" s="73">
        <f t="shared" si="5"/>
        <v>0</v>
      </c>
      <c r="W16" s="73">
        <f t="shared" si="3"/>
        <v>0</v>
      </c>
      <c r="X16" s="73">
        <f t="shared" si="3"/>
        <v>0</v>
      </c>
      <c r="Z16" s="73">
        <f t="shared" si="6"/>
        <v>0</v>
      </c>
      <c r="AA16" s="73">
        <f t="shared" si="7"/>
        <v>0</v>
      </c>
      <c r="AB16" s="73">
        <f t="shared" si="8"/>
        <v>0</v>
      </c>
      <c r="AC16" s="73">
        <f t="shared" si="9"/>
        <v>0</v>
      </c>
      <c r="AD16" s="73">
        <f t="shared" si="10"/>
        <v>0</v>
      </c>
      <c r="AE16" s="73">
        <f t="shared" si="11"/>
        <v>0</v>
      </c>
      <c r="AF16" s="73">
        <f t="shared" si="12"/>
        <v>0</v>
      </c>
      <c r="AG16" s="73">
        <f t="shared" si="13"/>
        <v>0</v>
      </c>
      <c r="AH16" s="73">
        <f t="shared" si="14"/>
        <v>0</v>
      </c>
      <c r="AI16" s="73">
        <f t="shared" si="15"/>
        <v>0</v>
      </c>
      <c r="AJ16" s="73">
        <f t="shared" si="16"/>
        <v>0</v>
      </c>
      <c r="AK16" s="73">
        <f t="shared" si="17"/>
        <v>0</v>
      </c>
      <c r="AL16" s="73">
        <f t="shared" si="18"/>
        <v>0</v>
      </c>
      <c r="AM16" s="73">
        <f t="shared" si="4"/>
        <v>0</v>
      </c>
      <c r="AN16" s="73">
        <f t="shared" si="4"/>
        <v>0</v>
      </c>
      <c r="AQ16" s="72"/>
      <c r="AR16" s="98">
        <f t="shared" si="0"/>
        <v>0</v>
      </c>
      <c r="AS16" s="96">
        <f>AN63</f>
        <v>0</v>
      </c>
      <c r="AT16" s="96">
        <f>X63</f>
        <v>0</v>
      </c>
      <c r="AU16" s="60"/>
      <c r="AY16" s="60"/>
    </row>
    <row r="17" spans="2:52">
      <c r="B17" s="61"/>
      <c r="C17" s="63"/>
      <c r="D17" s="80"/>
      <c r="E17" s="57"/>
      <c r="F17" s="77"/>
      <c r="G17" s="78">
        <f t="shared" si="1"/>
        <v>0</v>
      </c>
      <c r="H17" s="79">
        <f t="shared" si="2"/>
        <v>0</v>
      </c>
      <c r="I17" s="315"/>
      <c r="J17" s="73">
        <f t="shared" si="19"/>
        <v>0</v>
      </c>
      <c r="K17" s="73">
        <f t="shared" si="20"/>
        <v>0</v>
      </c>
      <c r="L17" s="73">
        <f t="shared" si="21"/>
        <v>0</v>
      </c>
      <c r="M17" s="73">
        <f t="shared" si="22"/>
        <v>0</v>
      </c>
      <c r="N17" s="73">
        <f t="shared" si="23"/>
        <v>0</v>
      </c>
      <c r="O17" s="73">
        <f t="shared" si="24"/>
        <v>0</v>
      </c>
      <c r="P17" s="73">
        <f t="shared" si="25"/>
        <v>0</v>
      </c>
      <c r="Q17" s="73">
        <f t="shared" si="26"/>
        <v>0</v>
      </c>
      <c r="R17" s="73">
        <f t="shared" si="27"/>
        <v>0</v>
      </c>
      <c r="S17" s="73">
        <f t="shared" si="28"/>
        <v>0</v>
      </c>
      <c r="T17" s="73">
        <f t="shared" si="29"/>
        <v>0</v>
      </c>
      <c r="U17" s="73">
        <f t="shared" si="30"/>
        <v>0</v>
      </c>
      <c r="V17" s="73">
        <f t="shared" si="5"/>
        <v>0</v>
      </c>
      <c r="W17" s="73">
        <f t="shared" si="3"/>
        <v>0</v>
      </c>
      <c r="X17" s="73">
        <f t="shared" si="3"/>
        <v>0</v>
      </c>
      <c r="Z17" s="73">
        <f t="shared" si="6"/>
        <v>0</v>
      </c>
      <c r="AA17" s="73">
        <f t="shared" si="7"/>
        <v>0</v>
      </c>
      <c r="AB17" s="73">
        <f t="shared" si="8"/>
        <v>0</v>
      </c>
      <c r="AC17" s="73">
        <f t="shared" si="9"/>
        <v>0</v>
      </c>
      <c r="AD17" s="73">
        <f t="shared" si="10"/>
        <v>0</v>
      </c>
      <c r="AE17" s="73">
        <f t="shared" si="11"/>
        <v>0</v>
      </c>
      <c r="AF17" s="73">
        <f t="shared" si="12"/>
        <v>0</v>
      </c>
      <c r="AG17" s="73">
        <f t="shared" si="13"/>
        <v>0</v>
      </c>
      <c r="AH17" s="73">
        <f t="shared" si="14"/>
        <v>0</v>
      </c>
      <c r="AI17" s="73">
        <f t="shared" si="15"/>
        <v>0</v>
      </c>
      <c r="AJ17" s="73">
        <f t="shared" si="16"/>
        <v>0</v>
      </c>
      <c r="AK17" s="73">
        <f t="shared" si="17"/>
        <v>0</v>
      </c>
      <c r="AL17" s="73">
        <f t="shared" si="18"/>
        <v>0</v>
      </c>
      <c r="AM17" s="73">
        <f t="shared" si="4"/>
        <v>0</v>
      </c>
      <c r="AN17" s="73">
        <f t="shared" si="4"/>
        <v>0</v>
      </c>
      <c r="AQ17" s="88" t="s">
        <v>63</v>
      </c>
      <c r="AR17" s="97">
        <f>SUM(AR2:AR16)</f>
        <v>48.599999999999994</v>
      </c>
      <c r="AS17" s="89">
        <f>SUM(AS2:AS16)</f>
        <v>0</v>
      </c>
      <c r="AT17" s="89">
        <f>SUM(AT2:AT16)</f>
        <v>48.599999999999994</v>
      </c>
    </row>
    <row r="18" spans="2:52">
      <c r="B18" s="61"/>
      <c r="C18" s="63"/>
      <c r="D18" s="80"/>
      <c r="E18" s="57"/>
      <c r="F18" s="77"/>
      <c r="G18" s="78">
        <f t="shared" si="1"/>
        <v>0</v>
      </c>
      <c r="H18" s="79">
        <f t="shared" si="2"/>
        <v>0</v>
      </c>
      <c r="I18" s="315"/>
      <c r="J18" s="73">
        <f t="shared" si="19"/>
        <v>0</v>
      </c>
      <c r="K18" s="73">
        <f t="shared" si="20"/>
        <v>0</v>
      </c>
      <c r="L18" s="73">
        <f t="shared" si="21"/>
        <v>0</v>
      </c>
      <c r="M18" s="73">
        <f t="shared" si="22"/>
        <v>0</v>
      </c>
      <c r="N18" s="73">
        <f t="shared" si="23"/>
        <v>0</v>
      </c>
      <c r="O18" s="73">
        <f t="shared" si="24"/>
        <v>0</v>
      </c>
      <c r="P18" s="73">
        <f t="shared" si="25"/>
        <v>0</v>
      </c>
      <c r="Q18" s="73">
        <f t="shared" si="26"/>
        <v>0</v>
      </c>
      <c r="R18" s="73">
        <f t="shared" si="27"/>
        <v>0</v>
      </c>
      <c r="S18" s="73">
        <f t="shared" si="28"/>
        <v>0</v>
      </c>
      <c r="T18" s="73">
        <f t="shared" si="29"/>
        <v>0</v>
      </c>
      <c r="U18" s="73">
        <f t="shared" si="30"/>
        <v>0</v>
      </c>
      <c r="V18" s="73">
        <f t="shared" si="5"/>
        <v>0</v>
      </c>
      <c r="W18" s="73">
        <f t="shared" si="3"/>
        <v>0</v>
      </c>
      <c r="X18" s="73">
        <f t="shared" si="3"/>
        <v>0</v>
      </c>
      <c r="Z18" s="73">
        <f t="shared" si="6"/>
        <v>0</v>
      </c>
      <c r="AA18" s="73">
        <f t="shared" si="7"/>
        <v>0</v>
      </c>
      <c r="AB18" s="73">
        <f t="shared" si="8"/>
        <v>0</v>
      </c>
      <c r="AC18" s="73">
        <f t="shared" si="9"/>
        <v>0</v>
      </c>
      <c r="AD18" s="73">
        <f t="shared" si="10"/>
        <v>0</v>
      </c>
      <c r="AE18" s="73">
        <f t="shared" si="11"/>
        <v>0</v>
      </c>
      <c r="AF18" s="73">
        <f t="shared" si="12"/>
        <v>0</v>
      </c>
      <c r="AG18" s="73">
        <f t="shared" si="13"/>
        <v>0</v>
      </c>
      <c r="AH18" s="73">
        <f t="shared" si="14"/>
        <v>0</v>
      </c>
      <c r="AI18" s="73">
        <f t="shared" si="15"/>
        <v>0</v>
      </c>
      <c r="AJ18" s="73">
        <f t="shared" si="16"/>
        <v>0</v>
      </c>
      <c r="AK18" s="73">
        <f t="shared" si="17"/>
        <v>0</v>
      </c>
      <c r="AL18" s="73">
        <f t="shared" si="18"/>
        <v>0</v>
      </c>
      <c r="AM18" s="73">
        <f t="shared" si="4"/>
        <v>0</v>
      </c>
      <c r="AN18" s="73">
        <f t="shared" si="4"/>
        <v>0</v>
      </c>
      <c r="AQ18" s="81" t="s">
        <v>61</v>
      </c>
      <c r="AR18" s="647" t="s">
        <v>43</v>
      </c>
      <c r="AS18" s="648"/>
      <c r="AT18" s="649"/>
      <c r="AU18" s="100"/>
      <c r="AV18" s="99"/>
      <c r="AY18" s="60"/>
    </row>
    <row r="19" spans="2:52">
      <c r="B19" s="61"/>
      <c r="C19" s="63"/>
      <c r="D19" s="80"/>
      <c r="E19" s="57"/>
      <c r="F19" s="77"/>
      <c r="G19" s="78">
        <f t="shared" si="1"/>
        <v>0</v>
      </c>
      <c r="H19" s="79">
        <f t="shared" si="2"/>
        <v>0</v>
      </c>
      <c r="I19" s="315"/>
      <c r="J19" s="73">
        <f t="shared" si="19"/>
        <v>0</v>
      </c>
      <c r="K19" s="73">
        <f t="shared" si="20"/>
        <v>0</v>
      </c>
      <c r="L19" s="73">
        <f t="shared" si="21"/>
        <v>0</v>
      </c>
      <c r="M19" s="73">
        <f t="shared" si="22"/>
        <v>0</v>
      </c>
      <c r="N19" s="73">
        <f t="shared" si="23"/>
        <v>0</v>
      </c>
      <c r="O19" s="73">
        <f t="shared" si="24"/>
        <v>0</v>
      </c>
      <c r="P19" s="73">
        <f t="shared" si="25"/>
        <v>0</v>
      </c>
      <c r="Q19" s="73">
        <f t="shared" si="26"/>
        <v>0</v>
      </c>
      <c r="R19" s="73">
        <f t="shared" si="27"/>
        <v>0</v>
      </c>
      <c r="S19" s="73">
        <f t="shared" si="28"/>
        <v>0</v>
      </c>
      <c r="T19" s="73">
        <f t="shared" si="29"/>
        <v>0</v>
      </c>
      <c r="U19" s="73">
        <f t="shared" si="30"/>
        <v>0</v>
      </c>
      <c r="V19" s="73">
        <f t="shared" si="5"/>
        <v>0</v>
      </c>
      <c r="W19" s="73">
        <f t="shared" si="5"/>
        <v>0</v>
      </c>
      <c r="X19" s="73">
        <f t="shared" si="5"/>
        <v>0</v>
      </c>
      <c r="Z19" s="73">
        <f t="shared" si="6"/>
        <v>0</v>
      </c>
      <c r="AA19" s="73">
        <f t="shared" si="7"/>
        <v>0</v>
      </c>
      <c r="AB19" s="73">
        <f t="shared" si="8"/>
        <v>0</v>
      </c>
      <c r="AC19" s="73">
        <f t="shared" si="9"/>
        <v>0</v>
      </c>
      <c r="AD19" s="73">
        <f t="shared" si="10"/>
        <v>0</v>
      </c>
      <c r="AE19" s="73">
        <f t="shared" si="11"/>
        <v>0</v>
      </c>
      <c r="AF19" s="73">
        <f t="shared" si="12"/>
        <v>0</v>
      </c>
      <c r="AG19" s="73">
        <f t="shared" si="13"/>
        <v>0</v>
      </c>
      <c r="AH19" s="73">
        <f t="shared" si="14"/>
        <v>0</v>
      </c>
      <c r="AI19" s="73">
        <f t="shared" si="15"/>
        <v>0</v>
      </c>
      <c r="AJ19" s="73">
        <f t="shared" si="16"/>
        <v>0</v>
      </c>
      <c r="AK19" s="73">
        <f t="shared" si="17"/>
        <v>0</v>
      </c>
      <c r="AL19" s="73">
        <f t="shared" si="18"/>
        <v>0</v>
      </c>
      <c r="AM19" s="73">
        <f t="shared" si="18"/>
        <v>0</v>
      </c>
      <c r="AN19" s="73">
        <f t="shared" si="18"/>
        <v>0</v>
      </c>
      <c r="AQ19" s="81" t="s">
        <v>62</v>
      </c>
      <c r="AU19" s="99"/>
    </row>
    <row r="20" spans="2:52">
      <c r="B20" s="61"/>
      <c r="C20" s="63"/>
      <c r="D20" s="80"/>
      <c r="E20" s="57"/>
      <c r="F20" s="77"/>
      <c r="G20" s="78">
        <f t="shared" si="1"/>
        <v>0</v>
      </c>
      <c r="H20" s="79">
        <f t="shared" si="2"/>
        <v>0</v>
      </c>
      <c r="I20" s="315"/>
      <c r="J20" s="73">
        <f t="shared" si="19"/>
        <v>0</v>
      </c>
      <c r="K20" s="73">
        <f t="shared" si="20"/>
        <v>0</v>
      </c>
      <c r="L20" s="73">
        <f t="shared" si="21"/>
        <v>0</v>
      </c>
      <c r="M20" s="73">
        <f t="shared" si="22"/>
        <v>0</v>
      </c>
      <c r="N20" s="73">
        <f t="shared" si="23"/>
        <v>0</v>
      </c>
      <c r="O20" s="73">
        <f t="shared" si="24"/>
        <v>0</v>
      </c>
      <c r="P20" s="73">
        <f t="shared" si="25"/>
        <v>0</v>
      </c>
      <c r="Q20" s="73">
        <f t="shared" si="26"/>
        <v>0</v>
      </c>
      <c r="R20" s="73">
        <f t="shared" si="27"/>
        <v>0</v>
      </c>
      <c r="S20" s="73">
        <f t="shared" si="28"/>
        <v>0</v>
      </c>
      <c r="T20" s="73">
        <f t="shared" si="29"/>
        <v>0</v>
      </c>
      <c r="U20" s="73">
        <f t="shared" si="30"/>
        <v>0</v>
      </c>
      <c r="V20" s="73">
        <f t="shared" si="5"/>
        <v>0</v>
      </c>
      <c r="W20" s="73">
        <f t="shared" si="5"/>
        <v>0</v>
      </c>
      <c r="X20" s="73">
        <f t="shared" si="5"/>
        <v>0</v>
      </c>
      <c r="Z20" s="73">
        <f t="shared" si="6"/>
        <v>0</v>
      </c>
      <c r="AA20" s="73">
        <f t="shared" si="7"/>
        <v>0</v>
      </c>
      <c r="AB20" s="73">
        <f t="shared" si="8"/>
        <v>0</v>
      </c>
      <c r="AC20" s="73">
        <f t="shared" si="9"/>
        <v>0</v>
      </c>
      <c r="AD20" s="73">
        <f t="shared" si="10"/>
        <v>0</v>
      </c>
      <c r="AE20" s="73">
        <f t="shared" si="11"/>
        <v>0</v>
      </c>
      <c r="AF20" s="73">
        <f t="shared" si="12"/>
        <v>0</v>
      </c>
      <c r="AG20" s="73">
        <f t="shared" si="13"/>
        <v>0</v>
      </c>
      <c r="AH20" s="73">
        <f t="shared" si="14"/>
        <v>0</v>
      </c>
      <c r="AI20" s="73">
        <f t="shared" si="15"/>
        <v>0</v>
      </c>
      <c r="AJ20" s="73">
        <f t="shared" si="16"/>
        <v>0</v>
      </c>
      <c r="AK20" s="73">
        <f t="shared" si="17"/>
        <v>0</v>
      </c>
      <c r="AL20" s="73">
        <f t="shared" si="18"/>
        <v>0</v>
      </c>
      <c r="AM20" s="73">
        <f t="shared" si="18"/>
        <v>0</v>
      </c>
      <c r="AN20" s="73">
        <f t="shared" si="18"/>
        <v>0</v>
      </c>
    </row>
    <row r="21" spans="2:52">
      <c r="B21" s="61"/>
      <c r="C21" s="63"/>
      <c r="D21" s="80"/>
      <c r="E21" s="57"/>
      <c r="F21" s="77"/>
      <c r="G21" s="78">
        <f t="shared" si="1"/>
        <v>0</v>
      </c>
      <c r="H21" s="79">
        <f t="shared" si="2"/>
        <v>0</v>
      </c>
      <c r="I21" s="315"/>
      <c r="J21" s="73">
        <f t="shared" si="19"/>
        <v>0</v>
      </c>
      <c r="K21" s="73">
        <f t="shared" si="20"/>
        <v>0</v>
      </c>
      <c r="L21" s="73">
        <f t="shared" si="21"/>
        <v>0</v>
      </c>
      <c r="M21" s="73">
        <f t="shared" si="22"/>
        <v>0</v>
      </c>
      <c r="N21" s="73">
        <f t="shared" si="23"/>
        <v>0</v>
      </c>
      <c r="O21" s="73">
        <f t="shared" si="24"/>
        <v>0</v>
      </c>
      <c r="P21" s="73">
        <f t="shared" si="25"/>
        <v>0</v>
      </c>
      <c r="Q21" s="73">
        <f t="shared" si="26"/>
        <v>0</v>
      </c>
      <c r="R21" s="73">
        <f t="shared" si="27"/>
        <v>0</v>
      </c>
      <c r="S21" s="73">
        <f t="shared" si="28"/>
        <v>0</v>
      </c>
      <c r="T21" s="73">
        <f t="shared" si="29"/>
        <v>0</v>
      </c>
      <c r="U21" s="73">
        <f t="shared" si="30"/>
        <v>0</v>
      </c>
      <c r="V21" s="73">
        <f t="shared" si="5"/>
        <v>0</v>
      </c>
      <c r="W21" s="73">
        <f t="shared" si="5"/>
        <v>0</v>
      </c>
      <c r="X21" s="73">
        <f t="shared" si="5"/>
        <v>0</v>
      </c>
      <c r="Z21" s="73">
        <f t="shared" si="6"/>
        <v>0</v>
      </c>
      <c r="AA21" s="73">
        <f t="shared" si="7"/>
        <v>0</v>
      </c>
      <c r="AB21" s="73">
        <f t="shared" si="8"/>
        <v>0</v>
      </c>
      <c r="AC21" s="73">
        <f t="shared" si="9"/>
        <v>0</v>
      </c>
      <c r="AD21" s="73">
        <f t="shared" si="10"/>
        <v>0</v>
      </c>
      <c r="AE21" s="73">
        <f t="shared" si="11"/>
        <v>0</v>
      </c>
      <c r="AF21" s="73">
        <f t="shared" si="12"/>
        <v>0</v>
      </c>
      <c r="AG21" s="73">
        <f t="shared" si="13"/>
        <v>0</v>
      </c>
      <c r="AH21" s="73">
        <f t="shared" si="14"/>
        <v>0</v>
      </c>
      <c r="AI21" s="73">
        <f t="shared" si="15"/>
        <v>0</v>
      </c>
      <c r="AJ21" s="73">
        <f t="shared" si="16"/>
        <v>0</v>
      </c>
      <c r="AK21" s="73">
        <f t="shared" si="17"/>
        <v>0</v>
      </c>
      <c r="AL21" s="73">
        <f t="shared" si="18"/>
        <v>0</v>
      </c>
      <c r="AM21" s="73">
        <f t="shared" si="18"/>
        <v>0</v>
      </c>
      <c r="AN21" s="73">
        <f t="shared" si="18"/>
        <v>0</v>
      </c>
    </row>
    <row r="22" spans="2:52">
      <c r="B22" s="61"/>
      <c r="C22" s="63"/>
      <c r="D22" s="80"/>
      <c r="E22" s="57"/>
      <c r="F22" s="77"/>
      <c r="G22" s="78">
        <f t="shared" si="1"/>
        <v>0</v>
      </c>
      <c r="H22" s="79">
        <f t="shared" si="2"/>
        <v>0</v>
      </c>
      <c r="I22" s="316"/>
      <c r="J22" s="73">
        <f t="shared" si="19"/>
        <v>0</v>
      </c>
      <c r="K22" s="73">
        <f t="shared" si="20"/>
        <v>0</v>
      </c>
      <c r="L22" s="73">
        <f t="shared" si="21"/>
        <v>0</v>
      </c>
      <c r="M22" s="73">
        <f t="shared" si="22"/>
        <v>0</v>
      </c>
      <c r="N22" s="73">
        <f t="shared" si="23"/>
        <v>0</v>
      </c>
      <c r="O22" s="73">
        <f t="shared" si="24"/>
        <v>0</v>
      </c>
      <c r="P22" s="73">
        <f t="shared" si="25"/>
        <v>0</v>
      </c>
      <c r="Q22" s="73">
        <f t="shared" si="26"/>
        <v>0</v>
      </c>
      <c r="R22" s="73">
        <f t="shared" si="27"/>
        <v>0</v>
      </c>
      <c r="S22" s="73">
        <f t="shared" si="28"/>
        <v>0</v>
      </c>
      <c r="T22" s="73">
        <f t="shared" si="29"/>
        <v>0</v>
      </c>
      <c r="U22" s="73">
        <f t="shared" si="30"/>
        <v>0</v>
      </c>
      <c r="V22" s="73">
        <f t="shared" si="5"/>
        <v>0</v>
      </c>
      <c r="W22" s="73">
        <f t="shared" si="5"/>
        <v>0</v>
      </c>
      <c r="X22" s="73">
        <f t="shared" si="5"/>
        <v>0</v>
      </c>
      <c r="Y22" s="62"/>
      <c r="Z22" s="73">
        <f t="shared" si="6"/>
        <v>0</v>
      </c>
      <c r="AA22" s="73">
        <f t="shared" si="7"/>
        <v>0</v>
      </c>
      <c r="AB22" s="73">
        <f t="shared" si="8"/>
        <v>0</v>
      </c>
      <c r="AC22" s="73">
        <f t="shared" si="9"/>
        <v>0</v>
      </c>
      <c r="AD22" s="73">
        <f t="shared" si="10"/>
        <v>0</v>
      </c>
      <c r="AE22" s="73">
        <f t="shared" si="11"/>
        <v>0</v>
      </c>
      <c r="AF22" s="73">
        <f t="shared" si="12"/>
        <v>0</v>
      </c>
      <c r="AG22" s="73">
        <f t="shared" si="13"/>
        <v>0</v>
      </c>
      <c r="AH22" s="73">
        <f t="shared" si="14"/>
        <v>0</v>
      </c>
      <c r="AI22" s="73">
        <f t="shared" si="15"/>
        <v>0</v>
      </c>
      <c r="AJ22" s="73">
        <f t="shared" si="16"/>
        <v>0</v>
      </c>
      <c r="AK22" s="73">
        <f t="shared" si="17"/>
        <v>0</v>
      </c>
      <c r="AL22" s="73">
        <f t="shared" si="18"/>
        <v>0</v>
      </c>
      <c r="AM22" s="73">
        <f t="shared" si="18"/>
        <v>0</v>
      </c>
      <c r="AN22" s="73">
        <f t="shared" si="18"/>
        <v>0</v>
      </c>
      <c r="AO22" s="62"/>
      <c r="AP22" s="62"/>
    </row>
    <row r="23" spans="2:52" ht="17.25" thickBot="1">
      <c r="B23" s="61"/>
      <c r="C23" s="63"/>
      <c r="D23" s="80"/>
      <c r="E23" s="57"/>
      <c r="F23" s="77"/>
      <c r="G23" s="78">
        <f t="shared" si="1"/>
        <v>0</v>
      </c>
      <c r="H23" s="79">
        <f t="shared" si="2"/>
        <v>0</v>
      </c>
      <c r="I23" s="315"/>
      <c r="J23" s="73">
        <f t="shared" si="19"/>
        <v>0</v>
      </c>
      <c r="K23" s="73">
        <f t="shared" si="20"/>
        <v>0</v>
      </c>
      <c r="L23" s="73">
        <f t="shared" si="21"/>
        <v>0</v>
      </c>
      <c r="M23" s="73">
        <f t="shared" si="22"/>
        <v>0</v>
      </c>
      <c r="N23" s="73">
        <f t="shared" si="23"/>
        <v>0</v>
      </c>
      <c r="O23" s="73">
        <f t="shared" si="24"/>
        <v>0</v>
      </c>
      <c r="P23" s="73">
        <f t="shared" si="25"/>
        <v>0</v>
      </c>
      <c r="Q23" s="73">
        <f t="shared" si="26"/>
        <v>0</v>
      </c>
      <c r="R23" s="73">
        <f t="shared" si="27"/>
        <v>0</v>
      </c>
      <c r="S23" s="73">
        <f t="shared" si="28"/>
        <v>0</v>
      </c>
      <c r="T23" s="73">
        <f t="shared" si="29"/>
        <v>0</v>
      </c>
      <c r="U23" s="73">
        <f t="shared" si="30"/>
        <v>0</v>
      </c>
      <c r="V23" s="73">
        <f t="shared" si="5"/>
        <v>0</v>
      </c>
      <c r="W23" s="73">
        <f t="shared" si="5"/>
        <v>0</v>
      </c>
      <c r="X23" s="73">
        <f t="shared" si="5"/>
        <v>0</v>
      </c>
      <c r="Z23" s="73">
        <f t="shared" si="6"/>
        <v>0</v>
      </c>
      <c r="AA23" s="73">
        <f t="shared" si="7"/>
        <v>0</v>
      </c>
      <c r="AB23" s="73">
        <f t="shared" si="8"/>
        <v>0</v>
      </c>
      <c r="AC23" s="73">
        <f t="shared" si="9"/>
        <v>0</v>
      </c>
      <c r="AD23" s="73">
        <f t="shared" si="10"/>
        <v>0</v>
      </c>
      <c r="AE23" s="73">
        <f t="shared" si="11"/>
        <v>0</v>
      </c>
      <c r="AF23" s="73">
        <f t="shared" si="12"/>
        <v>0</v>
      </c>
      <c r="AG23" s="73">
        <f t="shared" si="13"/>
        <v>0</v>
      </c>
      <c r="AH23" s="73">
        <f t="shared" si="14"/>
        <v>0</v>
      </c>
      <c r="AI23" s="73">
        <f t="shared" si="15"/>
        <v>0</v>
      </c>
      <c r="AJ23" s="73">
        <f t="shared" si="16"/>
        <v>0</v>
      </c>
      <c r="AK23" s="73">
        <f t="shared" si="17"/>
        <v>0</v>
      </c>
      <c r="AL23" s="73">
        <f t="shared" si="18"/>
        <v>0</v>
      </c>
      <c r="AM23" s="73">
        <f t="shared" si="18"/>
        <v>0</v>
      </c>
      <c r="AN23" s="73">
        <f t="shared" si="18"/>
        <v>0</v>
      </c>
      <c r="AV23" s="652" t="s">
        <v>103</v>
      </c>
      <c r="AW23" s="652"/>
      <c r="AY23" s="653" t="s">
        <v>102</v>
      </c>
      <c r="AZ23" s="653"/>
    </row>
    <row r="24" spans="2:52">
      <c r="B24" s="61"/>
      <c r="C24" s="63"/>
      <c r="D24" s="80"/>
      <c r="E24" s="57"/>
      <c r="F24" s="77"/>
      <c r="G24" s="78">
        <f t="shared" si="1"/>
        <v>0</v>
      </c>
      <c r="H24" s="79">
        <f t="shared" si="2"/>
        <v>0</v>
      </c>
      <c r="I24" s="315"/>
      <c r="J24" s="73">
        <f t="shared" si="19"/>
        <v>0</v>
      </c>
      <c r="K24" s="73">
        <f t="shared" si="20"/>
        <v>0</v>
      </c>
      <c r="L24" s="73">
        <f t="shared" si="21"/>
        <v>0</v>
      </c>
      <c r="M24" s="73">
        <f t="shared" si="22"/>
        <v>0</v>
      </c>
      <c r="N24" s="73">
        <f t="shared" si="23"/>
        <v>0</v>
      </c>
      <c r="O24" s="73">
        <f t="shared" si="24"/>
        <v>0</v>
      </c>
      <c r="P24" s="73">
        <f t="shared" si="25"/>
        <v>0</v>
      </c>
      <c r="Q24" s="73">
        <f t="shared" si="26"/>
        <v>0</v>
      </c>
      <c r="R24" s="73">
        <f t="shared" si="27"/>
        <v>0</v>
      </c>
      <c r="S24" s="73">
        <f t="shared" si="28"/>
        <v>0</v>
      </c>
      <c r="T24" s="73">
        <f t="shared" si="29"/>
        <v>0</v>
      </c>
      <c r="U24" s="73">
        <f t="shared" si="30"/>
        <v>0</v>
      </c>
      <c r="V24" s="73">
        <f t="shared" si="5"/>
        <v>0</v>
      </c>
      <c r="W24" s="73">
        <f t="shared" si="5"/>
        <v>0</v>
      </c>
      <c r="X24" s="73">
        <f t="shared" si="5"/>
        <v>0</v>
      </c>
      <c r="Z24" s="73">
        <f t="shared" si="6"/>
        <v>0</v>
      </c>
      <c r="AA24" s="73">
        <f t="shared" si="7"/>
        <v>0</v>
      </c>
      <c r="AB24" s="73">
        <f t="shared" si="8"/>
        <v>0</v>
      </c>
      <c r="AC24" s="73">
        <f t="shared" si="9"/>
        <v>0</v>
      </c>
      <c r="AD24" s="73">
        <f t="shared" si="10"/>
        <v>0</v>
      </c>
      <c r="AE24" s="73">
        <f t="shared" si="11"/>
        <v>0</v>
      </c>
      <c r="AF24" s="73">
        <f t="shared" si="12"/>
        <v>0</v>
      </c>
      <c r="AG24" s="73">
        <f t="shared" si="13"/>
        <v>0</v>
      </c>
      <c r="AH24" s="73">
        <f t="shared" si="14"/>
        <v>0</v>
      </c>
      <c r="AI24" s="73">
        <f t="shared" si="15"/>
        <v>0</v>
      </c>
      <c r="AJ24" s="73">
        <f t="shared" si="16"/>
        <v>0</v>
      </c>
      <c r="AK24" s="73">
        <f t="shared" si="17"/>
        <v>0</v>
      </c>
      <c r="AL24" s="73">
        <f t="shared" si="18"/>
        <v>0</v>
      </c>
      <c r="AM24" s="73">
        <f t="shared" si="18"/>
        <v>0</v>
      </c>
      <c r="AN24" s="73">
        <f t="shared" si="18"/>
        <v>0</v>
      </c>
      <c r="AP24" s="324"/>
      <c r="AQ24" s="320" t="s">
        <v>232</v>
      </c>
      <c r="AR24" s="327">
        <f>AR17</f>
        <v>48.599999999999994</v>
      </c>
      <c r="AV24" s="113" t="s">
        <v>64</v>
      </c>
      <c r="AW24" s="1">
        <v>0</v>
      </c>
      <c r="AY24" s="335" t="s">
        <v>99</v>
      </c>
      <c r="AZ24" s="336">
        <f>AS17</f>
        <v>0</v>
      </c>
    </row>
    <row r="25" spans="2:52">
      <c r="B25" s="61"/>
      <c r="C25" s="63"/>
      <c r="D25" s="80"/>
      <c r="E25" s="57"/>
      <c r="F25" s="77"/>
      <c r="G25" s="78">
        <f t="shared" si="1"/>
        <v>0</v>
      </c>
      <c r="H25" s="79">
        <f t="shared" si="2"/>
        <v>0</v>
      </c>
      <c r="I25" s="315"/>
      <c r="J25" s="73">
        <f t="shared" si="19"/>
        <v>0</v>
      </c>
      <c r="K25" s="73">
        <f t="shared" si="20"/>
        <v>0</v>
      </c>
      <c r="L25" s="73">
        <f t="shared" si="21"/>
        <v>0</v>
      </c>
      <c r="M25" s="73">
        <f t="shared" si="22"/>
        <v>0</v>
      </c>
      <c r="N25" s="73">
        <f t="shared" si="23"/>
        <v>0</v>
      </c>
      <c r="O25" s="73">
        <f t="shared" si="24"/>
        <v>0</v>
      </c>
      <c r="P25" s="73">
        <f t="shared" si="25"/>
        <v>0</v>
      </c>
      <c r="Q25" s="73">
        <f t="shared" si="26"/>
        <v>0</v>
      </c>
      <c r="R25" s="73">
        <f t="shared" si="27"/>
        <v>0</v>
      </c>
      <c r="S25" s="73">
        <f t="shared" si="28"/>
        <v>0</v>
      </c>
      <c r="T25" s="73">
        <f t="shared" si="29"/>
        <v>0</v>
      </c>
      <c r="U25" s="73">
        <f t="shared" si="30"/>
        <v>0</v>
      </c>
      <c r="V25" s="73">
        <f t="shared" si="5"/>
        <v>0</v>
      </c>
      <c r="W25" s="73">
        <f t="shared" si="5"/>
        <v>0</v>
      </c>
      <c r="X25" s="73">
        <f t="shared" si="5"/>
        <v>0</v>
      </c>
      <c r="Z25" s="73">
        <f t="shared" si="6"/>
        <v>0</v>
      </c>
      <c r="AA25" s="73">
        <f t="shared" si="7"/>
        <v>0</v>
      </c>
      <c r="AB25" s="73">
        <f t="shared" si="8"/>
        <v>0</v>
      </c>
      <c r="AC25" s="73">
        <f t="shared" si="9"/>
        <v>0</v>
      </c>
      <c r="AD25" s="73">
        <f t="shared" si="10"/>
        <v>0</v>
      </c>
      <c r="AE25" s="73">
        <f t="shared" si="11"/>
        <v>0</v>
      </c>
      <c r="AF25" s="73">
        <f t="shared" si="12"/>
        <v>0</v>
      </c>
      <c r="AG25" s="73">
        <f t="shared" si="13"/>
        <v>0</v>
      </c>
      <c r="AH25" s="73">
        <f t="shared" si="14"/>
        <v>0</v>
      </c>
      <c r="AI25" s="73">
        <f t="shared" si="15"/>
        <v>0</v>
      </c>
      <c r="AJ25" s="73">
        <f t="shared" si="16"/>
        <v>0</v>
      </c>
      <c r="AK25" s="73">
        <f t="shared" si="17"/>
        <v>0</v>
      </c>
      <c r="AL25" s="73">
        <f t="shared" si="18"/>
        <v>0</v>
      </c>
      <c r="AM25" s="73">
        <f t="shared" si="18"/>
        <v>0</v>
      </c>
      <c r="AN25" s="73">
        <f t="shared" si="18"/>
        <v>0</v>
      </c>
      <c r="AP25" s="325"/>
      <c r="AQ25" s="321" t="s">
        <v>231</v>
      </c>
      <c r="AR25" s="334">
        <f>AY4+AY6</f>
        <v>0</v>
      </c>
      <c r="AS25" s="654" t="s">
        <v>238</v>
      </c>
      <c r="AT25" s="655"/>
      <c r="AV25" s="113" t="s">
        <v>65</v>
      </c>
      <c r="AW25" s="1">
        <v>0</v>
      </c>
      <c r="AY25" s="335" t="s">
        <v>100</v>
      </c>
      <c r="AZ25" s="337">
        <f>AR27</f>
        <v>0</v>
      </c>
    </row>
    <row r="26" spans="2:52">
      <c r="B26" s="61"/>
      <c r="C26" s="63"/>
      <c r="D26" s="80"/>
      <c r="E26" s="57"/>
      <c r="F26" s="77"/>
      <c r="G26" s="78">
        <f t="shared" si="1"/>
        <v>0</v>
      </c>
      <c r="H26" s="79">
        <f t="shared" si="2"/>
        <v>0</v>
      </c>
      <c r="I26" s="315"/>
      <c r="J26" s="73">
        <f t="shared" si="19"/>
        <v>0</v>
      </c>
      <c r="K26" s="73">
        <f t="shared" si="20"/>
        <v>0</v>
      </c>
      <c r="L26" s="73">
        <f t="shared" si="21"/>
        <v>0</v>
      </c>
      <c r="M26" s="73">
        <f t="shared" si="22"/>
        <v>0</v>
      </c>
      <c r="N26" s="73">
        <f t="shared" si="23"/>
        <v>0</v>
      </c>
      <c r="O26" s="73">
        <f t="shared" si="24"/>
        <v>0</v>
      </c>
      <c r="P26" s="73">
        <f t="shared" si="25"/>
        <v>0</v>
      </c>
      <c r="Q26" s="73">
        <f t="shared" si="26"/>
        <v>0</v>
      </c>
      <c r="R26" s="73">
        <f t="shared" si="27"/>
        <v>0</v>
      </c>
      <c r="S26" s="73">
        <f t="shared" si="28"/>
        <v>0</v>
      </c>
      <c r="T26" s="73">
        <f t="shared" si="29"/>
        <v>0</v>
      </c>
      <c r="U26" s="73">
        <f t="shared" si="30"/>
        <v>0</v>
      </c>
      <c r="V26" s="73">
        <f t="shared" si="5"/>
        <v>0</v>
      </c>
      <c r="W26" s="73">
        <f t="shared" si="5"/>
        <v>0</v>
      </c>
      <c r="X26" s="73">
        <f t="shared" si="5"/>
        <v>0</v>
      </c>
      <c r="Z26" s="73">
        <f t="shared" si="6"/>
        <v>0</v>
      </c>
      <c r="AA26" s="73">
        <f t="shared" si="7"/>
        <v>0</v>
      </c>
      <c r="AB26" s="73">
        <f t="shared" si="8"/>
        <v>0</v>
      </c>
      <c r="AC26" s="73">
        <f t="shared" si="9"/>
        <v>0</v>
      </c>
      <c r="AD26" s="73">
        <f t="shared" si="10"/>
        <v>0</v>
      </c>
      <c r="AE26" s="73">
        <f t="shared" si="11"/>
        <v>0</v>
      </c>
      <c r="AF26" s="73">
        <f t="shared" si="12"/>
        <v>0</v>
      </c>
      <c r="AG26" s="73">
        <f t="shared" si="13"/>
        <v>0</v>
      </c>
      <c r="AH26" s="73">
        <f t="shared" si="14"/>
        <v>0</v>
      </c>
      <c r="AI26" s="73">
        <f t="shared" si="15"/>
        <v>0</v>
      </c>
      <c r="AJ26" s="73">
        <f t="shared" si="16"/>
        <v>0</v>
      </c>
      <c r="AK26" s="73">
        <f t="shared" si="17"/>
        <v>0</v>
      </c>
      <c r="AL26" s="73">
        <f t="shared" si="18"/>
        <v>0</v>
      </c>
      <c r="AM26" s="73">
        <f t="shared" si="18"/>
        <v>0</v>
      </c>
      <c r="AN26" s="73">
        <f t="shared" si="18"/>
        <v>0</v>
      </c>
      <c r="AP26" s="325"/>
      <c r="AQ26" s="321" t="s">
        <v>235</v>
      </c>
      <c r="AR26" s="328">
        <f>AR24-AR25</f>
        <v>48.599999999999994</v>
      </c>
      <c r="AV26" s="113" t="s">
        <v>66</v>
      </c>
      <c r="AW26" s="1">
        <v>0</v>
      </c>
      <c r="AY26" s="335" t="s">
        <v>103</v>
      </c>
      <c r="AZ26" s="338">
        <f>AW31</f>
        <v>0</v>
      </c>
    </row>
    <row r="27" spans="2:52">
      <c r="B27" s="61"/>
      <c r="C27" s="63"/>
      <c r="D27" s="80"/>
      <c r="E27" s="57"/>
      <c r="F27" s="77"/>
      <c r="G27" s="78">
        <f t="shared" si="1"/>
        <v>0</v>
      </c>
      <c r="H27" s="79">
        <f t="shared" si="2"/>
        <v>0</v>
      </c>
      <c r="I27" s="315"/>
      <c r="J27" s="73">
        <f t="shared" si="19"/>
        <v>0</v>
      </c>
      <c r="K27" s="73">
        <f t="shared" si="20"/>
        <v>0</v>
      </c>
      <c r="L27" s="73">
        <f t="shared" si="21"/>
        <v>0</v>
      </c>
      <c r="M27" s="73">
        <f t="shared" si="22"/>
        <v>0</v>
      </c>
      <c r="N27" s="73">
        <f t="shared" si="23"/>
        <v>0</v>
      </c>
      <c r="O27" s="73">
        <f t="shared" si="24"/>
        <v>0</v>
      </c>
      <c r="P27" s="73">
        <f t="shared" si="25"/>
        <v>0</v>
      </c>
      <c r="Q27" s="73">
        <f t="shared" si="26"/>
        <v>0</v>
      </c>
      <c r="R27" s="73">
        <f t="shared" si="27"/>
        <v>0</v>
      </c>
      <c r="S27" s="73">
        <f t="shared" si="28"/>
        <v>0</v>
      </c>
      <c r="T27" s="73">
        <f t="shared" si="29"/>
        <v>0</v>
      </c>
      <c r="U27" s="73">
        <f t="shared" si="30"/>
        <v>0</v>
      </c>
      <c r="V27" s="73">
        <f t="shared" si="5"/>
        <v>0</v>
      </c>
      <c r="W27" s="73">
        <f t="shared" si="5"/>
        <v>0</v>
      </c>
      <c r="X27" s="73">
        <f t="shared" si="5"/>
        <v>0</v>
      </c>
      <c r="Z27" s="73">
        <f t="shared" si="6"/>
        <v>0</v>
      </c>
      <c r="AA27" s="73">
        <f t="shared" si="7"/>
        <v>0</v>
      </c>
      <c r="AB27" s="73">
        <f t="shared" si="8"/>
        <v>0</v>
      </c>
      <c r="AC27" s="73">
        <f t="shared" si="9"/>
        <v>0</v>
      </c>
      <c r="AD27" s="73">
        <f t="shared" si="10"/>
        <v>0</v>
      </c>
      <c r="AE27" s="73">
        <f t="shared" si="11"/>
        <v>0</v>
      </c>
      <c r="AF27" s="73">
        <f t="shared" si="12"/>
        <v>0</v>
      </c>
      <c r="AG27" s="73">
        <f t="shared" si="13"/>
        <v>0</v>
      </c>
      <c r="AH27" s="73">
        <f t="shared" si="14"/>
        <v>0</v>
      </c>
      <c r="AI27" s="73">
        <f t="shared" si="15"/>
        <v>0</v>
      </c>
      <c r="AJ27" s="73">
        <f t="shared" si="16"/>
        <v>0</v>
      </c>
      <c r="AK27" s="73">
        <f t="shared" si="17"/>
        <v>0</v>
      </c>
      <c r="AL27" s="73">
        <f t="shared" si="18"/>
        <v>0</v>
      </c>
      <c r="AM27" s="73">
        <f t="shared" si="18"/>
        <v>0</v>
      </c>
      <c r="AN27" s="73">
        <f t="shared" si="18"/>
        <v>0</v>
      </c>
      <c r="AP27" s="325"/>
      <c r="AQ27" s="322" t="s">
        <v>233</v>
      </c>
      <c r="AR27" s="319"/>
      <c r="AS27" s="656" t="s">
        <v>239</v>
      </c>
      <c r="AT27" s="657"/>
      <c r="AV27" s="113" t="s">
        <v>67</v>
      </c>
      <c r="AW27" s="55">
        <v>0</v>
      </c>
      <c r="AY27" s="335" t="s">
        <v>237</v>
      </c>
      <c r="AZ27" s="160">
        <v>0</v>
      </c>
    </row>
    <row r="28" spans="2:52" ht="17.25" customHeight="1" thickBot="1">
      <c r="B28" s="61"/>
      <c r="C28" s="63"/>
      <c r="D28" s="80"/>
      <c r="E28" s="57"/>
      <c r="F28" s="77"/>
      <c r="G28" s="78">
        <f t="shared" si="1"/>
        <v>0</v>
      </c>
      <c r="H28" s="79">
        <f t="shared" si="2"/>
        <v>0</v>
      </c>
      <c r="I28" s="315"/>
      <c r="J28" s="73">
        <f t="shared" si="19"/>
        <v>0</v>
      </c>
      <c r="K28" s="73">
        <f t="shared" si="20"/>
        <v>0</v>
      </c>
      <c r="L28" s="73">
        <f t="shared" si="21"/>
        <v>0</v>
      </c>
      <c r="M28" s="73">
        <f t="shared" si="22"/>
        <v>0</v>
      </c>
      <c r="N28" s="73">
        <f t="shared" si="23"/>
        <v>0</v>
      </c>
      <c r="O28" s="73">
        <f t="shared" si="24"/>
        <v>0</v>
      </c>
      <c r="P28" s="73">
        <f t="shared" si="25"/>
        <v>0</v>
      </c>
      <c r="Q28" s="73">
        <f t="shared" si="26"/>
        <v>0</v>
      </c>
      <c r="R28" s="73">
        <f t="shared" si="27"/>
        <v>0</v>
      </c>
      <c r="S28" s="73">
        <f t="shared" si="28"/>
        <v>0</v>
      </c>
      <c r="T28" s="73">
        <f t="shared" si="29"/>
        <v>0</v>
      </c>
      <c r="U28" s="73">
        <f t="shared" si="30"/>
        <v>0</v>
      </c>
      <c r="V28" s="73">
        <f t="shared" si="5"/>
        <v>0</v>
      </c>
      <c r="W28" s="73">
        <f t="shared" si="5"/>
        <v>0</v>
      </c>
      <c r="X28" s="73">
        <f t="shared" si="5"/>
        <v>0</v>
      </c>
      <c r="Z28" s="73">
        <f t="shared" si="6"/>
        <v>0</v>
      </c>
      <c r="AA28" s="73">
        <f t="shared" si="7"/>
        <v>0</v>
      </c>
      <c r="AB28" s="73">
        <f t="shared" si="8"/>
        <v>0</v>
      </c>
      <c r="AC28" s="73">
        <f t="shared" si="9"/>
        <v>0</v>
      </c>
      <c r="AD28" s="73">
        <f t="shared" si="10"/>
        <v>0</v>
      </c>
      <c r="AE28" s="73">
        <f t="shared" si="11"/>
        <v>0</v>
      </c>
      <c r="AF28" s="73">
        <f t="shared" si="12"/>
        <v>0</v>
      </c>
      <c r="AG28" s="73">
        <f t="shared" si="13"/>
        <v>0</v>
      </c>
      <c r="AH28" s="73">
        <f t="shared" si="14"/>
        <v>0</v>
      </c>
      <c r="AI28" s="73">
        <f t="shared" si="15"/>
        <v>0</v>
      </c>
      <c r="AJ28" s="73">
        <f t="shared" si="16"/>
        <v>0</v>
      </c>
      <c r="AK28" s="73">
        <f t="shared" si="17"/>
        <v>0</v>
      </c>
      <c r="AL28" s="73">
        <f t="shared" si="18"/>
        <v>0</v>
      </c>
      <c r="AM28" s="73">
        <f t="shared" si="18"/>
        <v>0</v>
      </c>
      <c r="AN28" s="73">
        <f t="shared" si="18"/>
        <v>0</v>
      </c>
      <c r="AP28" s="326"/>
      <c r="AQ28" s="323" t="s">
        <v>234</v>
      </c>
      <c r="AR28" s="333">
        <f>AR27+AR26</f>
        <v>48.599999999999994</v>
      </c>
      <c r="AS28" s="656"/>
      <c r="AT28" s="657"/>
      <c r="AV28" s="113" t="s">
        <v>43</v>
      </c>
      <c r="AW28" s="1">
        <f>+SUM(AW24:AW27)</f>
        <v>0</v>
      </c>
      <c r="AY28" s="335" t="s">
        <v>43</v>
      </c>
      <c r="AZ28" s="161">
        <f>AZ24+AZ25+AZ26-AZ27</f>
        <v>0</v>
      </c>
    </row>
    <row r="29" spans="2:52" ht="16.5" customHeight="1">
      <c r="B29" s="61"/>
      <c r="C29" s="63"/>
      <c r="D29" s="80"/>
      <c r="E29" s="57"/>
      <c r="F29" s="77"/>
      <c r="G29" s="78">
        <f t="shared" si="1"/>
        <v>0</v>
      </c>
      <c r="H29" s="79">
        <f t="shared" si="2"/>
        <v>0</v>
      </c>
      <c r="I29" s="315"/>
      <c r="J29" s="73">
        <f t="shared" si="19"/>
        <v>0</v>
      </c>
      <c r="K29" s="73">
        <f t="shared" si="20"/>
        <v>0</v>
      </c>
      <c r="L29" s="73">
        <f t="shared" si="21"/>
        <v>0</v>
      </c>
      <c r="M29" s="73">
        <f t="shared" si="22"/>
        <v>0</v>
      </c>
      <c r="N29" s="73">
        <f t="shared" si="23"/>
        <v>0</v>
      </c>
      <c r="O29" s="73">
        <f t="shared" si="24"/>
        <v>0</v>
      </c>
      <c r="P29" s="73">
        <f t="shared" si="25"/>
        <v>0</v>
      </c>
      <c r="Q29" s="73">
        <f t="shared" si="26"/>
        <v>0</v>
      </c>
      <c r="R29" s="73">
        <f t="shared" si="27"/>
        <v>0</v>
      </c>
      <c r="S29" s="73">
        <f t="shared" si="28"/>
        <v>0</v>
      </c>
      <c r="T29" s="73">
        <f t="shared" si="29"/>
        <v>0</v>
      </c>
      <c r="U29" s="73">
        <f t="shared" si="30"/>
        <v>0</v>
      </c>
      <c r="V29" s="73">
        <f t="shared" si="5"/>
        <v>0</v>
      </c>
      <c r="W29" s="73">
        <f t="shared" si="5"/>
        <v>0</v>
      </c>
      <c r="X29" s="73">
        <f t="shared" si="5"/>
        <v>0</v>
      </c>
      <c r="Z29" s="73">
        <f t="shared" si="6"/>
        <v>0</v>
      </c>
      <c r="AA29" s="73">
        <f t="shared" si="7"/>
        <v>0</v>
      </c>
      <c r="AB29" s="73">
        <f t="shared" si="8"/>
        <v>0</v>
      </c>
      <c r="AC29" s="73">
        <f t="shared" si="9"/>
        <v>0</v>
      </c>
      <c r="AD29" s="73">
        <f t="shared" si="10"/>
        <v>0</v>
      </c>
      <c r="AE29" s="73">
        <f t="shared" si="11"/>
        <v>0</v>
      </c>
      <c r="AF29" s="73">
        <f t="shared" si="12"/>
        <v>0</v>
      </c>
      <c r="AG29" s="73">
        <f t="shared" si="13"/>
        <v>0</v>
      </c>
      <c r="AH29" s="73">
        <f t="shared" si="14"/>
        <v>0</v>
      </c>
      <c r="AI29" s="73">
        <f t="shared" si="15"/>
        <v>0</v>
      </c>
      <c r="AJ29" s="73">
        <f t="shared" si="16"/>
        <v>0</v>
      </c>
      <c r="AK29" s="73">
        <f t="shared" si="17"/>
        <v>0</v>
      </c>
      <c r="AL29" s="73">
        <f t="shared" si="18"/>
        <v>0</v>
      </c>
      <c r="AM29" s="73">
        <f t="shared" si="18"/>
        <v>0</v>
      </c>
      <c r="AN29" s="73">
        <f t="shared" si="18"/>
        <v>0</v>
      </c>
      <c r="AR29" s="60"/>
      <c r="AV29" s="113"/>
      <c r="AW29" s="1"/>
    </row>
    <row r="30" spans="2:52" ht="17.25" customHeight="1" thickBot="1">
      <c r="B30" s="61"/>
      <c r="C30" s="63"/>
      <c r="D30" s="80"/>
      <c r="E30" s="57"/>
      <c r="F30" s="77"/>
      <c r="G30" s="78">
        <f t="shared" si="1"/>
        <v>0</v>
      </c>
      <c r="H30" s="79">
        <f t="shared" si="2"/>
        <v>0</v>
      </c>
      <c r="I30" s="315"/>
      <c r="J30" s="73">
        <f t="shared" si="19"/>
        <v>0</v>
      </c>
      <c r="K30" s="73">
        <f t="shared" si="20"/>
        <v>0</v>
      </c>
      <c r="L30" s="73">
        <f t="shared" si="21"/>
        <v>0</v>
      </c>
      <c r="M30" s="73">
        <f t="shared" si="22"/>
        <v>0</v>
      </c>
      <c r="N30" s="73">
        <f t="shared" si="23"/>
        <v>0</v>
      </c>
      <c r="O30" s="73">
        <f t="shared" si="24"/>
        <v>0</v>
      </c>
      <c r="P30" s="73">
        <f t="shared" si="25"/>
        <v>0</v>
      </c>
      <c r="Q30" s="73">
        <f t="shared" si="26"/>
        <v>0</v>
      </c>
      <c r="R30" s="73">
        <f t="shared" si="27"/>
        <v>0</v>
      </c>
      <c r="S30" s="73">
        <f t="shared" si="28"/>
        <v>0</v>
      </c>
      <c r="T30" s="73">
        <f t="shared" si="29"/>
        <v>0</v>
      </c>
      <c r="U30" s="73">
        <f t="shared" si="30"/>
        <v>0</v>
      </c>
      <c r="V30" s="73">
        <f t="shared" si="5"/>
        <v>0</v>
      </c>
      <c r="W30" s="73">
        <f t="shared" si="5"/>
        <v>0</v>
      </c>
      <c r="X30" s="73">
        <f t="shared" si="5"/>
        <v>0</v>
      </c>
      <c r="Z30" s="73">
        <f t="shared" si="6"/>
        <v>0</v>
      </c>
      <c r="AA30" s="73">
        <f t="shared" si="7"/>
        <v>0</v>
      </c>
      <c r="AB30" s="73">
        <f t="shared" si="8"/>
        <v>0</v>
      </c>
      <c r="AC30" s="73">
        <f t="shared" si="9"/>
        <v>0</v>
      </c>
      <c r="AD30" s="73">
        <f t="shared" si="10"/>
        <v>0</v>
      </c>
      <c r="AE30" s="73">
        <f t="shared" si="11"/>
        <v>0</v>
      </c>
      <c r="AF30" s="73">
        <f t="shared" si="12"/>
        <v>0</v>
      </c>
      <c r="AG30" s="73">
        <f t="shared" si="13"/>
        <v>0</v>
      </c>
      <c r="AH30" s="73">
        <f t="shared" si="14"/>
        <v>0</v>
      </c>
      <c r="AI30" s="73">
        <f t="shared" si="15"/>
        <v>0</v>
      </c>
      <c r="AJ30" s="73">
        <f t="shared" si="16"/>
        <v>0</v>
      </c>
      <c r="AK30" s="73">
        <f t="shared" si="17"/>
        <v>0</v>
      </c>
      <c r="AL30" s="73">
        <f t="shared" si="18"/>
        <v>0</v>
      </c>
      <c r="AM30" s="73">
        <f t="shared" si="18"/>
        <v>0</v>
      </c>
      <c r="AN30" s="73">
        <f t="shared" si="18"/>
        <v>0</v>
      </c>
      <c r="AV30" s="1"/>
      <c r="AW30" s="1"/>
      <c r="AY30" s="318" t="s">
        <v>241</v>
      </c>
      <c r="AZ30" s="341">
        <f>AZ25+AZ24-AY6</f>
        <v>0</v>
      </c>
    </row>
    <row r="31" spans="2:52" ht="17.25" customHeight="1" thickBot="1">
      <c r="B31" s="61"/>
      <c r="C31" s="63"/>
      <c r="D31" s="80"/>
      <c r="E31" s="57"/>
      <c r="F31" s="77"/>
      <c r="G31" s="78">
        <f t="shared" si="1"/>
        <v>0</v>
      </c>
      <c r="H31" s="79">
        <f t="shared" si="2"/>
        <v>0</v>
      </c>
      <c r="I31" s="315"/>
      <c r="J31" s="73">
        <f t="shared" si="19"/>
        <v>0</v>
      </c>
      <c r="K31" s="73">
        <f t="shared" si="20"/>
        <v>0</v>
      </c>
      <c r="L31" s="73">
        <f t="shared" si="21"/>
        <v>0</v>
      </c>
      <c r="M31" s="73">
        <f t="shared" si="22"/>
        <v>0</v>
      </c>
      <c r="N31" s="73">
        <f t="shared" si="23"/>
        <v>0</v>
      </c>
      <c r="O31" s="73">
        <f t="shared" si="24"/>
        <v>0</v>
      </c>
      <c r="P31" s="73">
        <f t="shared" si="25"/>
        <v>0</v>
      </c>
      <c r="Q31" s="73">
        <f t="shared" si="26"/>
        <v>0</v>
      </c>
      <c r="R31" s="73">
        <f t="shared" si="27"/>
        <v>0</v>
      </c>
      <c r="S31" s="73">
        <f t="shared" si="28"/>
        <v>0</v>
      </c>
      <c r="T31" s="73">
        <f t="shared" si="29"/>
        <v>0</v>
      </c>
      <c r="U31" s="73">
        <f t="shared" si="30"/>
        <v>0</v>
      </c>
      <c r="V31" s="73">
        <f t="shared" si="5"/>
        <v>0</v>
      </c>
      <c r="W31" s="73">
        <f t="shared" si="5"/>
        <v>0</v>
      </c>
      <c r="X31" s="73">
        <f t="shared" si="5"/>
        <v>0</v>
      </c>
      <c r="Z31" s="73">
        <f t="shared" si="6"/>
        <v>0</v>
      </c>
      <c r="AA31" s="73">
        <f t="shared" si="7"/>
        <v>0</v>
      </c>
      <c r="AB31" s="73">
        <f t="shared" si="8"/>
        <v>0</v>
      </c>
      <c r="AC31" s="73">
        <f t="shared" si="9"/>
        <v>0</v>
      </c>
      <c r="AD31" s="73">
        <f t="shared" si="10"/>
        <v>0</v>
      </c>
      <c r="AE31" s="73">
        <f t="shared" si="11"/>
        <v>0</v>
      </c>
      <c r="AF31" s="73">
        <f t="shared" si="12"/>
        <v>0</v>
      </c>
      <c r="AG31" s="73">
        <f t="shared" si="13"/>
        <v>0</v>
      </c>
      <c r="AH31" s="73">
        <f t="shared" si="14"/>
        <v>0</v>
      </c>
      <c r="AI31" s="73">
        <f t="shared" si="15"/>
        <v>0</v>
      </c>
      <c r="AJ31" s="73">
        <f t="shared" si="16"/>
        <v>0</v>
      </c>
      <c r="AK31" s="73">
        <f t="shared" si="17"/>
        <v>0</v>
      </c>
      <c r="AL31" s="73">
        <f t="shared" si="18"/>
        <v>0</v>
      </c>
      <c r="AM31" s="73">
        <f t="shared" si="18"/>
        <v>0</v>
      </c>
      <c r="AN31" s="73">
        <f t="shared" si="18"/>
        <v>0</v>
      </c>
      <c r="AQ31" s="318" t="s">
        <v>63</v>
      </c>
      <c r="AR31" s="329">
        <f>AR27+AS17</f>
        <v>0</v>
      </c>
      <c r="AV31" s="113" t="s">
        <v>68</v>
      </c>
      <c r="AW31" s="114">
        <f>AW28/2</f>
        <v>0</v>
      </c>
    </row>
    <row r="32" spans="2:52" ht="16.5" customHeight="1">
      <c r="B32" s="61"/>
      <c r="C32" s="63"/>
      <c r="D32" s="80"/>
      <c r="E32" s="57"/>
      <c r="F32" s="77"/>
      <c r="G32" s="78">
        <f t="shared" si="1"/>
        <v>0</v>
      </c>
      <c r="H32" s="79">
        <f t="shared" si="2"/>
        <v>0</v>
      </c>
      <c r="I32" s="315"/>
      <c r="J32" s="73">
        <f t="shared" si="19"/>
        <v>0</v>
      </c>
      <c r="K32" s="73">
        <f t="shared" si="20"/>
        <v>0</v>
      </c>
      <c r="L32" s="73">
        <f t="shared" si="21"/>
        <v>0</v>
      </c>
      <c r="M32" s="73">
        <f t="shared" si="22"/>
        <v>0</v>
      </c>
      <c r="N32" s="73">
        <f t="shared" si="23"/>
        <v>0</v>
      </c>
      <c r="O32" s="73">
        <f t="shared" si="24"/>
        <v>0</v>
      </c>
      <c r="P32" s="73">
        <f t="shared" si="25"/>
        <v>0</v>
      </c>
      <c r="Q32" s="73">
        <f t="shared" si="26"/>
        <v>0</v>
      </c>
      <c r="R32" s="73">
        <f t="shared" si="27"/>
        <v>0</v>
      </c>
      <c r="S32" s="73">
        <f t="shared" si="28"/>
        <v>0</v>
      </c>
      <c r="T32" s="73">
        <f t="shared" si="29"/>
        <v>0</v>
      </c>
      <c r="U32" s="73">
        <f t="shared" si="30"/>
        <v>0</v>
      </c>
      <c r="V32" s="73">
        <f t="shared" si="5"/>
        <v>0</v>
      </c>
      <c r="W32" s="73">
        <f t="shared" si="5"/>
        <v>0</v>
      </c>
      <c r="X32" s="73">
        <f t="shared" si="5"/>
        <v>0</v>
      </c>
      <c r="Z32" s="73">
        <f t="shared" si="6"/>
        <v>0</v>
      </c>
      <c r="AA32" s="73">
        <f t="shared" si="7"/>
        <v>0</v>
      </c>
      <c r="AB32" s="73">
        <f t="shared" si="8"/>
        <v>0</v>
      </c>
      <c r="AC32" s="73">
        <f t="shared" si="9"/>
        <v>0</v>
      </c>
      <c r="AD32" s="73">
        <f t="shared" si="10"/>
        <v>0</v>
      </c>
      <c r="AE32" s="73">
        <f t="shared" si="11"/>
        <v>0</v>
      </c>
      <c r="AF32" s="73">
        <f t="shared" si="12"/>
        <v>0</v>
      </c>
      <c r="AG32" s="73">
        <f t="shared" si="13"/>
        <v>0</v>
      </c>
      <c r="AH32" s="73">
        <f t="shared" si="14"/>
        <v>0</v>
      </c>
      <c r="AI32" s="73">
        <f t="shared" si="15"/>
        <v>0</v>
      </c>
      <c r="AJ32" s="73">
        <f t="shared" si="16"/>
        <v>0</v>
      </c>
      <c r="AK32" s="73">
        <f t="shared" si="17"/>
        <v>0</v>
      </c>
      <c r="AL32" s="73">
        <f t="shared" si="18"/>
        <v>0</v>
      </c>
      <c r="AM32" s="73">
        <f t="shared" si="18"/>
        <v>0</v>
      </c>
      <c r="AN32" s="73">
        <f t="shared" si="18"/>
        <v>0</v>
      </c>
      <c r="AQ32" s="318" t="s">
        <v>61</v>
      </c>
      <c r="AR32" s="329">
        <f>AT17</f>
        <v>48.599999999999994</v>
      </c>
      <c r="AY32" s="318" t="s">
        <v>242</v>
      </c>
      <c r="AZ32" s="341">
        <f>AT17-AY4</f>
        <v>48.599999999999994</v>
      </c>
    </row>
    <row r="33" spans="2:52" ht="17.25" customHeight="1" thickBot="1">
      <c r="B33" s="61"/>
      <c r="C33" s="63"/>
      <c r="D33" s="80"/>
      <c r="E33" s="57"/>
      <c r="F33" s="77"/>
      <c r="G33" s="78">
        <f t="shared" si="1"/>
        <v>0</v>
      </c>
      <c r="H33" s="79">
        <f t="shared" si="2"/>
        <v>0</v>
      </c>
      <c r="I33" s="315"/>
      <c r="J33" s="73">
        <f t="shared" si="19"/>
        <v>0</v>
      </c>
      <c r="K33" s="73">
        <f t="shared" si="20"/>
        <v>0</v>
      </c>
      <c r="L33" s="73">
        <f t="shared" si="21"/>
        <v>0</v>
      </c>
      <c r="M33" s="73">
        <f t="shared" si="22"/>
        <v>0</v>
      </c>
      <c r="N33" s="73">
        <f t="shared" si="23"/>
        <v>0</v>
      </c>
      <c r="O33" s="73">
        <f t="shared" si="24"/>
        <v>0</v>
      </c>
      <c r="P33" s="73">
        <f t="shared" si="25"/>
        <v>0</v>
      </c>
      <c r="Q33" s="73">
        <f t="shared" si="26"/>
        <v>0</v>
      </c>
      <c r="R33" s="73">
        <f t="shared" si="27"/>
        <v>0</v>
      </c>
      <c r="S33" s="73">
        <f t="shared" si="28"/>
        <v>0</v>
      </c>
      <c r="T33" s="73">
        <f t="shared" si="29"/>
        <v>0</v>
      </c>
      <c r="U33" s="73">
        <f t="shared" si="30"/>
        <v>0</v>
      </c>
      <c r="V33" s="73">
        <f t="shared" si="5"/>
        <v>0</v>
      </c>
      <c r="W33" s="73">
        <f t="shared" si="5"/>
        <v>0</v>
      </c>
      <c r="X33" s="73">
        <f t="shared" si="5"/>
        <v>0</v>
      </c>
      <c r="Z33" s="73">
        <f t="shared" si="6"/>
        <v>0</v>
      </c>
      <c r="AA33" s="73">
        <f t="shared" si="7"/>
        <v>0</v>
      </c>
      <c r="AB33" s="73">
        <f t="shared" si="8"/>
        <v>0</v>
      </c>
      <c r="AC33" s="73">
        <f t="shared" si="9"/>
        <v>0</v>
      </c>
      <c r="AD33" s="73">
        <f t="shared" si="10"/>
        <v>0</v>
      </c>
      <c r="AE33" s="73">
        <f t="shared" si="11"/>
        <v>0</v>
      </c>
      <c r="AF33" s="73">
        <f t="shared" si="12"/>
        <v>0</v>
      </c>
      <c r="AG33" s="73">
        <f t="shared" si="13"/>
        <v>0</v>
      </c>
      <c r="AH33" s="73">
        <f t="shared" si="14"/>
        <v>0</v>
      </c>
      <c r="AI33" s="73">
        <f t="shared" si="15"/>
        <v>0</v>
      </c>
      <c r="AJ33" s="73">
        <f t="shared" si="16"/>
        <v>0</v>
      </c>
      <c r="AK33" s="73">
        <f t="shared" si="17"/>
        <v>0</v>
      </c>
      <c r="AL33" s="73">
        <f t="shared" si="18"/>
        <v>0</v>
      </c>
      <c r="AM33" s="73">
        <f t="shared" si="18"/>
        <v>0</v>
      </c>
      <c r="AN33" s="73">
        <f t="shared" si="18"/>
        <v>0</v>
      </c>
      <c r="AR33" s="60"/>
    </row>
    <row r="34" spans="2:52" ht="17.25" customHeight="1" thickBot="1">
      <c r="B34" s="61"/>
      <c r="C34" s="63"/>
      <c r="D34" s="80"/>
      <c r="E34" s="57"/>
      <c r="F34" s="77"/>
      <c r="G34" s="78">
        <f t="shared" si="1"/>
        <v>0</v>
      </c>
      <c r="H34" s="79">
        <f t="shared" si="2"/>
        <v>0</v>
      </c>
      <c r="I34" s="315"/>
      <c r="J34" s="73">
        <f t="shared" si="19"/>
        <v>0</v>
      </c>
      <c r="K34" s="73">
        <f t="shared" si="20"/>
        <v>0</v>
      </c>
      <c r="L34" s="73">
        <f t="shared" si="21"/>
        <v>0</v>
      </c>
      <c r="M34" s="73">
        <f t="shared" si="22"/>
        <v>0</v>
      </c>
      <c r="N34" s="73">
        <f t="shared" si="23"/>
        <v>0</v>
      </c>
      <c r="O34" s="73">
        <f t="shared" si="24"/>
        <v>0</v>
      </c>
      <c r="P34" s="73">
        <f t="shared" si="25"/>
        <v>0</v>
      </c>
      <c r="Q34" s="73">
        <f t="shared" si="26"/>
        <v>0</v>
      </c>
      <c r="R34" s="73">
        <f t="shared" si="27"/>
        <v>0</v>
      </c>
      <c r="S34" s="73">
        <f t="shared" si="28"/>
        <v>0</v>
      </c>
      <c r="T34" s="73">
        <f t="shared" si="29"/>
        <v>0</v>
      </c>
      <c r="U34" s="73">
        <f t="shared" si="30"/>
        <v>0</v>
      </c>
      <c r="V34" s="73">
        <f t="shared" si="5"/>
        <v>0</v>
      </c>
      <c r="W34" s="73">
        <f t="shared" si="5"/>
        <v>0</v>
      </c>
      <c r="X34" s="73">
        <f t="shared" si="5"/>
        <v>0</v>
      </c>
      <c r="Z34" s="73">
        <f t="shared" si="6"/>
        <v>0</v>
      </c>
      <c r="AA34" s="73">
        <f t="shared" si="7"/>
        <v>0</v>
      </c>
      <c r="AB34" s="73">
        <f t="shared" si="8"/>
        <v>0</v>
      </c>
      <c r="AC34" s="73">
        <f t="shared" si="9"/>
        <v>0</v>
      </c>
      <c r="AD34" s="73">
        <f t="shared" si="10"/>
        <v>0</v>
      </c>
      <c r="AE34" s="73">
        <f t="shared" si="11"/>
        <v>0</v>
      </c>
      <c r="AF34" s="73">
        <f t="shared" si="12"/>
        <v>0</v>
      </c>
      <c r="AG34" s="73">
        <f t="shared" si="13"/>
        <v>0</v>
      </c>
      <c r="AH34" s="73">
        <f t="shared" si="14"/>
        <v>0</v>
      </c>
      <c r="AI34" s="73">
        <f t="shared" si="15"/>
        <v>0</v>
      </c>
      <c r="AJ34" s="73">
        <f t="shared" si="16"/>
        <v>0</v>
      </c>
      <c r="AK34" s="73">
        <f t="shared" si="17"/>
        <v>0</v>
      </c>
      <c r="AL34" s="73">
        <f t="shared" si="18"/>
        <v>0</v>
      </c>
      <c r="AM34" s="73">
        <f t="shared" si="18"/>
        <v>0</v>
      </c>
      <c r="AN34" s="73">
        <f t="shared" si="18"/>
        <v>0</v>
      </c>
      <c r="AR34" s="330">
        <f>AR32+AR31</f>
        <v>48.599999999999994</v>
      </c>
      <c r="AS34" s="331" t="s">
        <v>236</v>
      </c>
      <c r="AT34" s="332">
        <f>AR24+AR27</f>
        <v>48.599999999999994</v>
      </c>
      <c r="AZ34" s="342">
        <f>AZ32+AZ30</f>
        <v>48.599999999999994</v>
      </c>
    </row>
    <row r="35" spans="2:52" ht="16.5" customHeight="1">
      <c r="B35" s="61"/>
      <c r="C35" s="63"/>
      <c r="D35" s="80"/>
      <c r="E35" s="57"/>
      <c r="F35" s="77"/>
      <c r="G35" s="78">
        <f t="shared" si="1"/>
        <v>0</v>
      </c>
      <c r="H35" s="79">
        <f t="shared" si="2"/>
        <v>0</v>
      </c>
      <c r="I35" s="315"/>
      <c r="J35" s="73">
        <f t="shared" si="19"/>
        <v>0</v>
      </c>
      <c r="K35" s="73">
        <f t="shared" si="20"/>
        <v>0</v>
      </c>
      <c r="L35" s="73">
        <f t="shared" si="21"/>
        <v>0</v>
      </c>
      <c r="M35" s="73">
        <f t="shared" si="22"/>
        <v>0</v>
      </c>
      <c r="N35" s="73">
        <f t="shared" si="23"/>
        <v>0</v>
      </c>
      <c r="O35" s="73">
        <f t="shared" si="24"/>
        <v>0</v>
      </c>
      <c r="P35" s="73">
        <f t="shared" si="25"/>
        <v>0</v>
      </c>
      <c r="Q35" s="73">
        <f t="shared" si="26"/>
        <v>0</v>
      </c>
      <c r="R35" s="73">
        <f t="shared" si="27"/>
        <v>0</v>
      </c>
      <c r="S35" s="73">
        <f t="shared" si="28"/>
        <v>0</v>
      </c>
      <c r="T35" s="73">
        <f t="shared" si="29"/>
        <v>0</v>
      </c>
      <c r="U35" s="73">
        <f t="shared" si="30"/>
        <v>0</v>
      </c>
      <c r="V35" s="73">
        <f t="shared" si="5"/>
        <v>0</v>
      </c>
      <c r="W35" s="73">
        <f t="shared" si="5"/>
        <v>0</v>
      </c>
      <c r="X35" s="73">
        <f t="shared" si="5"/>
        <v>0</v>
      </c>
      <c r="Z35" s="73">
        <f t="shared" si="6"/>
        <v>0</v>
      </c>
      <c r="AA35" s="73">
        <f t="shared" si="7"/>
        <v>0</v>
      </c>
      <c r="AB35" s="73">
        <f t="shared" si="8"/>
        <v>0</v>
      </c>
      <c r="AC35" s="73">
        <f t="shared" si="9"/>
        <v>0</v>
      </c>
      <c r="AD35" s="73">
        <f t="shared" si="10"/>
        <v>0</v>
      </c>
      <c r="AE35" s="73">
        <f t="shared" si="11"/>
        <v>0</v>
      </c>
      <c r="AF35" s="73">
        <f t="shared" si="12"/>
        <v>0</v>
      </c>
      <c r="AG35" s="73">
        <f t="shared" si="13"/>
        <v>0</v>
      </c>
      <c r="AH35" s="73">
        <f t="shared" si="14"/>
        <v>0</v>
      </c>
      <c r="AI35" s="73">
        <f t="shared" si="15"/>
        <v>0</v>
      </c>
      <c r="AJ35" s="73">
        <f t="shared" si="16"/>
        <v>0</v>
      </c>
      <c r="AK35" s="73">
        <f t="shared" si="17"/>
        <v>0</v>
      </c>
      <c r="AL35" s="73">
        <f t="shared" si="18"/>
        <v>0</v>
      </c>
      <c r="AM35" s="73">
        <f t="shared" si="18"/>
        <v>0</v>
      </c>
      <c r="AN35" s="73">
        <f t="shared" si="18"/>
        <v>0</v>
      </c>
    </row>
    <row r="36" spans="2:52" ht="16.5" customHeight="1">
      <c r="B36" s="61"/>
      <c r="C36" s="63"/>
      <c r="D36" s="80"/>
      <c r="E36" s="57"/>
      <c r="F36" s="77"/>
      <c r="G36" s="78">
        <f t="shared" si="1"/>
        <v>0</v>
      </c>
      <c r="H36" s="79">
        <f t="shared" si="2"/>
        <v>0</v>
      </c>
      <c r="I36" s="315"/>
      <c r="J36" s="73">
        <f t="shared" si="19"/>
        <v>0</v>
      </c>
      <c r="K36" s="73">
        <f t="shared" si="20"/>
        <v>0</v>
      </c>
      <c r="L36" s="73">
        <f t="shared" si="21"/>
        <v>0</v>
      </c>
      <c r="M36" s="73">
        <f t="shared" si="22"/>
        <v>0</v>
      </c>
      <c r="N36" s="73">
        <f t="shared" si="23"/>
        <v>0</v>
      </c>
      <c r="O36" s="73">
        <f t="shared" si="24"/>
        <v>0</v>
      </c>
      <c r="P36" s="73">
        <f t="shared" si="25"/>
        <v>0</v>
      </c>
      <c r="Q36" s="73">
        <f t="shared" si="26"/>
        <v>0</v>
      </c>
      <c r="R36" s="73">
        <f t="shared" si="27"/>
        <v>0</v>
      </c>
      <c r="S36" s="73">
        <f t="shared" si="28"/>
        <v>0</v>
      </c>
      <c r="T36" s="73">
        <f t="shared" si="29"/>
        <v>0</v>
      </c>
      <c r="U36" s="73">
        <f t="shared" si="30"/>
        <v>0</v>
      </c>
      <c r="V36" s="73">
        <f t="shared" ref="V36:X62" si="31">IF($D36=V$2,$H36,0)</f>
        <v>0</v>
      </c>
      <c r="W36" s="73">
        <f t="shared" si="31"/>
        <v>0</v>
      </c>
      <c r="X36" s="73">
        <f t="shared" si="31"/>
        <v>0</v>
      </c>
      <c r="Z36" s="73">
        <f t="shared" si="6"/>
        <v>0</v>
      </c>
      <c r="AA36" s="73">
        <f t="shared" si="7"/>
        <v>0</v>
      </c>
      <c r="AB36" s="73">
        <f t="shared" si="8"/>
        <v>0</v>
      </c>
      <c r="AC36" s="73">
        <f t="shared" si="9"/>
        <v>0</v>
      </c>
      <c r="AD36" s="73">
        <f t="shared" si="10"/>
        <v>0</v>
      </c>
      <c r="AE36" s="73">
        <f t="shared" si="11"/>
        <v>0</v>
      </c>
      <c r="AF36" s="73">
        <f t="shared" si="12"/>
        <v>0</v>
      </c>
      <c r="AG36" s="73">
        <f t="shared" si="13"/>
        <v>0</v>
      </c>
      <c r="AH36" s="73">
        <f t="shared" si="14"/>
        <v>0</v>
      </c>
      <c r="AI36" s="73">
        <f t="shared" si="15"/>
        <v>0</v>
      </c>
      <c r="AJ36" s="73">
        <f t="shared" si="16"/>
        <v>0</v>
      </c>
      <c r="AK36" s="73">
        <f t="shared" si="17"/>
        <v>0</v>
      </c>
      <c r="AL36" s="73">
        <f t="shared" si="18"/>
        <v>0</v>
      </c>
      <c r="AM36" s="73">
        <f t="shared" si="18"/>
        <v>0</v>
      </c>
      <c r="AN36" s="73">
        <f t="shared" si="18"/>
        <v>0</v>
      </c>
    </row>
    <row r="37" spans="2:52" ht="16.5" customHeight="1">
      <c r="B37" s="61"/>
      <c r="C37" s="63"/>
      <c r="D37" s="80"/>
      <c r="E37" s="57"/>
      <c r="F37" s="77"/>
      <c r="G37" s="78">
        <f t="shared" si="1"/>
        <v>0</v>
      </c>
      <c r="H37" s="79">
        <f t="shared" si="2"/>
        <v>0</v>
      </c>
      <c r="I37" s="315"/>
      <c r="J37" s="73">
        <f t="shared" si="19"/>
        <v>0</v>
      </c>
      <c r="K37" s="73">
        <f t="shared" si="20"/>
        <v>0</v>
      </c>
      <c r="L37" s="73">
        <f t="shared" si="21"/>
        <v>0</v>
      </c>
      <c r="M37" s="73">
        <f t="shared" si="22"/>
        <v>0</v>
      </c>
      <c r="N37" s="73">
        <f t="shared" si="23"/>
        <v>0</v>
      </c>
      <c r="O37" s="73">
        <f t="shared" si="24"/>
        <v>0</v>
      </c>
      <c r="P37" s="73">
        <f t="shared" si="25"/>
        <v>0</v>
      </c>
      <c r="Q37" s="73">
        <f t="shared" si="26"/>
        <v>0</v>
      </c>
      <c r="R37" s="73">
        <f t="shared" si="27"/>
        <v>0</v>
      </c>
      <c r="S37" s="73">
        <f t="shared" si="28"/>
        <v>0</v>
      </c>
      <c r="T37" s="73">
        <f t="shared" si="29"/>
        <v>0</v>
      </c>
      <c r="U37" s="73">
        <f t="shared" si="30"/>
        <v>0</v>
      </c>
      <c r="V37" s="73">
        <f t="shared" si="31"/>
        <v>0</v>
      </c>
      <c r="W37" s="73">
        <f t="shared" si="31"/>
        <v>0</v>
      </c>
      <c r="X37" s="73">
        <f t="shared" si="31"/>
        <v>0</v>
      </c>
      <c r="Z37" s="73">
        <f t="shared" si="6"/>
        <v>0</v>
      </c>
      <c r="AA37" s="73">
        <f t="shared" si="7"/>
        <v>0</v>
      </c>
      <c r="AB37" s="73">
        <f t="shared" si="8"/>
        <v>0</v>
      </c>
      <c r="AC37" s="73">
        <f t="shared" si="9"/>
        <v>0</v>
      </c>
      <c r="AD37" s="73">
        <f t="shared" si="10"/>
        <v>0</v>
      </c>
      <c r="AE37" s="73">
        <f t="shared" si="11"/>
        <v>0</v>
      </c>
      <c r="AF37" s="73">
        <f t="shared" si="12"/>
        <v>0</v>
      </c>
      <c r="AG37" s="73">
        <f t="shared" si="13"/>
        <v>0</v>
      </c>
      <c r="AH37" s="73">
        <f t="shared" si="14"/>
        <v>0</v>
      </c>
      <c r="AI37" s="73">
        <f t="shared" si="15"/>
        <v>0</v>
      </c>
      <c r="AJ37" s="73">
        <f t="shared" si="16"/>
        <v>0</v>
      </c>
      <c r="AK37" s="73">
        <f t="shared" si="17"/>
        <v>0</v>
      </c>
      <c r="AL37" s="73">
        <f t="shared" si="18"/>
        <v>0</v>
      </c>
      <c r="AM37" s="73">
        <f t="shared" si="18"/>
        <v>0</v>
      </c>
      <c r="AN37" s="73">
        <f t="shared" si="18"/>
        <v>0</v>
      </c>
    </row>
    <row r="38" spans="2:52" ht="16.5" customHeight="1">
      <c r="B38" s="61"/>
      <c r="C38" s="63"/>
      <c r="D38" s="80"/>
      <c r="E38" s="57"/>
      <c r="F38" s="77"/>
      <c r="G38" s="78">
        <f t="shared" si="1"/>
        <v>0</v>
      </c>
      <c r="H38" s="79">
        <f t="shared" si="2"/>
        <v>0</v>
      </c>
      <c r="I38" s="315"/>
      <c r="J38" s="73">
        <f t="shared" si="19"/>
        <v>0</v>
      </c>
      <c r="K38" s="73">
        <f t="shared" si="20"/>
        <v>0</v>
      </c>
      <c r="L38" s="73">
        <f t="shared" si="21"/>
        <v>0</v>
      </c>
      <c r="M38" s="73">
        <f t="shared" si="22"/>
        <v>0</v>
      </c>
      <c r="N38" s="73">
        <f t="shared" si="23"/>
        <v>0</v>
      </c>
      <c r="O38" s="73">
        <f t="shared" si="24"/>
        <v>0</v>
      </c>
      <c r="P38" s="73">
        <f t="shared" si="25"/>
        <v>0</v>
      </c>
      <c r="Q38" s="73">
        <f t="shared" si="26"/>
        <v>0</v>
      </c>
      <c r="R38" s="73">
        <f t="shared" si="27"/>
        <v>0</v>
      </c>
      <c r="S38" s="73">
        <f t="shared" si="28"/>
        <v>0</v>
      </c>
      <c r="T38" s="73">
        <f t="shared" si="29"/>
        <v>0</v>
      </c>
      <c r="U38" s="73">
        <f t="shared" si="30"/>
        <v>0</v>
      </c>
      <c r="V38" s="73">
        <f t="shared" si="31"/>
        <v>0</v>
      </c>
      <c r="W38" s="73">
        <f t="shared" si="31"/>
        <v>0</v>
      </c>
      <c r="X38" s="73">
        <f t="shared" si="31"/>
        <v>0</v>
      </c>
      <c r="Z38" s="73">
        <f t="shared" si="6"/>
        <v>0</v>
      </c>
      <c r="AA38" s="73">
        <f t="shared" si="7"/>
        <v>0</v>
      </c>
      <c r="AB38" s="73">
        <f t="shared" si="8"/>
        <v>0</v>
      </c>
      <c r="AC38" s="73">
        <f t="shared" si="9"/>
        <v>0</v>
      </c>
      <c r="AD38" s="73">
        <f t="shared" si="10"/>
        <v>0</v>
      </c>
      <c r="AE38" s="73">
        <f t="shared" si="11"/>
        <v>0</v>
      </c>
      <c r="AF38" s="73">
        <f t="shared" si="12"/>
        <v>0</v>
      </c>
      <c r="AG38" s="73">
        <f t="shared" si="13"/>
        <v>0</v>
      </c>
      <c r="AH38" s="73">
        <f t="shared" si="14"/>
        <v>0</v>
      </c>
      <c r="AI38" s="73">
        <f t="shared" si="15"/>
        <v>0</v>
      </c>
      <c r="AJ38" s="73">
        <f t="shared" si="16"/>
        <v>0</v>
      </c>
      <c r="AK38" s="73">
        <f t="shared" si="17"/>
        <v>0</v>
      </c>
      <c r="AL38" s="73">
        <f t="shared" si="18"/>
        <v>0</v>
      </c>
      <c r="AM38" s="73">
        <f t="shared" si="18"/>
        <v>0</v>
      </c>
      <c r="AN38" s="73">
        <f t="shared" si="18"/>
        <v>0</v>
      </c>
    </row>
    <row r="39" spans="2:52" ht="16.5" customHeight="1">
      <c r="B39" s="61"/>
      <c r="C39" s="63"/>
      <c r="D39" s="80"/>
      <c r="E39" s="57"/>
      <c r="F39" s="77"/>
      <c r="G39" s="78">
        <f t="shared" si="1"/>
        <v>0</v>
      </c>
      <c r="H39" s="79">
        <f t="shared" si="2"/>
        <v>0</v>
      </c>
      <c r="I39" s="315"/>
      <c r="J39" s="73">
        <f t="shared" si="19"/>
        <v>0</v>
      </c>
      <c r="K39" s="73">
        <f t="shared" si="20"/>
        <v>0</v>
      </c>
      <c r="L39" s="73">
        <f t="shared" si="21"/>
        <v>0</v>
      </c>
      <c r="M39" s="73">
        <f t="shared" si="22"/>
        <v>0</v>
      </c>
      <c r="N39" s="73">
        <f t="shared" si="23"/>
        <v>0</v>
      </c>
      <c r="O39" s="73">
        <f t="shared" si="24"/>
        <v>0</v>
      </c>
      <c r="P39" s="73">
        <f t="shared" si="25"/>
        <v>0</v>
      </c>
      <c r="Q39" s="73">
        <f t="shared" si="26"/>
        <v>0</v>
      </c>
      <c r="R39" s="73">
        <f t="shared" si="27"/>
        <v>0</v>
      </c>
      <c r="S39" s="73">
        <f t="shared" si="28"/>
        <v>0</v>
      </c>
      <c r="T39" s="73">
        <f t="shared" si="29"/>
        <v>0</v>
      </c>
      <c r="U39" s="73">
        <f t="shared" si="30"/>
        <v>0</v>
      </c>
      <c r="V39" s="73">
        <f t="shared" si="31"/>
        <v>0</v>
      </c>
      <c r="W39" s="73">
        <f t="shared" si="31"/>
        <v>0</v>
      </c>
      <c r="X39" s="73">
        <f t="shared" si="31"/>
        <v>0</v>
      </c>
      <c r="Z39" s="73">
        <f t="shared" si="6"/>
        <v>0</v>
      </c>
      <c r="AA39" s="73">
        <f t="shared" si="7"/>
        <v>0</v>
      </c>
      <c r="AB39" s="73">
        <f t="shared" si="8"/>
        <v>0</v>
      </c>
      <c r="AC39" s="73">
        <f t="shared" si="9"/>
        <v>0</v>
      </c>
      <c r="AD39" s="73">
        <f t="shared" si="10"/>
        <v>0</v>
      </c>
      <c r="AE39" s="73">
        <f t="shared" si="11"/>
        <v>0</v>
      </c>
      <c r="AF39" s="73">
        <f t="shared" si="12"/>
        <v>0</v>
      </c>
      <c r="AG39" s="73">
        <f t="shared" si="13"/>
        <v>0</v>
      </c>
      <c r="AH39" s="73">
        <f t="shared" si="14"/>
        <v>0</v>
      </c>
      <c r="AI39" s="73">
        <f t="shared" si="15"/>
        <v>0</v>
      </c>
      <c r="AJ39" s="73">
        <f t="shared" si="16"/>
        <v>0</v>
      </c>
      <c r="AK39" s="73">
        <f t="shared" si="17"/>
        <v>0</v>
      </c>
      <c r="AL39" s="73">
        <f t="shared" si="18"/>
        <v>0</v>
      </c>
      <c r="AM39" s="73">
        <f t="shared" si="18"/>
        <v>0</v>
      </c>
      <c r="AN39" s="73">
        <f t="shared" si="18"/>
        <v>0</v>
      </c>
      <c r="AZ39" s="56">
        <v>1079.05</v>
      </c>
    </row>
    <row r="40" spans="2:52" hidden="1">
      <c r="B40" s="61"/>
      <c r="C40" s="63"/>
      <c r="D40" s="80"/>
      <c r="E40" s="57"/>
      <c r="F40" s="77"/>
      <c r="G40" s="78">
        <f t="shared" si="1"/>
        <v>0</v>
      </c>
      <c r="H40" s="79">
        <f t="shared" si="2"/>
        <v>0</v>
      </c>
      <c r="I40" s="315"/>
      <c r="J40" s="73">
        <f>IF($D40="ALIMENTAÇÃO",$H40,0)</f>
        <v>0</v>
      </c>
      <c r="K40" s="73">
        <f>IF($D40="ANIMAIS",$H40,0)</f>
        <v>0</v>
      </c>
      <c r="L40" s="73">
        <f>IF($D40="FILHO",$H40,0)</f>
        <v>0</v>
      </c>
      <c r="M40" s="73">
        <f>IF($D40="GASOLINA",$H40,0)</f>
        <v>0</v>
      </c>
      <c r="N40" s="73">
        <f>IF($D40="LAZER",$H40,0)</f>
        <v>0</v>
      </c>
      <c r="O40" s="73">
        <f>IF($D40="MANUT. IMÓVEL",$H40,0)</f>
        <v>0</v>
      </c>
      <c r="P40" s="73">
        <f>IF($D40="MANUT. VEICULAR",$H40,0)</f>
        <v>0</v>
      </c>
      <c r="Q40" s="73">
        <f>IF($D40="MÓVEIS",$H40,0)</f>
        <v>0</v>
      </c>
      <c r="R40" s="73">
        <f>IF($D40="OUTROS",$H40,0)</f>
        <v>0</v>
      </c>
      <c r="S40" s="73">
        <f>IF($D40="PLANOS",$H40,0)</f>
        <v>0</v>
      </c>
      <c r="T40" s="73">
        <f>IF($D40="SAÚDE",$H40,0)</f>
        <v>0</v>
      </c>
      <c r="U40" s="73">
        <f>IF($D40="TRANSPORTE",$H40,0)</f>
        <v>0</v>
      </c>
      <c r="V40" s="73">
        <f>IF($D40=V$2,$H40,0)</f>
        <v>0</v>
      </c>
      <c r="W40" s="73">
        <f>IF($D40=W$2,$H40,0)</f>
        <v>0</v>
      </c>
      <c r="X40" s="73">
        <f>IF($D40=X$2,$H40,0)</f>
        <v>0</v>
      </c>
      <c r="Z40" s="73">
        <f>IF($D40="ALIMENTAÇÃO",$G40,0)</f>
        <v>0</v>
      </c>
      <c r="AA40" s="73">
        <f>IF($D40="ANIMAIS",$G40,0)</f>
        <v>0</v>
      </c>
      <c r="AB40" s="73">
        <f>IF($D40="FILHO",$G40,0)</f>
        <v>0</v>
      </c>
      <c r="AC40" s="73">
        <f>IF($D40="GASOLINA",$G40,0)</f>
        <v>0</v>
      </c>
      <c r="AD40" s="73">
        <f>IF($D40="LAZER",$G40,0)</f>
        <v>0</v>
      </c>
      <c r="AE40" s="73">
        <f>IF($D40="MANUT. IMÓVEL",$G40,0)</f>
        <v>0</v>
      </c>
      <c r="AF40" s="73">
        <f>IF($D40="MANUT. VEICULAR",$G40,0)</f>
        <v>0</v>
      </c>
      <c r="AG40" s="73">
        <f>IF($D40="MÓVEIS",$G40,0)</f>
        <v>0</v>
      </c>
      <c r="AH40" s="73">
        <f>IF($D40="OUTROS",$G40,0)</f>
        <v>0</v>
      </c>
      <c r="AI40" s="73">
        <f>IF($D40="PLANOS",$G40,0)</f>
        <v>0</v>
      </c>
      <c r="AJ40" s="73">
        <f>IF($D40="SAÚDE",$G40,0)</f>
        <v>0</v>
      </c>
      <c r="AK40" s="73">
        <f>IF($D40="TRANSPORTE",$G40,0)</f>
        <v>0</v>
      </c>
      <c r="AL40" s="73">
        <f>IF($D40=AL$2,$G40,0)</f>
        <v>0</v>
      </c>
      <c r="AM40" s="73">
        <f>IF($D40=AM$2,$G40,0)</f>
        <v>0</v>
      </c>
      <c r="AN40" s="73">
        <f>IF($D40=AN$2,$G40,0)</f>
        <v>0</v>
      </c>
    </row>
    <row r="41" spans="2:52" hidden="1">
      <c r="B41" s="61"/>
      <c r="C41" s="63"/>
      <c r="D41" s="80"/>
      <c r="E41" s="57"/>
      <c r="F41" s="77"/>
      <c r="G41" s="78">
        <f t="shared" si="1"/>
        <v>0</v>
      </c>
      <c r="H41" s="79">
        <f t="shared" si="2"/>
        <v>0</v>
      </c>
      <c r="I41" s="315"/>
      <c r="J41" s="73">
        <f t="shared" si="19"/>
        <v>0</v>
      </c>
      <c r="K41" s="73">
        <f t="shared" si="20"/>
        <v>0</v>
      </c>
      <c r="L41" s="73">
        <f t="shared" si="21"/>
        <v>0</v>
      </c>
      <c r="M41" s="73">
        <f t="shared" si="22"/>
        <v>0</v>
      </c>
      <c r="N41" s="73">
        <f t="shared" si="23"/>
        <v>0</v>
      </c>
      <c r="O41" s="73">
        <f t="shared" si="24"/>
        <v>0</v>
      </c>
      <c r="P41" s="73">
        <f t="shared" si="25"/>
        <v>0</v>
      </c>
      <c r="Q41" s="73">
        <f t="shared" si="26"/>
        <v>0</v>
      </c>
      <c r="R41" s="73">
        <f t="shared" si="27"/>
        <v>0</v>
      </c>
      <c r="S41" s="73">
        <f t="shared" si="28"/>
        <v>0</v>
      </c>
      <c r="T41" s="73">
        <f t="shared" si="29"/>
        <v>0</v>
      </c>
      <c r="U41" s="73">
        <f t="shared" si="30"/>
        <v>0</v>
      </c>
      <c r="V41" s="73">
        <f t="shared" si="31"/>
        <v>0</v>
      </c>
      <c r="W41" s="73">
        <f t="shared" si="31"/>
        <v>0</v>
      </c>
      <c r="X41" s="73">
        <f t="shared" si="31"/>
        <v>0</v>
      </c>
      <c r="Z41" s="73">
        <f t="shared" si="6"/>
        <v>0</v>
      </c>
      <c r="AA41" s="73">
        <f t="shared" si="7"/>
        <v>0</v>
      </c>
      <c r="AB41" s="73">
        <f t="shared" si="8"/>
        <v>0</v>
      </c>
      <c r="AC41" s="73">
        <f t="shared" si="9"/>
        <v>0</v>
      </c>
      <c r="AD41" s="73">
        <f t="shared" si="10"/>
        <v>0</v>
      </c>
      <c r="AE41" s="73">
        <f t="shared" si="11"/>
        <v>0</v>
      </c>
      <c r="AF41" s="73">
        <f t="shared" si="12"/>
        <v>0</v>
      </c>
      <c r="AG41" s="73">
        <f t="shared" si="13"/>
        <v>0</v>
      </c>
      <c r="AH41" s="73">
        <f t="shared" si="14"/>
        <v>0</v>
      </c>
      <c r="AI41" s="73">
        <f t="shared" si="15"/>
        <v>0</v>
      </c>
      <c r="AJ41" s="73">
        <f t="shared" si="16"/>
        <v>0</v>
      </c>
      <c r="AK41" s="73">
        <f t="shared" si="17"/>
        <v>0</v>
      </c>
      <c r="AL41" s="73">
        <f t="shared" si="18"/>
        <v>0</v>
      </c>
      <c r="AM41" s="73">
        <f t="shared" si="18"/>
        <v>0</v>
      </c>
      <c r="AN41" s="73">
        <f t="shared" si="18"/>
        <v>0</v>
      </c>
    </row>
    <row r="42" spans="2:52" hidden="1">
      <c r="B42" s="61"/>
      <c r="C42" s="63"/>
      <c r="D42" s="80"/>
      <c r="E42" s="57"/>
      <c r="F42" s="77"/>
      <c r="G42" s="78">
        <f t="shared" si="1"/>
        <v>0</v>
      </c>
      <c r="H42" s="79">
        <f t="shared" si="2"/>
        <v>0</v>
      </c>
      <c r="I42" s="315"/>
      <c r="J42" s="73">
        <f t="shared" si="19"/>
        <v>0</v>
      </c>
      <c r="K42" s="73">
        <f t="shared" si="20"/>
        <v>0</v>
      </c>
      <c r="L42" s="73">
        <f t="shared" si="21"/>
        <v>0</v>
      </c>
      <c r="M42" s="73">
        <f t="shared" si="22"/>
        <v>0</v>
      </c>
      <c r="N42" s="73">
        <f t="shared" si="23"/>
        <v>0</v>
      </c>
      <c r="O42" s="73">
        <f t="shared" si="24"/>
        <v>0</v>
      </c>
      <c r="P42" s="73">
        <f t="shared" si="25"/>
        <v>0</v>
      </c>
      <c r="Q42" s="73">
        <f t="shared" si="26"/>
        <v>0</v>
      </c>
      <c r="R42" s="73">
        <f t="shared" si="27"/>
        <v>0</v>
      </c>
      <c r="S42" s="73">
        <f t="shared" si="28"/>
        <v>0</v>
      </c>
      <c r="T42" s="73">
        <f t="shared" si="29"/>
        <v>0</v>
      </c>
      <c r="U42" s="73">
        <f t="shared" si="30"/>
        <v>0</v>
      </c>
      <c r="V42" s="73">
        <f t="shared" si="31"/>
        <v>0</v>
      </c>
      <c r="W42" s="73">
        <f t="shared" si="31"/>
        <v>0</v>
      </c>
      <c r="X42" s="73">
        <f t="shared" si="31"/>
        <v>0</v>
      </c>
      <c r="Z42" s="73">
        <f t="shared" si="6"/>
        <v>0</v>
      </c>
      <c r="AA42" s="73">
        <f t="shared" si="7"/>
        <v>0</v>
      </c>
      <c r="AB42" s="73">
        <f t="shared" si="8"/>
        <v>0</v>
      </c>
      <c r="AC42" s="73">
        <f t="shared" si="9"/>
        <v>0</v>
      </c>
      <c r="AD42" s="73">
        <f t="shared" si="10"/>
        <v>0</v>
      </c>
      <c r="AE42" s="73">
        <f t="shared" si="11"/>
        <v>0</v>
      </c>
      <c r="AF42" s="73">
        <f t="shared" si="12"/>
        <v>0</v>
      </c>
      <c r="AG42" s="73">
        <f t="shared" si="13"/>
        <v>0</v>
      </c>
      <c r="AH42" s="73">
        <f t="shared" si="14"/>
        <v>0</v>
      </c>
      <c r="AI42" s="73">
        <f t="shared" si="15"/>
        <v>0</v>
      </c>
      <c r="AJ42" s="73">
        <f t="shared" si="16"/>
        <v>0</v>
      </c>
      <c r="AK42" s="73">
        <f t="shared" si="17"/>
        <v>0</v>
      </c>
      <c r="AL42" s="73">
        <f t="shared" si="18"/>
        <v>0</v>
      </c>
      <c r="AM42" s="73">
        <f t="shared" si="18"/>
        <v>0</v>
      </c>
      <c r="AN42" s="73">
        <f t="shared" si="18"/>
        <v>0</v>
      </c>
    </row>
    <row r="43" spans="2:52" hidden="1">
      <c r="B43" s="61"/>
      <c r="C43" s="63"/>
      <c r="D43" s="80"/>
      <c r="E43" s="57"/>
      <c r="F43" s="77"/>
      <c r="G43" s="78">
        <f t="shared" si="1"/>
        <v>0</v>
      </c>
      <c r="H43" s="79">
        <f t="shared" si="2"/>
        <v>0</v>
      </c>
      <c r="I43" s="315"/>
      <c r="J43" s="73">
        <f t="shared" si="19"/>
        <v>0</v>
      </c>
      <c r="K43" s="73">
        <f t="shared" si="20"/>
        <v>0</v>
      </c>
      <c r="L43" s="73">
        <f t="shared" si="21"/>
        <v>0</v>
      </c>
      <c r="M43" s="73">
        <f t="shared" si="22"/>
        <v>0</v>
      </c>
      <c r="N43" s="73">
        <f t="shared" si="23"/>
        <v>0</v>
      </c>
      <c r="O43" s="73">
        <f t="shared" si="24"/>
        <v>0</v>
      </c>
      <c r="P43" s="73">
        <f t="shared" si="25"/>
        <v>0</v>
      </c>
      <c r="Q43" s="73">
        <f t="shared" si="26"/>
        <v>0</v>
      </c>
      <c r="R43" s="73">
        <f t="shared" si="27"/>
        <v>0</v>
      </c>
      <c r="S43" s="73">
        <f t="shared" si="28"/>
        <v>0</v>
      </c>
      <c r="T43" s="73">
        <f t="shared" si="29"/>
        <v>0</v>
      </c>
      <c r="U43" s="73">
        <f t="shared" si="30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Z43" s="73">
        <f t="shared" si="6"/>
        <v>0</v>
      </c>
      <c r="AA43" s="73">
        <f t="shared" si="7"/>
        <v>0</v>
      </c>
      <c r="AB43" s="73">
        <f t="shared" si="8"/>
        <v>0</v>
      </c>
      <c r="AC43" s="73">
        <f t="shared" si="9"/>
        <v>0</v>
      </c>
      <c r="AD43" s="73">
        <f t="shared" si="10"/>
        <v>0</v>
      </c>
      <c r="AE43" s="73">
        <f t="shared" si="11"/>
        <v>0</v>
      </c>
      <c r="AF43" s="73">
        <f t="shared" si="12"/>
        <v>0</v>
      </c>
      <c r="AG43" s="73">
        <f t="shared" si="13"/>
        <v>0</v>
      </c>
      <c r="AH43" s="73">
        <f t="shared" si="14"/>
        <v>0</v>
      </c>
      <c r="AI43" s="73">
        <f t="shared" si="15"/>
        <v>0</v>
      </c>
      <c r="AJ43" s="73">
        <f t="shared" si="16"/>
        <v>0</v>
      </c>
      <c r="AK43" s="73">
        <f t="shared" si="17"/>
        <v>0</v>
      </c>
      <c r="AL43" s="73">
        <f t="shared" si="18"/>
        <v>0</v>
      </c>
      <c r="AM43" s="73">
        <f t="shared" si="18"/>
        <v>0</v>
      </c>
      <c r="AN43" s="73">
        <f t="shared" si="18"/>
        <v>0</v>
      </c>
    </row>
    <row r="44" spans="2:52" hidden="1">
      <c r="B44" s="61"/>
      <c r="C44" s="63"/>
      <c r="D44" s="80"/>
      <c r="E44" s="57"/>
      <c r="F44" s="77"/>
      <c r="G44" s="78">
        <f t="shared" si="1"/>
        <v>0</v>
      </c>
      <c r="H44" s="79">
        <f t="shared" si="2"/>
        <v>0</v>
      </c>
      <c r="I44" s="315"/>
      <c r="J44" s="73">
        <f t="shared" si="19"/>
        <v>0</v>
      </c>
      <c r="K44" s="73">
        <f t="shared" si="20"/>
        <v>0</v>
      </c>
      <c r="L44" s="73">
        <f t="shared" si="21"/>
        <v>0</v>
      </c>
      <c r="M44" s="73">
        <f t="shared" si="22"/>
        <v>0</v>
      </c>
      <c r="N44" s="73">
        <f t="shared" si="23"/>
        <v>0</v>
      </c>
      <c r="O44" s="73">
        <f t="shared" si="24"/>
        <v>0</v>
      </c>
      <c r="P44" s="73">
        <f t="shared" si="25"/>
        <v>0</v>
      </c>
      <c r="Q44" s="73">
        <f t="shared" si="26"/>
        <v>0</v>
      </c>
      <c r="R44" s="73">
        <f t="shared" si="27"/>
        <v>0</v>
      </c>
      <c r="S44" s="73">
        <f t="shared" si="28"/>
        <v>0</v>
      </c>
      <c r="T44" s="73">
        <f t="shared" si="29"/>
        <v>0</v>
      </c>
      <c r="U44" s="73">
        <f t="shared" si="30"/>
        <v>0</v>
      </c>
      <c r="V44" s="73">
        <f t="shared" si="31"/>
        <v>0</v>
      </c>
      <c r="W44" s="73">
        <f t="shared" si="31"/>
        <v>0</v>
      </c>
      <c r="X44" s="73">
        <f t="shared" si="31"/>
        <v>0</v>
      </c>
      <c r="Z44" s="73">
        <f t="shared" si="6"/>
        <v>0</v>
      </c>
      <c r="AA44" s="73">
        <f t="shared" si="7"/>
        <v>0</v>
      </c>
      <c r="AB44" s="73">
        <f t="shared" si="8"/>
        <v>0</v>
      </c>
      <c r="AC44" s="73">
        <f t="shared" si="9"/>
        <v>0</v>
      </c>
      <c r="AD44" s="73">
        <f t="shared" si="10"/>
        <v>0</v>
      </c>
      <c r="AE44" s="73">
        <f t="shared" si="11"/>
        <v>0</v>
      </c>
      <c r="AF44" s="73">
        <f t="shared" si="12"/>
        <v>0</v>
      </c>
      <c r="AG44" s="73">
        <f t="shared" si="13"/>
        <v>0</v>
      </c>
      <c r="AH44" s="73">
        <f t="shared" si="14"/>
        <v>0</v>
      </c>
      <c r="AI44" s="73">
        <f t="shared" si="15"/>
        <v>0</v>
      </c>
      <c r="AJ44" s="73">
        <f t="shared" si="16"/>
        <v>0</v>
      </c>
      <c r="AK44" s="73">
        <f t="shared" si="17"/>
        <v>0</v>
      </c>
      <c r="AL44" s="73">
        <f t="shared" si="18"/>
        <v>0</v>
      </c>
      <c r="AM44" s="73">
        <f t="shared" si="18"/>
        <v>0</v>
      </c>
      <c r="AN44" s="73">
        <f t="shared" si="18"/>
        <v>0</v>
      </c>
    </row>
    <row r="45" spans="2:52" hidden="1">
      <c r="B45" s="61"/>
      <c r="C45" s="63"/>
      <c r="D45" s="80"/>
      <c r="E45" s="57"/>
      <c r="F45" s="77"/>
      <c r="G45" s="78">
        <f t="shared" si="1"/>
        <v>0</v>
      </c>
      <c r="H45" s="79">
        <f t="shared" si="2"/>
        <v>0</v>
      </c>
      <c r="I45" s="315"/>
      <c r="J45" s="73">
        <f t="shared" si="19"/>
        <v>0</v>
      </c>
      <c r="K45" s="73">
        <f t="shared" si="20"/>
        <v>0</v>
      </c>
      <c r="L45" s="73">
        <f t="shared" si="21"/>
        <v>0</v>
      </c>
      <c r="M45" s="73">
        <f t="shared" si="22"/>
        <v>0</v>
      </c>
      <c r="N45" s="73">
        <f t="shared" si="23"/>
        <v>0</v>
      </c>
      <c r="O45" s="73">
        <f t="shared" si="24"/>
        <v>0</v>
      </c>
      <c r="P45" s="73">
        <f t="shared" si="25"/>
        <v>0</v>
      </c>
      <c r="Q45" s="73">
        <f t="shared" si="26"/>
        <v>0</v>
      </c>
      <c r="R45" s="73">
        <f t="shared" si="27"/>
        <v>0</v>
      </c>
      <c r="S45" s="73">
        <f t="shared" si="28"/>
        <v>0</v>
      </c>
      <c r="T45" s="73">
        <f t="shared" si="29"/>
        <v>0</v>
      </c>
      <c r="U45" s="73">
        <f t="shared" si="30"/>
        <v>0</v>
      </c>
      <c r="V45" s="73">
        <f t="shared" si="31"/>
        <v>0</v>
      </c>
      <c r="W45" s="73">
        <f t="shared" si="31"/>
        <v>0</v>
      </c>
      <c r="X45" s="73">
        <f t="shared" si="31"/>
        <v>0</v>
      </c>
      <c r="Z45" s="73">
        <f t="shared" si="6"/>
        <v>0</v>
      </c>
      <c r="AA45" s="73">
        <f t="shared" si="7"/>
        <v>0</v>
      </c>
      <c r="AB45" s="73">
        <f t="shared" si="8"/>
        <v>0</v>
      </c>
      <c r="AC45" s="73">
        <f t="shared" si="9"/>
        <v>0</v>
      </c>
      <c r="AD45" s="73">
        <f t="shared" si="10"/>
        <v>0</v>
      </c>
      <c r="AE45" s="73">
        <f t="shared" si="11"/>
        <v>0</v>
      </c>
      <c r="AF45" s="73">
        <f t="shared" si="12"/>
        <v>0</v>
      </c>
      <c r="AG45" s="73">
        <f t="shared" si="13"/>
        <v>0</v>
      </c>
      <c r="AH45" s="73">
        <f t="shared" si="14"/>
        <v>0</v>
      </c>
      <c r="AI45" s="73">
        <f t="shared" si="15"/>
        <v>0</v>
      </c>
      <c r="AJ45" s="73">
        <f t="shared" si="16"/>
        <v>0</v>
      </c>
      <c r="AK45" s="73">
        <f t="shared" si="17"/>
        <v>0</v>
      </c>
      <c r="AL45" s="73">
        <f t="shared" si="18"/>
        <v>0</v>
      </c>
      <c r="AM45" s="73">
        <f t="shared" si="18"/>
        <v>0</v>
      </c>
      <c r="AN45" s="73">
        <f t="shared" si="18"/>
        <v>0</v>
      </c>
    </row>
    <row r="46" spans="2:52" hidden="1">
      <c r="B46" s="61"/>
      <c r="C46" s="63"/>
      <c r="D46" s="80"/>
      <c r="E46" s="57"/>
      <c r="F46" s="77"/>
      <c r="G46" s="78">
        <f t="shared" si="1"/>
        <v>0</v>
      </c>
      <c r="H46" s="79">
        <f t="shared" si="2"/>
        <v>0</v>
      </c>
      <c r="I46" s="315"/>
      <c r="J46" s="73">
        <f t="shared" si="19"/>
        <v>0</v>
      </c>
      <c r="K46" s="73">
        <f t="shared" si="20"/>
        <v>0</v>
      </c>
      <c r="L46" s="73">
        <f t="shared" si="21"/>
        <v>0</v>
      </c>
      <c r="M46" s="73">
        <f t="shared" si="22"/>
        <v>0</v>
      </c>
      <c r="N46" s="73">
        <f t="shared" si="23"/>
        <v>0</v>
      </c>
      <c r="O46" s="73">
        <f t="shared" si="24"/>
        <v>0</v>
      </c>
      <c r="P46" s="73">
        <f t="shared" si="25"/>
        <v>0</v>
      </c>
      <c r="Q46" s="73">
        <f t="shared" si="26"/>
        <v>0</v>
      </c>
      <c r="R46" s="73">
        <f t="shared" si="27"/>
        <v>0</v>
      </c>
      <c r="S46" s="73">
        <f t="shared" si="28"/>
        <v>0</v>
      </c>
      <c r="T46" s="73">
        <f t="shared" si="29"/>
        <v>0</v>
      </c>
      <c r="U46" s="73">
        <f t="shared" si="30"/>
        <v>0</v>
      </c>
      <c r="V46" s="73">
        <f t="shared" si="31"/>
        <v>0</v>
      </c>
      <c r="W46" s="73">
        <f t="shared" si="31"/>
        <v>0</v>
      </c>
      <c r="X46" s="73">
        <f t="shared" si="31"/>
        <v>0</v>
      </c>
      <c r="Z46" s="73">
        <f t="shared" si="6"/>
        <v>0</v>
      </c>
      <c r="AA46" s="73">
        <f t="shared" si="7"/>
        <v>0</v>
      </c>
      <c r="AB46" s="73">
        <f t="shared" si="8"/>
        <v>0</v>
      </c>
      <c r="AC46" s="73">
        <f t="shared" si="9"/>
        <v>0</v>
      </c>
      <c r="AD46" s="73">
        <f t="shared" si="10"/>
        <v>0</v>
      </c>
      <c r="AE46" s="73">
        <f t="shared" si="11"/>
        <v>0</v>
      </c>
      <c r="AF46" s="73">
        <f t="shared" si="12"/>
        <v>0</v>
      </c>
      <c r="AG46" s="73">
        <f t="shared" si="13"/>
        <v>0</v>
      </c>
      <c r="AH46" s="73">
        <f t="shared" si="14"/>
        <v>0</v>
      </c>
      <c r="AI46" s="73">
        <f t="shared" si="15"/>
        <v>0</v>
      </c>
      <c r="AJ46" s="73">
        <f t="shared" si="16"/>
        <v>0</v>
      </c>
      <c r="AK46" s="73">
        <f t="shared" si="17"/>
        <v>0</v>
      </c>
      <c r="AL46" s="73">
        <f t="shared" si="18"/>
        <v>0</v>
      </c>
      <c r="AM46" s="73">
        <f t="shared" si="18"/>
        <v>0</v>
      </c>
      <c r="AN46" s="73">
        <f t="shared" si="18"/>
        <v>0</v>
      </c>
    </row>
    <row r="47" spans="2:52" hidden="1">
      <c r="B47" s="61"/>
      <c r="C47" s="63"/>
      <c r="D47" s="80"/>
      <c r="E47" s="57"/>
      <c r="F47" s="77"/>
      <c r="G47" s="78">
        <f t="shared" si="1"/>
        <v>0</v>
      </c>
      <c r="H47" s="79">
        <f t="shared" si="2"/>
        <v>0</v>
      </c>
      <c r="I47" s="315"/>
      <c r="J47" s="73">
        <f t="shared" si="19"/>
        <v>0</v>
      </c>
      <c r="K47" s="73">
        <f t="shared" si="20"/>
        <v>0</v>
      </c>
      <c r="L47" s="73">
        <f t="shared" si="21"/>
        <v>0</v>
      </c>
      <c r="M47" s="73">
        <f t="shared" si="22"/>
        <v>0</v>
      </c>
      <c r="N47" s="73">
        <f t="shared" si="23"/>
        <v>0</v>
      </c>
      <c r="O47" s="73">
        <f t="shared" si="24"/>
        <v>0</v>
      </c>
      <c r="P47" s="73">
        <f t="shared" si="25"/>
        <v>0</v>
      </c>
      <c r="Q47" s="73">
        <f t="shared" si="26"/>
        <v>0</v>
      </c>
      <c r="R47" s="73">
        <f t="shared" si="27"/>
        <v>0</v>
      </c>
      <c r="S47" s="73">
        <f t="shared" si="28"/>
        <v>0</v>
      </c>
      <c r="T47" s="73">
        <f t="shared" si="29"/>
        <v>0</v>
      </c>
      <c r="U47" s="73">
        <f t="shared" si="30"/>
        <v>0</v>
      </c>
      <c r="V47" s="73">
        <f t="shared" si="31"/>
        <v>0</v>
      </c>
      <c r="W47" s="73">
        <f t="shared" si="31"/>
        <v>0</v>
      </c>
      <c r="X47" s="73">
        <f t="shared" si="31"/>
        <v>0</v>
      </c>
      <c r="Z47" s="73">
        <f t="shared" si="6"/>
        <v>0</v>
      </c>
      <c r="AA47" s="73">
        <f t="shared" si="7"/>
        <v>0</v>
      </c>
      <c r="AB47" s="73">
        <f t="shared" si="8"/>
        <v>0</v>
      </c>
      <c r="AC47" s="73">
        <f t="shared" si="9"/>
        <v>0</v>
      </c>
      <c r="AD47" s="73">
        <f t="shared" si="10"/>
        <v>0</v>
      </c>
      <c r="AE47" s="73">
        <f t="shared" si="11"/>
        <v>0</v>
      </c>
      <c r="AF47" s="73">
        <f t="shared" si="12"/>
        <v>0</v>
      </c>
      <c r="AG47" s="73">
        <f t="shared" si="13"/>
        <v>0</v>
      </c>
      <c r="AH47" s="73">
        <f t="shared" si="14"/>
        <v>0</v>
      </c>
      <c r="AI47" s="73">
        <f t="shared" si="15"/>
        <v>0</v>
      </c>
      <c r="AJ47" s="73">
        <f t="shared" si="16"/>
        <v>0</v>
      </c>
      <c r="AK47" s="73">
        <f t="shared" si="17"/>
        <v>0</v>
      </c>
      <c r="AL47" s="73">
        <f t="shared" si="18"/>
        <v>0</v>
      </c>
      <c r="AM47" s="73">
        <f t="shared" si="18"/>
        <v>0</v>
      </c>
      <c r="AN47" s="73">
        <f t="shared" si="18"/>
        <v>0</v>
      </c>
    </row>
    <row r="48" spans="2:52" hidden="1">
      <c r="B48" s="61"/>
      <c r="C48" s="63"/>
      <c r="D48" s="80"/>
      <c r="E48" s="57"/>
      <c r="F48" s="77"/>
      <c r="G48" s="78">
        <f t="shared" si="1"/>
        <v>0</v>
      </c>
      <c r="H48" s="79">
        <f t="shared" si="2"/>
        <v>0</v>
      </c>
      <c r="I48" s="315"/>
      <c r="J48" s="73">
        <f t="shared" si="19"/>
        <v>0</v>
      </c>
      <c r="K48" s="73">
        <f t="shared" si="20"/>
        <v>0</v>
      </c>
      <c r="L48" s="73">
        <f t="shared" si="21"/>
        <v>0</v>
      </c>
      <c r="M48" s="73">
        <f t="shared" si="22"/>
        <v>0</v>
      </c>
      <c r="N48" s="73">
        <f t="shared" si="23"/>
        <v>0</v>
      </c>
      <c r="O48" s="73">
        <f t="shared" si="24"/>
        <v>0</v>
      </c>
      <c r="P48" s="73">
        <f t="shared" si="25"/>
        <v>0</v>
      </c>
      <c r="Q48" s="73">
        <f t="shared" si="26"/>
        <v>0</v>
      </c>
      <c r="R48" s="73">
        <f t="shared" si="27"/>
        <v>0</v>
      </c>
      <c r="S48" s="73">
        <f t="shared" si="28"/>
        <v>0</v>
      </c>
      <c r="T48" s="73">
        <f t="shared" si="29"/>
        <v>0</v>
      </c>
      <c r="U48" s="73">
        <f t="shared" si="30"/>
        <v>0</v>
      </c>
      <c r="V48" s="73">
        <f t="shared" si="31"/>
        <v>0</v>
      </c>
      <c r="W48" s="73">
        <f t="shared" si="31"/>
        <v>0</v>
      </c>
      <c r="X48" s="73">
        <f t="shared" si="31"/>
        <v>0</v>
      </c>
      <c r="Z48" s="73">
        <f t="shared" si="6"/>
        <v>0</v>
      </c>
      <c r="AA48" s="73">
        <f t="shared" si="7"/>
        <v>0</v>
      </c>
      <c r="AB48" s="73">
        <f t="shared" si="8"/>
        <v>0</v>
      </c>
      <c r="AC48" s="73">
        <f t="shared" si="9"/>
        <v>0</v>
      </c>
      <c r="AD48" s="73">
        <f t="shared" si="10"/>
        <v>0</v>
      </c>
      <c r="AE48" s="73">
        <f t="shared" si="11"/>
        <v>0</v>
      </c>
      <c r="AF48" s="73">
        <f t="shared" si="12"/>
        <v>0</v>
      </c>
      <c r="AG48" s="73">
        <f t="shared" si="13"/>
        <v>0</v>
      </c>
      <c r="AH48" s="73">
        <f t="shared" si="14"/>
        <v>0</v>
      </c>
      <c r="AI48" s="73">
        <f t="shared" si="15"/>
        <v>0</v>
      </c>
      <c r="AJ48" s="73">
        <f t="shared" si="16"/>
        <v>0</v>
      </c>
      <c r="AK48" s="73">
        <f t="shared" si="17"/>
        <v>0</v>
      </c>
      <c r="AL48" s="73">
        <f t="shared" si="18"/>
        <v>0</v>
      </c>
      <c r="AM48" s="73">
        <f t="shared" si="18"/>
        <v>0</v>
      </c>
      <c r="AN48" s="73">
        <f t="shared" si="18"/>
        <v>0</v>
      </c>
    </row>
    <row r="49" spans="2:42">
      <c r="B49" s="61"/>
      <c r="C49" s="63"/>
      <c r="D49" s="80"/>
      <c r="E49" s="57"/>
      <c r="F49" s="77"/>
      <c r="G49" s="78">
        <f t="shared" si="1"/>
        <v>0</v>
      </c>
      <c r="H49" s="79">
        <f t="shared" si="2"/>
        <v>0</v>
      </c>
      <c r="I49" s="315"/>
      <c r="J49" s="73">
        <f t="shared" si="19"/>
        <v>0</v>
      </c>
      <c r="K49" s="73">
        <f t="shared" si="20"/>
        <v>0</v>
      </c>
      <c r="L49" s="73">
        <f t="shared" si="21"/>
        <v>0</v>
      </c>
      <c r="M49" s="73">
        <f t="shared" si="22"/>
        <v>0</v>
      </c>
      <c r="N49" s="73">
        <f t="shared" si="23"/>
        <v>0</v>
      </c>
      <c r="O49" s="73">
        <f t="shared" si="24"/>
        <v>0</v>
      </c>
      <c r="P49" s="73">
        <f t="shared" si="25"/>
        <v>0</v>
      </c>
      <c r="Q49" s="73">
        <f t="shared" si="26"/>
        <v>0</v>
      </c>
      <c r="R49" s="73">
        <f t="shared" si="27"/>
        <v>0</v>
      </c>
      <c r="S49" s="73">
        <f t="shared" si="28"/>
        <v>0</v>
      </c>
      <c r="T49" s="73">
        <f t="shared" si="29"/>
        <v>0</v>
      </c>
      <c r="U49" s="73">
        <f t="shared" si="30"/>
        <v>0</v>
      </c>
      <c r="V49" s="73">
        <f t="shared" si="31"/>
        <v>0</v>
      </c>
      <c r="W49" s="73">
        <f t="shared" si="31"/>
        <v>0</v>
      </c>
      <c r="X49" s="73">
        <f t="shared" si="31"/>
        <v>0</v>
      </c>
      <c r="Z49" s="73">
        <f t="shared" si="6"/>
        <v>0</v>
      </c>
      <c r="AA49" s="73">
        <f t="shared" si="7"/>
        <v>0</v>
      </c>
      <c r="AB49" s="73">
        <f t="shared" si="8"/>
        <v>0</v>
      </c>
      <c r="AC49" s="73">
        <f t="shared" si="9"/>
        <v>0</v>
      </c>
      <c r="AD49" s="73">
        <f t="shared" si="10"/>
        <v>0</v>
      </c>
      <c r="AE49" s="73">
        <f t="shared" si="11"/>
        <v>0</v>
      </c>
      <c r="AF49" s="73">
        <f t="shared" si="12"/>
        <v>0</v>
      </c>
      <c r="AG49" s="73">
        <f t="shared" si="13"/>
        <v>0</v>
      </c>
      <c r="AH49" s="73">
        <f t="shared" si="14"/>
        <v>0</v>
      </c>
      <c r="AI49" s="73">
        <f t="shared" si="15"/>
        <v>0</v>
      </c>
      <c r="AJ49" s="73">
        <f t="shared" si="16"/>
        <v>0</v>
      </c>
      <c r="AK49" s="73">
        <f t="shared" si="17"/>
        <v>0</v>
      </c>
      <c r="AL49" s="73">
        <f t="shared" si="18"/>
        <v>0</v>
      </c>
      <c r="AM49" s="73">
        <f t="shared" si="18"/>
        <v>0</v>
      </c>
      <c r="AN49" s="73">
        <f t="shared" si="18"/>
        <v>0</v>
      </c>
    </row>
    <row r="50" spans="2:42">
      <c r="B50" s="61"/>
      <c r="C50" s="63"/>
      <c r="D50" s="80"/>
      <c r="E50" s="57"/>
      <c r="F50" s="77"/>
      <c r="G50" s="78">
        <f t="shared" si="1"/>
        <v>0</v>
      </c>
      <c r="H50" s="79">
        <f t="shared" si="2"/>
        <v>0</v>
      </c>
      <c r="I50" s="315"/>
      <c r="J50" s="73">
        <f t="shared" si="19"/>
        <v>0</v>
      </c>
      <c r="K50" s="73">
        <f t="shared" si="20"/>
        <v>0</v>
      </c>
      <c r="L50" s="73">
        <f t="shared" si="21"/>
        <v>0</v>
      </c>
      <c r="M50" s="73">
        <f t="shared" si="22"/>
        <v>0</v>
      </c>
      <c r="N50" s="73">
        <f t="shared" si="23"/>
        <v>0</v>
      </c>
      <c r="O50" s="73">
        <f t="shared" si="24"/>
        <v>0</v>
      </c>
      <c r="P50" s="73">
        <f t="shared" si="25"/>
        <v>0</v>
      </c>
      <c r="Q50" s="73">
        <f t="shared" si="26"/>
        <v>0</v>
      </c>
      <c r="R50" s="73">
        <f t="shared" si="27"/>
        <v>0</v>
      </c>
      <c r="S50" s="73">
        <f t="shared" si="28"/>
        <v>0</v>
      </c>
      <c r="T50" s="73">
        <f t="shared" si="29"/>
        <v>0</v>
      </c>
      <c r="U50" s="73">
        <f t="shared" si="30"/>
        <v>0</v>
      </c>
      <c r="V50" s="73">
        <f t="shared" si="31"/>
        <v>0</v>
      </c>
      <c r="W50" s="73">
        <f t="shared" si="31"/>
        <v>0</v>
      </c>
      <c r="X50" s="73">
        <f t="shared" si="31"/>
        <v>0</v>
      </c>
      <c r="Z50" s="73">
        <f t="shared" si="6"/>
        <v>0</v>
      </c>
      <c r="AA50" s="73">
        <f t="shared" si="7"/>
        <v>0</v>
      </c>
      <c r="AB50" s="73">
        <f t="shared" si="8"/>
        <v>0</v>
      </c>
      <c r="AC50" s="73">
        <f t="shared" si="9"/>
        <v>0</v>
      </c>
      <c r="AD50" s="73">
        <f t="shared" si="10"/>
        <v>0</v>
      </c>
      <c r="AE50" s="73">
        <f t="shared" si="11"/>
        <v>0</v>
      </c>
      <c r="AF50" s="73">
        <f t="shared" si="12"/>
        <v>0</v>
      </c>
      <c r="AG50" s="73">
        <f t="shared" si="13"/>
        <v>0</v>
      </c>
      <c r="AH50" s="73">
        <f t="shared" si="14"/>
        <v>0</v>
      </c>
      <c r="AI50" s="73">
        <f t="shared" si="15"/>
        <v>0</v>
      </c>
      <c r="AJ50" s="73">
        <f t="shared" si="16"/>
        <v>0</v>
      </c>
      <c r="AK50" s="73">
        <f t="shared" si="17"/>
        <v>0</v>
      </c>
      <c r="AL50" s="73">
        <f t="shared" si="18"/>
        <v>0</v>
      </c>
      <c r="AM50" s="73">
        <f t="shared" si="18"/>
        <v>0</v>
      </c>
      <c r="AN50" s="73">
        <f t="shared" si="18"/>
        <v>0</v>
      </c>
    </row>
    <row r="51" spans="2:42">
      <c r="B51" s="61"/>
      <c r="C51" s="63"/>
      <c r="D51" s="80"/>
      <c r="E51" s="57"/>
      <c r="F51" s="77"/>
      <c r="G51" s="78">
        <f t="shared" si="1"/>
        <v>0</v>
      </c>
      <c r="H51" s="79">
        <f t="shared" si="2"/>
        <v>0</v>
      </c>
      <c r="I51" s="315"/>
      <c r="J51" s="73">
        <f t="shared" si="19"/>
        <v>0</v>
      </c>
      <c r="K51" s="73">
        <f t="shared" si="20"/>
        <v>0</v>
      </c>
      <c r="L51" s="73">
        <f t="shared" si="21"/>
        <v>0</v>
      </c>
      <c r="M51" s="73">
        <f t="shared" si="22"/>
        <v>0</v>
      </c>
      <c r="N51" s="73">
        <f t="shared" si="23"/>
        <v>0</v>
      </c>
      <c r="O51" s="73">
        <f t="shared" si="24"/>
        <v>0</v>
      </c>
      <c r="P51" s="73">
        <f t="shared" si="25"/>
        <v>0</v>
      </c>
      <c r="Q51" s="73">
        <f t="shared" si="26"/>
        <v>0</v>
      </c>
      <c r="R51" s="73">
        <f t="shared" si="27"/>
        <v>0</v>
      </c>
      <c r="S51" s="73">
        <f t="shared" si="28"/>
        <v>0</v>
      </c>
      <c r="T51" s="73">
        <f t="shared" si="29"/>
        <v>0</v>
      </c>
      <c r="U51" s="73">
        <f t="shared" si="30"/>
        <v>0</v>
      </c>
      <c r="V51" s="73">
        <f t="shared" si="31"/>
        <v>0</v>
      </c>
      <c r="W51" s="73">
        <f t="shared" si="31"/>
        <v>0</v>
      </c>
      <c r="X51" s="73">
        <f t="shared" si="31"/>
        <v>0</v>
      </c>
      <c r="Z51" s="73">
        <f t="shared" si="6"/>
        <v>0</v>
      </c>
      <c r="AA51" s="73">
        <f t="shared" si="7"/>
        <v>0</v>
      </c>
      <c r="AB51" s="73">
        <f t="shared" si="8"/>
        <v>0</v>
      </c>
      <c r="AC51" s="73">
        <f t="shared" si="9"/>
        <v>0</v>
      </c>
      <c r="AD51" s="73">
        <f t="shared" si="10"/>
        <v>0</v>
      </c>
      <c r="AE51" s="73">
        <f t="shared" si="11"/>
        <v>0</v>
      </c>
      <c r="AF51" s="73">
        <f t="shared" si="12"/>
        <v>0</v>
      </c>
      <c r="AG51" s="73">
        <f t="shared" si="13"/>
        <v>0</v>
      </c>
      <c r="AH51" s="73">
        <f t="shared" si="14"/>
        <v>0</v>
      </c>
      <c r="AI51" s="73">
        <f t="shared" si="15"/>
        <v>0</v>
      </c>
      <c r="AJ51" s="73">
        <f t="shared" si="16"/>
        <v>0</v>
      </c>
      <c r="AK51" s="73">
        <f t="shared" si="17"/>
        <v>0</v>
      </c>
      <c r="AL51" s="73">
        <f t="shared" si="18"/>
        <v>0</v>
      </c>
      <c r="AM51" s="73">
        <f t="shared" si="18"/>
        <v>0</v>
      </c>
      <c r="AN51" s="73">
        <f t="shared" si="18"/>
        <v>0</v>
      </c>
    </row>
    <row r="52" spans="2:42">
      <c r="B52" s="61"/>
      <c r="C52" s="63"/>
      <c r="D52" s="80"/>
      <c r="E52" s="57"/>
      <c r="F52" s="77"/>
      <c r="G52" s="78">
        <f t="shared" si="1"/>
        <v>0</v>
      </c>
      <c r="H52" s="79">
        <f t="shared" si="2"/>
        <v>0</v>
      </c>
      <c r="I52" s="315"/>
      <c r="J52" s="73">
        <f t="shared" si="19"/>
        <v>0</v>
      </c>
      <c r="K52" s="73">
        <f t="shared" si="20"/>
        <v>0</v>
      </c>
      <c r="L52" s="73">
        <f t="shared" si="21"/>
        <v>0</v>
      </c>
      <c r="M52" s="73">
        <f t="shared" si="22"/>
        <v>0</v>
      </c>
      <c r="N52" s="73">
        <f t="shared" si="23"/>
        <v>0</v>
      </c>
      <c r="O52" s="73">
        <f t="shared" si="24"/>
        <v>0</v>
      </c>
      <c r="P52" s="73">
        <f t="shared" si="25"/>
        <v>0</v>
      </c>
      <c r="Q52" s="73">
        <f t="shared" si="26"/>
        <v>0</v>
      </c>
      <c r="R52" s="73">
        <f t="shared" si="27"/>
        <v>0</v>
      </c>
      <c r="S52" s="73">
        <f t="shared" si="28"/>
        <v>0</v>
      </c>
      <c r="T52" s="73">
        <f t="shared" si="29"/>
        <v>0</v>
      </c>
      <c r="U52" s="73">
        <f t="shared" si="30"/>
        <v>0</v>
      </c>
      <c r="V52" s="73">
        <f t="shared" si="31"/>
        <v>0</v>
      </c>
      <c r="W52" s="73">
        <f t="shared" si="31"/>
        <v>0</v>
      </c>
      <c r="X52" s="73">
        <f t="shared" si="31"/>
        <v>0</v>
      </c>
      <c r="Z52" s="73">
        <f t="shared" si="6"/>
        <v>0</v>
      </c>
      <c r="AA52" s="73">
        <f t="shared" si="7"/>
        <v>0</v>
      </c>
      <c r="AB52" s="73">
        <f t="shared" si="8"/>
        <v>0</v>
      </c>
      <c r="AC52" s="73">
        <f t="shared" si="9"/>
        <v>0</v>
      </c>
      <c r="AD52" s="73">
        <f t="shared" si="10"/>
        <v>0</v>
      </c>
      <c r="AE52" s="73">
        <f t="shared" si="11"/>
        <v>0</v>
      </c>
      <c r="AF52" s="73">
        <f t="shared" si="12"/>
        <v>0</v>
      </c>
      <c r="AG52" s="73">
        <f t="shared" si="13"/>
        <v>0</v>
      </c>
      <c r="AH52" s="73">
        <f t="shared" si="14"/>
        <v>0</v>
      </c>
      <c r="AI52" s="73">
        <f t="shared" si="15"/>
        <v>0</v>
      </c>
      <c r="AJ52" s="73">
        <f t="shared" si="16"/>
        <v>0</v>
      </c>
      <c r="AK52" s="73">
        <f t="shared" si="17"/>
        <v>0</v>
      </c>
      <c r="AL52" s="73">
        <f t="shared" si="18"/>
        <v>0</v>
      </c>
      <c r="AM52" s="73">
        <f t="shared" si="18"/>
        <v>0</v>
      </c>
      <c r="AN52" s="73">
        <f t="shared" si="18"/>
        <v>0</v>
      </c>
    </row>
    <row r="53" spans="2:42">
      <c r="B53" s="61"/>
      <c r="C53" s="63"/>
      <c r="D53" s="80"/>
      <c r="E53" s="57"/>
      <c r="F53" s="77"/>
      <c r="G53" s="78">
        <f t="shared" si="1"/>
        <v>0</v>
      </c>
      <c r="H53" s="79">
        <f t="shared" si="2"/>
        <v>0</v>
      </c>
      <c r="I53" s="315"/>
      <c r="J53" s="73">
        <f t="shared" si="19"/>
        <v>0</v>
      </c>
      <c r="K53" s="73">
        <f t="shared" si="20"/>
        <v>0</v>
      </c>
      <c r="L53" s="73">
        <f t="shared" si="21"/>
        <v>0</v>
      </c>
      <c r="M53" s="73">
        <f t="shared" si="22"/>
        <v>0</v>
      </c>
      <c r="N53" s="73">
        <f t="shared" si="23"/>
        <v>0</v>
      </c>
      <c r="O53" s="73">
        <f t="shared" si="24"/>
        <v>0</v>
      </c>
      <c r="P53" s="73">
        <f t="shared" si="25"/>
        <v>0</v>
      </c>
      <c r="Q53" s="73">
        <f t="shared" si="26"/>
        <v>0</v>
      </c>
      <c r="R53" s="73">
        <f t="shared" si="27"/>
        <v>0</v>
      </c>
      <c r="S53" s="73">
        <f t="shared" si="28"/>
        <v>0</v>
      </c>
      <c r="T53" s="73">
        <f t="shared" si="29"/>
        <v>0</v>
      </c>
      <c r="U53" s="73">
        <f t="shared" si="30"/>
        <v>0</v>
      </c>
      <c r="V53" s="73">
        <f t="shared" si="31"/>
        <v>0</v>
      </c>
      <c r="W53" s="73">
        <f t="shared" si="31"/>
        <v>0</v>
      </c>
      <c r="X53" s="73">
        <f t="shared" si="31"/>
        <v>0</v>
      </c>
      <c r="Z53" s="73">
        <f t="shared" si="6"/>
        <v>0</v>
      </c>
      <c r="AA53" s="73">
        <f t="shared" si="7"/>
        <v>0</v>
      </c>
      <c r="AB53" s="73">
        <f t="shared" si="8"/>
        <v>0</v>
      </c>
      <c r="AC53" s="73">
        <f t="shared" si="9"/>
        <v>0</v>
      </c>
      <c r="AD53" s="73">
        <f t="shared" si="10"/>
        <v>0</v>
      </c>
      <c r="AE53" s="73">
        <f t="shared" si="11"/>
        <v>0</v>
      </c>
      <c r="AF53" s="73">
        <f t="shared" si="12"/>
        <v>0</v>
      </c>
      <c r="AG53" s="73">
        <f t="shared" si="13"/>
        <v>0</v>
      </c>
      <c r="AH53" s="73">
        <f t="shared" si="14"/>
        <v>0</v>
      </c>
      <c r="AI53" s="73">
        <f t="shared" si="15"/>
        <v>0</v>
      </c>
      <c r="AJ53" s="73">
        <f t="shared" si="16"/>
        <v>0</v>
      </c>
      <c r="AK53" s="73">
        <f t="shared" si="17"/>
        <v>0</v>
      </c>
      <c r="AL53" s="73">
        <f t="shared" si="18"/>
        <v>0</v>
      </c>
      <c r="AM53" s="73">
        <f t="shared" si="18"/>
        <v>0</v>
      </c>
      <c r="AN53" s="73">
        <f t="shared" si="18"/>
        <v>0</v>
      </c>
    </row>
    <row r="54" spans="2:42">
      <c r="B54" s="61"/>
      <c r="C54" s="63"/>
      <c r="D54" s="80"/>
      <c r="E54" s="57"/>
      <c r="F54" s="77"/>
      <c r="G54" s="78">
        <f t="shared" si="1"/>
        <v>0</v>
      </c>
      <c r="H54" s="79">
        <f t="shared" si="2"/>
        <v>0</v>
      </c>
      <c r="I54" s="315"/>
      <c r="J54" s="73">
        <f t="shared" si="19"/>
        <v>0</v>
      </c>
      <c r="K54" s="73">
        <f t="shared" si="20"/>
        <v>0</v>
      </c>
      <c r="L54" s="73">
        <f t="shared" si="21"/>
        <v>0</v>
      </c>
      <c r="M54" s="73">
        <f t="shared" si="22"/>
        <v>0</v>
      </c>
      <c r="N54" s="73">
        <f t="shared" si="23"/>
        <v>0</v>
      </c>
      <c r="O54" s="73">
        <f t="shared" si="24"/>
        <v>0</v>
      </c>
      <c r="P54" s="73">
        <f t="shared" si="25"/>
        <v>0</v>
      </c>
      <c r="Q54" s="73">
        <f t="shared" si="26"/>
        <v>0</v>
      </c>
      <c r="R54" s="73">
        <f t="shared" si="27"/>
        <v>0</v>
      </c>
      <c r="S54" s="73">
        <f t="shared" si="28"/>
        <v>0</v>
      </c>
      <c r="T54" s="73">
        <f t="shared" si="29"/>
        <v>0</v>
      </c>
      <c r="U54" s="73">
        <f t="shared" si="30"/>
        <v>0</v>
      </c>
      <c r="V54" s="73">
        <f t="shared" si="31"/>
        <v>0</v>
      </c>
      <c r="W54" s="73">
        <f t="shared" si="31"/>
        <v>0</v>
      </c>
      <c r="X54" s="73">
        <f t="shared" si="31"/>
        <v>0</v>
      </c>
      <c r="Z54" s="73">
        <f t="shared" si="6"/>
        <v>0</v>
      </c>
      <c r="AA54" s="73">
        <f t="shared" si="7"/>
        <v>0</v>
      </c>
      <c r="AB54" s="73">
        <f t="shared" si="8"/>
        <v>0</v>
      </c>
      <c r="AC54" s="73">
        <f t="shared" si="9"/>
        <v>0</v>
      </c>
      <c r="AD54" s="73">
        <f t="shared" si="10"/>
        <v>0</v>
      </c>
      <c r="AE54" s="73">
        <f t="shared" si="11"/>
        <v>0</v>
      </c>
      <c r="AF54" s="73">
        <f t="shared" si="12"/>
        <v>0</v>
      </c>
      <c r="AG54" s="73">
        <f t="shared" si="13"/>
        <v>0</v>
      </c>
      <c r="AH54" s="73">
        <f t="shared" si="14"/>
        <v>0</v>
      </c>
      <c r="AI54" s="73">
        <f t="shared" si="15"/>
        <v>0</v>
      </c>
      <c r="AJ54" s="73">
        <f t="shared" si="16"/>
        <v>0</v>
      </c>
      <c r="AK54" s="73">
        <f t="shared" si="17"/>
        <v>0</v>
      </c>
      <c r="AL54" s="73">
        <f t="shared" si="18"/>
        <v>0</v>
      </c>
      <c r="AM54" s="73">
        <f t="shared" si="18"/>
        <v>0</v>
      </c>
      <c r="AN54" s="73">
        <f t="shared" si="18"/>
        <v>0</v>
      </c>
    </row>
    <row r="55" spans="2:42">
      <c r="B55" s="61"/>
      <c r="C55" s="63"/>
      <c r="D55" s="80"/>
      <c r="E55" s="57"/>
      <c r="F55" s="77"/>
      <c r="G55" s="78">
        <f t="shared" si="1"/>
        <v>0</v>
      </c>
      <c r="H55" s="79">
        <f t="shared" si="2"/>
        <v>0</v>
      </c>
      <c r="I55" s="315"/>
      <c r="J55" s="73">
        <f t="shared" si="19"/>
        <v>0</v>
      </c>
      <c r="K55" s="73">
        <f t="shared" si="20"/>
        <v>0</v>
      </c>
      <c r="L55" s="73">
        <f t="shared" si="21"/>
        <v>0</v>
      </c>
      <c r="M55" s="73">
        <f t="shared" si="22"/>
        <v>0</v>
      </c>
      <c r="N55" s="73">
        <f t="shared" si="23"/>
        <v>0</v>
      </c>
      <c r="O55" s="73">
        <f t="shared" si="24"/>
        <v>0</v>
      </c>
      <c r="P55" s="73">
        <f t="shared" si="25"/>
        <v>0</v>
      </c>
      <c r="Q55" s="73">
        <f t="shared" si="26"/>
        <v>0</v>
      </c>
      <c r="R55" s="73">
        <f t="shared" si="27"/>
        <v>0</v>
      </c>
      <c r="S55" s="73">
        <f t="shared" si="28"/>
        <v>0</v>
      </c>
      <c r="T55" s="73">
        <f t="shared" si="29"/>
        <v>0</v>
      </c>
      <c r="U55" s="73">
        <f t="shared" si="30"/>
        <v>0</v>
      </c>
      <c r="V55" s="73">
        <f t="shared" si="31"/>
        <v>0</v>
      </c>
      <c r="W55" s="73">
        <f t="shared" si="31"/>
        <v>0</v>
      </c>
      <c r="X55" s="73">
        <f t="shared" si="31"/>
        <v>0</v>
      </c>
      <c r="Z55" s="73">
        <f t="shared" si="6"/>
        <v>0</v>
      </c>
      <c r="AA55" s="73">
        <f t="shared" si="7"/>
        <v>0</v>
      </c>
      <c r="AB55" s="73">
        <f t="shared" si="8"/>
        <v>0</v>
      </c>
      <c r="AC55" s="73">
        <f t="shared" si="9"/>
        <v>0</v>
      </c>
      <c r="AD55" s="73">
        <f t="shared" si="10"/>
        <v>0</v>
      </c>
      <c r="AE55" s="73">
        <f t="shared" si="11"/>
        <v>0</v>
      </c>
      <c r="AF55" s="73">
        <f t="shared" si="12"/>
        <v>0</v>
      </c>
      <c r="AG55" s="73">
        <f t="shared" si="13"/>
        <v>0</v>
      </c>
      <c r="AH55" s="73">
        <f t="shared" si="14"/>
        <v>0</v>
      </c>
      <c r="AI55" s="73">
        <f t="shared" si="15"/>
        <v>0</v>
      </c>
      <c r="AJ55" s="73">
        <f t="shared" si="16"/>
        <v>0</v>
      </c>
      <c r="AK55" s="73">
        <f t="shared" si="17"/>
        <v>0</v>
      </c>
      <c r="AL55" s="73">
        <f t="shared" si="18"/>
        <v>0</v>
      </c>
      <c r="AM55" s="73">
        <f t="shared" si="18"/>
        <v>0</v>
      </c>
      <c r="AN55" s="73">
        <f t="shared" si="18"/>
        <v>0</v>
      </c>
    </row>
    <row r="56" spans="2:42">
      <c r="B56" s="61"/>
      <c r="C56" s="63"/>
      <c r="D56" s="80"/>
      <c r="E56" s="57"/>
      <c r="F56" s="77"/>
      <c r="G56" s="78">
        <f t="shared" si="1"/>
        <v>0</v>
      </c>
      <c r="H56" s="79">
        <f t="shared" si="2"/>
        <v>0</v>
      </c>
      <c r="I56" s="315"/>
      <c r="J56" s="73">
        <f t="shared" si="19"/>
        <v>0</v>
      </c>
      <c r="K56" s="73">
        <f t="shared" si="20"/>
        <v>0</v>
      </c>
      <c r="L56" s="73">
        <f t="shared" si="21"/>
        <v>0</v>
      </c>
      <c r="M56" s="73">
        <f t="shared" si="22"/>
        <v>0</v>
      </c>
      <c r="N56" s="73">
        <f t="shared" si="23"/>
        <v>0</v>
      </c>
      <c r="O56" s="73">
        <f t="shared" si="24"/>
        <v>0</v>
      </c>
      <c r="P56" s="73">
        <f t="shared" si="25"/>
        <v>0</v>
      </c>
      <c r="Q56" s="73">
        <f t="shared" si="26"/>
        <v>0</v>
      </c>
      <c r="R56" s="73">
        <f t="shared" si="27"/>
        <v>0</v>
      </c>
      <c r="S56" s="73">
        <f t="shared" si="28"/>
        <v>0</v>
      </c>
      <c r="T56" s="73">
        <f t="shared" si="29"/>
        <v>0</v>
      </c>
      <c r="U56" s="73">
        <f t="shared" si="30"/>
        <v>0</v>
      </c>
      <c r="V56" s="73">
        <f t="shared" si="31"/>
        <v>0</v>
      </c>
      <c r="W56" s="73">
        <f t="shared" si="31"/>
        <v>0</v>
      </c>
      <c r="X56" s="73">
        <f t="shared" si="31"/>
        <v>0</v>
      </c>
      <c r="Z56" s="73">
        <f t="shared" si="6"/>
        <v>0</v>
      </c>
      <c r="AA56" s="73">
        <f t="shared" si="7"/>
        <v>0</v>
      </c>
      <c r="AB56" s="73">
        <f t="shared" si="8"/>
        <v>0</v>
      </c>
      <c r="AC56" s="73">
        <f t="shared" si="9"/>
        <v>0</v>
      </c>
      <c r="AD56" s="73">
        <f t="shared" si="10"/>
        <v>0</v>
      </c>
      <c r="AE56" s="73">
        <f t="shared" si="11"/>
        <v>0</v>
      </c>
      <c r="AF56" s="73">
        <f t="shared" si="12"/>
        <v>0</v>
      </c>
      <c r="AG56" s="73">
        <f t="shared" si="13"/>
        <v>0</v>
      </c>
      <c r="AH56" s="73">
        <f t="shared" si="14"/>
        <v>0</v>
      </c>
      <c r="AI56" s="73">
        <f t="shared" si="15"/>
        <v>0</v>
      </c>
      <c r="AJ56" s="73">
        <f t="shared" si="16"/>
        <v>0</v>
      </c>
      <c r="AK56" s="73">
        <f t="shared" si="17"/>
        <v>0</v>
      </c>
      <c r="AL56" s="73">
        <f t="shared" si="18"/>
        <v>0</v>
      </c>
      <c r="AM56" s="73">
        <f t="shared" si="18"/>
        <v>0</v>
      </c>
      <c r="AN56" s="73">
        <f t="shared" si="18"/>
        <v>0</v>
      </c>
    </row>
    <row r="57" spans="2:42">
      <c r="B57" s="61"/>
      <c r="C57" s="63"/>
      <c r="D57" s="80"/>
      <c r="E57" s="57"/>
      <c r="F57" s="77"/>
      <c r="G57" s="78">
        <f t="shared" si="1"/>
        <v>0</v>
      </c>
      <c r="H57" s="79">
        <f t="shared" si="2"/>
        <v>0</v>
      </c>
      <c r="I57" s="315"/>
      <c r="J57" s="73">
        <f t="shared" si="19"/>
        <v>0</v>
      </c>
      <c r="K57" s="73">
        <f t="shared" si="20"/>
        <v>0</v>
      </c>
      <c r="L57" s="73">
        <f t="shared" si="21"/>
        <v>0</v>
      </c>
      <c r="M57" s="73">
        <f t="shared" si="22"/>
        <v>0</v>
      </c>
      <c r="N57" s="73">
        <f t="shared" si="23"/>
        <v>0</v>
      </c>
      <c r="O57" s="73">
        <f t="shared" si="24"/>
        <v>0</v>
      </c>
      <c r="P57" s="73">
        <f t="shared" si="25"/>
        <v>0</v>
      </c>
      <c r="Q57" s="73">
        <f t="shared" si="26"/>
        <v>0</v>
      </c>
      <c r="R57" s="73">
        <f t="shared" si="27"/>
        <v>0</v>
      </c>
      <c r="S57" s="73">
        <f t="shared" si="28"/>
        <v>0</v>
      </c>
      <c r="T57" s="73">
        <f t="shared" si="29"/>
        <v>0</v>
      </c>
      <c r="U57" s="73">
        <f t="shared" si="30"/>
        <v>0</v>
      </c>
      <c r="V57" s="73">
        <f t="shared" si="31"/>
        <v>0</v>
      </c>
      <c r="W57" s="73">
        <f t="shared" si="31"/>
        <v>0</v>
      </c>
      <c r="X57" s="73">
        <f t="shared" si="31"/>
        <v>0</v>
      </c>
      <c r="Z57" s="73">
        <f t="shared" si="6"/>
        <v>0</v>
      </c>
      <c r="AA57" s="73">
        <f t="shared" si="7"/>
        <v>0</v>
      </c>
      <c r="AB57" s="73">
        <f t="shared" si="8"/>
        <v>0</v>
      </c>
      <c r="AC57" s="73">
        <f t="shared" si="9"/>
        <v>0</v>
      </c>
      <c r="AD57" s="73">
        <f t="shared" si="10"/>
        <v>0</v>
      </c>
      <c r="AE57" s="73">
        <f t="shared" si="11"/>
        <v>0</v>
      </c>
      <c r="AF57" s="73">
        <f t="shared" si="12"/>
        <v>0</v>
      </c>
      <c r="AG57" s="73">
        <f t="shared" si="13"/>
        <v>0</v>
      </c>
      <c r="AH57" s="73">
        <f t="shared" si="14"/>
        <v>0</v>
      </c>
      <c r="AI57" s="73">
        <f t="shared" si="15"/>
        <v>0</v>
      </c>
      <c r="AJ57" s="73">
        <f t="shared" si="16"/>
        <v>0</v>
      </c>
      <c r="AK57" s="73">
        <f t="shared" si="17"/>
        <v>0</v>
      </c>
      <c r="AL57" s="73">
        <f t="shared" si="18"/>
        <v>0</v>
      </c>
      <c r="AM57" s="73">
        <f t="shared" si="18"/>
        <v>0</v>
      </c>
      <c r="AN57" s="73">
        <f t="shared" si="18"/>
        <v>0</v>
      </c>
    </row>
    <row r="58" spans="2:42">
      <c r="B58" s="61"/>
      <c r="C58" s="63"/>
      <c r="D58" s="80"/>
      <c r="E58" s="57"/>
      <c r="F58" s="77"/>
      <c r="G58" s="78">
        <f t="shared" si="1"/>
        <v>0</v>
      </c>
      <c r="H58" s="79">
        <f t="shared" si="2"/>
        <v>0</v>
      </c>
      <c r="I58" s="315"/>
      <c r="J58" s="73">
        <f t="shared" si="19"/>
        <v>0</v>
      </c>
      <c r="K58" s="73">
        <f t="shared" si="20"/>
        <v>0</v>
      </c>
      <c r="L58" s="73">
        <f t="shared" si="21"/>
        <v>0</v>
      </c>
      <c r="M58" s="73">
        <f t="shared" si="22"/>
        <v>0</v>
      </c>
      <c r="N58" s="73">
        <f t="shared" si="23"/>
        <v>0</v>
      </c>
      <c r="O58" s="73">
        <f t="shared" si="24"/>
        <v>0</v>
      </c>
      <c r="P58" s="73">
        <f t="shared" si="25"/>
        <v>0</v>
      </c>
      <c r="Q58" s="73">
        <f t="shared" si="26"/>
        <v>0</v>
      </c>
      <c r="R58" s="73">
        <f t="shared" si="27"/>
        <v>0</v>
      </c>
      <c r="S58" s="73">
        <f t="shared" si="28"/>
        <v>0</v>
      </c>
      <c r="T58" s="73">
        <f t="shared" si="29"/>
        <v>0</v>
      </c>
      <c r="U58" s="73">
        <f t="shared" si="30"/>
        <v>0</v>
      </c>
      <c r="V58" s="73">
        <f t="shared" si="31"/>
        <v>0</v>
      </c>
      <c r="W58" s="73">
        <f t="shared" si="31"/>
        <v>0</v>
      </c>
      <c r="X58" s="73">
        <f t="shared" si="31"/>
        <v>0</v>
      </c>
      <c r="Z58" s="73">
        <f t="shared" si="6"/>
        <v>0</v>
      </c>
      <c r="AA58" s="73">
        <f t="shared" si="7"/>
        <v>0</v>
      </c>
      <c r="AB58" s="73">
        <f t="shared" si="8"/>
        <v>0</v>
      </c>
      <c r="AC58" s="73">
        <f t="shared" si="9"/>
        <v>0</v>
      </c>
      <c r="AD58" s="73">
        <f t="shared" si="10"/>
        <v>0</v>
      </c>
      <c r="AE58" s="73">
        <f t="shared" si="11"/>
        <v>0</v>
      </c>
      <c r="AF58" s="73">
        <f t="shared" si="12"/>
        <v>0</v>
      </c>
      <c r="AG58" s="73">
        <f t="shared" si="13"/>
        <v>0</v>
      </c>
      <c r="AH58" s="73">
        <f t="shared" si="14"/>
        <v>0</v>
      </c>
      <c r="AI58" s="73">
        <f t="shared" si="15"/>
        <v>0</v>
      </c>
      <c r="AJ58" s="73">
        <f t="shared" si="16"/>
        <v>0</v>
      </c>
      <c r="AK58" s="73">
        <f t="shared" si="17"/>
        <v>0</v>
      </c>
      <c r="AL58" s="73">
        <f t="shared" si="18"/>
        <v>0</v>
      </c>
      <c r="AM58" s="73">
        <f t="shared" si="18"/>
        <v>0</v>
      </c>
      <c r="AN58" s="73">
        <f t="shared" si="18"/>
        <v>0</v>
      </c>
    </row>
    <row r="59" spans="2:42">
      <c r="B59" s="61"/>
      <c r="C59" s="63"/>
      <c r="D59" s="80"/>
      <c r="E59" s="57"/>
      <c r="F59" s="77"/>
      <c r="G59" s="78">
        <f t="shared" si="1"/>
        <v>0</v>
      </c>
      <c r="H59" s="79">
        <f t="shared" si="2"/>
        <v>0</v>
      </c>
      <c r="I59" s="315"/>
      <c r="J59" s="73">
        <f t="shared" si="19"/>
        <v>0</v>
      </c>
      <c r="K59" s="73">
        <f t="shared" si="20"/>
        <v>0</v>
      </c>
      <c r="L59" s="73">
        <f t="shared" si="21"/>
        <v>0</v>
      </c>
      <c r="M59" s="73">
        <f t="shared" si="22"/>
        <v>0</v>
      </c>
      <c r="N59" s="73">
        <f t="shared" si="23"/>
        <v>0</v>
      </c>
      <c r="O59" s="73">
        <f t="shared" si="24"/>
        <v>0</v>
      </c>
      <c r="P59" s="73">
        <f t="shared" si="25"/>
        <v>0</v>
      </c>
      <c r="Q59" s="73">
        <f t="shared" si="26"/>
        <v>0</v>
      </c>
      <c r="R59" s="73">
        <f t="shared" si="27"/>
        <v>0</v>
      </c>
      <c r="S59" s="73">
        <f t="shared" si="28"/>
        <v>0</v>
      </c>
      <c r="T59" s="73">
        <f t="shared" si="29"/>
        <v>0</v>
      </c>
      <c r="U59" s="73">
        <f t="shared" si="30"/>
        <v>0</v>
      </c>
      <c r="V59" s="73">
        <f t="shared" si="31"/>
        <v>0</v>
      </c>
      <c r="W59" s="73">
        <f t="shared" si="31"/>
        <v>0</v>
      </c>
      <c r="X59" s="73">
        <f t="shared" si="31"/>
        <v>0</v>
      </c>
      <c r="Z59" s="73">
        <f t="shared" si="6"/>
        <v>0</v>
      </c>
      <c r="AA59" s="73">
        <f t="shared" si="7"/>
        <v>0</v>
      </c>
      <c r="AB59" s="73">
        <f t="shared" si="8"/>
        <v>0</v>
      </c>
      <c r="AC59" s="73">
        <f t="shared" si="9"/>
        <v>0</v>
      </c>
      <c r="AD59" s="73">
        <f t="shared" si="10"/>
        <v>0</v>
      </c>
      <c r="AE59" s="73">
        <f t="shared" si="11"/>
        <v>0</v>
      </c>
      <c r="AF59" s="73">
        <f t="shared" si="12"/>
        <v>0</v>
      </c>
      <c r="AG59" s="73">
        <f t="shared" si="13"/>
        <v>0</v>
      </c>
      <c r="AH59" s="73">
        <f t="shared" si="14"/>
        <v>0</v>
      </c>
      <c r="AI59" s="73">
        <f t="shared" si="15"/>
        <v>0</v>
      </c>
      <c r="AJ59" s="73">
        <f t="shared" si="16"/>
        <v>0</v>
      </c>
      <c r="AK59" s="73">
        <f t="shared" si="17"/>
        <v>0</v>
      </c>
      <c r="AL59" s="73">
        <f t="shared" si="18"/>
        <v>0</v>
      </c>
      <c r="AM59" s="73">
        <f t="shared" si="18"/>
        <v>0</v>
      </c>
      <c r="AN59" s="73">
        <f t="shared" si="18"/>
        <v>0</v>
      </c>
    </row>
    <row r="60" spans="2:42">
      <c r="B60" s="61"/>
      <c r="C60" s="63"/>
      <c r="D60" s="80"/>
      <c r="E60" s="57"/>
      <c r="F60" s="77"/>
      <c r="G60" s="78">
        <f t="shared" si="1"/>
        <v>0</v>
      </c>
      <c r="H60" s="79">
        <f t="shared" si="2"/>
        <v>0</v>
      </c>
      <c r="I60" s="315"/>
      <c r="J60" s="73">
        <f t="shared" si="19"/>
        <v>0</v>
      </c>
      <c r="K60" s="73">
        <f t="shared" si="20"/>
        <v>0</v>
      </c>
      <c r="L60" s="73">
        <f t="shared" si="21"/>
        <v>0</v>
      </c>
      <c r="M60" s="73">
        <f t="shared" si="22"/>
        <v>0</v>
      </c>
      <c r="N60" s="73">
        <f t="shared" si="23"/>
        <v>0</v>
      </c>
      <c r="O60" s="73">
        <f t="shared" si="24"/>
        <v>0</v>
      </c>
      <c r="P60" s="73">
        <f t="shared" si="25"/>
        <v>0</v>
      </c>
      <c r="Q60" s="73">
        <f t="shared" si="26"/>
        <v>0</v>
      </c>
      <c r="R60" s="73">
        <f t="shared" si="27"/>
        <v>0</v>
      </c>
      <c r="S60" s="73">
        <f t="shared" si="28"/>
        <v>0</v>
      </c>
      <c r="T60" s="73">
        <f t="shared" si="29"/>
        <v>0</v>
      </c>
      <c r="U60" s="73">
        <f t="shared" si="30"/>
        <v>0</v>
      </c>
      <c r="V60" s="73">
        <f t="shared" si="31"/>
        <v>0</v>
      </c>
      <c r="W60" s="73">
        <f t="shared" si="31"/>
        <v>0</v>
      </c>
      <c r="X60" s="73">
        <f t="shared" si="31"/>
        <v>0</v>
      </c>
      <c r="Z60" s="73">
        <f t="shared" si="6"/>
        <v>0</v>
      </c>
      <c r="AA60" s="73">
        <f t="shared" si="7"/>
        <v>0</v>
      </c>
      <c r="AB60" s="73">
        <f t="shared" si="8"/>
        <v>0</v>
      </c>
      <c r="AC60" s="73">
        <f t="shared" si="9"/>
        <v>0</v>
      </c>
      <c r="AD60" s="73">
        <f t="shared" si="10"/>
        <v>0</v>
      </c>
      <c r="AE60" s="73">
        <f t="shared" si="11"/>
        <v>0</v>
      </c>
      <c r="AF60" s="73">
        <f t="shared" si="12"/>
        <v>0</v>
      </c>
      <c r="AG60" s="73">
        <f t="shared" si="13"/>
        <v>0</v>
      </c>
      <c r="AH60" s="73">
        <f t="shared" si="14"/>
        <v>0</v>
      </c>
      <c r="AI60" s="73">
        <f t="shared" si="15"/>
        <v>0</v>
      </c>
      <c r="AJ60" s="73">
        <f t="shared" si="16"/>
        <v>0</v>
      </c>
      <c r="AK60" s="73">
        <f t="shared" si="17"/>
        <v>0</v>
      </c>
      <c r="AL60" s="73">
        <f t="shared" si="18"/>
        <v>0</v>
      </c>
      <c r="AM60" s="73">
        <f t="shared" si="18"/>
        <v>0</v>
      </c>
      <c r="AN60" s="73">
        <f t="shared" si="18"/>
        <v>0</v>
      </c>
    </row>
    <row r="61" spans="2:42">
      <c r="B61" s="61"/>
      <c r="C61" s="63"/>
      <c r="D61" s="80"/>
      <c r="E61" s="57"/>
      <c r="F61" s="77"/>
      <c r="G61" s="78">
        <f t="shared" si="1"/>
        <v>0</v>
      </c>
      <c r="H61" s="79">
        <f t="shared" si="2"/>
        <v>0</v>
      </c>
      <c r="I61" s="315"/>
      <c r="J61" s="73">
        <f t="shared" si="19"/>
        <v>0</v>
      </c>
      <c r="K61" s="73">
        <f t="shared" si="20"/>
        <v>0</v>
      </c>
      <c r="L61" s="73">
        <f t="shared" si="21"/>
        <v>0</v>
      </c>
      <c r="M61" s="73">
        <f t="shared" si="22"/>
        <v>0</v>
      </c>
      <c r="N61" s="73">
        <f t="shared" si="23"/>
        <v>0</v>
      </c>
      <c r="O61" s="73">
        <f t="shared" si="24"/>
        <v>0</v>
      </c>
      <c r="P61" s="73">
        <f t="shared" si="25"/>
        <v>0</v>
      </c>
      <c r="Q61" s="73">
        <f t="shared" si="26"/>
        <v>0</v>
      </c>
      <c r="R61" s="73">
        <f t="shared" si="27"/>
        <v>0</v>
      </c>
      <c r="S61" s="73">
        <f t="shared" si="28"/>
        <v>0</v>
      </c>
      <c r="T61" s="73">
        <f t="shared" si="29"/>
        <v>0</v>
      </c>
      <c r="U61" s="73">
        <f t="shared" si="30"/>
        <v>0</v>
      </c>
      <c r="V61" s="73">
        <f t="shared" si="31"/>
        <v>0</v>
      </c>
      <c r="W61" s="73">
        <f t="shared" si="31"/>
        <v>0</v>
      </c>
      <c r="X61" s="73">
        <f t="shared" si="31"/>
        <v>0</v>
      </c>
      <c r="Z61" s="73">
        <f t="shared" si="6"/>
        <v>0</v>
      </c>
      <c r="AA61" s="73">
        <f t="shared" si="7"/>
        <v>0</v>
      </c>
      <c r="AB61" s="73">
        <f t="shared" si="8"/>
        <v>0</v>
      </c>
      <c r="AC61" s="73">
        <f t="shared" si="9"/>
        <v>0</v>
      </c>
      <c r="AD61" s="73">
        <f t="shared" si="10"/>
        <v>0</v>
      </c>
      <c r="AE61" s="73">
        <f t="shared" si="11"/>
        <v>0</v>
      </c>
      <c r="AF61" s="73">
        <f t="shared" si="12"/>
        <v>0</v>
      </c>
      <c r="AG61" s="73">
        <f t="shared" si="13"/>
        <v>0</v>
      </c>
      <c r="AH61" s="73">
        <f t="shared" si="14"/>
        <v>0</v>
      </c>
      <c r="AI61" s="73">
        <f t="shared" si="15"/>
        <v>0</v>
      </c>
      <c r="AJ61" s="73">
        <f t="shared" si="16"/>
        <v>0</v>
      </c>
      <c r="AK61" s="73">
        <f t="shared" si="17"/>
        <v>0</v>
      </c>
      <c r="AL61" s="73">
        <f t="shared" si="18"/>
        <v>0</v>
      </c>
      <c r="AM61" s="73">
        <f t="shared" si="18"/>
        <v>0</v>
      </c>
      <c r="AN61" s="73">
        <f t="shared" si="18"/>
        <v>0</v>
      </c>
    </row>
    <row r="62" spans="2:42" ht="17.25" thickBot="1">
      <c r="B62" s="101"/>
      <c r="C62" s="85"/>
      <c r="D62" s="165"/>
      <c r="E62" s="87"/>
      <c r="F62" s="158"/>
      <c r="G62" s="156">
        <f t="shared" si="1"/>
        <v>0</v>
      </c>
      <c r="H62" s="157">
        <f t="shared" si="2"/>
        <v>0</v>
      </c>
      <c r="I62" s="315"/>
      <c r="J62" s="73">
        <f t="shared" si="19"/>
        <v>0</v>
      </c>
      <c r="K62" s="73">
        <f t="shared" si="20"/>
        <v>0</v>
      </c>
      <c r="L62" s="73">
        <f t="shared" si="21"/>
        <v>0</v>
      </c>
      <c r="M62" s="73">
        <f t="shared" si="22"/>
        <v>0</v>
      </c>
      <c r="N62" s="73">
        <f t="shared" si="23"/>
        <v>0</v>
      </c>
      <c r="O62" s="73">
        <f t="shared" si="24"/>
        <v>0</v>
      </c>
      <c r="P62" s="73">
        <f t="shared" si="25"/>
        <v>0</v>
      </c>
      <c r="Q62" s="73">
        <f t="shared" si="26"/>
        <v>0</v>
      </c>
      <c r="R62" s="73">
        <f t="shared" si="27"/>
        <v>0</v>
      </c>
      <c r="S62" s="73">
        <f t="shared" si="28"/>
        <v>0</v>
      </c>
      <c r="T62" s="73">
        <f t="shared" si="29"/>
        <v>0</v>
      </c>
      <c r="U62" s="73">
        <f t="shared" si="30"/>
        <v>0</v>
      </c>
      <c r="V62" s="73">
        <f t="shared" si="31"/>
        <v>0</v>
      </c>
      <c r="W62" s="73">
        <f t="shared" si="31"/>
        <v>0</v>
      </c>
      <c r="X62" s="73">
        <f t="shared" si="31"/>
        <v>0</v>
      </c>
      <c r="Z62" s="73">
        <f t="shared" si="6"/>
        <v>0</v>
      </c>
      <c r="AA62" s="73">
        <f t="shared" si="7"/>
        <v>0</v>
      </c>
      <c r="AB62" s="73">
        <f t="shared" si="8"/>
        <v>0</v>
      </c>
      <c r="AC62" s="73">
        <f t="shared" si="9"/>
        <v>0</v>
      </c>
      <c r="AD62" s="73">
        <f t="shared" si="10"/>
        <v>0</v>
      </c>
      <c r="AE62" s="73">
        <f t="shared" si="11"/>
        <v>0</v>
      </c>
      <c r="AF62" s="73">
        <f t="shared" si="12"/>
        <v>0</v>
      </c>
      <c r="AG62" s="73">
        <f t="shared" si="13"/>
        <v>0</v>
      </c>
      <c r="AH62" s="73">
        <f t="shared" si="14"/>
        <v>0</v>
      </c>
      <c r="AI62" s="73">
        <f t="shared" si="15"/>
        <v>0</v>
      </c>
      <c r="AJ62" s="73">
        <f t="shared" si="16"/>
        <v>0</v>
      </c>
      <c r="AK62" s="73">
        <f t="shared" si="17"/>
        <v>0</v>
      </c>
      <c r="AL62" s="73">
        <f t="shared" si="18"/>
        <v>0</v>
      </c>
      <c r="AM62" s="73">
        <f t="shared" si="18"/>
        <v>0</v>
      </c>
      <c r="AN62" s="73">
        <f t="shared" si="18"/>
        <v>0</v>
      </c>
    </row>
    <row r="63" spans="2:42" ht="17.25" thickBot="1">
      <c r="C63" s="650" t="s">
        <v>43</v>
      </c>
      <c r="D63" s="651"/>
      <c r="E63" s="64">
        <f>SUM(E3:E62)</f>
        <v>48.599999999999994</v>
      </c>
      <c r="F63" s="70"/>
      <c r="G63" s="65">
        <f>SUM(G3:G62)</f>
        <v>0</v>
      </c>
      <c r="H63" s="66">
        <f>SUM(H3:H62)</f>
        <v>48.599999999999994</v>
      </c>
      <c r="I63" s="317"/>
      <c r="J63" s="74">
        <f>SUM(J3:J62)</f>
        <v>0</v>
      </c>
      <c r="K63" s="74">
        <f t="shared" ref="K63:X63" si="32">SUM(K3:K62)</f>
        <v>0</v>
      </c>
      <c r="L63" s="74">
        <f t="shared" si="32"/>
        <v>0</v>
      </c>
      <c r="M63" s="74">
        <f t="shared" si="32"/>
        <v>0</v>
      </c>
      <c r="N63" s="74">
        <f t="shared" si="32"/>
        <v>0</v>
      </c>
      <c r="O63" s="74">
        <f t="shared" si="32"/>
        <v>0</v>
      </c>
      <c r="P63" s="74">
        <f t="shared" si="32"/>
        <v>0</v>
      </c>
      <c r="Q63" s="74">
        <f t="shared" si="32"/>
        <v>0</v>
      </c>
      <c r="R63" s="74">
        <f t="shared" si="32"/>
        <v>0</v>
      </c>
      <c r="S63" s="74">
        <f t="shared" si="32"/>
        <v>48.599999999999994</v>
      </c>
      <c r="T63" s="74">
        <f t="shared" si="32"/>
        <v>0</v>
      </c>
      <c r="U63" s="74">
        <f t="shared" si="32"/>
        <v>0</v>
      </c>
      <c r="V63" s="74">
        <f t="shared" si="32"/>
        <v>0</v>
      </c>
      <c r="W63" s="74">
        <f t="shared" si="32"/>
        <v>0</v>
      </c>
      <c r="X63" s="74">
        <f t="shared" si="32"/>
        <v>0</v>
      </c>
      <c r="Y63" s="74"/>
      <c r="Z63" s="74">
        <f>SUM(Z3:Z62)</f>
        <v>0</v>
      </c>
      <c r="AA63" s="74">
        <f t="shared" ref="AA63:AN63" si="33">SUM(AA3:AA62)</f>
        <v>0</v>
      </c>
      <c r="AB63" s="74">
        <f t="shared" si="33"/>
        <v>0</v>
      </c>
      <c r="AC63" s="74">
        <f t="shared" si="33"/>
        <v>0</v>
      </c>
      <c r="AD63" s="74">
        <f t="shared" si="33"/>
        <v>0</v>
      </c>
      <c r="AE63" s="74">
        <f t="shared" si="33"/>
        <v>0</v>
      </c>
      <c r="AF63" s="74">
        <f t="shared" si="33"/>
        <v>0</v>
      </c>
      <c r="AG63" s="74">
        <f t="shared" si="33"/>
        <v>0</v>
      </c>
      <c r="AH63" s="74">
        <f t="shared" si="33"/>
        <v>0</v>
      </c>
      <c r="AI63" s="74">
        <f t="shared" si="33"/>
        <v>0</v>
      </c>
      <c r="AJ63" s="74">
        <f t="shared" si="33"/>
        <v>0</v>
      </c>
      <c r="AK63" s="74">
        <f t="shared" si="33"/>
        <v>0</v>
      </c>
      <c r="AL63" s="74">
        <f t="shared" si="33"/>
        <v>0</v>
      </c>
      <c r="AM63" s="74">
        <f t="shared" si="33"/>
        <v>0</v>
      </c>
      <c r="AN63" s="74">
        <f t="shared" si="33"/>
        <v>0</v>
      </c>
      <c r="AO63" s="74"/>
      <c r="AP63" s="74"/>
    </row>
    <row r="64" spans="2:42">
      <c r="H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sortState ref="AH2:AI12">
    <sortCondition ref="AH2"/>
  </sortState>
  <mergeCells count="6">
    <mergeCell ref="AR18:AT18"/>
    <mergeCell ref="C63:D63"/>
    <mergeCell ref="AV23:AW23"/>
    <mergeCell ref="AY23:AZ23"/>
    <mergeCell ref="AS25:AT25"/>
    <mergeCell ref="AS27:AT28"/>
  </mergeCells>
  <dataValidations count="3">
    <dataValidation type="list" allowBlank="1" showInputMessage="1" showErrorMessage="1" sqref="D5">
      <formula1>$AQ$2:$AQ$12</formula1>
    </dataValidation>
    <dataValidation type="list" allowBlank="1" showInputMessage="1" showErrorMessage="1" sqref="F3:F62">
      <formula1>$AQ$17:$AQ$19</formula1>
    </dataValidation>
    <dataValidation type="list" allowBlank="1" showInputMessage="1" showErrorMessage="1" sqref="D6:D62 D3:D4">
      <formula1>$AQ$2:$AQ$16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AZ70"/>
  <sheetViews>
    <sheetView workbookViewId="0">
      <selection sqref="A1:XFD1048576"/>
    </sheetView>
  </sheetViews>
  <sheetFormatPr defaultRowHeight="16.5"/>
  <cols>
    <col min="1" max="1" width="1" style="56" customWidth="1"/>
    <col min="2" max="2" width="6.5703125" style="134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4" customWidth="1"/>
    <col min="7" max="8" width="13.7109375" style="56" customWidth="1"/>
    <col min="9" max="9" width="8.42578125" style="313" customWidth="1"/>
    <col min="10" max="10" width="13.5703125" style="56" hidden="1" customWidth="1"/>
    <col min="11" max="11" width="7.85546875" style="56" hidden="1" customWidth="1"/>
    <col min="12" max="12" width="7.42578125" style="56" hidden="1" customWidth="1"/>
    <col min="13" max="13" width="9.7109375" style="56" hidden="1" customWidth="1"/>
    <col min="14" max="14" width="7.42578125" style="56" hidden="1" customWidth="1"/>
    <col min="15" max="15" width="14.5703125" style="56" hidden="1" customWidth="1"/>
    <col min="16" max="16" width="16.85546875" style="56" hidden="1" customWidth="1"/>
    <col min="17" max="17" width="7.7109375" style="56" hidden="1" customWidth="1"/>
    <col min="18" max="18" width="8.85546875" style="56" hidden="1" customWidth="1"/>
    <col min="19" max="19" width="8" style="56" hidden="1" customWidth="1"/>
    <col min="20" max="20" width="7.42578125" style="56" hidden="1" customWidth="1"/>
    <col min="21" max="21" width="2" style="56" hidden="1" customWidth="1"/>
    <col min="22" max="22" width="9.7109375" style="56" hidden="1" customWidth="1"/>
    <col min="23" max="24" width="7.42578125" style="56" hidden="1" customWidth="1"/>
    <col min="25" max="25" width="1.7109375" style="56" hidden="1" customWidth="1"/>
    <col min="26" max="26" width="13.5703125" style="56" hidden="1" customWidth="1"/>
    <col min="27" max="27" width="7.85546875" style="56" hidden="1" customWidth="1"/>
    <col min="28" max="28" width="7.42578125" style="56" hidden="1" customWidth="1"/>
    <col min="29" max="29" width="9.7109375" style="56" hidden="1" customWidth="1"/>
    <col min="30" max="30" width="7.42578125" style="56" hidden="1" customWidth="1"/>
    <col min="31" max="31" width="14.5703125" style="56" hidden="1" customWidth="1"/>
    <col min="32" max="32" width="16.85546875" style="56" hidden="1" customWidth="1"/>
    <col min="33" max="33" width="7.7109375" style="56" hidden="1" customWidth="1"/>
    <col min="34" max="34" width="8.85546875" style="56" hidden="1" customWidth="1"/>
    <col min="35" max="35" width="8" style="56" hidden="1" customWidth="1"/>
    <col min="36" max="36" width="7.42578125" style="56" hidden="1" customWidth="1"/>
    <col min="37" max="37" width="13.42578125" style="56" hidden="1" customWidth="1"/>
    <col min="38" max="38" width="10.28515625" style="290" hidden="1" customWidth="1"/>
    <col min="39" max="40" width="7.42578125" style="56" hidden="1" customWidth="1"/>
    <col min="41" max="41" width="4" style="56" hidden="1" customWidth="1"/>
    <col min="42" max="42" width="4.42578125" style="56" customWidth="1"/>
    <col min="43" max="43" width="16.85546875" style="56" bestFit="1" customWidth="1"/>
    <col min="44" max="47" width="12.7109375" style="56" customWidth="1"/>
    <col min="48" max="48" width="8.28515625" style="56" bestFit="1" customWidth="1"/>
    <col min="49" max="49" width="10.5703125" style="56" bestFit="1" customWidth="1"/>
    <col min="50" max="50" width="3.28515625" style="56" customWidth="1"/>
    <col min="51" max="51" width="18.42578125" style="56" bestFit="1" customWidth="1"/>
    <col min="52" max="52" width="11.7109375" style="56" bestFit="1" customWidth="1"/>
    <col min="53" max="16384" width="9.140625" style="56"/>
  </cols>
  <sheetData>
    <row r="1" spans="2:51" ht="17.25" thickBot="1">
      <c r="AR1" s="134" t="s">
        <v>62</v>
      </c>
      <c r="AS1" s="134" t="s">
        <v>63</v>
      </c>
      <c r="AT1" s="82" t="s">
        <v>61</v>
      </c>
      <c r="AV1" s="134"/>
    </row>
    <row r="2" spans="2:51" ht="17.25" thickBot="1">
      <c r="B2" s="69" t="s">
        <v>1</v>
      </c>
      <c r="C2" s="67" t="s">
        <v>0</v>
      </c>
      <c r="D2" s="67" t="s">
        <v>59</v>
      </c>
      <c r="E2" s="67" t="s">
        <v>2</v>
      </c>
      <c r="F2" s="67" t="s">
        <v>60</v>
      </c>
      <c r="G2" s="67" t="s">
        <v>3</v>
      </c>
      <c r="H2" s="68" t="s">
        <v>4</v>
      </c>
      <c r="I2" s="314"/>
      <c r="J2" s="76" t="s">
        <v>55</v>
      </c>
      <c r="K2" s="75" t="s">
        <v>49</v>
      </c>
      <c r="L2" s="75" t="s">
        <v>91</v>
      </c>
      <c r="M2" s="75" t="s">
        <v>35</v>
      </c>
      <c r="N2" s="75" t="s">
        <v>54</v>
      </c>
      <c r="O2" s="75" t="s">
        <v>96</v>
      </c>
      <c r="P2" s="75" t="s">
        <v>52</v>
      </c>
      <c r="Q2" s="75" t="s">
        <v>57</v>
      </c>
      <c r="R2" s="75" t="s">
        <v>38</v>
      </c>
      <c r="S2" s="75" t="s">
        <v>53</v>
      </c>
      <c r="T2" s="75" t="s">
        <v>56</v>
      </c>
      <c r="U2" s="75" t="s">
        <v>50</v>
      </c>
      <c r="V2" s="291" t="str">
        <f>AQ14</f>
        <v>ESTUDOS</v>
      </c>
      <c r="W2" s="75" t="str">
        <f>AQ15</f>
        <v>MALU</v>
      </c>
      <c r="X2" s="75">
        <f>AQ16</f>
        <v>0</v>
      </c>
      <c r="Z2" s="76" t="s">
        <v>55</v>
      </c>
      <c r="AA2" s="75" t="s">
        <v>49</v>
      </c>
      <c r="AB2" s="75" t="s">
        <v>91</v>
      </c>
      <c r="AC2" s="75" t="s">
        <v>35</v>
      </c>
      <c r="AD2" s="75" t="s">
        <v>54</v>
      </c>
      <c r="AE2" s="75" t="s">
        <v>96</v>
      </c>
      <c r="AF2" s="75" t="s">
        <v>52</v>
      </c>
      <c r="AG2" s="75" t="s">
        <v>57</v>
      </c>
      <c r="AH2" s="75" t="s">
        <v>38</v>
      </c>
      <c r="AI2" s="75" t="s">
        <v>53</v>
      </c>
      <c r="AJ2" s="75" t="s">
        <v>56</v>
      </c>
      <c r="AK2" s="75" t="s">
        <v>50</v>
      </c>
      <c r="AL2" s="291" t="str">
        <f>AQ14</f>
        <v>ESTUDOS</v>
      </c>
      <c r="AM2" s="75" t="str">
        <f>AQ15</f>
        <v>MALU</v>
      </c>
      <c r="AN2" s="75">
        <f>AQ16</f>
        <v>0</v>
      </c>
      <c r="AO2" s="75"/>
      <c r="AP2" s="75"/>
      <c r="AQ2" s="72" t="s">
        <v>55</v>
      </c>
      <c r="AR2" s="98">
        <f t="shared" ref="AR2:AR16" si="0">AT2+AS2</f>
        <v>0</v>
      </c>
      <c r="AS2" s="59">
        <f>Z63</f>
        <v>0</v>
      </c>
      <c r="AT2" s="59">
        <f>J63</f>
        <v>0</v>
      </c>
    </row>
    <row r="3" spans="2:51">
      <c r="B3" s="61">
        <v>45097</v>
      </c>
      <c r="C3" s="63" t="s">
        <v>282</v>
      </c>
      <c r="D3" s="80" t="s">
        <v>53</v>
      </c>
      <c r="E3" s="57">
        <v>29.7</v>
      </c>
      <c r="F3" s="77" t="s">
        <v>61</v>
      </c>
      <c r="G3" s="78">
        <f t="shared" ref="G3:G62" si="1">IF(F3="MARCIA",E3,IF(F3="AMBOS",E3/2,0))</f>
        <v>0</v>
      </c>
      <c r="H3" s="79">
        <f t="shared" ref="H3:H62" si="2">IF(F3="LUCIANO",E3,IF(F3="AMBOS",E3/2,0))</f>
        <v>29.7</v>
      </c>
      <c r="I3" s="315" t="s">
        <v>283</v>
      </c>
      <c r="J3" s="73">
        <f>IF($D3="ALIMENTAÇÃO",$H3,0)</f>
        <v>0</v>
      </c>
      <c r="K3" s="73">
        <f>IF($D3="ANIMAIS",$H3,0)</f>
        <v>0</v>
      </c>
      <c r="L3" s="73">
        <f>IF($D3="FILHO",$H3,0)</f>
        <v>0</v>
      </c>
      <c r="M3" s="73">
        <f>IF($D3="GASOLINA",$H3,0)</f>
        <v>0</v>
      </c>
      <c r="N3" s="73">
        <f>IF($D3="LAZER",$H3,0)</f>
        <v>0</v>
      </c>
      <c r="O3" s="73">
        <f>IF($D3="MANUT. IMÓVEL",$H3,0)</f>
        <v>0</v>
      </c>
      <c r="P3" s="73">
        <f>IF($D3="MANUT. VEICULAR",$H3,0)</f>
        <v>0</v>
      </c>
      <c r="Q3" s="73">
        <f>IF($D3="MÓVEIS",$H3,0)</f>
        <v>0</v>
      </c>
      <c r="R3" s="73">
        <f>IF($D3="OUTROS",$H3,0)</f>
        <v>0</v>
      </c>
      <c r="S3" s="73">
        <f>IF($D3="PLANOS",$H3,0)</f>
        <v>29.7</v>
      </c>
      <c r="T3" s="73">
        <f>IF($D3="SAÚDE",$H3,0)</f>
        <v>0</v>
      </c>
      <c r="U3" s="73">
        <f>IF($D3="TRANSPORTE",$H3,0)</f>
        <v>0</v>
      </c>
      <c r="V3" s="73">
        <f>IF($D3=V$2,$H3,0)</f>
        <v>0</v>
      </c>
      <c r="W3" s="73">
        <f t="shared" ref="W3:X18" si="3">IF($D3=W$2,$H3,0)</f>
        <v>0</v>
      </c>
      <c r="X3" s="73">
        <f t="shared" si="3"/>
        <v>0</v>
      </c>
      <c r="Z3" s="73">
        <f>IF($D3="ALIMENTAÇÃO",$G3,0)</f>
        <v>0</v>
      </c>
      <c r="AA3" s="73">
        <f>IF($D3="ANIMAIS",$G3,0)</f>
        <v>0</v>
      </c>
      <c r="AB3" s="73">
        <f>IF($D3="FILHO",$G3,0)</f>
        <v>0</v>
      </c>
      <c r="AC3" s="73">
        <f>IF($D3="GASOLINA",$G3,0)</f>
        <v>0</v>
      </c>
      <c r="AD3" s="73">
        <f>IF($D3="LAZER",$G3,0)</f>
        <v>0</v>
      </c>
      <c r="AE3" s="73">
        <f>IF($D3="MANUT. IMÓVEL",$G3,0)</f>
        <v>0</v>
      </c>
      <c r="AF3" s="73">
        <f>IF($D3="MANUT. VEICULAR",$G3,0)</f>
        <v>0</v>
      </c>
      <c r="AG3" s="73">
        <f>IF($D3="MÓVEIS",$G3,0)</f>
        <v>0</v>
      </c>
      <c r="AH3" s="73">
        <f>IF($D3="OUTROS",$G3,0)</f>
        <v>0</v>
      </c>
      <c r="AI3" s="73">
        <f>IF($D3="PLANOS",$G3,0)</f>
        <v>0</v>
      </c>
      <c r="AJ3" s="73">
        <f>IF($D3="SAÚDE",$G3,0)</f>
        <v>0</v>
      </c>
      <c r="AK3" s="73">
        <f>IF($D3="TRANSPORTE",$G3,0)</f>
        <v>0</v>
      </c>
      <c r="AL3" s="73">
        <f>IF($D3=AL$2,$G3,0)</f>
        <v>0</v>
      </c>
      <c r="AM3" s="73">
        <f t="shared" ref="AM3:AN18" si="4">IF($D3=AM$2,$G3,0)</f>
        <v>0</v>
      </c>
      <c r="AN3" s="73">
        <f t="shared" si="4"/>
        <v>0</v>
      </c>
      <c r="AQ3" s="72" t="s">
        <v>49</v>
      </c>
      <c r="AR3" s="98">
        <f t="shared" si="0"/>
        <v>0</v>
      </c>
      <c r="AS3" s="59">
        <f>AA63</f>
        <v>0</v>
      </c>
      <c r="AT3" s="59">
        <f>K63</f>
        <v>0</v>
      </c>
    </row>
    <row r="4" spans="2:51">
      <c r="B4" s="61">
        <v>44964</v>
      </c>
      <c r="C4" s="63" t="s">
        <v>281</v>
      </c>
      <c r="D4" s="80" t="s">
        <v>53</v>
      </c>
      <c r="E4" s="57">
        <v>18.899999999999999</v>
      </c>
      <c r="F4" s="77" t="s">
        <v>61</v>
      </c>
      <c r="G4" s="78">
        <f t="shared" si="1"/>
        <v>0</v>
      </c>
      <c r="H4" s="79">
        <f t="shared" si="2"/>
        <v>18.899999999999999</v>
      </c>
      <c r="I4" s="315" t="s">
        <v>283</v>
      </c>
      <c r="J4" s="73">
        <f>IF($D4="ALIMENTAÇÃO",$H4,0)</f>
        <v>0</v>
      </c>
      <c r="K4" s="73">
        <f>IF($D4="ANIMAIS",$H4,0)</f>
        <v>0</v>
      </c>
      <c r="L4" s="73">
        <f>IF($D4="FILHO",$H4,0)</f>
        <v>0</v>
      </c>
      <c r="M4" s="73">
        <f>IF($D4="GASOLINA",$H4,0)</f>
        <v>0</v>
      </c>
      <c r="N4" s="73">
        <f>IF($D4="LAZER",$H4,0)</f>
        <v>0</v>
      </c>
      <c r="O4" s="73">
        <f>IF($D4="MANUT. IMÓVEL",$H4,0)</f>
        <v>0</v>
      </c>
      <c r="P4" s="73">
        <f>IF($D4="MANUT. VEICULAR",$H4,0)</f>
        <v>0</v>
      </c>
      <c r="Q4" s="73">
        <f>IF($D4="MÓVEIS",$H4,0)</f>
        <v>0</v>
      </c>
      <c r="R4" s="73">
        <f>IF($D4="OUTROS",$H4,0)</f>
        <v>0</v>
      </c>
      <c r="S4" s="73">
        <f>IF($D4="PLANOS",$H4,0)</f>
        <v>18.899999999999999</v>
      </c>
      <c r="T4" s="73">
        <f>IF($D4="SAÚDE",$H4,0)</f>
        <v>0</v>
      </c>
      <c r="U4" s="73">
        <f>IF($D4="TRANSPORTE",$H4,0)</f>
        <v>0</v>
      </c>
      <c r="V4" s="73">
        <f t="shared" ref="V4:X35" si="5">IF($D4=V$2,$H4,0)</f>
        <v>0</v>
      </c>
      <c r="W4" s="73">
        <f t="shared" si="3"/>
        <v>0</v>
      </c>
      <c r="X4" s="73">
        <f t="shared" si="3"/>
        <v>0</v>
      </c>
      <c r="Z4" s="73">
        <f t="shared" ref="Z4:Z62" si="6">IF($D4="ALIMENTAÇÃO",$G4,0)</f>
        <v>0</v>
      </c>
      <c r="AA4" s="73">
        <f t="shared" ref="AA4:AA62" si="7">IF($D4="ANIMAIS",$G4,0)</f>
        <v>0</v>
      </c>
      <c r="AB4" s="73">
        <f t="shared" ref="AB4:AB62" si="8">IF($D4="FILHO",$G4,0)</f>
        <v>0</v>
      </c>
      <c r="AC4" s="73">
        <f t="shared" ref="AC4:AC62" si="9">IF($D4="GASOLINA",$G4,0)</f>
        <v>0</v>
      </c>
      <c r="AD4" s="73">
        <f t="shared" ref="AD4:AD62" si="10">IF($D4="LAZER",$G4,0)</f>
        <v>0</v>
      </c>
      <c r="AE4" s="73">
        <f t="shared" ref="AE4:AE62" si="11">IF($D4="MANUT. IMÓVEL",$G4,0)</f>
        <v>0</v>
      </c>
      <c r="AF4" s="73">
        <f t="shared" ref="AF4:AF62" si="12">IF($D4="MANUT. VEICULAR",$G4,0)</f>
        <v>0</v>
      </c>
      <c r="AG4" s="73">
        <f t="shared" ref="AG4:AG62" si="13">IF($D4="MÓVEIS",$G4,0)</f>
        <v>0</v>
      </c>
      <c r="AH4" s="73">
        <f t="shared" ref="AH4:AH62" si="14">IF($D4="OUTROS",$G4,0)</f>
        <v>0</v>
      </c>
      <c r="AI4" s="73">
        <f t="shared" ref="AI4:AI62" si="15">IF($D4="PLANOS",$G4,0)</f>
        <v>0</v>
      </c>
      <c r="AJ4" s="73">
        <f t="shared" ref="AJ4:AJ62" si="16">IF($D4="SAÚDE",$G4,0)</f>
        <v>0</v>
      </c>
      <c r="AK4" s="73">
        <f t="shared" ref="AK4:AK62" si="17">IF($D4="TRANSPORTE",$G4,0)</f>
        <v>0</v>
      </c>
      <c r="AL4" s="73">
        <f t="shared" ref="AL4:AN62" si="18">IF($D4=AL$2,$G4,0)</f>
        <v>0</v>
      </c>
      <c r="AM4" s="73">
        <f t="shared" si="4"/>
        <v>0</v>
      </c>
      <c r="AN4" s="73">
        <f t="shared" si="4"/>
        <v>0</v>
      </c>
      <c r="AQ4" s="72" t="s">
        <v>91</v>
      </c>
      <c r="AR4" s="98">
        <f t="shared" si="0"/>
        <v>0</v>
      </c>
      <c r="AS4" s="59">
        <f>AB63</f>
        <v>0</v>
      </c>
      <c r="AT4" s="59">
        <f>L63</f>
        <v>0</v>
      </c>
    </row>
    <row r="5" spans="2:51">
      <c r="B5" s="61"/>
      <c r="C5" s="63"/>
      <c r="D5" s="80"/>
      <c r="E5" s="57"/>
      <c r="F5" s="77"/>
      <c r="G5" s="78">
        <f t="shared" si="1"/>
        <v>0</v>
      </c>
      <c r="H5" s="79">
        <f t="shared" si="2"/>
        <v>0</v>
      </c>
      <c r="I5" s="315"/>
      <c r="J5" s="73">
        <f t="shared" ref="J5:J62" si="19">IF($D5="ALIMENTAÇÃO",$H5,0)</f>
        <v>0</v>
      </c>
      <c r="K5" s="73">
        <f t="shared" ref="K5:K62" si="20">IF($D5="ANIMAIS",$H5,0)</f>
        <v>0</v>
      </c>
      <c r="L5" s="73">
        <f t="shared" ref="L5:L62" si="21">IF($D5="FILHO",$H5,0)</f>
        <v>0</v>
      </c>
      <c r="M5" s="73">
        <f t="shared" ref="M5:M62" si="22">IF($D5="GASOLINA",$H5,0)</f>
        <v>0</v>
      </c>
      <c r="N5" s="73">
        <f t="shared" ref="N5:N62" si="23">IF($D5="LAZER",$H5,0)</f>
        <v>0</v>
      </c>
      <c r="O5" s="73">
        <f t="shared" ref="O5:O62" si="24">IF($D5="MANUT. IMÓVEL",$H5,0)</f>
        <v>0</v>
      </c>
      <c r="P5" s="73">
        <f t="shared" ref="P5:P62" si="25">IF($D5="MANUT. VEICULAR",$H5,0)</f>
        <v>0</v>
      </c>
      <c r="Q5" s="73">
        <f t="shared" ref="Q5:Q62" si="26">IF($D5="MÓVEIS",$H5,0)</f>
        <v>0</v>
      </c>
      <c r="R5" s="73">
        <f t="shared" ref="R5:R62" si="27">IF($D5="OUTROS",$H5,0)</f>
        <v>0</v>
      </c>
      <c r="S5" s="73">
        <f t="shared" ref="S5:S62" si="28">IF($D5="PLANOS",$H5,0)</f>
        <v>0</v>
      </c>
      <c r="T5" s="73">
        <f t="shared" ref="T5:T62" si="29">IF($D5="SAÚDE",$H5,0)</f>
        <v>0</v>
      </c>
      <c r="U5" s="73">
        <f t="shared" ref="U5:U62" si="30">IF($D5="TRANSPORTE",$H5,0)</f>
        <v>0</v>
      </c>
      <c r="V5" s="73">
        <f t="shared" si="5"/>
        <v>0</v>
      </c>
      <c r="W5" s="73">
        <f t="shared" si="3"/>
        <v>0</v>
      </c>
      <c r="X5" s="73">
        <f t="shared" si="3"/>
        <v>0</v>
      </c>
      <c r="Z5" s="73">
        <f t="shared" si="6"/>
        <v>0</v>
      </c>
      <c r="AA5" s="73">
        <f t="shared" si="7"/>
        <v>0</v>
      </c>
      <c r="AB5" s="73">
        <f t="shared" si="8"/>
        <v>0</v>
      </c>
      <c r="AC5" s="73">
        <f t="shared" si="9"/>
        <v>0</v>
      </c>
      <c r="AD5" s="73">
        <f t="shared" si="10"/>
        <v>0</v>
      </c>
      <c r="AE5" s="73">
        <f t="shared" si="11"/>
        <v>0</v>
      </c>
      <c r="AF5" s="73">
        <f t="shared" si="12"/>
        <v>0</v>
      </c>
      <c r="AG5" s="73">
        <f t="shared" si="13"/>
        <v>0</v>
      </c>
      <c r="AH5" s="73">
        <f t="shared" si="14"/>
        <v>0</v>
      </c>
      <c r="AI5" s="73">
        <f t="shared" si="15"/>
        <v>0</v>
      </c>
      <c r="AJ5" s="73">
        <f t="shared" si="16"/>
        <v>0</v>
      </c>
      <c r="AK5" s="73">
        <f t="shared" si="17"/>
        <v>0</v>
      </c>
      <c r="AL5" s="73">
        <f t="shared" si="18"/>
        <v>0</v>
      </c>
      <c r="AM5" s="73">
        <f t="shared" si="4"/>
        <v>0</v>
      </c>
      <c r="AN5" s="73">
        <f t="shared" si="4"/>
        <v>0</v>
      </c>
      <c r="AQ5" s="72" t="s">
        <v>35</v>
      </c>
      <c r="AR5" s="98">
        <f t="shared" si="0"/>
        <v>0</v>
      </c>
      <c r="AS5" s="59">
        <f>AC63</f>
        <v>0</v>
      </c>
      <c r="AT5" s="59">
        <f>M63</f>
        <v>0</v>
      </c>
    </row>
    <row r="6" spans="2:51">
      <c r="B6" s="61"/>
      <c r="C6" s="63"/>
      <c r="D6" s="80"/>
      <c r="E6" s="57"/>
      <c r="F6" s="77"/>
      <c r="G6" s="78">
        <f t="shared" si="1"/>
        <v>0</v>
      </c>
      <c r="H6" s="79">
        <f t="shared" si="2"/>
        <v>0</v>
      </c>
      <c r="I6" s="315"/>
      <c r="J6" s="73">
        <f t="shared" si="19"/>
        <v>0</v>
      </c>
      <c r="K6" s="73">
        <f t="shared" si="20"/>
        <v>0</v>
      </c>
      <c r="L6" s="73">
        <f t="shared" si="21"/>
        <v>0</v>
      </c>
      <c r="M6" s="73">
        <f t="shared" si="22"/>
        <v>0</v>
      </c>
      <c r="N6" s="73">
        <f t="shared" si="23"/>
        <v>0</v>
      </c>
      <c r="O6" s="73">
        <f t="shared" si="24"/>
        <v>0</v>
      </c>
      <c r="P6" s="73">
        <f t="shared" si="25"/>
        <v>0</v>
      </c>
      <c r="Q6" s="73">
        <f t="shared" si="26"/>
        <v>0</v>
      </c>
      <c r="R6" s="73">
        <f t="shared" si="27"/>
        <v>0</v>
      </c>
      <c r="S6" s="73">
        <f t="shared" si="28"/>
        <v>0</v>
      </c>
      <c r="T6" s="73">
        <f t="shared" si="29"/>
        <v>0</v>
      </c>
      <c r="U6" s="73">
        <f t="shared" si="30"/>
        <v>0</v>
      </c>
      <c r="V6" s="73">
        <f t="shared" si="5"/>
        <v>0</v>
      </c>
      <c r="W6" s="73">
        <f t="shared" si="3"/>
        <v>0</v>
      </c>
      <c r="X6" s="73">
        <f t="shared" si="3"/>
        <v>0</v>
      </c>
      <c r="Z6" s="73">
        <f t="shared" si="6"/>
        <v>0</v>
      </c>
      <c r="AA6" s="73">
        <f t="shared" si="7"/>
        <v>0</v>
      </c>
      <c r="AB6" s="73">
        <f t="shared" si="8"/>
        <v>0</v>
      </c>
      <c r="AC6" s="73">
        <f t="shared" si="9"/>
        <v>0</v>
      </c>
      <c r="AD6" s="73">
        <f t="shared" si="10"/>
        <v>0</v>
      </c>
      <c r="AE6" s="73">
        <f t="shared" si="11"/>
        <v>0</v>
      </c>
      <c r="AF6" s="73">
        <f t="shared" si="12"/>
        <v>0</v>
      </c>
      <c r="AG6" s="73">
        <f t="shared" si="13"/>
        <v>0</v>
      </c>
      <c r="AH6" s="73">
        <f t="shared" si="14"/>
        <v>0</v>
      </c>
      <c r="AI6" s="73">
        <f t="shared" si="15"/>
        <v>0</v>
      </c>
      <c r="AJ6" s="73">
        <f t="shared" si="16"/>
        <v>0</v>
      </c>
      <c r="AK6" s="73">
        <f t="shared" si="17"/>
        <v>0</v>
      </c>
      <c r="AL6" s="73">
        <f t="shared" si="18"/>
        <v>0</v>
      </c>
      <c r="AM6" s="73">
        <f t="shared" si="4"/>
        <v>0</v>
      </c>
      <c r="AN6" s="73">
        <f t="shared" si="4"/>
        <v>0</v>
      </c>
      <c r="AQ6" s="72" t="s">
        <v>54</v>
      </c>
      <c r="AR6" s="98">
        <f t="shared" si="0"/>
        <v>0</v>
      </c>
      <c r="AS6" s="59">
        <f>AD63</f>
        <v>0</v>
      </c>
      <c r="AT6" s="59">
        <f>N63</f>
        <v>0</v>
      </c>
    </row>
    <row r="7" spans="2:51">
      <c r="B7" s="61"/>
      <c r="C7" s="63"/>
      <c r="D7" s="80"/>
      <c r="E7" s="57"/>
      <c r="F7" s="77"/>
      <c r="G7" s="78">
        <f t="shared" si="1"/>
        <v>0</v>
      </c>
      <c r="H7" s="79">
        <f t="shared" si="2"/>
        <v>0</v>
      </c>
      <c r="I7" s="315"/>
      <c r="J7" s="73">
        <f t="shared" si="19"/>
        <v>0</v>
      </c>
      <c r="K7" s="73">
        <f t="shared" si="20"/>
        <v>0</v>
      </c>
      <c r="L7" s="73">
        <f t="shared" si="21"/>
        <v>0</v>
      </c>
      <c r="M7" s="73">
        <f t="shared" si="22"/>
        <v>0</v>
      </c>
      <c r="N7" s="73">
        <f t="shared" si="23"/>
        <v>0</v>
      </c>
      <c r="O7" s="73">
        <f t="shared" si="24"/>
        <v>0</v>
      </c>
      <c r="P7" s="73">
        <f t="shared" si="25"/>
        <v>0</v>
      </c>
      <c r="Q7" s="73">
        <f t="shared" si="26"/>
        <v>0</v>
      </c>
      <c r="R7" s="73">
        <f t="shared" si="27"/>
        <v>0</v>
      </c>
      <c r="S7" s="73">
        <f t="shared" si="28"/>
        <v>0</v>
      </c>
      <c r="T7" s="73">
        <f t="shared" si="29"/>
        <v>0</v>
      </c>
      <c r="U7" s="73">
        <f t="shared" si="30"/>
        <v>0</v>
      </c>
      <c r="V7" s="73">
        <f t="shared" si="5"/>
        <v>0</v>
      </c>
      <c r="W7" s="73">
        <f t="shared" si="3"/>
        <v>0</v>
      </c>
      <c r="X7" s="73">
        <f t="shared" si="3"/>
        <v>0</v>
      </c>
      <c r="Z7" s="73">
        <f t="shared" si="6"/>
        <v>0</v>
      </c>
      <c r="AA7" s="73">
        <f t="shared" si="7"/>
        <v>0</v>
      </c>
      <c r="AB7" s="73">
        <f t="shared" si="8"/>
        <v>0</v>
      </c>
      <c r="AC7" s="73">
        <f t="shared" si="9"/>
        <v>0</v>
      </c>
      <c r="AD7" s="73">
        <f t="shared" si="10"/>
        <v>0</v>
      </c>
      <c r="AE7" s="73">
        <f t="shared" si="11"/>
        <v>0</v>
      </c>
      <c r="AF7" s="73">
        <f t="shared" si="12"/>
        <v>0</v>
      </c>
      <c r="AG7" s="73">
        <f t="shared" si="13"/>
        <v>0</v>
      </c>
      <c r="AH7" s="73">
        <f t="shared" si="14"/>
        <v>0</v>
      </c>
      <c r="AI7" s="73">
        <f t="shared" si="15"/>
        <v>0</v>
      </c>
      <c r="AJ7" s="73">
        <f t="shared" si="16"/>
        <v>0</v>
      </c>
      <c r="AK7" s="73">
        <f t="shared" si="17"/>
        <v>0</v>
      </c>
      <c r="AL7" s="73">
        <f t="shared" si="18"/>
        <v>0</v>
      </c>
      <c r="AM7" s="73">
        <f t="shared" si="4"/>
        <v>0</v>
      </c>
      <c r="AN7" s="73">
        <f t="shared" si="4"/>
        <v>0</v>
      </c>
      <c r="AQ7" s="72" t="s">
        <v>51</v>
      </c>
      <c r="AR7" s="98">
        <f t="shared" si="0"/>
        <v>0</v>
      </c>
      <c r="AS7" s="59">
        <f>AE63</f>
        <v>0</v>
      </c>
      <c r="AT7" s="59">
        <f>O63</f>
        <v>0</v>
      </c>
    </row>
    <row r="8" spans="2:51">
      <c r="B8" s="61"/>
      <c r="C8" s="63"/>
      <c r="D8" s="80"/>
      <c r="E8" s="57"/>
      <c r="F8" s="77"/>
      <c r="G8" s="78">
        <f t="shared" si="1"/>
        <v>0</v>
      </c>
      <c r="H8" s="79">
        <f t="shared" si="2"/>
        <v>0</v>
      </c>
      <c r="I8" s="315"/>
      <c r="J8" s="73">
        <f t="shared" si="19"/>
        <v>0</v>
      </c>
      <c r="K8" s="73">
        <f t="shared" si="20"/>
        <v>0</v>
      </c>
      <c r="L8" s="73">
        <f t="shared" si="21"/>
        <v>0</v>
      </c>
      <c r="M8" s="73">
        <f t="shared" si="22"/>
        <v>0</v>
      </c>
      <c r="N8" s="73">
        <f t="shared" si="23"/>
        <v>0</v>
      </c>
      <c r="O8" s="73">
        <f t="shared" si="24"/>
        <v>0</v>
      </c>
      <c r="P8" s="73">
        <f t="shared" si="25"/>
        <v>0</v>
      </c>
      <c r="Q8" s="73">
        <f t="shared" si="26"/>
        <v>0</v>
      </c>
      <c r="R8" s="73">
        <f t="shared" si="27"/>
        <v>0</v>
      </c>
      <c r="S8" s="73">
        <f t="shared" si="28"/>
        <v>0</v>
      </c>
      <c r="T8" s="73">
        <f t="shared" si="29"/>
        <v>0</v>
      </c>
      <c r="U8" s="73">
        <f t="shared" si="30"/>
        <v>0</v>
      </c>
      <c r="V8" s="73">
        <f t="shared" si="5"/>
        <v>0</v>
      </c>
      <c r="W8" s="73">
        <f t="shared" si="3"/>
        <v>0</v>
      </c>
      <c r="X8" s="73">
        <f t="shared" si="3"/>
        <v>0</v>
      </c>
      <c r="Z8" s="73">
        <f t="shared" si="6"/>
        <v>0</v>
      </c>
      <c r="AA8" s="73">
        <f t="shared" si="7"/>
        <v>0</v>
      </c>
      <c r="AB8" s="73">
        <f t="shared" si="8"/>
        <v>0</v>
      </c>
      <c r="AC8" s="73">
        <f t="shared" si="9"/>
        <v>0</v>
      </c>
      <c r="AD8" s="73">
        <f t="shared" si="10"/>
        <v>0</v>
      </c>
      <c r="AE8" s="73">
        <f t="shared" si="11"/>
        <v>0</v>
      </c>
      <c r="AF8" s="73">
        <f t="shared" si="12"/>
        <v>0</v>
      </c>
      <c r="AG8" s="73">
        <f t="shared" si="13"/>
        <v>0</v>
      </c>
      <c r="AH8" s="73">
        <f t="shared" si="14"/>
        <v>0</v>
      </c>
      <c r="AI8" s="73">
        <f t="shared" si="15"/>
        <v>0</v>
      </c>
      <c r="AJ8" s="73">
        <f t="shared" si="16"/>
        <v>0</v>
      </c>
      <c r="AK8" s="73">
        <f t="shared" si="17"/>
        <v>0</v>
      </c>
      <c r="AL8" s="73">
        <f t="shared" si="18"/>
        <v>0</v>
      </c>
      <c r="AM8" s="73">
        <f t="shared" si="4"/>
        <v>0</v>
      </c>
      <c r="AN8" s="73">
        <f t="shared" si="4"/>
        <v>0</v>
      </c>
      <c r="AQ8" s="72" t="s">
        <v>52</v>
      </c>
      <c r="AR8" s="98">
        <f t="shared" si="0"/>
        <v>0</v>
      </c>
      <c r="AS8" s="59">
        <f>AF63</f>
        <v>0</v>
      </c>
      <c r="AT8" s="59">
        <f>P63</f>
        <v>0</v>
      </c>
    </row>
    <row r="9" spans="2:51">
      <c r="B9" s="61"/>
      <c r="C9" s="63"/>
      <c r="D9" s="80"/>
      <c r="E9" s="57"/>
      <c r="F9" s="77"/>
      <c r="G9" s="78">
        <f t="shared" si="1"/>
        <v>0</v>
      </c>
      <c r="H9" s="79">
        <f t="shared" si="2"/>
        <v>0</v>
      </c>
      <c r="I9" s="315"/>
      <c r="J9" s="73">
        <f t="shared" si="19"/>
        <v>0</v>
      </c>
      <c r="K9" s="73">
        <f t="shared" si="20"/>
        <v>0</v>
      </c>
      <c r="L9" s="73">
        <f t="shared" si="21"/>
        <v>0</v>
      </c>
      <c r="M9" s="73">
        <f t="shared" si="22"/>
        <v>0</v>
      </c>
      <c r="N9" s="73">
        <f t="shared" si="23"/>
        <v>0</v>
      </c>
      <c r="O9" s="73">
        <f t="shared" si="24"/>
        <v>0</v>
      </c>
      <c r="P9" s="73">
        <f t="shared" si="25"/>
        <v>0</v>
      </c>
      <c r="Q9" s="73">
        <f t="shared" si="26"/>
        <v>0</v>
      </c>
      <c r="R9" s="73">
        <f t="shared" si="27"/>
        <v>0</v>
      </c>
      <c r="S9" s="73">
        <f t="shared" si="28"/>
        <v>0</v>
      </c>
      <c r="T9" s="73">
        <f t="shared" si="29"/>
        <v>0</v>
      </c>
      <c r="U9" s="73">
        <f t="shared" si="30"/>
        <v>0</v>
      </c>
      <c r="V9" s="73">
        <f t="shared" si="5"/>
        <v>0</v>
      </c>
      <c r="W9" s="73">
        <f t="shared" si="3"/>
        <v>0</v>
      </c>
      <c r="X9" s="73">
        <f t="shared" si="3"/>
        <v>0</v>
      </c>
      <c r="Z9" s="73">
        <f t="shared" si="6"/>
        <v>0</v>
      </c>
      <c r="AA9" s="73">
        <f t="shared" si="7"/>
        <v>0</v>
      </c>
      <c r="AB9" s="73">
        <f t="shared" si="8"/>
        <v>0</v>
      </c>
      <c r="AC9" s="73">
        <f t="shared" si="9"/>
        <v>0</v>
      </c>
      <c r="AD9" s="73">
        <f t="shared" si="10"/>
        <v>0</v>
      </c>
      <c r="AE9" s="73">
        <f t="shared" si="11"/>
        <v>0</v>
      </c>
      <c r="AF9" s="73">
        <f t="shared" si="12"/>
        <v>0</v>
      </c>
      <c r="AG9" s="73">
        <f t="shared" si="13"/>
        <v>0</v>
      </c>
      <c r="AH9" s="73">
        <f t="shared" si="14"/>
        <v>0</v>
      </c>
      <c r="AI9" s="73">
        <f t="shared" si="15"/>
        <v>0</v>
      </c>
      <c r="AJ9" s="73">
        <f t="shared" si="16"/>
        <v>0</v>
      </c>
      <c r="AK9" s="73">
        <f t="shared" si="17"/>
        <v>0</v>
      </c>
      <c r="AL9" s="73">
        <f t="shared" si="18"/>
        <v>0</v>
      </c>
      <c r="AM9" s="73">
        <f t="shared" si="4"/>
        <v>0</v>
      </c>
      <c r="AN9" s="73">
        <f t="shared" si="4"/>
        <v>0</v>
      </c>
      <c r="AQ9" s="72" t="s">
        <v>57</v>
      </c>
      <c r="AR9" s="98">
        <f t="shared" si="0"/>
        <v>0</v>
      </c>
      <c r="AS9" s="59">
        <f>AG63</f>
        <v>0</v>
      </c>
      <c r="AT9" s="59">
        <f>Q63</f>
        <v>0</v>
      </c>
    </row>
    <row r="10" spans="2:51">
      <c r="B10" s="61"/>
      <c r="C10" s="63"/>
      <c r="D10" s="80"/>
      <c r="E10" s="57"/>
      <c r="F10" s="77"/>
      <c r="G10" s="78">
        <f t="shared" si="1"/>
        <v>0</v>
      </c>
      <c r="H10" s="79">
        <f t="shared" si="2"/>
        <v>0</v>
      </c>
      <c r="I10" s="315"/>
      <c r="J10" s="73">
        <f t="shared" si="19"/>
        <v>0</v>
      </c>
      <c r="K10" s="73">
        <f t="shared" si="20"/>
        <v>0</v>
      </c>
      <c r="L10" s="73">
        <f t="shared" si="21"/>
        <v>0</v>
      </c>
      <c r="M10" s="73">
        <f t="shared" si="22"/>
        <v>0</v>
      </c>
      <c r="N10" s="73">
        <f t="shared" si="23"/>
        <v>0</v>
      </c>
      <c r="O10" s="73">
        <f t="shared" si="24"/>
        <v>0</v>
      </c>
      <c r="P10" s="73">
        <f t="shared" si="25"/>
        <v>0</v>
      </c>
      <c r="Q10" s="73">
        <f t="shared" si="26"/>
        <v>0</v>
      </c>
      <c r="R10" s="73">
        <f t="shared" si="27"/>
        <v>0</v>
      </c>
      <c r="S10" s="73">
        <f t="shared" si="28"/>
        <v>0</v>
      </c>
      <c r="T10" s="73">
        <f t="shared" si="29"/>
        <v>0</v>
      </c>
      <c r="U10" s="73">
        <f t="shared" si="30"/>
        <v>0</v>
      </c>
      <c r="V10" s="73">
        <f t="shared" si="5"/>
        <v>0</v>
      </c>
      <c r="W10" s="73">
        <f t="shared" si="3"/>
        <v>0</v>
      </c>
      <c r="X10" s="73">
        <f t="shared" si="3"/>
        <v>0</v>
      </c>
      <c r="Z10" s="73">
        <f t="shared" si="6"/>
        <v>0</v>
      </c>
      <c r="AA10" s="73">
        <f t="shared" si="7"/>
        <v>0</v>
      </c>
      <c r="AB10" s="73">
        <f t="shared" si="8"/>
        <v>0</v>
      </c>
      <c r="AC10" s="73">
        <f t="shared" si="9"/>
        <v>0</v>
      </c>
      <c r="AD10" s="73">
        <f t="shared" si="10"/>
        <v>0</v>
      </c>
      <c r="AE10" s="73">
        <f t="shared" si="11"/>
        <v>0</v>
      </c>
      <c r="AF10" s="73">
        <f t="shared" si="12"/>
        <v>0</v>
      </c>
      <c r="AG10" s="73">
        <f t="shared" si="13"/>
        <v>0</v>
      </c>
      <c r="AH10" s="73">
        <f t="shared" si="14"/>
        <v>0</v>
      </c>
      <c r="AI10" s="73">
        <f t="shared" si="15"/>
        <v>0</v>
      </c>
      <c r="AJ10" s="73">
        <f t="shared" si="16"/>
        <v>0</v>
      </c>
      <c r="AK10" s="73">
        <f t="shared" si="17"/>
        <v>0</v>
      </c>
      <c r="AL10" s="73">
        <f t="shared" si="18"/>
        <v>0</v>
      </c>
      <c r="AM10" s="73">
        <f t="shared" si="4"/>
        <v>0</v>
      </c>
      <c r="AN10" s="73">
        <f t="shared" si="4"/>
        <v>0</v>
      </c>
      <c r="AQ10" s="72" t="s">
        <v>38</v>
      </c>
      <c r="AR10" s="98">
        <f t="shared" si="0"/>
        <v>0</v>
      </c>
      <c r="AS10" s="59">
        <f>AH63</f>
        <v>0</v>
      </c>
      <c r="AT10" s="59">
        <f>R63</f>
        <v>0</v>
      </c>
      <c r="AY10" s="60"/>
    </row>
    <row r="11" spans="2:51">
      <c r="B11" s="61"/>
      <c r="C11" s="63"/>
      <c r="D11" s="80"/>
      <c r="E11" s="57"/>
      <c r="F11" s="77"/>
      <c r="G11" s="78">
        <f t="shared" si="1"/>
        <v>0</v>
      </c>
      <c r="H11" s="79">
        <f t="shared" si="2"/>
        <v>0</v>
      </c>
      <c r="I11" s="315"/>
      <c r="J11" s="73">
        <f t="shared" si="19"/>
        <v>0</v>
      </c>
      <c r="K11" s="73">
        <f t="shared" si="20"/>
        <v>0</v>
      </c>
      <c r="L11" s="73">
        <f t="shared" si="21"/>
        <v>0</v>
      </c>
      <c r="M11" s="73">
        <f t="shared" si="22"/>
        <v>0</v>
      </c>
      <c r="N11" s="73">
        <f t="shared" si="23"/>
        <v>0</v>
      </c>
      <c r="O11" s="73">
        <f t="shared" si="24"/>
        <v>0</v>
      </c>
      <c r="P11" s="73">
        <f t="shared" si="25"/>
        <v>0</v>
      </c>
      <c r="Q11" s="73">
        <f t="shared" si="26"/>
        <v>0</v>
      </c>
      <c r="R11" s="73">
        <f t="shared" si="27"/>
        <v>0</v>
      </c>
      <c r="S11" s="73">
        <f t="shared" si="28"/>
        <v>0</v>
      </c>
      <c r="T11" s="73">
        <f t="shared" si="29"/>
        <v>0</v>
      </c>
      <c r="U11" s="73">
        <f t="shared" si="30"/>
        <v>0</v>
      </c>
      <c r="V11" s="73">
        <f t="shared" si="5"/>
        <v>0</v>
      </c>
      <c r="W11" s="73">
        <f t="shared" si="3"/>
        <v>0</v>
      </c>
      <c r="X11" s="73">
        <f t="shared" si="3"/>
        <v>0</v>
      </c>
      <c r="Z11" s="73">
        <f t="shared" si="6"/>
        <v>0</v>
      </c>
      <c r="AA11" s="73">
        <f t="shared" si="7"/>
        <v>0</v>
      </c>
      <c r="AB11" s="73">
        <f t="shared" si="8"/>
        <v>0</v>
      </c>
      <c r="AC11" s="73">
        <f t="shared" si="9"/>
        <v>0</v>
      </c>
      <c r="AD11" s="73">
        <f t="shared" si="10"/>
        <v>0</v>
      </c>
      <c r="AE11" s="73">
        <f t="shared" si="11"/>
        <v>0</v>
      </c>
      <c r="AF11" s="73">
        <f t="shared" si="12"/>
        <v>0</v>
      </c>
      <c r="AG11" s="73">
        <f t="shared" si="13"/>
        <v>0</v>
      </c>
      <c r="AH11" s="73">
        <f t="shared" si="14"/>
        <v>0</v>
      </c>
      <c r="AI11" s="73">
        <f t="shared" si="15"/>
        <v>0</v>
      </c>
      <c r="AJ11" s="73">
        <f t="shared" si="16"/>
        <v>0</v>
      </c>
      <c r="AK11" s="73">
        <f t="shared" si="17"/>
        <v>0</v>
      </c>
      <c r="AL11" s="73">
        <f t="shared" si="18"/>
        <v>0</v>
      </c>
      <c r="AM11" s="73">
        <f t="shared" si="4"/>
        <v>0</v>
      </c>
      <c r="AN11" s="73">
        <f t="shared" si="4"/>
        <v>0</v>
      </c>
      <c r="AQ11" s="72" t="s">
        <v>53</v>
      </c>
      <c r="AR11" s="98">
        <f t="shared" si="0"/>
        <v>48.599999999999994</v>
      </c>
      <c r="AS11" s="59">
        <f>AI63</f>
        <v>0</v>
      </c>
      <c r="AT11" s="59">
        <f>S63</f>
        <v>48.599999999999994</v>
      </c>
      <c r="AY11" s="60"/>
    </row>
    <row r="12" spans="2:51">
      <c r="B12" s="61"/>
      <c r="C12" s="63"/>
      <c r="D12" s="80"/>
      <c r="E12" s="57"/>
      <c r="F12" s="77"/>
      <c r="G12" s="78">
        <f t="shared" si="1"/>
        <v>0</v>
      </c>
      <c r="H12" s="79">
        <f t="shared" si="2"/>
        <v>0</v>
      </c>
      <c r="I12" s="315"/>
      <c r="J12" s="73">
        <f t="shared" si="19"/>
        <v>0</v>
      </c>
      <c r="K12" s="73">
        <f t="shared" si="20"/>
        <v>0</v>
      </c>
      <c r="L12" s="73">
        <f t="shared" si="21"/>
        <v>0</v>
      </c>
      <c r="M12" s="73">
        <f t="shared" si="22"/>
        <v>0</v>
      </c>
      <c r="N12" s="73">
        <f t="shared" si="23"/>
        <v>0</v>
      </c>
      <c r="O12" s="73">
        <f t="shared" si="24"/>
        <v>0</v>
      </c>
      <c r="P12" s="73">
        <f t="shared" si="25"/>
        <v>0</v>
      </c>
      <c r="Q12" s="73">
        <f t="shared" si="26"/>
        <v>0</v>
      </c>
      <c r="R12" s="73">
        <f t="shared" si="27"/>
        <v>0</v>
      </c>
      <c r="S12" s="73">
        <f t="shared" si="28"/>
        <v>0</v>
      </c>
      <c r="T12" s="73">
        <f t="shared" si="29"/>
        <v>0</v>
      </c>
      <c r="U12" s="73">
        <f t="shared" si="30"/>
        <v>0</v>
      </c>
      <c r="V12" s="73">
        <f t="shared" si="5"/>
        <v>0</v>
      </c>
      <c r="W12" s="73">
        <f t="shared" si="3"/>
        <v>0</v>
      </c>
      <c r="X12" s="73">
        <f t="shared" si="3"/>
        <v>0</v>
      </c>
      <c r="Z12" s="73">
        <f t="shared" si="6"/>
        <v>0</v>
      </c>
      <c r="AA12" s="73">
        <f t="shared" si="7"/>
        <v>0</v>
      </c>
      <c r="AB12" s="73">
        <f t="shared" si="8"/>
        <v>0</v>
      </c>
      <c r="AC12" s="73">
        <f t="shared" si="9"/>
        <v>0</v>
      </c>
      <c r="AD12" s="73">
        <f t="shared" si="10"/>
        <v>0</v>
      </c>
      <c r="AE12" s="73">
        <f t="shared" si="11"/>
        <v>0</v>
      </c>
      <c r="AF12" s="73">
        <f t="shared" si="12"/>
        <v>0</v>
      </c>
      <c r="AG12" s="73">
        <f t="shared" si="13"/>
        <v>0</v>
      </c>
      <c r="AH12" s="73">
        <f t="shared" si="14"/>
        <v>0</v>
      </c>
      <c r="AI12" s="73">
        <f t="shared" si="15"/>
        <v>0</v>
      </c>
      <c r="AJ12" s="73">
        <f t="shared" si="16"/>
        <v>0</v>
      </c>
      <c r="AK12" s="73">
        <f t="shared" si="17"/>
        <v>0</v>
      </c>
      <c r="AL12" s="73">
        <f t="shared" si="18"/>
        <v>0</v>
      </c>
      <c r="AM12" s="73">
        <f t="shared" si="4"/>
        <v>0</v>
      </c>
      <c r="AN12" s="73">
        <f t="shared" si="4"/>
        <v>0</v>
      </c>
      <c r="AQ12" s="72" t="s">
        <v>56</v>
      </c>
      <c r="AR12" s="98">
        <f t="shared" si="0"/>
        <v>0</v>
      </c>
      <c r="AS12" s="59">
        <f>AJ63</f>
        <v>0</v>
      </c>
      <c r="AT12" s="59">
        <f>T63</f>
        <v>0</v>
      </c>
      <c r="AY12" s="60"/>
    </row>
    <row r="13" spans="2:51">
      <c r="B13" s="61"/>
      <c r="C13" s="63"/>
      <c r="D13" s="80"/>
      <c r="E13" s="57"/>
      <c r="F13" s="77"/>
      <c r="G13" s="78">
        <f t="shared" si="1"/>
        <v>0</v>
      </c>
      <c r="H13" s="79">
        <f t="shared" si="2"/>
        <v>0</v>
      </c>
      <c r="I13" s="315"/>
      <c r="J13" s="73">
        <f t="shared" si="19"/>
        <v>0</v>
      </c>
      <c r="K13" s="73">
        <f t="shared" si="20"/>
        <v>0</v>
      </c>
      <c r="L13" s="73">
        <f t="shared" si="21"/>
        <v>0</v>
      </c>
      <c r="M13" s="73">
        <f t="shared" si="22"/>
        <v>0</v>
      </c>
      <c r="N13" s="73">
        <f t="shared" si="23"/>
        <v>0</v>
      </c>
      <c r="O13" s="73">
        <f t="shared" si="24"/>
        <v>0</v>
      </c>
      <c r="P13" s="73">
        <f t="shared" si="25"/>
        <v>0</v>
      </c>
      <c r="Q13" s="73">
        <f t="shared" si="26"/>
        <v>0</v>
      </c>
      <c r="R13" s="73">
        <f t="shared" si="27"/>
        <v>0</v>
      </c>
      <c r="S13" s="73">
        <f t="shared" si="28"/>
        <v>0</v>
      </c>
      <c r="T13" s="73">
        <f t="shared" si="29"/>
        <v>0</v>
      </c>
      <c r="U13" s="73">
        <f t="shared" si="30"/>
        <v>0</v>
      </c>
      <c r="V13" s="73">
        <f t="shared" si="5"/>
        <v>0</v>
      </c>
      <c r="W13" s="73">
        <f t="shared" si="3"/>
        <v>0</v>
      </c>
      <c r="X13" s="73">
        <f t="shared" si="3"/>
        <v>0</v>
      </c>
      <c r="Z13" s="73">
        <f t="shared" si="6"/>
        <v>0</v>
      </c>
      <c r="AA13" s="73">
        <f t="shared" si="7"/>
        <v>0</v>
      </c>
      <c r="AB13" s="73">
        <f t="shared" si="8"/>
        <v>0</v>
      </c>
      <c r="AC13" s="73">
        <f t="shared" si="9"/>
        <v>0</v>
      </c>
      <c r="AD13" s="73">
        <f t="shared" si="10"/>
        <v>0</v>
      </c>
      <c r="AE13" s="73">
        <f t="shared" si="11"/>
        <v>0</v>
      </c>
      <c r="AF13" s="73">
        <f t="shared" si="12"/>
        <v>0</v>
      </c>
      <c r="AG13" s="73">
        <f t="shared" si="13"/>
        <v>0</v>
      </c>
      <c r="AH13" s="73">
        <f t="shared" si="14"/>
        <v>0</v>
      </c>
      <c r="AI13" s="73">
        <f t="shared" si="15"/>
        <v>0</v>
      </c>
      <c r="AJ13" s="73">
        <f t="shared" si="16"/>
        <v>0</v>
      </c>
      <c r="AK13" s="73">
        <f t="shared" si="17"/>
        <v>0</v>
      </c>
      <c r="AL13" s="73">
        <f t="shared" si="18"/>
        <v>0</v>
      </c>
      <c r="AM13" s="73">
        <f t="shared" si="4"/>
        <v>0</v>
      </c>
      <c r="AN13" s="73">
        <f t="shared" si="4"/>
        <v>0</v>
      </c>
      <c r="AQ13" s="72" t="s">
        <v>50</v>
      </c>
      <c r="AR13" s="98">
        <f t="shared" si="0"/>
        <v>0</v>
      </c>
      <c r="AS13" s="59">
        <f>AK63</f>
        <v>0</v>
      </c>
      <c r="AT13" s="59">
        <f>U63</f>
        <v>0</v>
      </c>
      <c r="AY13" s="60"/>
    </row>
    <row r="14" spans="2:51">
      <c r="B14" s="61"/>
      <c r="C14" s="63"/>
      <c r="D14" s="80"/>
      <c r="E14" s="57"/>
      <c r="F14" s="77"/>
      <c r="G14" s="78">
        <f t="shared" si="1"/>
        <v>0</v>
      </c>
      <c r="H14" s="79">
        <f t="shared" si="2"/>
        <v>0</v>
      </c>
      <c r="I14" s="315"/>
      <c r="J14" s="73">
        <f t="shared" si="19"/>
        <v>0</v>
      </c>
      <c r="K14" s="73">
        <f t="shared" si="20"/>
        <v>0</v>
      </c>
      <c r="L14" s="73">
        <f t="shared" si="21"/>
        <v>0</v>
      </c>
      <c r="M14" s="73">
        <f t="shared" si="22"/>
        <v>0</v>
      </c>
      <c r="N14" s="73">
        <f t="shared" si="23"/>
        <v>0</v>
      </c>
      <c r="O14" s="73">
        <f t="shared" si="24"/>
        <v>0</v>
      </c>
      <c r="P14" s="73">
        <f t="shared" si="25"/>
        <v>0</v>
      </c>
      <c r="Q14" s="73">
        <f t="shared" si="26"/>
        <v>0</v>
      </c>
      <c r="R14" s="73">
        <f t="shared" si="27"/>
        <v>0</v>
      </c>
      <c r="S14" s="73">
        <f t="shared" si="28"/>
        <v>0</v>
      </c>
      <c r="T14" s="73">
        <f t="shared" si="29"/>
        <v>0</v>
      </c>
      <c r="U14" s="73">
        <f t="shared" si="30"/>
        <v>0</v>
      </c>
      <c r="V14" s="73">
        <f t="shared" si="5"/>
        <v>0</v>
      </c>
      <c r="W14" s="73">
        <f t="shared" si="3"/>
        <v>0</v>
      </c>
      <c r="X14" s="73">
        <f t="shared" si="3"/>
        <v>0</v>
      </c>
      <c r="Z14" s="73">
        <f t="shared" si="6"/>
        <v>0</v>
      </c>
      <c r="AA14" s="73">
        <f t="shared" si="7"/>
        <v>0</v>
      </c>
      <c r="AB14" s="73">
        <f t="shared" si="8"/>
        <v>0</v>
      </c>
      <c r="AC14" s="73">
        <f t="shared" si="9"/>
        <v>0</v>
      </c>
      <c r="AD14" s="73">
        <f t="shared" si="10"/>
        <v>0</v>
      </c>
      <c r="AE14" s="73">
        <f t="shared" si="11"/>
        <v>0</v>
      </c>
      <c r="AF14" s="73">
        <f t="shared" si="12"/>
        <v>0</v>
      </c>
      <c r="AG14" s="73">
        <f t="shared" si="13"/>
        <v>0</v>
      </c>
      <c r="AH14" s="73">
        <f t="shared" si="14"/>
        <v>0</v>
      </c>
      <c r="AI14" s="73">
        <f t="shared" si="15"/>
        <v>0</v>
      </c>
      <c r="AJ14" s="73">
        <f t="shared" si="16"/>
        <v>0</v>
      </c>
      <c r="AK14" s="73">
        <f t="shared" si="17"/>
        <v>0</v>
      </c>
      <c r="AL14" s="73">
        <f t="shared" si="18"/>
        <v>0</v>
      </c>
      <c r="AM14" s="73">
        <f t="shared" si="4"/>
        <v>0</v>
      </c>
      <c r="AN14" s="73">
        <f t="shared" si="4"/>
        <v>0</v>
      </c>
      <c r="AQ14" s="72" t="s">
        <v>104</v>
      </c>
      <c r="AR14" s="98">
        <f t="shared" si="0"/>
        <v>0</v>
      </c>
      <c r="AS14" s="59">
        <f>AL63</f>
        <v>0</v>
      </c>
      <c r="AT14" s="59">
        <f>V63</f>
        <v>0</v>
      </c>
      <c r="AY14" s="60"/>
    </row>
    <row r="15" spans="2:51">
      <c r="B15" s="61"/>
      <c r="C15" s="63"/>
      <c r="D15" s="80"/>
      <c r="E15" s="57"/>
      <c r="F15" s="77"/>
      <c r="G15" s="78">
        <f t="shared" si="1"/>
        <v>0</v>
      </c>
      <c r="H15" s="79">
        <f t="shared" si="2"/>
        <v>0</v>
      </c>
      <c r="I15" s="315"/>
      <c r="J15" s="73">
        <f t="shared" si="19"/>
        <v>0</v>
      </c>
      <c r="K15" s="73">
        <f t="shared" si="20"/>
        <v>0</v>
      </c>
      <c r="L15" s="73">
        <f t="shared" si="21"/>
        <v>0</v>
      </c>
      <c r="M15" s="73">
        <f t="shared" si="22"/>
        <v>0</v>
      </c>
      <c r="N15" s="73">
        <f t="shared" si="23"/>
        <v>0</v>
      </c>
      <c r="O15" s="73">
        <f t="shared" si="24"/>
        <v>0</v>
      </c>
      <c r="P15" s="73">
        <f t="shared" si="25"/>
        <v>0</v>
      </c>
      <c r="Q15" s="73">
        <f t="shared" si="26"/>
        <v>0</v>
      </c>
      <c r="R15" s="73">
        <f t="shared" si="27"/>
        <v>0</v>
      </c>
      <c r="S15" s="73">
        <f t="shared" si="28"/>
        <v>0</v>
      </c>
      <c r="T15" s="73">
        <f t="shared" si="29"/>
        <v>0</v>
      </c>
      <c r="U15" s="73">
        <f t="shared" si="30"/>
        <v>0</v>
      </c>
      <c r="V15" s="73">
        <f t="shared" si="5"/>
        <v>0</v>
      </c>
      <c r="W15" s="73">
        <f t="shared" si="3"/>
        <v>0</v>
      </c>
      <c r="X15" s="73">
        <f t="shared" si="3"/>
        <v>0</v>
      </c>
      <c r="Z15" s="73">
        <f t="shared" si="6"/>
        <v>0</v>
      </c>
      <c r="AA15" s="73">
        <f t="shared" si="7"/>
        <v>0</v>
      </c>
      <c r="AB15" s="73">
        <f t="shared" si="8"/>
        <v>0</v>
      </c>
      <c r="AC15" s="73">
        <f t="shared" si="9"/>
        <v>0</v>
      </c>
      <c r="AD15" s="73">
        <f t="shared" si="10"/>
        <v>0</v>
      </c>
      <c r="AE15" s="73">
        <f t="shared" si="11"/>
        <v>0</v>
      </c>
      <c r="AF15" s="73">
        <f t="shared" si="12"/>
        <v>0</v>
      </c>
      <c r="AG15" s="73">
        <f t="shared" si="13"/>
        <v>0</v>
      </c>
      <c r="AH15" s="73">
        <f t="shared" si="14"/>
        <v>0</v>
      </c>
      <c r="AI15" s="73">
        <f t="shared" si="15"/>
        <v>0</v>
      </c>
      <c r="AJ15" s="73">
        <f t="shared" si="16"/>
        <v>0</v>
      </c>
      <c r="AK15" s="73">
        <f t="shared" si="17"/>
        <v>0</v>
      </c>
      <c r="AL15" s="73">
        <f t="shared" si="18"/>
        <v>0</v>
      </c>
      <c r="AM15" s="73">
        <f t="shared" si="4"/>
        <v>0</v>
      </c>
      <c r="AN15" s="73">
        <f t="shared" si="4"/>
        <v>0</v>
      </c>
      <c r="AQ15" s="72" t="s">
        <v>176</v>
      </c>
      <c r="AR15" s="98">
        <f t="shared" si="0"/>
        <v>0</v>
      </c>
      <c r="AS15" s="59">
        <f>AM63</f>
        <v>0</v>
      </c>
      <c r="AT15" s="59">
        <f>W63</f>
        <v>0</v>
      </c>
      <c r="AY15" s="60"/>
    </row>
    <row r="16" spans="2:51">
      <c r="B16" s="61"/>
      <c r="C16" s="63"/>
      <c r="D16" s="80"/>
      <c r="E16" s="57"/>
      <c r="F16" s="77"/>
      <c r="G16" s="78">
        <f t="shared" si="1"/>
        <v>0</v>
      </c>
      <c r="H16" s="79">
        <f t="shared" si="2"/>
        <v>0</v>
      </c>
      <c r="I16" s="315"/>
      <c r="J16" s="73">
        <f t="shared" si="19"/>
        <v>0</v>
      </c>
      <c r="K16" s="73">
        <f t="shared" si="20"/>
        <v>0</v>
      </c>
      <c r="L16" s="73">
        <f t="shared" si="21"/>
        <v>0</v>
      </c>
      <c r="M16" s="73">
        <f t="shared" si="22"/>
        <v>0</v>
      </c>
      <c r="N16" s="73">
        <f t="shared" si="23"/>
        <v>0</v>
      </c>
      <c r="O16" s="73">
        <f t="shared" si="24"/>
        <v>0</v>
      </c>
      <c r="P16" s="73">
        <f t="shared" si="25"/>
        <v>0</v>
      </c>
      <c r="Q16" s="73">
        <f t="shared" si="26"/>
        <v>0</v>
      </c>
      <c r="R16" s="73">
        <f t="shared" si="27"/>
        <v>0</v>
      </c>
      <c r="S16" s="73">
        <f t="shared" si="28"/>
        <v>0</v>
      </c>
      <c r="T16" s="73">
        <f t="shared" si="29"/>
        <v>0</v>
      </c>
      <c r="U16" s="73">
        <f t="shared" si="30"/>
        <v>0</v>
      </c>
      <c r="V16" s="73">
        <f t="shared" si="5"/>
        <v>0</v>
      </c>
      <c r="W16" s="73">
        <f t="shared" si="3"/>
        <v>0</v>
      </c>
      <c r="X16" s="73">
        <f t="shared" si="3"/>
        <v>0</v>
      </c>
      <c r="Z16" s="73">
        <f t="shared" si="6"/>
        <v>0</v>
      </c>
      <c r="AA16" s="73">
        <f t="shared" si="7"/>
        <v>0</v>
      </c>
      <c r="AB16" s="73">
        <f t="shared" si="8"/>
        <v>0</v>
      </c>
      <c r="AC16" s="73">
        <f t="shared" si="9"/>
        <v>0</v>
      </c>
      <c r="AD16" s="73">
        <f t="shared" si="10"/>
        <v>0</v>
      </c>
      <c r="AE16" s="73">
        <f t="shared" si="11"/>
        <v>0</v>
      </c>
      <c r="AF16" s="73">
        <f t="shared" si="12"/>
        <v>0</v>
      </c>
      <c r="AG16" s="73">
        <f t="shared" si="13"/>
        <v>0</v>
      </c>
      <c r="AH16" s="73">
        <f t="shared" si="14"/>
        <v>0</v>
      </c>
      <c r="AI16" s="73">
        <f t="shared" si="15"/>
        <v>0</v>
      </c>
      <c r="AJ16" s="73">
        <f t="shared" si="16"/>
        <v>0</v>
      </c>
      <c r="AK16" s="73">
        <f t="shared" si="17"/>
        <v>0</v>
      </c>
      <c r="AL16" s="73">
        <f t="shared" si="18"/>
        <v>0</v>
      </c>
      <c r="AM16" s="73">
        <f t="shared" si="4"/>
        <v>0</v>
      </c>
      <c r="AN16" s="73">
        <f t="shared" si="4"/>
        <v>0</v>
      </c>
      <c r="AQ16" s="72"/>
      <c r="AR16" s="98">
        <f t="shared" si="0"/>
        <v>0</v>
      </c>
      <c r="AS16" s="96">
        <f>AN63</f>
        <v>0</v>
      </c>
      <c r="AT16" s="96">
        <f>X63</f>
        <v>0</v>
      </c>
      <c r="AU16" s="60"/>
      <c r="AY16" s="60"/>
    </row>
    <row r="17" spans="2:52">
      <c r="B17" s="61"/>
      <c r="C17" s="63"/>
      <c r="D17" s="80"/>
      <c r="E17" s="57"/>
      <c r="F17" s="77"/>
      <c r="G17" s="78">
        <f t="shared" si="1"/>
        <v>0</v>
      </c>
      <c r="H17" s="79">
        <f t="shared" si="2"/>
        <v>0</v>
      </c>
      <c r="I17" s="315"/>
      <c r="J17" s="73">
        <f t="shared" si="19"/>
        <v>0</v>
      </c>
      <c r="K17" s="73">
        <f t="shared" si="20"/>
        <v>0</v>
      </c>
      <c r="L17" s="73">
        <f t="shared" si="21"/>
        <v>0</v>
      </c>
      <c r="M17" s="73">
        <f t="shared" si="22"/>
        <v>0</v>
      </c>
      <c r="N17" s="73">
        <f t="shared" si="23"/>
        <v>0</v>
      </c>
      <c r="O17" s="73">
        <f t="shared" si="24"/>
        <v>0</v>
      </c>
      <c r="P17" s="73">
        <f t="shared" si="25"/>
        <v>0</v>
      </c>
      <c r="Q17" s="73">
        <f t="shared" si="26"/>
        <v>0</v>
      </c>
      <c r="R17" s="73">
        <f t="shared" si="27"/>
        <v>0</v>
      </c>
      <c r="S17" s="73">
        <f t="shared" si="28"/>
        <v>0</v>
      </c>
      <c r="T17" s="73">
        <f t="shared" si="29"/>
        <v>0</v>
      </c>
      <c r="U17" s="73">
        <f t="shared" si="30"/>
        <v>0</v>
      </c>
      <c r="V17" s="73">
        <f t="shared" si="5"/>
        <v>0</v>
      </c>
      <c r="W17" s="73">
        <f t="shared" si="3"/>
        <v>0</v>
      </c>
      <c r="X17" s="73">
        <f t="shared" si="3"/>
        <v>0</v>
      </c>
      <c r="Z17" s="73">
        <f t="shared" si="6"/>
        <v>0</v>
      </c>
      <c r="AA17" s="73">
        <f t="shared" si="7"/>
        <v>0</v>
      </c>
      <c r="AB17" s="73">
        <f t="shared" si="8"/>
        <v>0</v>
      </c>
      <c r="AC17" s="73">
        <f t="shared" si="9"/>
        <v>0</v>
      </c>
      <c r="AD17" s="73">
        <f t="shared" si="10"/>
        <v>0</v>
      </c>
      <c r="AE17" s="73">
        <f t="shared" si="11"/>
        <v>0</v>
      </c>
      <c r="AF17" s="73">
        <f t="shared" si="12"/>
        <v>0</v>
      </c>
      <c r="AG17" s="73">
        <f t="shared" si="13"/>
        <v>0</v>
      </c>
      <c r="AH17" s="73">
        <f t="shared" si="14"/>
        <v>0</v>
      </c>
      <c r="AI17" s="73">
        <f t="shared" si="15"/>
        <v>0</v>
      </c>
      <c r="AJ17" s="73">
        <f t="shared" si="16"/>
        <v>0</v>
      </c>
      <c r="AK17" s="73">
        <f t="shared" si="17"/>
        <v>0</v>
      </c>
      <c r="AL17" s="73">
        <f t="shared" si="18"/>
        <v>0</v>
      </c>
      <c r="AM17" s="73">
        <f t="shared" si="4"/>
        <v>0</v>
      </c>
      <c r="AN17" s="73">
        <f t="shared" si="4"/>
        <v>0</v>
      </c>
      <c r="AQ17" s="88" t="s">
        <v>63</v>
      </c>
      <c r="AR17" s="97">
        <f>SUM(AR2:AR16)</f>
        <v>48.599999999999994</v>
      </c>
      <c r="AS17" s="89">
        <f>SUM(AS2:AS16)</f>
        <v>0</v>
      </c>
      <c r="AT17" s="89">
        <f>SUM(AT2:AT16)</f>
        <v>48.599999999999994</v>
      </c>
    </row>
    <row r="18" spans="2:52">
      <c r="B18" s="61"/>
      <c r="C18" s="63"/>
      <c r="D18" s="80"/>
      <c r="E18" s="57"/>
      <c r="F18" s="77"/>
      <c r="G18" s="78">
        <f t="shared" si="1"/>
        <v>0</v>
      </c>
      <c r="H18" s="79">
        <f t="shared" si="2"/>
        <v>0</v>
      </c>
      <c r="I18" s="315"/>
      <c r="J18" s="73">
        <f t="shared" si="19"/>
        <v>0</v>
      </c>
      <c r="K18" s="73">
        <f t="shared" si="20"/>
        <v>0</v>
      </c>
      <c r="L18" s="73">
        <f t="shared" si="21"/>
        <v>0</v>
      </c>
      <c r="M18" s="73">
        <f t="shared" si="22"/>
        <v>0</v>
      </c>
      <c r="N18" s="73">
        <f t="shared" si="23"/>
        <v>0</v>
      </c>
      <c r="O18" s="73">
        <f t="shared" si="24"/>
        <v>0</v>
      </c>
      <c r="P18" s="73">
        <f t="shared" si="25"/>
        <v>0</v>
      </c>
      <c r="Q18" s="73">
        <f t="shared" si="26"/>
        <v>0</v>
      </c>
      <c r="R18" s="73">
        <f t="shared" si="27"/>
        <v>0</v>
      </c>
      <c r="S18" s="73">
        <f t="shared" si="28"/>
        <v>0</v>
      </c>
      <c r="T18" s="73">
        <f t="shared" si="29"/>
        <v>0</v>
      </c>
      <c r="U18" s="73">
        <f t="shared" si="30"/>
        <v>0</v>
      </c>
      <c r="V18" s="73">
        <f t="shared" si="5"/>
        <v>0</v>
      </c>
      <c r="W18" s="73">
        <f t="shared" si="3"/>
        <v>0</v>
      </c>
      <c r="X18" s="73">
        <f t="shared" si="3"/>
        <v>0</v>
      </c>
      <c r="Z18" s="73">
        <f t="shared" si="6"/>
        <v>0</v>
      </c>
      <c r="AA18" s="73">
        <f t="shared" si="7"/>
        <v>0</v>
      </c>
      <c r="AB18" s="73">
        <f t="shared" si="8"/>
        <v>0</v>
      </c>
      <c r="AC18" s="73">
        <f t="shared" si="9"/>
        <v>0</v>
      </c>
      <c r="AD18" s="73">
        <f t="shared" si="10"/>
        <v>0</v>
      </c>
      <c r="AE18" s="73">
        <f t="shared" si="11"/>
        <v>0</v>
      </c>
      <c r="AF18" s="73">
        <f t="shared" si="12"/>
        <v>0</v>
      </c>
      <c r="AG18" s="73">
        <f t="shared" si="13"/>
        <v>0</v>
      </c>
      <c r="AH18" s="73">
        <f t="shared" si="14"/>
        <v>0</v>
      </c>
      <c r="AI18" s="73">
        <f t="shared" si="15"/>
        <v>0</v>
      </c>
      <c r="AJ18" s="73">
        <f t="shared" si="16"/>
        <v>0</v>
      </c>
      <c r="AK18" s="73">
        <f t="shared" si="17"/>
        <v>0</v>
      </c>
      <c r="AL18" s="73">
        <f t="shared" si="18"/>
        <v>0</v>
      </c>
      <c r="AM18" s="73">
        <f t="shared" si="4"/>
        <v>0</v>
      </c>
      <c r="AN18" s="73">
        <f t="shared" si="4"/>
        <v>0</v>
      </c>
      <c r="AQ18" s="81" t="s">
        <v>61</v>
      </c>
      <c r="AR18" s="647" t="s">
        <v>43</v>
      </c>
      <c r="AS18" s="648"/>
      <c r="AT18" s="649"/>
      <c r="AU18" s="100"/>
      <c r="AV18" s="99"/>
      <c r="AY18" s="60"/>
    </row>
    <row r="19" spans="2:52">
      <c r="B19" s="61"/>
      <c r="C19" s="63"/>
      <c r="D19" s="80"/>
      <c r="E19" s="57"/>
      <c r="F19" s="77"/>
      <c r="G19" s="78">
        <f t="shared" si="1"/>
        <v>0</v>
      </c>
      <c r="H19" s="79">
        <f t="shared" si="2"/>
        <v>0</v>
      </c>
      <c r="I19" s="315"/>
      <c r="J19" s="73">
        <f t="shared" si="19"/>
        <v>0</v>
      </c>
      <c r="K19" s="73">
        <f t="shared" si="20"/>
        <v>0</v>
      </c>
      <c r="L19" s="73">
        <f t="shared" si="21"/>
        <v>0</v>
      </c>
      <c r="M19" s="73">
        <f t="shared" si="22"/>
        <v>0</v>
      </c>
      <c r="N19" s="73">
        <f t="shared" si="23"/>
        <v>0</v>
      </c>
      <c r="O19" s="73">
        <f t="shared" si="24"/>
        <v>0</v>
      </c>
      <c r="P19" s="73">
        <f t="shared" si="25"/>
        <v>0</v>
      </c>
      <c r="Q19" s="73">
        <f t="shared" si="26"/>
        <v>0</v>
      </c>
      <c r="R19" s="73">
        <f t="shared" si="27"/>
        <v>0</v>
      </c>
      <c r="S19" s="73">
        <f t="shared" si="28"/>
        <v>0</v>
      </c>
      <c r="T19" s="73">
        <f t="shared" si="29"/>
        <v>0</v>
      </c>
      <c r="U19" s="73">
        <f t="shared" si="30"/>
        <v>0</v>
      </c>
      <c r="V19" s="73">
        <f t="shared" si="5"/>
        <v>0</v>
      </c>
      <c r="W19" s="73">
        <f t="shared" si="5"/>
        <v>0</v>
      </c>
      <c r="X19" s="73">
        <f t="shared" si="5"/>
        <v>0</v>
      </c>
      <c r="Z19" s="73">
        <f t="shared" si="6"/>
        <v>0</v>
      </c>
      <c r="AA19" s="73">
        <f t="shared" si="7"/>
        <v>0</v>
      </c>
      <c r="AB19" s="73">
        <f t="shared" si="8"/>
        <v>0</v>
      </c>
      <c r="AC19" s="73">
        <f t="shared" si="9"/>
        <v>0</v>
      </c>
      <c r="AD19" s="73">
        <f t="shared" si="10"/>
        <v>0</v>
      </c>
      <c r="AE19" s="73">
        <f t="shared" si="11"/>
        <v>0</v>
      </c>
      <c r="AF19" s="73">
        <f t="shared" si="12"/>
        <v>0</v>
      </c>
      <c r="AG19" s="73">
        <f t="shared" si="13"/>
        <v>0</v>
      </c>
      <c r="AH19" s="73">
        <f t="shared" si="14"/>
        <v>0</v>
      </c>
      <c r="AI19" s="73">
        <f t="shared" si="15"/>
        <v>0</v>
      </c>
      <c r="AJ19" s="73">
        <f t="shared" si="16"/>
        <v>0</v>
      </c>
      <c r="AK19" s="73">
        <f t="shared" si="17"/>
        <v>0</v>
      </c>
      <c r="AL19" s="73">
        <f t="shared" si="18"/>
        <v>0</v>
      </c>
      <c r="AM19" s="73">
        <f t="shared" si="18"/>
        <v>0</v>
      </c>
      <c r="AN19" s="73">
        <f t="shared" si="18"/>
        <v>0</v>
      </c>
      <c r="AQ19" s="81" t="s">
        <v>62</v>
      </c>
      <c r="AU19" s="99"/>
    </row>
    <row r="20" spans="2:52">
      <c r="B20" s="61"/>
      <c r="C20" s="63"/>
      <c r="D20" s="80"/>
      <c r="E20" s="57"/>
      <c r="F20" s="77"/>
      <c r="G20" s="78">
        <f t="shared" si="1"/>
        <v>0</v>
      </c>
      <c r="H20" s="79">
        <f t="shared" si="2"/>
        <v>0</v>
      </c>
      <c r="I20" s="315"/>
      <c r="J20" s="73">
        <f t="shared" si="19"/>
        <v>0</v>
      </c>
      <c r="K20" s="73">
        <f t="shared" si="20"/>
        <v>0</v>
      </c>
      <c r="L20" s="73">
        <f t="shared" si="21"/>
        <v>0</v>
      </c>
      <c r="M20" s="73">
        <f t="shared" si="22"/>
        <v>0</v>
      </c>
      <c r="N20" s="73">
        <f t="shared" si="23"/>
        <v>0</v>
      </c>
      <c r="O20" s="73">
        <f t="shared" si="24"/>
        <v>0</v>
      </c>
      <c r="P20" s="73">
        <f t="shared" si="25"/>
        <v>0</v>
      </c>
      <c r="Q20" s="73">
        <f t="shared" si="26"/>
        <v>0</v>
      </c>
      <c r="R20" s="73">
        <f t="shared" si="27"/>
        <v>0</v>
      </c>
      <c r="S20" s="73">
        <f t="shared" si="28"/>
        <v>0</v>
      </c>
      <c r="T20" s="73">
        <f t="shared" si="29"/>
        <v>0</v>
      </c>
      <c r="U20" s="73">
        <f t="shared" si="30"/>
        <v>0</v>
      </c>
      <c r="V20" s="73">
        <f t="shared" si="5"/>
        <v>0</v>
      </c>
      <c r="W20" s="73">
        <f t="shared" si="5"/>
        <v>0</v>
      </c>
      <c r="X20" s="73">
        <f t="shared" si="5"/>
        <v>0</v>
      </c>
      <c r="Z20" s="73">
        <f t="shared" si="6"/>
        <v>0</v>
      </c>
      <c r="AA20" s="73">
        <f t="shared" si="7"/>
        <v>0</v>
      </c>
      <c r="AB20" s="73">
        <f t="shared" si="8"/>
        <v>0</v>
      </c>
      <c r="AC20" s="73">
        <f t="shared" si="9"/>
        <v>0</v>
      </c>
      <c r="AD20" s="73">
        <f t="shared" si="10"/>
        <v>0</v>
      </c>
      <c r="AE20" s="73">
        <f t="shared" si="11"/>
        <v>0</v>
      </c>
      <c r="AF20" s="73">
        <f t="shared" si="12"/>
        <v>0</v>
      </c>
      <c r="AG20" s="73">
        <f t="shared" si="13"/>
        <v>0</v>
      </c>
      <c r="AH20" s="73">
        <f t="shared" si="14"/>
        <v>0</v>
      </c>
      <c r="AI20" s="73">
        <f t="shared" si="15"/>
        <v>0</v>
      </c>
      <c r="AJ20" s="73">
        <f t="shared" si="16"/>
        <v>0</v>
      </c>
      <c r="AK20" s="73">
        <f t="shared" si="17"/>
        <v>0</v>
      </c>
      <c r="AL20" s="73">
        <f t="shared" si="18"/>
        <v>0</v>
      </c>
      <c r="AM20" s="73">
        <f t="shared" si="18"/>
        <v>0</v>
      </c>
      <c r="AN20" s="73">
        <f t="shared" si="18"/>
        <v>0</v>
      </c>
    </row>
    <row r="21" spans="2:52">
      <c r="B21" s="61"/>
      <c r="C21" s="63"/>
      <c r="D21" s="80"/>
      <c r="E21" s="57"/>
      <c r="F21" s="77"/>
      <c r="G21" s="78">
        <f t="shared" si="1"/>
        <v>0</v>
      </c>
      <c r="H21" s="79">
        <f t="shared" si="2"/>
        <v>0</v>
      </c>
      <c r="I21" s="315"/>
      <c r="J21" s="73">
        <f t="shared" si="19"/>
        <v>0</v>
      </c>
      <c r="K21" s="73">
        <f t="shared" si="20"/>
        <v>0</v>
      </c>
      <c r="L21" s="73">
        <f t="shared" si="21"/>
        <v>0</v>
      </c>
      <c r="M21" s="73">
        <f t="shared" si="22"/>
        <v>0</v>
      </c>
      <c r="N21" s="73">
        <f t="shared" si="23"/>
        <v>0</v>
      </c>
      <c r="O21" s="73">
        <f t="shared" si="24"/>
        <v>0</v>
      </c>
      <c r="P21" s="73">
        <f t="shared" si="25"/>
        <v>0</v>
      </c>
      <c r="Q21" s="73">
        <f t="shared" si="26"/>
        <v>0</v>
      </c>
      <c r="R21" s="73">
        <f t="shared" si="27"/>
        <v>0</v>
      </c>
      <c r="S21" s="73">
        <f t="shared" si="28"/>
        <v>0</v>
      </c>
      <c r="T21" s="73">
        <f t="shared" si="29"/>
        <v>0</v>
      </c>
      <c r="U21" s="73">
        <f t="shared" si="30"/>
        <v>0</v>
      </c>
      <c r="V21" s="73">
        <f t="shared" si="5"/>
        <v>0</v>
      </c>
      <c r="W21" s="73">
        <f t="shared" si="5"/>
        <v>0</v>
      </c>
      <c r="X21" s="73">
        <f t="shared" si="5"/>
        <v>0</v>
      </c>
      <c r="Z21" s="73">
        <f t="shared" si="6"/>
        <v>0</v>
      </c>
      <c r="AA21" s="73">
        <f t="shared" si="7"/>
        <v>0</v>
      </c>
      <c r="AB21" s="73">
        <f t="shared" si="8"/>
        <v>0</v>
      </c>
      <c r="AC21" s="73">
        <f t="shared" si="9"/>
        <v>0</v>
      </c>
      <c r="AD21" s="73">
        <f t="shared" si="10"/>
        <v>0</v>
      </c>
      <c r="AE21" s="73">
        <f t="shared" si="11"/>
        <v>0</v>
      </c>
      <c r="AF21" s="73">
        <f t="shared" si="12"/>
        <v>0</v>
      </c>
      <c r="AG21" s="73">
        <f t="shared" si="13"/>
        <v>0</v>
      </c>
      <c r="AH21" s="73">
        <f t="shared" si="14"/>
        <v>0</v>
      </c>
      <c r="AI21" s="73">
        <f t="shared" si="15"/>
        <v>0</v>
      </c>
      <c r="AJ21" s="73">
        <f t="shared" si="16"/>
        <v>0</v>
      </c>
      <c r="AK21" s="73">
        <f t="shared" si="17"/>
        <v>0</v>
      </c>
      <c r="AL21" s="73">
        <f t="shared" si="18"/>
        <v>0</v>
      </c>
      <c r="AM21" s="73">
        <f t="shared" si="18"/>
        <v>0</v>
      </c>
      <c r="AN21" s="73">
        <f t="shared" si="18"/>
        <v>0</v>
      </c>
    </row>
    <row r="22" spans="2:52">
      <c r="B22" s="61"/>
      <c r="C22" s="63"/>
      <c r="D22" s="80"/>
      <c r="E22" s="57"/>
      <c r="F22" s="77"/>
      <c r="G22" s="78">
        <f t="shared" si="1"/>
        <v>0</v>
      </c>
      <c r="H22" s="79">
        <f t="shared" si="2"/>
        <v>0</v>
      </c>
      <c r="I22" s="316"/>
      <c r="J22" s="73">
        <f t="shared" si="19"/>
        <v>0</v>
      </c>
      <c r="K22" s="73">
        <f t="shared" si="20"/>
        <v>0</v>
      </c>
      <c r="L22" s="73">
        <f t="shared" si="21"/>
        <v>0</v>
      </c>
      <c r="M22" s="73">
        <f t="shared" si="22"/>
        <v>0</v>
      </c>
      <c r="N22" s="73">
        <f t="shared" si="23"/>
        <v>0</v>
      </c>
      <c r="O22" s="73">
        <f t="shared" si="24"/>
        <v>0</v>
      </c>
      <c r="P22" s="73">
        <f t="shared" si="25"/>
        <v>0</v>
      </c>
      <c r="Q22" s="73">
        <f t="shared" si="26"/>
        <v>0</v>
      </c>
      <c r="R22" s="73">
        <f t="shared" si="27"/>
        <v>0</v>
      </c>
      <c r="S22" s="73">
        <f t="shared" si="28"/>
        <v>0</v>
      </c>
      <c r="T22" s="73">
        <f t="shared" si="29"/>
        <v>0</v>
      </c>
      <c r="U22" s="73">
        <f t="shared" si="30"/>
        <v>0</v>
      </c>
      <c r="V22" s="73">
        <f t="shared" si="5"/>
        <v>0</v>
      </c>
      <c r="W22" s="73">
        <f t="shared" si="5"/>
        <v>0</v>
      </c>
      <c r="X22" s="73">
        <f t="shared" si="5"/>
        <v>0</v>
      </c>
      <c r="Y22" s="62"/>
      <c r="Z22" s="73">
        <f t="shared" si="6"/>
        <v>0</v>
      </c>
      <c r="AA22" s="73">
        <f t="shared" si="7"/>
        <v>0</v>
      </c>
      <c r="AB22" s="73">
        <f t="shared" si="8"/>
        <v>0</v>
      </c>
      <c r="AC22" s="73">
        <f t="shared" si="9"/>
        <v>0</v>
      </c>
      <c r="AD22" s="73">
        <f t="shared" si="10"/>
        <v>0</v>
      </c>
      <c r="AE22" s="73">
        <f t="shared" si="11"/>
        <v>0</v>
      </c>
      <c r="AF22" s="73">
        <f t="shared" si="12"/>
        <v>0</v>
      </c>
      <c r="AG22" s="73">
        <f t="shared" si="13"/>
        <v>0</v>
      </c>
      <c r="AH22" s="73">
        <f t="shared" si="14"/>
        <v>0</v>
      </c>
      <c r="AI22" s="73">
        <f t="shared" si="15"/>
        <v>0</v>
      </c>
      <c r="AJ22" s="73">
        <f t="shared" si="16"/>
        <v>0</v>
      </c>
      <c r="AK22" s="73">
        <f t="shared" si="17"/>
        <v>0</v>
      </c>
      <c r="AL22" s="73">
        <f t="shared" si="18"/>
        <v>0</v>
      </c>
      <c r="AM22" s="73">
        <f t="shared" si="18"/>
        <v>0</v>
      </c>
      <c r="AN22" s="73">
        <f t="shared" si="18"/>
        <v>0</v>
      </c>
      <c r="AO22" s="62"/>
      <c r="AP22" s="62"/>
    </row>
    <row r="23" spans="2:52" ht="17.25" thickBot="1">
      <c r="B23" s="61"/>
      <c r="C23" s="63"/>
      <c r="D23" s="80"/>
      <c r="E23" s="57"/>
      <c r="F23" s="77"/>
      <c r="G23" s="78">
        <f t="shared" si="1"/>
        <v>0</v>
      </c>
      <c r="H23" s="79">
        <f t="shared" si="2"/>
        <v>0</v>
      </c>
      <c r="I23" s="315"/>
      <c r="J23" s="73">
        <f t="shared" si="19"/>
        <v>0</v>
      </c>
      <c r="K23" s="73">
        <f t="shared" si="20"/>
        <v>0</v>
      </c>
      <c r="L23" s="73">
        <f t="shared" si="21"/>
        <v>0</v>
      </c>
      <c r="M23" s="73">
        <f t="shared" si="22"/>
        <v>0</v>
      </c>
      <c r="N23" s="73">
        <f t="shared" si="23"/>
        <v>0</v>
      </c>
      <c r="O23" s="73">
        <f t="shared" si="24"/>
        <v>0</v>
      </c>
      <c r="P23" s="73">
        <f t="shared" si="25"/>
        <v>0</v>
      </c>
      <c r="Q23" s="73">
        <f t="shared" si="26"/>
        <v>0</v>
      </c>
      <c r="R23" s="73">
        <f t="shared" si="27"/>
        <v>0</v>
      </c>
      <c r="S23" s="73">
        <f t="shared" si="28"/>
        <v>0</v>
      </c>
      <c r="T23" s="73">
        <f t="shared" si="29"/>
        <v>0</v>
      </c>
      <c r="U23" s="73">
        <f t="shared" si="30"/>
        <v>0</v>
      </c>
      <c r="V23" s="73">
        <f t="shared" si="5"/>
        <v>0</v>
      </c>
      <c r="W23" s="73">
        <f t="shared" si="5"/>
        <v>0</v>
      </c>
      <c r="X23" s="73">
        <f t="shared" si="5"/>
        <v>0</v>
      </c>
      <c r="Z23" s="73">
        <f t="shared" si="6"/>
        <v>0</v>
      </c>
      <c r="AA23" s="73">
        <f t="shared" si="7"/>
        <v>0</v>
      </c>
      <c r="AB23" s="73">
        <f t="shared" si="8"/>
        <v>0</v>
      </c>
      <c r="AC23" s="73">
        <f t="shared" si="9"/>
        <v>0</v>
      </c>
      <c r="AD23" s="73">
        <f t="shared" si="10"/>
        <v>0</v>
      </c>
      <c r="AE23" s="73">
        <f t="shared" si="11"/>
        <v>0</v>
      </c>
      <c r="AF23" s="73">
        <f t="shared" si="12"/>
        <v>0</v>
      </c>
      <c r="AG23" s="73">
        <f t="shared" si="13"/>
        <v>0</v>
      </c>
      <c r="AH23" s="73">
        <f t="shared" si="14"/>
        <v>0</v>
      </c>
      <c r="AI23" s="73">
        <f t="shared" si="15"/>
        <v>0</v>
      </c>
      <c r="AJ23" s="73">
        <f t="shared" si="16"/>
        <v>0</v>
      </c>
      <c r="AK23" s="73">
        <f t="shared" si="17"/>
        <v>0</v>
      </c>
      <c r="AL23" s="73">
        <f t="shared" si="18"/>
        <v>0</v>
      </c>
      <c r="AM23" s="73">
        <f t="shared" si="18"/>
        <v>0</v>
      </c>
      <c r="AN23" s="73">
        <f t="shared" si="18"/>
        <v>0</v>
      </c>
      <c r="AV23" s="652" t="s">
        <v>103</v>
      </c>
      <c r="AW23" s="652"/>
      <c r="AY23" s="653" t="s">
        <v>102</v>
      </c>
      <c r="AZ23" s="653"/>
    </row>
    <row r="24" spans="2:52" ht="16.5" customHeight="1">
      <c r="B24" s="61"/>
      <c r="C24" s="63"/>
      <c r="D24" s="80"/>
      <c r="E24" s="57"/>
      <c r="F24" s="77"/>
      <c r="G24" s="78">
        <f t="shared" si="1"/>
        <v>0</v>
      </c>
      <c r="H24" s="79">
        <f t="shared" si="2"/>
        <v>0</v>
      </c>
      <c r="I24" s="315"/>
      <c r="J24" s="73">
        <f t="shared" si="19"/>
        <v>0</v>
      </c>
      <c r="K24" s="73">
        <f t="shared" si="20"/>
        <v>0</v>
      </c>
      <c r="L24" s="73">
        <f t="shared" si="21"/>
        <v>0</v>
      </c>
      <c r="M24" s="73">
        <f t="shared" si="22"/>
        <v>0</v>
      </c>
      <c r="N24" s="73">
        <f t="shared" si="23"/>
        <v>0</v>
      </c>
      <c r="O24" s="73">
        <f t="shared" si="24"/>
        <v>0</v>
      </c>
      <c r="P24" s="73">
        <f t="shared" si="25"/>
        <v>0</v>
      </c>
      <c r="Q24" s="73">
        <f t="shared" si="26"/>
        <v>0</v>
      </c>
      <c r="R24" s="73">
        <f t="shared" si="27"/>
        <v>0</v>
      </c>
      <c r="S24" s="73">
        <f t="shared" si="28"/>
        <v>0</v>
      </c>
      <c r="T24" s="73">
        <f t="shared" si="29"/>
        <v>0</v>
      </c>
      <c r="U24" s="73">
        <f t="shared" si="30"/>
        <v>0</v>
      </c>
      <c r="V24" s="73">
        <f t="shared" si="5"/>
        <v>0</v>
      </c>
      <c r="W24" s="73">
        <f t="shared" si="5"/>
        <v>0</v>
      </c>
      <c r="X24" s="73">
        <f t="shared" si="5"/>
        <v>0</v>
      </c>
      <c r="Z24" s="73">
        <f t="shared" si="6"/>
        <v>0</v>
      </c>
      <c r="AA24" s="73">
        <f t="shared" si="7"/>
        <v>0</v>
      </c>
      <c r="AB24" s="73">
        <f t="shared" si="8"/>
        <v>0</v>
      </c>
      <c r="AC24" s="73">
        <f t="shared" si="9"/>
        <v>0</v>
      </c>
      <c r="AD24" s="73">
        <f t="shared" si="10"/>
        <v>0</v>
      </c>
      <c r="AE24" s="73">
        <f t="shared" si="11"/>
        <v>0</v>
      </c>
      <c r="AF24" s="73">
        <f t="shared" si="12"/>
        <v>0</v>
      </c>
      <c r="AG24" s="73">
        <f t="shared" si="13"/>
        <v>0</v>
      </c>
      <c r="AH24" s="73">
        <f t="shared" si="14"/>
        <v>0</v>
      </c>
      <c r="AI24" s="73">
        <f t="shared" si="15"/>
        <v>0</v>
      </c>
      <c r="AJ24" s="73">
        <f t="shared" si="16"/>
        <v>0</v>
      </c>
      <c r="AK24" s="73">
        <f t="shared" si="17"/>
        <v>0</v>
      </c>
      <c r="AL24" s="73">
        <f t="shared" si="18"/>
        <v>0</v>
      </c>
      <c r="AM24" s="73">
        <f t="shared" si="18"/>
        <v>0</v>
      </c>
      <c r="AN24" s="73">
        <f t="shared" si="18"/>
        <v>0</v>
      </c>
      <c r="AP24" s="324"/>
      <c r="AQ24" s="320" t="s">
        <v>232</v>
      </c>
      <c r="AR24" s="327">
        <f>AR17</f>
        <v>48.599999999999994</v>
      </c>
      <c r="AV24" s="113" t="s">
        <v>64</v>
      </c>
      <c r="AW24" s="1">
        <v>0</v>
      </c>
      <c r="AY24" s="335" t="s">
        <v>99</v>
      </c>
      <c r="AZ24" s="336">
        <f>AS17</f>
        <v>0</v>
      </c>
    </row>
    <row r="25" spans="2:52" ht="16.5" customHeight="1">
      <c r="B25" s="61"/>
      <c r="C25" s="63"/>
      <c r="D25" s="80"/>
      <c r="E25" s="57"/>
      <c r="F25" s="77"/>
      <c r="G25" s="78">
        <f t="shared" si="1"/>
        <v>0</v>
      </c>
      <c r="H25" s="79">
        <f t="shared" si="2"/>
        <v>0</v>
      </c>
      <c r="I25" s="315"/>
      <c r="J25" s="73">
        <f t="shared" si="19"/>
        <v>0</v>
      </c>
      <c r="K25" s="73">
        <f t="shared" si="20"/>
        <v>0</v>
      </c>
      <c r="L25" s="73">
        <f t="shared" si="21"/>
        <v>0</v>
      </c>
      <c r="M25" s="73">
        <f t="shared" si="22"/>
        <v>0</v>
      </c>
      <c r="N25" s="73">
        <f t="shared" si="23"/>
        <v>0</v>
      </c>
      <c r="O25" s="73">
        <f t="shared" si="24"/>
        <v>0</v>
      </c>
      <c r="P25" s="73">
        <f t="shared" si="25"/>
        <v>0</v>
      </c>
      <c r="Q25" s="73">
        <f t="shared" si="26"/>
        <v>0</v>
      </c>
      <c r="R25" s="73">
        <f t="shared" si="27"/>
        <v>0</v>
      </c>
      <c r="S25" s="73">
        <f t="shared" si="28"/>
        <v>0</v>
      </c>
      <c r="T25" s="73">
        <f t="shared" si="29"/>
        <v>0</v>
      </c>
      <c r="U25" s="73">
        <f t="shared" si="30"/>
        <v>0</v>
      </c>
      <c r="V25" s="73">
        <f t="shared" si="5"/>
        <v>0</v>
      </c>
      <c r="W25" s="73">
        <f t="shared" si="5"/>
        <v>0</v>
      </c>
      <c r="X25" s="73">
        <f t="shared" si="5"/>
        <v>0</v>
      </c>
      <c r="Z25" s="73">
        <f t="shared" si="6"/>
        <v>0</v>
      </c>
      <c r="AA25" s="73">
        <f t="shared" si="7"/>
        <v>0</v>
      </c>
      <c r="AB25" s="73">
        <f t="shared" si="8"/>
        <v>0</v>
      </c>
      <c r="AC25" s="73">
        <f t="shared" si="9"/>
        <v>0</v>
      </c>
      <c r="AD25" s="73">
        <f t="shared" si="10"/>
        <v>0</v>
      </c>
      <c r="AE25" s="73">
        <f t="shared" si="11"/>
        <v>0</v>
      </c>
      <c r="AF25" s="73">
        <f t="shared" si="12"/>
        <v>0</v>
      </c>
      <c r="AG25" s="73">
        <f t="shared" si="13"/>
        <v>0</v>
      </c>
      <c r="AH25" s="73">
        <f t="shared" si="14"/>
        <v>0</v>
      </c>
      <c r="AI25" s="73">
        <f t="shared" si="15"/>
        <v>0</v>
      </c>
      <c r="AJ25" s="73">
        <f t="shared" si="16"/>
        <v>0</v>
      </c>
      <c r="AK25" s="73">
        <f t="shared" si="17"/>
        <v>0</v>
      </c>
      <c r="AL25" s="73">
        <f t="shared" si="18"/>
        <v>0</v>
      </c>
      <c r="AM25" s="73">
        <f t="shared" si="18"/>
        <v>0</v>
      </c>
      <c r="AN25" s="73">
        <f t="shared" si="18"/>
        <v>0</v>
      </c>
      <c r="AP25" s="325"/>
      <c r="AQ25" s="321" t="s">
        <v>231</v>
      </c>
      <c r="AR25" s="334">
        <f>AY4+AY6</f>
        <v>0</v>
      </c>
      <c r="AS25" s="654" t="s">
        <v>238</v>
      </c>
      <c r="AT25" s="655"/>
      <c r="AV25" s="113" t="s">
        <v>65</v>
      </c>
      <c r="AW25" s="1">
        <v>0</v>
      </c>
      <c r="AY25" s="335" t="s">
        <v>100</v>
      </c>
      <c r="AZ25" s="337">
        <f>AR27</f>
        <v>0</v>
      </c>
    </row>
    <row r="26" spans="2:52" ht="16.5" customHeight="1">
      <c r="B26" s="61"/>
      <c r="C26" s="63"/>
      <c r="D26" s="80"/>
      <c r="E26" s="57"/>
      <c r="F26" s="77"/>
      <c r="G26" s="78">
        <f t="shared" si="1"/>
        <v>0</v>
      </c>
      <c r="H26" s="79">
        <f t="shared" si="2"/>
        <v>0</v>
      </c>
      <c r="I26" s="315"/>
      <c r="J26" s="73">
        <f t="shared" si="19"/>
        <v>0</v>
      </c>
      <c r="K26" s="73">
        <f t="shared" si="20"/>
        <v>0</v>
      </c>
      <c r="L26" s="73">
        <f t="shared" si="21"/>
        <v>0</v>
      </c>
      <c r="M26" s="73">
        <f t="shared" si="22"/>
        <v>0</v>
      </c>
      <c r="N26" s="73">
        <f t="shared" si="23"/>
        <v>0</v>
      </c>
      <c r="O26" s="73">
        <f t="shared" si="24"/>
        <v>0</v>
      </c>
      <c r="P26" s="73">
        <f t="shared" si="25"/>
        <v>0</v>
      </c>
      <c r="Q26" s="73">
        <f t="shared" si="26"/>
        <v>0</v>
      </c>
      <c r="R26" s="73">
        <f t="shared" si="27"/>
        <v>0</v>
      </c>
      <c r="S26" s="73">
        <f t="shared" si="28"/>
        <v>0</v>
      </c>
      <c r="T26" s="73">
        <f t="shared" si="29"/>
        <v>0</v>
      </c>
      <c r="U26" s="73">
        <f t="shared" si="30"/>
        <v>0</v>
      </c>
      <c r="V26" s="73">
        <f t="shared" si="5"/>
        <v>0</v>
      </c>
      <c r="W26" s="73">
        <f t="shared" si="5"/>
        <v>0</v>
      </c>
      <c r="X26" s="73">
        <f t="shared" si="5"/>
        <v>0</v>
      </c>
      <c r="Z26" s="73">
        <f t="shared" si="6"/>
        <v>0</v>
      </c>
      <c r="AA26" s="73">
        <f t="shared" si="7"/>
        <v>0</v>
      </c>
      <c r="AB26" s="73">
        <f t="shared" si="8"/>
        <v>0</v>
      </c>
      <c r="AC26" s="73">
        <f t="shared" si="9"/>
        <v>0</v>
      </c>
      <c r="AD26" s="73">
        <f t="shared" si="10"/>
        <v>0</v>
      </c>
      <c r="AE26" s="73">
        <f t="shared" si="11"/>
        <v>0</v>
      </c>
      <c r="AF26" s="73">
        <f t="shared" si="12"/>
        <v>0</v>
      </c>
      <c r="AG26" s="73">
        <f t="shared" si="13"/>
        <v>0</v>
      </c>
      <c r="AH26" s="73">
        <f t="shared" si="14"/>
        <v>0</v>
      </c>
      <c r="AI26" s="73">
        <f t="shared" si="15"/>
        <v>0</v>
      </c>
      <c r="AJ26" s="73">
        <f t="shared" si="16"/>
        <v>0</v>
      </c>
      <c r="AK26" s="73">
        <f t="shared" si="17"/>
        <v>0</v>
      </c>
      <c r="AL26" s="73">
        <f t="shared" si="18"/>
        <v>0</v>
      </c>
      <c r="AM26" s="73">
        <f t="shared" si="18"/>
        <v>0</v>
      </c>
      <c r="AN26" s="73">
        <f t="shared" si="18"/>
        <v>0</v>
      </c>
      <c r="AP26" s="325"/>
      <c r="AQ26" s="321" t="s">
        <v>235</v>
      </c>
      <c r="AR26" s="328">
        <f>AR24-AR25</f>
        <v>48.599999999999994</v>
      </c>
      <c r="AV26" s="113" t="s">
        <v>66</v>
      </c>
      <c r="AW26" s="1">
        <v>0</v>
      </c>
      <c r="AY26" s="335" t="s">
        <v>103</v>
      </c>
      <c r="AZ26" s="338">
        <f>AW31</f>
        <v>0</v>
      </c>
    </row>
    <row r="27" spans="2:52" ht="16.5" customHeight="1">
      <c r="B27" s="61"/>
      <c r="C27" s="63"/>
      <c r="D27" s="80"/>
      <c r="E27" s="57"/>
      <c r="F27" s="77"/>
      <c r="G27" s="78">
        <f t="shared" si="1"/>
        <v>0</v>
      </c>
      <c r="H27" s="79">
        <f t="shared" si="2"/>
        <v>0</v>
      </c>
      <c r="I27" s="315"/>
      <c r="J27" s="73">
        <f t="shared" si="19"/>
        <v>0</v>
      </c>
      <c r="K27" s="73">
        <f t="shared" si="20"/>
        <v>0</v>
      </c>
      <c r="L27" s="73">
        <f t="shared" si="21"/>
        <v>0</v>
      </c>
      <c r="M27" s="73">
        <f t="shared" si="22"/>
        <v>0</v>
      </c>
      <c r="N27" s="73">
        <f t="shared" si="23"/>
        <v>0</v>
      </c>
      <c r="O27" s="73">
        <f t="shared" si="24"/>
        <v>0</v>
      </c>
      <c r="P27" s="73">
        <f t="shared" si="25"/>
        <v>0</v>
      </c>
      <c r="Q27" s="73">
        <f t="shared" si="26"/>
        <v>0</v>
      </c>
      <c r="R27" s="73">
        <f t="shared" si="27"/>
        <v>0</v>
      </c>
      <c r="S27" s="73">
        <f t="shared" si="28"/>
        <v>0</v>
      </c>
      <c r="T27" s="73">
        <f t="shared" si="29"/>
        <v>0</v>
      </c>
      <c r="U27" s="73">
        <f t="shared" si="30"/>
        <v>0</v>
      </c>
      <c r="V27" s="73">
        <f t="shared" si="5"/>
        <v>0</v>
      </c>
      <c r="W27" s="73">
        <f t="shared" si="5"/>
        <v>0</v>
      </c>
      <c r="X27" s="73">
        <f t="shared" si="5"/>
        <v>0</v>
      </c>
      <c r="Z27" s="73">
        <f t="shared" si="6"/>
        <v>0</v>
      </c>
      <c r="AA27" s="73">
        <f t="shared" si="7"/>
        <v>0</v>
      </c>
      <c r="AB27" s="73">
        <f t="shared" si="8"/>
        <v>0</v>
      </c>
      <c r="AC27" s="73">
        <f t="shared" si="9"/>
        <v>0</v>
      </c>
      <c r="AD27" s="73">
        <f t="shared" si="10"/>
        <v>0</v>
      </c>
      <c r="AE27" s="73">
        <f t="shared" si="11"/>
        <v>0</v>
      </c>
      <c r="AF27" s="73">
        <f t="shared" si="12"/>
        <v>0</v>
      </c>
      <c r="AG27" s="73">
        <f t="shared" si="13"/>
        <v>0</v>
      </c>
      <c r="AH27" s="73">
        <f t="shared" si="14"/>
        <v>0</v>
      </c>
      <c r="AI27" s="73">
        <f t="shared" si="15"/>
        <v>0</v>
      </c>
      <c r="AJ27" s="73">
        <f t="shared" si="16"/>
        <v>0</v>
      </c>
      <c r="AK27" s="73">
        <f t="shared" si="17"/>
        <v>0</v>
      </c>
      <c r="AL27" s="73">
        <f t="shared" si="18"/>
        <v>0</v>
      </c>
      <c r="AM27" s="73">
        <f t="shared" si="18"/>
        <v>0</v>
      </c>
      <c r="AN27" s="73">
        <f t="shared" si="18"/>
        <v>0</v>
      </c>
      <c r="AP27" s="325"/>
      <c r="AQ27" s="322" t="s">
        <v>233</v>
      </c>
      <c r="AR27" s="319"/>
      <c r="AS27" s="656" t="s">
        <v>239</v>
      </c>
      <c r="AT27" s="657"/>
      <c r="AV27" s="113" t="s">
        <v>67</v>
      </c>
      <c r="AW27" s="55">
        <v>0</v>
      </c>
      <c r="AY27" s="335" t="s">
        <v>237</v>
      </c>
      <c r="AZ27" s="160">
        <v>0</v>
      </c>
    </row>
    <row r="28" spans="2:52" ht="17.25" customHeight="1" thickBot="1">
      <c r="B28" s="61"/>
      <c r="C28" s="63"/>
      <c r="D28" s="80"/>
      <c r="E28" s="57"/>
      <c r="F28" s="77"/>
      <c r="G28" s="78">
        <f t="shared" si="1"/>
        <v>0</v>
      </c>
      <c r="H28" s="79">
        <f t="shared" si="2"/>
        <v>0</v>
      </c>
      <c r="I28" s="315"/>
      <c r="J28" s="73">
        <f t="shared" si="19"/>
        <v>0</v>
      </c>
      <c r="K28" s="73">
        <f t="shared" si="20"/>
        <v>0</v>
      </c>
      <c r="L28" s="73">
        <f t="shared" si="21"/>
        <v>0</v>
      </c>
      <c r="M28" s="73">
        <f t="shared" si="22"/>
        <v>0</v>
      </c>
      <c r="N28" s="73">
        <f t="shared" si="23"/>
        <v>0</v>
      </c>
      <c r="O28" s="73">
        <f t="shared" si="24"/>
        <v>0</v>
      </c>
      <c r="P28" s="73">
        <f t="shared" si="25"/>
        <v>0</v>
      </c>
      <c r="Q28" s="73">
        <f t="shared" si="26"/>
        <v>0</v>
      </c>
      <c r="R28" s="73">
        <f t="shared" si="27"/>
        <v>0</v>
      </c>
      <c r="S28" s="73">
        <f t="shared" si="28"/>
        <v>0</v>
      </c>
      <c r="T28" s="73">
        <f t="shared" si="29"/>
        <v>0</v>
      </c>
      <c r="U28" s="73">
        <f t="shared" si="30"/>
        <v>0</v>
      </c>
      <c r="V28" s="73">
        <f t="shared" si="5"/>
        <v>0</v>
      </c>
      <c r="W28" s="73">
        <f t="shared" si="5"/>
        <v>0</v>
      </c>
      <c r="X28" s="73">
        <f t="shared" si="5"/>
        <v>0</v>
      </c>
      <c r="Z28" s="73">
        <f t="shared" si="6"/>
        <v>0</v>
      </c>
      <c r="AA28" s="73">
        <f t="shared" si="7"/>
        <v>0</v>
      </c>
      <c r="AB28" s="73">
        <f t="shared" si="8"/>
        <v>0</v>
      </c>
      <c r="AC28" s="73">
        <f t="shared" si="9"/>
        <v>0</v>
      </c>
      <c r="AD28" s="73">
        <f t="shared" si="10"/>
        <v>0</v>
      </c>
      <c r="AE28" s="73">
        <f t="shared" si="11"/>
        <v>0</v>
      </c>
      <c r="AF28" s="73">
        <f t="shared" si="12"/>
        <v>0</v>
      </c>
      <c r="AG28" s="73">
        <f t="shared" si="13"/>
        <v>0</v>
      </c>
      <c r="AH28" s="73">
        <f t="shared" si="14"/>
        <v>0</v>
      </c>
      <c r="AI28" s="73">
        <f t="shared" si="15"/>
        <v>0</v>
      </c>
      <c r="AJ28" s="73">
        <f t="shared" si="16"/>
        <v>0</v>
      </c>
      <c r="AK28" s="73">
        <f t="shared" si="17"/>
        <v>0</v>
      </c>
      <c r="AL28" s="73">
        <f t="shared" si="18"/>
        <v>0</v>
      </c>
      <c r="AM28" s="73">
        <f t="shared" si="18"/>
        <v>0</v>
      </c>
      <c r="AN28" s="73">
        <f t="shared" si="18"/>
        <v>0</v>
      </c>
      <c r="AP28" s="326"/>
      <c r="AQ28" s="323" t="s">
        <v>234</v>
      </c>
      <c r="AR28" s="333">
        <f>AR27+AR26</f>
        <v>48.599999999999994</v>
      </c>
      <c r="AS28" s="656"/>
      <c r="AT28" s="657"/>
      <c r="AV28" s="113" t="s">
        <v>43</v>
      </c>
      <c r="AW28" s="1">
        <f>+SUM(AW24:AW27)</f>
        <v>0</v>
      </c>
      <c r="AY28" s="335" t="s">
        <v>43</v>
      </c>
      <c r="AZ28" s="161">
        <f>AZ24+AZ25+AZ26-AZ27</f>
        <v>0</v>
      </c>
    </row>
    <row r="29" spans="2:52" ht="16.5" customHeight="1">
      <c r="B29" s="61"/>
      <c r="C29" s="63"/>
      <c r="D29" s="80"/>
      <c r="E29" s="57"/>
      <c r="F29" s="77"/>
      <c r="G29" s="78">
        <f t="shared" si="1"/>
        <v>0</v>
      </c>
      <c r="H29" s="79">
        <f t="shared" si="2"/>
        <v>0</v>
      </c>
      <c r="I29" s="315"/>
      <c r="J29" s="73">
        <f t="shared" si="19"/>
        <v>0</v>
      </c>
      <c r="K29" s="73">
        <f t="shared" si="20"/>
        <v>0</v>
      </c>
      <c r="L29" s="73">
        <f t="shared" si="21"/>
        <v>0</v>
      </c>
      <c r="M29" s="73">
        <f t="shared" si="22"/>
        <v>0</v>
      </c>
      <c r="N29" s="73">
        <f t="shared" si="23"/>
        <v>0</v>
      </c>
      <c r="O29" s="73">
        <f t="shared" si="24"/>
        <v>0</v>
      </c>
      <c r="P29" s="73">
        <f t="shared" si="25"/>
        <v>0</v>
      </c>
      <c r="Q29" s="73">
        <f t="shared" si="26"/>
        <v>0</v>
      </c>
      <c r="R29" s="73">
        <f t="shared" si="27"/>
        <v>0</v>
      </c>
      <c r="S29" s="73">
        <f t="shared" si="28"/>
        <v>0</v>
      </c>
      <c r="T29" s="73">
        <f t="shared" si="29"/>
        <v>0</v>
      </c>
      <c r="U29" s="73">
        <f t="shared" si="30"/>
        <v>0</v>
      </c>
      <c r="V29" s="73">
        <f t="shared" si="5"/>
        <v>0</v>
      </c>
      <c r="W29" s="73">
        <f t="shared" si="5"/>
        <v>0</v>
      </c>
      <c r="X29" s="73">
        <f t="shared" si="5"/>
        <v>0</v>
      </c>
      <c r="Z29" s="73">
        <f t="shared" si="6"/>
        <v>0</v>
      </c>
      <c r="AA29" s="73">
        <f t="shared" si="7"/>
        <v>0</v>
      </c>
      <c r="AB29" s="73">
        <f t="shared" si="8"/>
        <v>0</v>
      </c>
      <c r="AC29" s="73">
        <f t="shared" si="9"/>
        <v>0</v>
      </c>
      <c r="AD29" s="73">
        <f t="shared" si="10"/>
        <v>0</v>
      </c>
      <c r="AE29" s="73">
        <f t="shared" si="11"/>
        <v>0</v>
      </c>
      <c r="AF29" s="73">
        <f t="shared" si="12"/>
        <v>0</v>
      </c>
      <c r="AG29" s="73">
        <f t="shared" si="13"/>
        <v>0</v>
      </c>
      <c r="AH29" s="73">
        <f t="shared" si="14"/>
        <v>0</v>
      </c>
      <c r="AI29" s="73">
        <f t="shared" si="15"/>
        <v>0</v>
      </c>
      <c r="AJ29" s="73">
        <f t="shared" si="16"/>
        <v>0</v>
      </c>
      <c r="AK29" s="73">
        <f t="shared" si="17"/>
        <v>0</v>
      </c>
      <c r="AL29" s="73">
        <f t="shared" si="18"/>
        <v>0</v>
      </c>
      <c r="AM29" s="73">
        <f t="shared" si="18"/>
        <v>0</v>
      </c>
      <c r="AN29" s="73">
        <f t="shared" si="18"/>
        <v>0</v>
      </c>
      <c r="AR29" s="60"/>
      <c r="AV29" s="113"/>
      <c r="AW29" s="1"/>
    </row>
    <row r="30" spans="2:52" ht="17.25" customHeight="1" thickBot="1">
      <c r="B30" s="61"/>
      <c r="C30" s="63"/>
      <c r="D30" s="80"/>
      <c r="E30" s="57"/>
      <c r="F30" s="77"/>
      <c r="G30" s="78">
        <f t="shared" si="1"/>
        <v>0</v>
      </c>
      <c r="H30" s="79">
        <f t="shared" si="2"/>
        <v>0</v>
      </c>
      <c r="I30" s="315"/>
      <c r="J30" s="73">
        <f t="shared" si="19"/>
        <v>0</v>
      </c>
      <c r="K30" s="73">
        <f t="shared" si="20"/>
        <v>0</v>
      </c>
      <c r="L30" s="73">
        <f t="shared" si="21"/>
        <v>0</v>
      </c>
      <c r="M30" s="73">
        <f t="shared" si="22"/>
        <v>0</v>
      </c>
      <c r="N30" s="73">
        <f t="shared" si="23"/>
        <v>0</v>
      </c>
      <c r="O30" s="73">
        <f t="shared" si="24"/>
        <v>0</v>
      </c>
      <c r="P30" s="73">
        <f t="shared" si="25"/>
        <v>0</v>
      </c>
      <c r="Q30" s="73">
        <f t="shared" si="26"/>
        <v>0</v>
      </c>
      <c r="R30" s="73">
        <f t="shared" si="27"/>
        <v>0</v>
      </c>
      <c r="S30" s="73">
        <f t="shared" si="28"/>
        <v>0</v>
      </c>
      <c r="T30" s="73">
        <f t="shared" si="29"/>
        <v>0</v>
      </c>
      <c r="U30" s="73">
        <f t="shared" si="30"/>
        <v>0</v>
      </c>
      <c r="V30" s="73">
        <f t="shared" si="5"/>
        <v>0</v>
      </c>
      <c r="W30" s="73">
        <f t="shared" si="5"/>
        <v>0</v>
      </c>
      <c r="X30" s="73">
        <f t="shared" si="5"/>
        <v>0</v>
      </c>
      <c r="Z30" s="73">
        <f t="shared" si="6"/>
        <v>0</v>
      </c>
      <c r="AA30" s="73">
        <f t="shared" si="7"/>
        <v>0</v>
      </c>
      <c r="AB30" s="73">
        <f t="shared" si="8"/>
        <v>0</v>
      </c>
      <c r="AC30" s="73">
        <f t="shared" si="9"/>
        <v>0</v>
      </c>
      <c r="AD30" s="73">
        <f t="shared" si="10"/>
        <v>0</v>
      </c>
      <c r="AE30" s="73">
        <f t="shared" si="11"/>
        <v>0</v>
      </c>
      <c r="AF30" s="73">
        <f t="shared" si="12"/>
        <v>0</v>
      </c>
      <c r="AG30" s="73">
        <f t="shared" si="13"/>
        <v>0</v>
      </c>
      <c r="AH30" s="73">
        <f t="shared" si="14"/>
        <v>0</v>
      </c>
      <c r="AI30" s="73">
        <f t="shared" si="15"/>
        <v>0</v>
      </c>
      <c r="AJ30" s="73">
        <f t="shared" si="16"/>
        <v>0</v>
      </c>
      <c r="AK30" s="73">
        <f t="shared" si="17"/>
        <v>0</v>
      </c>
      <c r="AL30" s="73">
        <f t="shared" si="18"/>
        <v>0</v>
      </c>
      <c r="AM30" s="73">
        <f t="shared" si="18"/>
        <v>0</v>
      </c>
      <c r="AN30" s="73">
        <f t="shared" si="18"/>
        <v>0</v>
      </c>
      <c r="AV30" s="1"/>
      <c r="AW30" s="1"/>
      <c r="AY30" s="318" t="s">
        <v>241</v>
      </c>
      <c r="AZ30" s="341">
        <f>AZ25+AZ24-AY6</f>
        <v>0</v>
      </c>
    </row>
    <row r="31" spans="2:52" ht="17.25" customHeight="1" thickBot="1">
      <c r="B31" s="61"/>
      <c r="C31" s="63"/>
      <c r="D31" s="80"/>
      <c r="E31" s="57"/>
      <c r="F31" s="77"/>
      <c r="G31" s="78">
        <f t="shared" si="1"/>
        <v>0</v>
      </c>
      <c r="H31" s="79">
        <f t="shared" si="2"/>
        <v>0</v>
      </c>
      <c r="I31" s="315"/>
      <c r="J31" s="73">
        <f t="shared" si="19"/>
        <v>0</v>
      </c>
      <c r="K31" s="73">
        <f t="shared" si="20"/>
        <v>0</v>
      </c>
      <c r="L31" s="73">
        <f t="shared" si="21"/>
        <v>0</v>
      </c>
      <c r="M31" s="73">
        <f t="shared" si="22"/>
        <v>0</v>
      </c>
      <c r="N31" s="73">
        <f t="shared" si="23"/>
        <v>0</v>
      </c>
      <c r="O31" s="73">
        <f t="shared" si="24"/>
        <v>0</v>
      </c>
      <c r="P31" s="73">
        <f t="shared" si="25"/>
        <v>0</v>
      </c>
      <c r="Q31" s="73">
        <f t="shared" si="26"/>
        <v>0</v>
      </c>
      <c r="R31" s="73">
        <f t="shared" si="27"/>
        <v>0</v>
      </c>
      <c r="S31" s="73">
        <f t="shared" si="28"/>
        <v>0</v>
      </c>
      <c r="T31" s="73">
        <f t="shared" si="29"/>
        <v>0</v>
      </c>
      <c r="U31" s="73">
        <f t="shared" si="30"/>
        <v>0</v>
      </c>
      <c r="V31" s="73">
        <f t="shared" si="5"/>
        <v>0</v>
      </c>
      <c r="W31" s="73">
        <f t="shared" si="5"/>
        <v>0</v>
      </c>
      <c r="X31" s="73">
        <f t="shared" si="5"/>
        <v>0</v>
      </c>
      <c r="Z31" s="73">
        <f t="shared" si="6"/>
        <v>0</v>
      </c>
      <c r="AA31" s="73">
        <f t="shared" si="7"/>
        <v>0</v>
      </c>
      <c r="AB31" s="73">
        <f t="shared" si="8"/>
        <v>0</v>
      </c>
      <c r="AC31" s="73">
        <f t="shared" si="9"/>
        <v>0</v>
      </c>
      <c r="AD31" s="73">
        <f t="shared" si="10"/>
        <v>0</v>
      </c>
      <c r="AE31" s="73">
        <f t="shared" si="11"/>
        <v>0</v>
      </c>
      <c r="AF31" s="73">
        <f t="shared" si="12"/>
        <v>0</v>
      </c>
      <c r="AG31" s="73">
        <f t="shared" si="13"/>
        <v>0</v>
      </c>
      <c r="AH31" s="73">
        <f t="shared" si="14"/>
        <v>0</v>
      </c>
      <c r="AI31" s="73">
        <f t="shared" si="15"/>
        <v>0</v>
      </c>
      <c r="AJ31" s="73">
        <f t="shared" si="16"/>
        <v>0</v>
      </c>
      <c r="AK31" s="73">
        <f t="shared" si="17"/>
        <v>0</v>
      </c>
      <c r="AL31" s="73">
        <f t="shared" si="18"/>
        <v>0</v>
      </c>
      <c r="AM31" s="73">
        <f t="shared" si="18"/>
        <v>0</v>
      </c>
      <c r="AN31" s="73">
        <f t="shared" si="18"/>
        <v>0</v>
      </c>
      <c r="AQ31" s="318" t="s">
        <v>63</v>
      </c>
      <c r="AR31" s="329">
        <f>AR27+AS17</f>
        <v>0</v>
      </c>
      <c r="AV31" s="113" t="s">
        <v>68</v>
      </c>
      <c r="AW31" s="114">
        <f>AW28/2</f>
        <v>0</v>
      </c>
    </row>
    <row r="32" spans="2:52" ht="16.5" customHeight="1">
      <c r="B32" s="61"/>
      <c r="C32" s="63"/>
      <c r="D32" s="80"/>
      <c r="E32" s="57"/>
      <c r="F32" s="77"/>
      <c r="G32" s="78">
        <f t="shared" si="1"/>
        <v>0</v>
      </c>
      <c r="H32" s="79">
        <f t="shared" si="2"/>
        <v>0</v>
      </c>
      <c r="I32" s="315"/>
      <c r="J32" s="73">
        <f t="shared" si="19"/>
        <v>0</v>
      </c>
      <c r="K32" s="73">
        <f t="shared" si="20"/>
        <v>0</v>
      </c>
      <c r="L32" s="73">
        <f t="shared" si="21"/>
        <v>0</v>
      </c>
      <c r="M32" s="73">
        <f t="shared" si="22"/>
        <v>0</v>
      </c>
      <c r="N32" s="73">
        <f t="shared" si="23"/>
        <v>0</v>
      </c>
      <c r="O32" s="73">
        <f t="shared" si="24"/>
        <v>0</v>
      </c>
      <c r="P32" s="73">
        <f t="shared" si="25"/>
        <v>0</v>
      </c>
      <c r="Q32" s="73">
        <f t="shared" si="26"/>
        <v>0</v>
      </c>
      <c r="R32" s="73">
        <f t="shared" si="27"/>
        <v>0</v>
      </c>
      <c r="S32" s="73">
        <f t="shared" si="28"/>
        <v>0</v>
      </c>
      <c r="T32" s="73">
        <f t="shared" si="29"/>
        <v>0</v>
      </c>
      <c r="U32" s="73">
        <f t="shared" si="30"/>
        <v>0</v>
      </c>
      <c r="V32" s="73">
        <f t="shared" si="5"/>
        <v>0</v>
      </c>
      <c r="W32" s="73">
        <f t="shared" si="5"/>
        <v>0</v>
      </c>
      <c r="X32" s="73">
        <f t="shared" si="5"/>
        <v>0</v>
      </c>
      <c r="Z32" s="73">
        <f t="shared" si="6"/>
        <v>0</v>
      </c>
      <c r="AA32" s="73">
        <f t="shared" si="7"/>
        <v>0</v>
      </c>
      <c r="AB32" s="73">
        <f t="shared" si="8"/>
        <v>0</v>
      </c>
      <c r="AC32" s="73">
        <f t="shared" si="9"/>
        <v>0</v>
      </c>
      <c r="AD32" s="73">
        <f t="shared" si="10"/>
        <v>0</v>
      </c>
      <c r="AE32" s="73">
        <f t="shared" si="11"/>
        <v>0</v>
      </c>
      <c r="AF32" s="73">
        <f t="shared" si="12"/>
        <v>0</v>
      </c>
      <c r="AG32" s="73">
        <f t="shared" si="13"/>
        <v>0</v>
      </c>
      <c r="AH32" s="73">
        <f t="shared" si="14"/>
        <v>0</v>
      </c>
      <c r="AI32" s="73">
        <f t="shared" si="15"/>
        <v>0</v>
      </c>
      <c r="AJ32" s="73">
        <f t="shared" si="16"/>
        <v>0</v>
      </c>
      <c r="AK32" s="73">
        <f t="shared" si="17"/>
        <v>0</v>
      </c>
      <c r="AL32" s="73">
        <f t="shared" si="18"/>
        <v>0</v>
      </c>
      <c r="AM32" s="73">
        <f t="shared" si="18"/>
        <v>0</v>
      </c>
      <c r="AN32" s="73">
        <f t="shared" si="18"/>
        <v>0</v>
      </c>
      <c r="AQ32" s="318" t="s">
        <v>61</v>
      </c>
      <c r="AR32" s="329">
        <f>AT17</f>
        <v>48.599999999999994</v>
      </c>
      <c r="AY32" s="318" t="s">
        <v>242</v>
      </c>
      <c r="AZ32" s="341">
        <f>AT17-AY4</f>
        <v>48.599999999999994</v>
      </c>
    </row>
    <row r="33" spans="2:52" ht="17.25" customHeight="1" thickBot="1">
      <c r="B33" s="61"/>
      <c r="C33" s="63"/>
      <c r="D33" s="80"/>
      <c r="E33" s="57"/>
      <c r="F33" s="77"/>
      <c r="G33" s="78">
        <f t="shared" si="1"/>
        <v>0</v>
      </c>
      <c r="H33" s="79">
        <f t="shared" si="2"/>
        <v>0</v>
      </c>
      <c r="I33" s="315"/>
      <c r="J33" s="73">
        <f t="shared" si="19"/>
        <v>0</v>
      </c>
      <c r="K33" s="73">
        <f t="shared" si="20"/>
        <v>0</v>
      </c>
      <c r="L33" s="73">
        <f t="shared" si="21"/>
        <v>0</v>
      </c>
      <c r="M33" s="73">
        <f t="shared" si="22"/>
        <v>0</v>
      </c>
      <c r="N33" s="73">
        <f t="shared" si="23"/>
        <v>0</v>
      </c>
      <c r="O33" s="73">
        <f t="shared" si="24"/>
        <v>0</v>
      </c>
      <c r="P33" s="73">
        <f t="shared" si="25"/>
        <v>0</v>
      </c>
      <c r="Q33" s="73">
        <f t="shared" si="26"/>
        <v>0</v>
      </c>
      <c r="R33" s="73">
        <f t="shared" si="27"/>
        <v>0</v>
      </c>
      <c r="S33" s="73">
        <f t="shared" si="28"/>
        <v>0</v>
      </c>
      <c r="T33" s="73">
        <f t="shared" si="29"/>
        <v>0</v>
      </c>
      <c r="U33" s="73">
        <f t="shared" si="30"/>
        <v>0</v>
      </c>
      <c r="V33" s="73">
        <f t="shared" si="5"/>
        <v>0</v>
      </c>
      <c r="W33" s="73">
        <f t="shared" si="5"/>
        <v>0</v>
      </c>
      <c r="X33" s="73">
        <f t="shared" si="5"/>
        <v>0</v>
      </c>
      <c r="Z33" s="73">
        <f t="shared" si="6"/>
        <v>0</v>
      </c>
      <c r="AA33" s="73">
        <f t="shared" si="7"/>
        <v>0</v>
      </c>
      <c r="AB33" s="73">
        <f t="shared" si="8"/>
        <v>0</v>
      </c>
      <c r="AC33" s="73">
        <f t="shared" si="9"/>
        <v>0</v>
      </c>
      <c r="AD33" s="73">
        <f t="shared" si="10"/>
        <v>0</v>
      </c>
      <c r="AE33" s="73">
        <f t="shared" si="11"/>
        <v>0</v>
      </c>
      <c r="AF33" s="73">
        <f t="shared" si="12"/>
        <v>0</v>
      </c>
      <c r="AG33" s="73">
        <f t="shared" si="13"/>
        <v>0</v>
      </c>
      <c r="AH33" s="73">
        <f t="shared" si="14"/>
        <v>0</v>
      </c>
      <c r="AI33" s="73">
        <f t="shared" si="15"/>
        <v>0</v>
      </c>
      <c r="AJ33" s="73">
        <f t="shared" si="16"/>
        <v>0</v>
      </c>
      <c r="AK33" s="73">
        <f t="shared" si="17"/>
        <v>0</v>
      </c>
      <c r="AL33" s="73">
        <f t="shared" si="18"/>
        <v>0</v>
      </c>
      <c r="AM33" s="73">
        <f t="shared" si="18"/>
        <v>0</v>
      </c>
      <c r="AN33" s="73">
        <f t="shared" si="18"/>
        <v>0</v>
      </c>
      <c r="AR33" s="60"/>
    </row>
    <row r="34" spans="2:52" ht="17.25" customHeight="1" thickBot="1">
      <c r="B34" s="61"/>
      <c r="C34" s="63"/>
      <c r="D34" s="80"/>
      <c r="E34" s="57"/>
      <c r="F34" s="77"/>
      <c r="G34" s="78">
        <f t="shared" si="1"/>
        <v>0</v>
      </c>
      <c r="H34" s="79">
        <f t="shared" si="2"/>
        <v>0</v>
      </c>
      <c r="I34" s="315"/>
      <c r="J34" s="73">
        <f t="shared" si="19"/>
        <v>0</v>
      </c>
      <c r="K34" s="73">
        <f t="shared" si="20"/>
        <v>0</v>
      </c>
      <c r="L34" s="73">
        <f t="shared" si="21"/>
        <v>0</v>
      </c>
      <c r="M34" s="73">
        <f t="shared" si="22"/>
        <v>0</v>
      </c>
      <c r="N34" s="73">
        <f t="shared" si="23"/>
        <v>0</v>
      </c>
      <c r="O34" s="73">
        <f t="shared" si="24"/>
        <v>0</v>
      </c>
      <c r="P34" s="73">
        <f t="shared" si="25"/>
        <v>0</v>
      </c>
      <c r="Q34" s="73">
        <f t="shared" si="26"/>
        <v>0</v>
      </c>
      <c r="R34" s="73">
        <f t="shared" si="27"/>
        <v>0</v>
      </c>
      <c r="S34" s="73">
        <f t="shared" si="28"/>
        <v>0</v>
      </c>
      <c r="T34" s="73">
        <f t="shared" si="29"/>
        <v>0</v>
      </c>
      <c r="U34" s="73">
        <f t="shared" si="30"/>
        <v>0</v>
      </c>
      <c r="V34" s="73">
        <f t="shared" si="5"/>
        <v>0</v>
      </c>
      <c r="W34" s="73">
        <f t="shared" si="5"/>
        <v>0</v>
      </c>
      <c r="X34" s="73">
        <f t="shared" si="5"/>
        <v>0</v>
      </c>
      <c r="Z34" s="73">
        <f t="shared" si="6"/>
        <v>0</v>
      </c>
      <c r="AA34" s="73">
        <f t="shared" si="7"/>
        <v>0</v>
      </c>
      <c r="AB34" s="73">
        <f t="shared" si="8"/>
        <v>0</v>
      </c>
      <c r="AC34" s="73">
        <f t="shared" si="9"/>
        <v>0</v>
      </c>
      <c r="AD34" s="73">
        <f t="shared" si="10"/>
        <v>0</v>
      </c>
      <c r="AE34" s="73">
        <f t="shared" si="11"/>
        <v>0</v>
      </c>
      <c r="AF34" s="73">
        <f t="shared" si="12"/>
        <v>0</v>
      </c>
      <c r="AG34" s="73">
        <f t="shared" si="13"/>
        <v>0</v>
      </c>
      <c r="AH34" s="73">
        <f t="shared" si="14"/>
        <v>0</v>
      </c>
      <c r="AI34" s="73">
        <f t="shared" si="15"/>
        <v>0</v>
      </c>
      <c r="AJ34" s="73">
        <f t="shared" si="16"/>
        <v>0</v>
      </c>
      <c r="AK34" s="73">
        <f t="shared" si="17"/>
        <v>0</v>
      </c>
      <c r="AL34" s="73">
        <f t="shared" si="18"/>
        <v>0</v>
      </c>
      <c r="AM34" s="73">
        <f t="shared" si="18"/>
        <v>0</v>
      </c>
      <c r="AN34" s="73">
        <f t="shared" si="18"/>
        <v>0</v>
      </c>
      <c r="AR34" s="330">
        <f>AR32+AR31</f>
        <v>48.599999999999994</v>
      </c>
      <c r="AS34" s="331" t="s">
        <v>236</v>
      </c>
      <c r="AT34" s="332">
        <f>AR24+AR27</f>
        <v>48.599999999999994</v>
      </c>
      <c r="AZ34" s="342">
        <f>AZ32+AZ30</f>
        <v>48.599999999999994</v>
      </c>
    </row>
    <row r="35" spans="2:52">
      <c r="B35" s="61"/>
      <c r="C35" s="63"/>
      <c r="D35" s="80"/>
      <c r="E35" s="57"/>
      <c r="F35" s="77"/>
      <c r="G35" s="78">
        <f t="shared" si="1"/>
        <v>0</v>
      </c>
      <c r="H35" s="79">
        <f t="shared" si="2"/>
        <v>0</v>
      </c>
      <c r="I35" s="315"/>
      <c r="J35" s="73">
        <f t="shared" si="19"/>
        <v>0</v>
      </c>
      <c r="K35" s="73">
        <f t="shared" si="20"/>
        <v>0</v>
      </c>
      <c r="L35" s="73">
        <f t="shared" si="21"/>
        <v>0</v>
      </c>
      <c r="M35" s="73">
        <f t="shared" si="22"/>
        <v>0</v>
      </c>
      <c r="N35" s="73">
        <f t="shared" si="23"/>
        <v>0</v>
      </c>
      <c r="O35" s="73">
        <f t="shared" si="24"/>
        <v>0</v>
      </c>
      <c r="P35" s="73">
        <f t="shared" si="25"/>
        <v>0</v>
      </c>
      <c r="Q35" s="73">
        <f t="shared" si="26"/>
        <v>0</v>
      </c>
      <c r="R35" s="73">
        <f t="shared" si="27"/>
        <v>0</v>
      </c>
      <c r="S35" s="73">
        <f t="shared" si="28"/>
        <v>0</v>
      </c>
      <c r="T35" s="73">
        <f t="shared" si="29"/>
        <v>0</v>
      </c>
      <c r="U35" s="73">
        <f t="shared" si="30"/>
        <v>0</v>
      </c>
      <c r="V35" s="73">
        <f t="shared" si="5"/>
        <v>0</v>
      </c>
      <c r="W35" s="73">
        <f t="shared" si="5"/>
        <v>0</v>
      </c>
      <c r="X35" s="73">
        <f t="shared" si="5"/>
        <v>0</v>
      </c>
      <c r="Z35" s="73">
        <f t="shared" si="6"/>
        <v>0</v>
      </c>
      <c r="AA35" s="73">
        <f t="shared" si="7"/>
        <v>0</v>
      </c>
      <c r="AB35" s="73">
        <f t="shared" si="8"/>
        <v>0</v>
      </c>
      <c r="AC35" s="73">
        <f t="shared" si="9"/>
        <v>0</v>
      </c>
      <c r="AD35" s="73">
        <f t="shared" si="10"/>
        <v>0</v>
      </c>
      <c r="AE35" s="73">
        <f t="shared" si="11"/>
        <v>0</v>
      </c>
      <c r="AF35" s="73">
        <f t="shared" si="12"/>
        <v>0</v>
      </c>
      <c r="AG35" s="73">
        <f t="shared" si="13"/>
        <v>0</v>
      </c>
      <c r="AH35" s="73">
        <f t="shared" si="14"/>
        <v>0</v>
      </c>
      <c r="AI35" s="73">
        <f t="shared" si="15"/>
        <v>0</v>
      </c>
      <c r="AJ35" s="73">
        <f t="shared" si="16"/>
        <v>0</v>
      </c>
      <c r="AK35" s="73">
        <f t="shared" si="17"/>
        <v>0</v>
      </c>
      <c r="AL35" s="73">
        <f t="shared" si="18"/>
        <v>0</v>
      </c>
      <c r="AM35" s="73">
        <f t="shared" si="18"/>
        <v>0</v>
      </c>
      <c r="AN35" s="73">
        <f t="shared" si="18"/>
        <v>0</v>
      </c>
    </row>
    <row r="36" spans="2:52">
      <c r="B36" s="61"/>
      <c r="C36" s="63"/>
      <c r="D36" s="80"/>
      <c r="E36" s="57"/>
      <c r="F36" s="77"/>
      <c r="G36" s="78">
        <f t="shared" si="1"/>
        <v>0</v>
      </c>
      <c r="H36" s="79">
        <f t="shared" si="2"/>
        <v>0</v>
      </c>
      <c r="I36" s="315"/>
      <c r="J36" s="73">
        <f t="shared" si="19"/>
        <v>0</v>
      </c>
      <c r="K36" s="73">
        <f t="shared" si="20"/>
        <v>0</v>
      </c>
      <c r="L36" s="73">
        <f t="shared" si="21"/>
        <v>0</v>
      </c>
      <c r="M36" s="73">
        <f t="shared" si="22"/>
        <v>0</v>
      </c>
      <c r="N36" s="73">
        <f t="shared" si="23"/>
        <v>0</v>
      </c>
      <c r="O36" s="73">
        <f t="shared" si="24"/>
        <v>0</v>
      </c>
      <c r="P36" s="73">
        <f t="shared" si="25"/>
        <v>0</v>
      </c>
      <c r="Q36" s="73">
        <f t="shared" si="26"/>
        <v>0</v>
      </c>
      <c r="R36" s="73">
        <f t="shared" si="27"/>
        <v>0</v>
      </c>
      <c r="S36" s="73">
        <f t="shared" si="28"/>
        <v>0</v>
      </c>
      <c r="T36" s="73">
        <f t="shared" si="29"/>
        <v>0</v>
      </c>
      <c r="U36" s="73">
        <f t="shared" si="30"/>
        <v>0</v>
      </c>
      <c r="V36" s="73">
        <f t="shared" ref="V36:X62" si="31">IF($D36=V$2,$H36,0)</f>
        <v>0</v>
      </c>
      <c r="W36" s="73">
        <f t="shared" si="31"/>
        <v>0</v>
      </c>
      <c r="X36" s="73">
        <f t="shared" si="31"/>
        <v>0</v>
      </c>
      <c r="Z36" s="73">
        <f t="shared" si="6"/>
        <v>0</v>
      </c>
      <c r="AA36" s="73">
        <f t="shared" si="7"/>
        <v>0</v>
      </c>
      <c r="AB36" s="73">
        <f t="shared" si="8"/>
        <v>0</v>
      </c>
      <c r="AC36" s="73">
        <f t="shared" si="9"/>
        <v>0</v>
      </c>
      <c r="AD36" s="73">
        <f t="shared" si="10"/>
        <v>0</v>
      </c>
      <c r="AE36" s="73">
        <f t="shared" si="11"/>
        <v>0</v>
      </c>
      <c r="AF36" s="73">
        <f t="shared" si="12"/>
        <v>0</v>
      </c>
      <c r="AG36" s="73">
        <f t="shared" si="13"/>
        <v>0</v>
      </c>
      <c r="AH36" s="73">
        <f t="shared" si="14"/>
        <v>0</v>
      </c>
      <c r="AI36" s="73">
        <f t="shared" si="15"/>
        <v>0</v>
      </c>
      <c r="AJ36" s="73">
        <f t="shared" si="16"/>
        <v>0</v>
      </c>
      <c r="AK36" s="73">
        <f t="shared" si="17"/>
        <v>0</v>
      </c>
      <c r="AL36" s="73">
        <f t="shared" si="18"/>
        <v>0</v>
      </c>
      <c r="AM36" s="73">
        <f t="shared" si="18"/>
        <v>0</v>
      </c>
      <c r="AN36" s="73">
        <f t="shared" si="18"/>
        <v>0</v>
      </c>
    </row>
    <row r="37" spans="2:52">
      <c r="B37" s="61"/>
      <c r="C37" s="63"/>
      <c r="D37" s="80"/>
      <c r="E37" s="57"/>
      <c r="F37" s="77"/>
      <c r="G37" s="78">
        <f t="shared" si="1"/>
        <v>0</v>
      </c>
      <c r="H37" s="79">
        <f t="shared" si="2"/>
        <v>0</v>
      </c>
      <c r="I37" s="315"/>
      <c r="J37" s="73">
        <f t="shared" si="19"/>
        <v>0</v>
      </c>
      <c r="K37" s="73">
        <f t="shared" si="20"/>
        <v>0</v>
      </c>
      <c r="L37" s="73">
        <f t="shared" si="21"/>
        <v>0</v>
      </c>
      <c r="M37" s="73">
        <f t="shared" si="22"/>
        <v>0</v>
      </c>
      <c r="N37" s="73">
        <f t="shared" si="23"/>
        <v>0</v>
      </c>
      <c r="O37" s="73">
        <f t="shared" si="24"/>
        <v>0</v>
      </c>
      <c r="P37" s="73">
        <f t="shared" si="25"/>
        <v>0</v>
      </c>
      <c r="Q37" s="73">
        <f t="shared" si="26"/>
        <v>0</v>
      </c>
      <c r="R37" s="73">
        <f t="shared" si="27"/>
        <v>0</v>
      </c>
      <c r="S37" s="73">
        <f t="shared" si="28"/>
        <v>0</v>
      </c>
      <c r="T37" s="73">
        <f t="shared" si="29"/>
        <v>0</v>
      </c>
      <c r="U37" s="73">
        <f t="shared" si="30"/>
        <v>0</v>
      </c>
      <c r="V37" s="73">
        <f t="shared" si="31"/>
        <v>0</v>
      </c>
      <c r="W37" s="73">
        <f t="shared" si="31"/>
        <v>0</v>
      </c>
      <c r="X37" s="73">
        <f t="shared" si="31"/>
        <v>0</v>
      </c>
      <c r="Z37" s="73">
        <f t="shared" si="6"/>
        <v>0</v>
      </c>
      <c r="AA37" s="73">
        <f t="shared" si="7"/>
        <v>0</v>
      </c>
      <c r="AB37" s="73">
        <f t="shared" si="8"/>
        <v>0</v>
      </c>
      <c r="AC37" s="73">
        <f t="shared" si="9"/>
        <v>0</v>
      </c>
      <c r="AD37" s="73">
        <f t="shared" si="10"/>
        <v>0</v>
      </c>
      <c r="AE37" s="73">
        <f t="shared" si="11"/>
        <v>0</v>
      </c>
      <c r="AF37" s="73">
        <f t="shared" si="12"/>
        <v>0</v>
      </c>
      <c r="AG37" s="73">
        <f t="shared" si="13"/>
        <v>0</v>
      </c>
      <c r="AH37" s="73">
        <f t="shared" si="14"/>
        <v>0</v>
      </c>
      <c r="AI37" s="73">
        <f t="shared" si="15"/>
        <v>0</v>
      </c>
      <c r="AJ37" s="73">
        <f t="shared" si="16"/>
        <v>0</v>
      </c>
      <c r="AK37" s="73">
        <f t="shared" si="17"/>
        <v>0</v>
      </c>
      <c r="AL37" s="73">
        <f t="shared" si="18"/>
        <v>0</v>
      </c>
      <c r="AM37" s="73">
        <f t="shared" si="18"/>
        <v>0</v>
      </c>
      <c r="AN37" s="73">
        <f t="shared" si="18"/>
        <v>0</v>
      </c>
    </row>
    <row r="38" spans="2:52">
      <c r="B38" s="61"/>
      <c r="C38" s="63"/>
      <c r="D38" s="80"/>
      <c r="E38" s="57"/>
      <c r="F38" s="77"/>
      <c r="G38" s="78">
        <f t="shared" si="1"/>
        <v>0</v>
      </c>
      <c r="H38" s="79">
        <f t="shared" si="2"/>
        <v>0</v>
      </c>
      <c r="I38" s="315"/>
      <c r="J38" s="73">
        <f t="shared" si="19"/>
        <v>0</v>
      </c>
      <c r="K38" s="73">
        <f t="shared" si="20"/>
        <v>0</v>
      </c>
      <c r="L38" s="73">
        <f t="shared" si="21"/>
        <v>0</v>
      </c>
      <c r="M38" s="73">
        <f t="shared" si="22"/>
        <v>0</v>
      </c>
      <c r="N38" s="73">
        <f t="shared" si="23"/>
        <v>0</v>
      </c>
      <c r="O38" s="73">
        <f t="shared" si="24"/>
        <v>0</v>
      </c>
      <c r="P38" s="73">
        <f t="shared" si="25"/>
        <v>0</v>
      </c>
      <c r="Q38" s="73">
        <f t="shared" si="26"/>
        <v>0</v>
      </c>
      <c r="R38" s="73">
        <f t="shared" si="27"/>
        <v>0</v>
      </c>
      <c r="S38" s="73">
        <f t="shared" si="28"/>
        <v>0</v>
      </c>
      <c r="T38" s="73">
        <f t="shared" si="29"/>
        <v>0</v>
      </c>
      <c r="U38" s="73">
        <f t="shared" si="30"/>
        <v>0</v>
      </c>
      <c r="V38" s="73">
        <f t="shared" si="31"/>
        <v>0</v>
      </c>
      <c r="W38" s="73">
        <f t="shared" si="31"/>
        <v>0</v>
      </c>
      <c r="X38" s="73">
        <f t="shared" si="31"/>
        <v>0</v>
      </c>
      <c r="Z38" s="73">
        <f t="shared" si="6"/>
        <v>0</v>
      </c>
      <c r="AA38" s="73">
        <f t="shared" si="7"/>
        <v>0</v>
      </c>
      <c r="AB38" s="73">
        <f t="shared" si="8"/>
        <v>0</v>
      </c>
      <c r="AC38" s="73">
        <f t="shared" si="9"/>
        <v>0</v>
      </c>
      <c r="AD38" s="73">
        <f t="shared" si="10"/>
        <v>0</v>
      </c>
      <c r="AE38" s="73">
        <f t="shared" si="11"/>
        <v>0</v>
      </c>
      <c r="AF38" s="73">
        <f t="shared" si="12"/>
        <v>0</v>
      </c>
      <c r="AG38" s="73">
        <f t="shared" si="13"/>
        <v>0</v>
      </c>
      <c r="AH38" s="73">
        <f t="shared" si="14"/>
        <v>0</v>
      </c>
      <c r="AI38" s="73">
        <f t="shared" si="15"/>
        <v>0</v>
      </c>
      <c r="AJ38" s="73">
        <f t="shared" si="16"/>
        <v>0</v>
      </c>
      <c r="AK38" s="73">
        <f t="shared" si="17"/>
        <v>0</v>
      </c>
      <c r="AL38" s="73">
        <f t="shared" si="18"/>
        <v>0</v>
      </c>
      <c r="AM38" s="73">
        <f t="shared" si="18"/>
        <v>0</v>
      </c>
      <c r="AN38" s="73">
        <f t="shared" si="18"/>
        <v>0</v>
      </c>
    </row>
    <row r="39" spans="2:52">
      <c r="B39" s="61"/>
      <c r="C39" s="63"/>
      <c r="D39" s="80"/>
      <c r="E39" s="57"/>
      <c r="F39" s="77"/>
      <c r="G39" s="78">
        <f t="shared" si="1"/>
        <v>0</v>
      </c>
      <c r="H39" s="79">
        <f t="shared" si="2"/>
        <v>0</v>
      </c>
      <c r="I39" s="315"/>
      <c r="J39" s="73">
        <f t="shared" si="19"/>
        <v>0</v>
      </c>
      <c r="K39" s="73">
        <f t="shared" si="20"/>
        <v>0</v>
      </c>
      <c r="L39" s="73">
        <f t="shared" si="21"/>
        <v>0</v>
      </c>
      <c r="M39" s="73">
        <f t="shared" si="22"/>
        <v>0</v>
      </c>
      <c r="N39" s="73">
        <f t="shared" si="23"/>
        <v>0</v>
      </c>
      <c r="O39" s="73">
        <f t="shared" si="24"/>
        <v>0</v>
      </c>
      <c r="P39" s="73">
        <f t="shared" si="25"/>
        <v>0</v>
      </c>
      <c r="Q39" s="73">
        <f t="shared" si="26"/>
        <v>0</v>
      </c>
      <c r="R39" s="73">
        <f t="shared" si="27"/>
        <v>0</v>
      </c>
      <c r="S39" s="73">
        <f t="shared" si="28"/>
        <v>0</v>
      </c>
      <c r="T39" s="73">
        <f t="shared" si="29"/>
        <v>0</v>
      </c>
      <c r="U39" s="73">
        <f t="shared" si="30"/>
        <v>0</v>
      </c>
      <c r="V39" s="73">
        <f t="shared" si="31"/>
        <v>0</v>
      </c>
      <c r="W39" s="73">
        <f t="shared" si="31"/>
        <v>0</v>
      </c>
      <c r="X39" s="73">
        <f t="shared" si="31"/>
        <v>0</v>
      </c>
      <c r="Z39" s="73">
        <f t="shared" si="6"/>
        <v>0</v>
      </c>
      <c r="AA39" s="73">
        <f t="shared" si="7"/>
        <v>0</v>
      </c>
      <c r="AB39" s="73">
        <f t="shared" si="8"/>
        <v>0</v>
      </c>
      <c r="AC39" s="73">
        <f t="shared" si="9"/>
        <v>0</v>
      </c>
      <c r="AD39" s="73">
        <f t="shared" si="10"/>
        <v>0</v>
      </c>
      <c r="AE39" s="73">
        <f t="shared" si="11"/>
        <v>0</v>
      </c>
      <c r="AF39" s="73">
        <f t="shared" si="12"/>
        <v>0</v>
      </c>
      <c r="AG39" s="73">
        <f t="shared" si="13"/>
        <v>0</v>
      </c>
      <c r="AH39" s="73">
        <f t="shared" si="14"/>
        <v>0</v>
      </c>
      <c r="AI39" s="73">
        <f t="shared" si="15"/>
        <v>0</v>
      </c>
      <c r="AJ39" s="73">
        <f t="shared" si="16"/>
        <v>0</v>
      </c>
      <c r="AK39" s="73">
        <f t="shared" si="17"/>
        <v>0</v>
      </c>
      <c r="AL39" s="73">
        <f t="shared" si="18"/>
        <v>0</v>
      </c>
      <c r="AM39" s="73">
        <f t="shared" si="18"/>
        <v>0</v>
      </c>
      <c r="AN39" s="73">
        <f t="shared" si="18"/>
        <v>0</v>
      </c>
      <c r="AZ39" s="56">
        <v>1079.05</v>
      </c>
    </row>
    <row r="40" spans="2:52">
      <c r="B40" s="61"/>
      <c r="C40" s="63"/>
      <c r="D40" s="80"/>
      <c r="E40" s="57"/>
      <c r="F40" s="77"/>
      <c r="G40" s="78">
        <f t="shared" si="1"/>
        <v>0</v>
      </c>
      <c r="H40" s="79">
        <f t="shared" si="2"/>
        <v>0</v>
      </c>
      <c r="I40" s="315"/>
      <c r="J40" s="73">
        <f>IF($D40="ALIMENTAÇÃO",$H40,0)</f>
        <v>0</v>
      </c>
      <c r="K40" s="73">
        <f>IF($D40="ANIMAIS",$H40,0)</f>
        <v>0</v>
      </c>
      <c r="L40" s="73">
        <f>IF($D40="FILHO",$H40,0)</f>
        <v>0</v>
      </c>
      <c r="M40" s="73">
        <f>IF($D40="GASOLINA",$H40,0)</f>
        <v>0</v>
      </c>
      <c r="N40" s="73">
        <f>IF($D40="LAZER",$H40,0)</f>
        <v>0</v>
      </c>
      <c r="O40" s="73">
        <f>IF($D40="MANUT. IMÓVEL",$H40,0)</f>
        <v>0</v>
      </c>
      <c r="P40" s="73">
        <f>IF($D40="MANUT. VEICULAR",$H40,0)</f>
        <v>0</v>
      </c>
      <c r="Q40" s="73">
        <f>IF($D40="MÓVEIS",$H40,0)</f>
        <v>0</v>
      </c>
      <c r="R40" s="73">
        <f>IF($D40="OUTROS",$H40,0)</f>
        <v>0</v>
      </c>
      <c r="S40" s="73">
        <f>IF($D40="PLANOS",$H40,0)</f>
        <v>0</v>
      </c>
      <c r="T40" s="73">
        <f>IF($D40="SAÚDE",$H40,0)</f>
        <v>0</v>
      </c>
      <c r="U40" s="73">
        <f>IF($D40="TRANSPORTE",$H40,0)</f>
        <v>0</v>
      </c>
      <c r="V40" s="73">
        <f>IF($D40=V$2,$H40,0)</f>
        <v>0</v>
      </c>
      <c r="W40" s="73">
        <f>IF($D40=W$2,$H40,0)</f>
        <v>0</v>
      </c>
      <c r="X40" s="73">
        <f>IF($D40=X$2,$H40,0)</f>
        <v>0</v>
      </c>
      <c r="Z40" s="73">
        <f>IF($D40="ALIMENTAÇÃO",$G40,0)</f>
        <v>0</v>
      </c>
      <c r="AA40" s="73">
        <f>IF($D40="ANIMAIS",$G40,0)</f>
        <v>0</v>
      </c>
      <c r="AB40" s="73">
        <f>IF($D40="FILHO",$G40,0)</f>
        <v>0</v>
      </c>
      <c r="AC40" s="73">
        <f>IF($D40="GASOLINA",$G40,0)</f>
        <v>0</v>
      </c>
      <c r="AD40" s="73">
        <f>IF($D40="LAZER",$G40,0)</f>
        <v>0</v>
      </c>
      <c r="AE40" s="73">
        <f>IF($D40="MANUT. IMÓVEL",$G40,0)</f>
        <v>0</v>
      </c>
      <c r="AF40" s="73">
        <f>IF($D40="MANUT. VEICULAR",$G40,0)</f>
        <v>0</v>
      </c>
      <c r="AG40" s="73">
        <f>IF($D40="MÓVEIS",$G40,0)</f>
        <v>0</v>
      </c>
      <c r="AH40" s="73">
        <f>IF($D40="OUTROS",$G40,0)</f>
        <v>0</v>
      </c>
      <c r="AI40" s="73">
        <f>IF($D40="PLANOS",$G40,0)</f>
        <v>0</v>
      </c>
      <c r="AJ40" s="73">
        <f>IF($D40="SAÚDE",$G40,0)</f>
        <v>0</v>
      </c>
      <c r="AK40" s="73">
        <f>IF($D40="TRANSPORTE",$G40,0)</f>
        <v>0</v>
      </c>
      <c r="AL40" s="73">
        <f>IF($D40=AL$2,$G40,0)</f>
        <v>0</v>
      </c>
      <c r="AM40" s="73">
        <f>IF($D40=AM$2,$G40,0)</f>
        <v>0</v>
      </c>
      <c r="AN40" s="73">
        <f>IF($D40=AN$2,$G40,0)</f>
        <v>0</v>
      </c>
    </row>
    <row r="41" spans="2:52">
      <c r="B41" s="61"/>
      <c r="C41" s="63"/>
      <c r="D41" s="80"/>
      <c r="E41" s="57"/>
      <c r="F41" s="77"/>
      <c r="G41" s="78">
        <f t="shared" si="1"/>
        <v>0</v>
      </c>
      <c r="H41" s="79">
        <f t="shared" si="2"/>
        <v>0</v>
      </c>
      <c r="I41" s="315"/>
      <c r="J41" s="73">
        <f t="shared" si="19"/>
        <v>0</v>
      </c>
      <c r="K41" s="73">
        <f t="shared" si="20"/>
        <v>0</v>
      </c>
      <c r="L41" s="73">
        <f t="shared" si="21"/>
        <v>0</v>
      </c>
      <c r="M41" s="73">
        <f t="shared" si="22"/>
        <v>0</v>
      </c>
      <c r="N41" s="73">
        <f t="shared" si="23"/>
        <v>0</v>
      </c>
      <c r="O41" s="73">
        <f t="shared" si="24"/>
        <v>0</v>
      </c>
      <c r="P41" s="73">
        <f t="shared" si="25"/>
        <v>0</v>
      </c>
      <c r="Q41" s="73">
        <f t="shared" si="26"/>
        <v>0</v>
      </c>
      <c r="R41" s="73">
        <f t="shared" si="27"/>
        <v>0</v>
      </c>
      <c r="S41" s="73">
        <f t="shared" si="28"/>
        <v>0</v>
      </c>
      <c r="T41" s="73">
        <f t="shared" si="29"/>
        <v>0</v>
      </c>
      <c r="U41" s="73">
        <f t="shared" si="30"/>
        <v>0</v>
      </c>
      <c r="V41" s="73">
        <f t="shared" si="31"/>
        <v>0</v>
      </c>
      <c r="W41" s="73">
        <f t="shared" si="31"/>
        <v>0</v>
      </c>
      <c r="X41" s="73">
        <f t="shared" si="31"/>
        <v>0</v>
      </c>
      <c r="Z41" s="73">
        <f t="shared" si="6"/>
        <v>0</v>
      </c>
      <c r="AA41" s="73">
        <f t="shared" si="7"/>
        <v>0</v>
      </c>
      <c r="AB41" s="73">
        <f t="shared" si="8"/>
        <v>0</v>
      </c>
      <c r="AC41" s="73">
        <f t="shared" si="9"/>
        <v>0</v>
      </c>
      <c r="AD41" s="73">
        <f t="shared" si="10"/>
        <v>0</v>
      </c>
      <c r="AE41" s="73">
        <f t="shared" si="11"/>
        <v>0</v>
      </c>
      <c r="AF41" s="73">
        <f t="shared" si="12"/>
        <v>0</v>
      </c>
      <c r="AG41" s="73">
        <f t="shared" si="13"/>
        <v>0</v>
      </c>
      <c r="AH41" s="73">
        <f t="shared" si="14"/>
        <v>0</v>
      </c>
      <c r="AI41" s="73">
        <f t="shared" si="15"/>
        <v>0</v>
      </c>
      <c r="AJ41" s="73">
        <f t="shared" si="16"/>
        <v>0</v>
      </c>
      <c r="AK41" s="73">
        <f t="shared" si="17"/>
        <v>0</v>
      </c>
      <c r="AL41" s="73">
        <f t="shared" si="18"/>
        <v>0</v>
      </c>
      <c r="AM41" s="73">
        <f t="shared" si="18"/>
        <v>0</v>
      </c>
      <c r="AN41" s="73">
        <f t="shared" si="18"/>
        <v>0</v>
      </c>
    </row>
    <row r="42" spans="2:52">
      <c r="B42" s="61"/>
      <c r="C42" s="63"/>
      <c r="D42" s="80"/>
      <c r="E42" s="57"/>
      <c r="F42" s="77"/>
      <c r="G42" s="78">
        <f t="shared" si="1"/>
        <v>0</v>
      </c>
      <c r="H42" s="79">
        <f t="shared" si="2"/>
        <v>0</v>
      </c>
      <c r="I42" s="315"/>
      <c r="J42" s="73">
        <f t="shared" si="19"/>
        <v>0</v>
      </c>
      <c r="K42" s="73">
        <f t="shared" si="20"/>
        <v>0</v>
      </c>
      <c r="L42" s="73">
        <f t="shared" si="21"/>
        <v>0</v>
      </c>
      <c r="M42" s="73">
        <f t="shared" si="22"/>
        <v>0</v>
      </c>
      <c r="N42" s="73">
        <f t="shared" si="23"/>
        <v>0</v>
      </c>
      <c r="O42" s="73">
        <f t="shared" si="24"/>
        <v>0</v>
      </c>
      <c r="P42" s="73">
        <f t="shared" si="25"/>
        <v>0</v>
      </c>
      <c r="Q42" s="73">
        <f t="shared" si="26"/>
        <v>0</v>
      </c>
      <c r="R42" s="73">
        <f t="shared" si="27"/>
        <v>0</v>
      </c>
      <c r="S42" s="73">
        <f t="shared" si="28"/>
        <v>0</v>
      </c>
      <c r="T42" s="73">
        <f t="shared" si="29"/>
        <v>0</v>
      </c>
      <c r="U42" s="73">
        <f t="shared" si="30"/>
        <v>0</v>
      </c>
      <c r="V42" s="73">
        <f t="shared" si="31"/>
        <v>0</v>
      </c>
      <c r="W42" s="73">
        <f t="shared" si="31"/>
        <v>0</v>
      </c>
      <c r="X42" s="73">
        <f t="shared" si="31"/>
        <v>0</v>
      </c>
      <c r="Z42" s="73">
        <f t="shared" si="6"/>
        <v>0</v>
      </c>
      <c r="AA42" s="73">
        <f t="shared" si="7"/>
        <v>0</v>
      </c>
      <c r="AB42" s="73">
        <f t="shared" si="8"/>
        <v>0</v>
      </c>
      <c r="AC42" s="73">
        <f t="shared" si="9"/>
        <v>0</v>
      </c>
      <c r="AD42" s="73">
        <f t="shared" si="10"/>
        <v>0</v>
      </c>
      <c r="AE42" s="73">
        <f t="shared" si="11"/>
        <v>0</v>
      </c>
      <c r="AF42" s="73">
        <f t="shared" si="12"/>
        <v>0</v>
      </c>
      <c r="AG42" s="73">
        <f t="shared" si="13"/>
        <v>0</v>
      </c>
      <c r="AH42" s="73">
        <f t="shared" si="14"/>
        <v>0</v>
      </c>
      <c r="AI42" s="73">
        <f t="shared" si="15"/>
        <v>0</v>
      </c>
      <c r="AJ42" s="73">
        <f t="shared" si="16"/>
        <v>0</v>
      </c>
      <c r="AK42" s="73">
        <f t="shared" si="17"/>
        <v>0</v>
      </c>
      <c r="AL42" s="73">
        <f t="shared" si="18"/>
        <v>0</v>
      </c>
      <c r="AM42" s="73">
        <f t="shared" si="18"/>
        <v>0</v>
      </c>
      <c r="AN42" s="73">
        <f t="shared" si="18"/>
        <v>0</v>
      </c>
    </row>
    <row r="43" spans="2:52">
      <c r="B43" s="61"/>
      <c r="C43" s="63"/>
      <c r="D43" s="80"/>
      <c r="E43" s="57"/>
      <c r="F43" s="77"/>
      <c r="G43" s="78">
        <f t="shared" si="1"/>
        <v>0</v>
      </c>
      <c r="H43" s="79">
        <f t="shared" si="2"/>
        <v>0</v>
      </c>
      <c r="I43" s="315"/>
      <c r="J43" s="73">
        <f t="shared" si="19"/>
        <v>0</v>
      </c>
      <c r="K43" s="73">
        <f t="shared" si="20"/>
        <v>0</v>
      </c>
      <c r="L43" s="73">
        <f t="shared" si="21"/>
        <v>0</v>
      </c>
      <c r="M43" s="73">
        <f t="shared" si="22"/>
        <v>0</v>
      </c>
      <c r="N43" s="73">
        <f t="shared" si="23"/>
        <v>0</v>
      </c>
      <c r="O43" s="73">
        <f t="shared" si="24"/>
        <v>0</v>
      </c>
      <c r="P43" s="73">
        <f t="shared" si="25"/>
        <v>0</v>
      </c>
      <c r="Q43" s="73">
        <f t="shared" si="26"/>
        <v>0</v>
      </c>
      <c r="R43" s="73">
        <f t="shared" si="27"/>
        <v>0</v>
      </c>
      <c r="S43" s="73">
        <f t="shared" si="28"/>
        <v>0</v>
      </c>
      <c r="T43" s="73">
        <f t="shared" si="29"/>
        <v>0</v>
      </c>
      <c r="U43" s="73">
        <f t="shared" si="30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Z43" s="73">
        <f t="shared" si="6"/>
        <v>0</v>
      </c>
      <c r="AA43" s="73">
        <f t="shared" si="7"/>
        <v>0</v>
      </c>
      <c r="AB43" s="73">
        <f t="shared" si="8"/>
        <v>0</v>
      </c>
      <c r="AC43" s="73">
        <f t="shared" si="9"/>
        <v>0</v>
      </c>
      <c r="AD43" s="73">
        <f t="shared" si="10"/>
        <v>0</v>
      </c>
      <c r="AE43" s="73">
        <f t="shared" si="11"/>
        <v>0</v>
      </c>
      <c r="AF43" s="73">
        <f t="shared" si="12"/>
        <v>0</v>
      </c>
      <c r="AG43" s="73">
        <f t="shared" si="13"/>
        <v>0</v>
      </c>
      <c r="AH43" s="73">
        <f t="shared" si="14"/>
        <v>0</v>
      </c>
      <c r="AI43" s="73">
        <f t="shared" si="15"/>
        <v>0</v>
      </c>
      <c r="AJ43" s="73">
        <f t="shared" si="16"/>
        <v>0</v>
      </c>
      <c r="AK43" s="73">
        <f t="shared" si="17"/>
        <v>0</v>
      </c>
      <c r="AL43" s="73">
        <f t="shared" si="18"/>
        <v>0</v>
      </c>
      <c r="AM43" s="73">
        <f t="shared" si="18"/>
        <v>0</v>
      </c>
      <c r="AN43" s="73">
        <f t="shared" si="18"/>
        <v>0</v>
      </c>
    </row>
    <row r="44" spans="2:52">
      <c r="B44" s="61"/>
      <c r="C44" s="63"/>
      <c r="D44" s="80"/>
      <c r="E44" s="57"/>
      <c r="F44" s="77"/>
      <c r="G44" s="78">
        <f t="shared" si="1"/>
        <v>0</v>
      </c>
      <c r="H44" s="79">
        <f t="shared" si="2"/>
        <v>0</v>
      </c>
      <c r="I44" s="315"/>
      <c r="J44" s="73">
        <f t="shared" si="19"/>
        <v>0</v>
      </c>
      <c r="K44" s="73">
        <f t="shared" si="20"/>
        <v>0</v>
      </c>
      <c r="L44" s="73">
        <f t="shared" si="21"/>
        <v>0</v>
      </c>
      <c r="M44" s="73">
        <f t="shared" si="22"/>
        <v>0</v>
      </c>
      <c r="N44" s="73">
        <f t="shared" si="23"/>
        <v>0</v>
      </c>
      <c r="O44" s="73">
        <f t="shared" si="24"/>
        <v>0</v>
      </c>
      <c r="P44" s="73">
        <f t="shared" si="25"/>
        <v>0</v>
      </c>
      <c r="Q44" s="73">
        <f t="shared" si="26"/>
        <v>0</v>
      </c>
      <c r="R44" s="73">
        <f t="shared" si="27"/>
        <v>0</v>
      </c>
      <c r="S44" s="73">
        <f t="shared" si="28"/>
        <v>0</v>
      </c>
      <c r="T44" s="73">
        <f t="shared" si="29"/>
        <v>0</v>
      </c>
      <c r="U44" s="73">
        <f t="shared" si="30"/>
        <v>0</v>
      </c>
      <c r="V44" s="73">
        <f t="shared" si="31"/>
        <v>0</v>
      </c>
      <c r="W44" s="73">
        <f t="shared" si="31"/>
        <v>0</v>
      </c>
      <c r="X44" s="73">
        <f t="shared" si="31"/>
        <v>0</v>
      </c>
      <c r="Z44" s="73">
        <f t="shared" si="6"/>
        <v>0</v>
      </c>
      <c r="AA44" s="73">
        <f t="shared" si="7"/>
        <v>0</v>
      </c>
      <c r="AB44" s="73">
        <f t="shared" si="8"/>
        <v>0</v>
      </c>
      <c r="AC44" s="73">
        <f t="shared" si="9"/>
        <v>0</v>
      </c>
      <c r="AD44" s="73">
        <f t="shared" si="10"/>
        <v>0</v>
      </c>
      <c r="AE44" s="73">
        <f t="shared" si="11"/>
        <v>0</v>
      </c>
      <c r="AF44" s="73">
        <f t="shared" si="12"/>
        <v>0</v>
      </c>
      <c r="AG44" s="73">
        <f t="shared" si="13"/>
        <v>0</v>
      </c>
      <c r="AH44" s="73">
        <f t="shared" si="14"/>
        <v>0</v>
      </c>
      <c r="AI44" s="73">
        <f t="shared" si="15"/>
        <v>0</v>
      </c>
      <c r="AJ44" s="73">
        <f t="shared" si="16"/>
        <v>0</v>
      </c>
      <c r="AK44" s="73">
        <f t="shared" si="17"/>
        <v>0</v>
      </c>
      <c r="AL44" s="73">
        <f t="shared" si="18"/>
        <v>0</v>
      </c>
      <c r="AM44" s="73">
        <f t="shared" si="18"/>
        <v>0</v>
      </c>
      <c r="AN44" s="73">
        <f t="shared" si="18"/>
        <v>0</v>
      </c>
    </row>
    <row r="45" spans="2:52">
      <c r="B45" s="61"/>
      <c r="C45" s="63"/>
      <c r="D45" s="80"/>
      <c r="E45" s="57"/>
      <c r="F45" s="77"/>
      <c r="G45" s="78">
        <f t="shared" si="1"/>
        <v>0</v>
      </c>
      <c r="H45" s="79">
        <f t="shared" si="2"/>
        <v>0</v>
      </c>
      <c r="I45" s="315"/>
      <c r="J45" s="73">
        <f t="shared" si="19"/>
        <v>0</v>
      </c>
      <c r="K45" s="73">
        <f t="shared" si="20"/>
        <v>0</v>
      </c>
      <c r="L45" s="73">
        <f t="shared" si="21"/>
        <v>0</v>
      </c>
      <c r="M45" s="73">
        <f t="shared" si="22"/>
        <v>0</v>
      </c>
      <c r="N45" s="73">
        <f t="shared" si="23"/>
        <v>0</v>
      </c>
      <c r="O45" s="73">
        <f t="shared" si="24"/>
        <v>0</v>
      </c>
      <c r="P45" s="73">
        <f t="shared" si="25"/>
        <v>0</v>
      </c>
      <c r="Q45" s="73">
        <f t="shared" si="26"/>
        <v>0</v>
      </c>
      <c r="R45" s="73">
        <f t="shared" si="27"/>
        <v>0</v>
      </c>
      <c r="S45" s="73">
        <f t="shared" si="28"/>
        <v>0</v>
      </c>
      <c r="T45" s="73">
        <f t="shared" si="29"/>
        <v>0</v>
      </c>
      <c r="U45" s="73">
        <f t="shared" si="30"/>
        <v>0</v>
      </c>
      <c r="V45" s="73">
        <f t="shared" si="31"/>
        <v>0</v>
      </c>
      <c r="W45" s="73">
        <f t="shared" si="31"/>
        <v>0</v>
      </c>
      <c r="X45" s="73">
        <f t="shared" si="31"/>
        <v>0</v>
      </c>
      <c r="Z45" s="73">
        <f t="shared" si="6"/>
        <v>0</v>
      </c>
      <c r="AA45" s="73">
        <f t="shared" si="7"/>
        <v>0</v>
      </c>
      <c r="AB45" s="73">
        <f t="shared" si="8"/>
        <v>0</v>
      </c>
      <c r="AC45" s="73">
        <f t="shared" si="9"/>
        <v>0</v>
      </c>
      <c r="AD45" s="73">
        <f t="shared" si="10"/>
        <v>0</v>
      </c>
      <c r="AE45" s="73">
        <f t="shared" si="11"/>
        <v>0</v>
      </c>
      <c r="AF45" s="73">
        <f t="shared" si="12"/>
        <v>0</v>
      </c>
      <c r="AG45" s="73">
        <f t="shared" si="13"/>
        <v>0</v>
      </c>
      <c r="AH45" s="73">
        <f t="shared" si="14"/>
        <v>0</v>
      </c>
      <c r="AI45" s="73">
        <f t="shared" si="15"/>
        <v>0</v>
      </c>
      <c r="AJ45" s="73">
        <f t="shared" si="16"/>
        <v>0</v>
      </c>
      <c r="AK45" s="73">
        <f t="shared" si="17"/>
        <v>0</v>
      </c>
      <c r="AL45" s="73">
        <f t="shared" si="18"/>
        <v>0</v>
      </c>
      <c r="AM45" s="73">
        <f t="shared" si="18"/>
        <v>0</v>
      </c>
      <c r="AN45" s="73">
        <f t="shared" si="18"/>
        <v>0</v>
      </c>
    </row>
    <row r="46" spans="2:52">
      <c r="B46" s="61"/>
      <c r="C46" s="63"/>
      <c r="D46" s="80"/>
      <c r="E46" s="57"/>
      <c r="F46" s="77"/>
      <c r="G46" s="78">
        <f t="shared" si="1"/>
        <v>0</v>
      </c>
      <c r="H46" s="79">
        <f t="shared" si="2"/>
        <v>0</v>
      </c>
      <c r="I46" s="315"/>
      <c r="J46" s="73">
        <f t="shared" si="19"/>
        <v>0</v>
      </c>
      <c r="K46" s="73">
        <f t="shared" si="20"/>
        <v>0</v>
      </c>
      <c r="L46" s="73">
        <f t="shared" si="21"/>
        <v>0</v>
      </c>
      <c r="M46" s="73">
        <f t="shared" si="22"/>
        <v>0</v>
      </c>
      <c r="N46" s="73">
        <f t="shared" si="23"/>
        <v>0</v>
      </c>
      <c r="O46" s="73">
        <f t="shared" si="24"/>
        <v>0</v>
      </c>
      <c r="P46" s="73">
        <f t="shared" si="25"/>
        <v>0</v>
      </c>
      <c r="Q46" s="73">
        <f t="shared" si="26"/>
        <v>0</v>
      </c>
      <c r="R46" s="73">
        <f t="shared" si="27"/>
        <v>0</v>
      </c>
      <c r="S46" s="73">
        <f t="shared" si="28"/>
        <v>0</v>
      </c>
      <c r="T46" s="73">
        <f t="shared" si="29"/>
        <v>0</v>
      </c>
      <c r="U46" s="73">
        <f t="shared" si="30"/>
        <v>0</v>
      </c>
      <c r="V46" s="73">
        <f t="shared" si="31"/>
        <v>0</v>
      </c>
      <c r="W46" s="73">
        <f t="shared" si="31"/>
        <v>0</v>
      </c>
      <c r="X46" s="73">
        <f t="shared" si="31"/>
        <v>0</v>
      </c>
      <c r="Z46" s="73">
        <f t="shared" si="6"/>
        <v>0</v>
      </c>
      <c r="AA46" s="73">
        <f t="shared" si="7"/>
        <v>0</v>
      </c>
      <c r="AB46" s="73">
        <f t="shared" si="8"/>
        <v>0</v>
      </c>
      <c r="AC46" s="73">
        <f t="shared" si="9"/>
        <v>0</v>
      </c>
      <c r="AD46" s="73">
        <f t="shared" si="10"/>
        <v>0</v>
      </c>
      <c r="AE46" s="73">
        <f t="shared" si="11"/>
        <v>0</v>
      </c>
      <c r="AF46" s="73">
        <f t="shared" si="12"/>
        <v>0</v>
      </c>
      <c r="AG46" s="73">
        <f t="shared" si="13"/>
        <v>0</v>
      </c>
      <c r="AH46" s="73">
        <f t="shared" si="14"/>
        <v>0</v>
      </c>
      <c r="AI46" s="73">
        <f t="shared" si="15"/>
        <v>0</v>
      </c>
      <c r="AJ46" s="73">
        <f t="shared" si="16"/>
        <v>0</v>
      </c>
      <c r="AK46" s="73">
        <f t="shared" si="17"/>
        <v>0</v>
      </c>
      <c r="AL46" s="73">
        <f t="shared" si="18"/>
        <v>0</v>
      </c>
      <c r="AM46" s="73">
        <f t="shared" si="18"/>
        <v>0</v>
      </c>
      <c r="AN46" s="73">
        <f t="shared" si="18"/>
        <v>0</v>
      </c>
    </row>
    <row r="47" spans="2:52">
      <c r="B47" s="61"/>
      <c r="C47" s="63"/>
      <c r="D47" s="80"/>
      <c r="E47" s="57"/>
      <c r="F47" s="77"/>
      <c r="G47" s="78">
        <f t="shared" si="1"/>
        <v>0</v>
      </c>
      <c r="H47" s="79">
        <f t="shared" si="2"/>
        <v>0</v>
      </c>
      <c r="I47" s="315"/>
      <c r="J47" s="73">
        <f t="shared" si="19"/>
        <v>0</v>
      </c>
      <c r="K47" s="73">
        <f t="shared" si="20"/>
        <v>0</v>
      </c>
      <c r="L47" s="73">
        <f t="shared" si="21"/>
        <v>0</v>
      </c>
      <c r="M47" s="73">
        <f t="shared" si="22"/>
        <v>0</v>
      </c>
      <c r="N47" s="73">
        <f t="shared" si="23"/>
        <v>0</v>
      </c>
      <c r="O47" s="73">
        <f t="shared" si="24"/>
        <v>0</v>
      </c>
      <c r="P47" s="73">
        <f t="shared" si="25"/>
        <v>0</v>
      </c>
      <c r="Q47" s="73">
        <f t="shared" si="26"/>
        <v>0</v>
      </c>
      <c r="R47" s="73">
        <f t="shared" si="27"/>
        <v>0</v>
      </c>
      <c r="S47" s="73">
        <f t="shared" si="28"/>
        <v>0</v>
      </c>
      <c r="T47" s="73">
        <f t="shared" si="29"/>
        <v>0</v>
      </c>
      <c r="U47" s="73">
        <f t="shared" si="30"/>
        <v>0</v>
      </c>
      <c r="V47" s="73">
        <f t="shared" si="31"/>
        <v>0</v>
      </c>
      <c r="W47" s="73">
        <f t="shared" si="31"/>
        <v>0</v>
      </c>
      <c r="X47" s="73">
        <f t="shared" si="31"/>
        <v>0</v>
      </c>
      <c r="Z47" s="73">
        <f t="shared" si="6"/>
        <v>0</v>
      </c>
      <c r="AA47" s="73">
        <f t="shared" si="7"/>
        <v>0</v>
      </c>
      <c r="AB47" s="73">
        <f t="shared" si="8"/>
        <v>0</v>
      </c>
      <c r="AC47" s="73">
        <f t="shared" si="9"/>
        <v>0</v>
      </c>
      <c r="AD47" s="73">
        <f t="shared" si="10"/>
        <v>0</v>
      </c>
      <c r="AE47" s="73">
        <f t="shared" si="11"/>
        <v>0</v>
      </c>
      <c r="AF47" s="73">
        <f t="shared" si="12"/>
        <v>0</v>
      </c>
      <c r="AG47" s="73">
        <f t="shared" si="13"/>
        <v>0</v>
      </c>
      <c r="AH47" s="73">
        <f t="shared" si="14"/>
        <v>0</v>
      </c>
      <c r="AI47" s="73">
        <f t="shared" si="15"/>
        <v>0</v>
      </c>
      <c r="AJ47" s="73">
        <f t="shared" si="16"/>
        <v>0</v>
      </c>
      <c r="AK47" s="73">
        <f t="shared" si="17"/>
        <v>0</v>
      </c>
      <c r="AL47" s="73">
        <f t="shared" si="18"/>
        <v>0</v>
      </c>
      <c r="AM47" s="73">
        <f t="shared" si="18"/>
        <v>0</v>
      </c>
      <c r="AN47" s="73">
        <f t="shared" si="18"/>
        <v>0</v>
      </c>
    </row>
    <row r="48" spans="2:52">
      <c r="B48" s="61"/>
      <c r="C48" s="63"/>
      <c r="D48" s="80"/>
      <c r="E48" s="57"/>
      <c r="F48" s="77"/>
      <c r="G48" s="78">
        <f t="shared" si="1"/>
        <v>0</v>
      </c>
      <c r="H48" s="79">
        <f t="shared" si="2"/>
        <v>0</v>
      </c>
      <c r="I48" s="315"/>
      <c r="J48" s="73">
        <f t="shared" si="19"/>
        <v>0</v>
      </c>
      <c r="K48" s="73">
        <f t="shared" si="20"/>
        <v>0</v>
      </c>
      <c r="L48" s="73">
        <f t="shared" si="21"/>
        <v>0</v>
      </c>
      <c r="M48" s="73">
        <f t="shared" si="22"/>
        <v>0</v>
      </c>
      <c r="N48" s="73">
        <f t="shared" si="23"/>
        <v>0</v>
      </c>
      <c r="O48" s="73">
        <f t="shared" si="24"/>
        <v>0</v>
      </c>
      <c r="P48" s="73">
        <f t="shared" si="25"/>
        <v>0</v>
      </c>
      <c r="Q48" s="73">
        <f t="shared" si="26"/>
        <v>0</v>
      </c>
      <c r="R48" s="73">
        <f t="shared" si="27"/>
        <v>0</v>
      </c>
      <c r="S48" s="73">
        <f t="shared" si="28"/>
        <v>0</v>
      </c>
      <c r="T48" s="73">
        <f t="shared" si="29"/>
        <v>0</v>
      </c>
      <c r="U48" s="73">
        <f t="shared" si="30"/>
        <v>0</v>
      </c>
      <c r="V48" s="73">
        <f t="shared" si="31"/>
        <v>0</v>
      </c>
      <c r="W48" s="73">
        <f t="shared" si="31"/>
        <v>0</v>
      </c>
      <c r="X48" s="73">
        <f t="shared" si="31"/>
        <v>0</v>
      </c>
      <c r="Z48" s="73">
        <f t="shared" si="6"/>
        <v>0</v>
      </c>
      <c r="AA48" s="73">
        <f t="shared" si="7"/>
        <v>0</v>
      </c>
      <c r="AB48" s="73">
        <f t="shared" si="8"/>
        <v>0</v>
      </c>
      <c r="AC48" s="73">
        <f t="shared" si="9"/>
        <v>0</v>
      </c>
      <c r="AD48" s="73">
        <f t="shared" si="10"/>
        <v>0</v>
      </c>
      <c r="AE48" s="73">
        <f t="shared" si="11"/>
        <v>0</v>
      </c>
      <c r="AF48" s="73">
        <f t="shared" si="12"/>
        <v>0</v>
      </c>
      <c r="AG48" s="73">
        <f t="shared" si="13"/>
        <v>0</v>
      </c>
      <c r="AH48" s="73">
        <f t="shared" si="14"/>
        <v>0</v>
      </c>
      <c r="AI48" s="73">
        <f t="shared" si="15"/>
        <v>0</v>
      </c>
      <c r="AJ48" s="73">
        <f t="shared" si="16"/>
        <v>0</v>
      </c>
      <c r="AK48" s="73">
        <f t="shared" si="17"/>
        <v>0</v>
      </c>
      <c r="AL48" s="73">
        <f t="shared" si="18"/>
        <v>0</v>
      </c>
      <c r="AM48" s="73">
        <f t="shared" si="18"/>
        <v>0</v>
      </c>
      <c r="AN48" s="73">
        <f t="shared" si="18"/>
        <v>0</v>
      </c>
    </row>
    <row r="49" spans="2:42">
      <c r="B49" s="61"/>
      <c r="C49" s="63"/>
      <c r="D49" s="80"/>
      <c r="E49" s="57"/>
      <c r="F49" s="77"/>
      <c r="G49" s="78">
        <f t="shared" si="1"/>
        <v>0</v>
      </c>
      <c r="H49" s="79">
        <f t="shared" si="2"/>
        <v>0</v>
      </c>
      <c r="I49" s="315"/>
      <c r="J49" s="73">
        <f t="shared" si="19"/>
        <v>0</v>
      </c>
      <c r="K49" s="73">
        <f t="shared" si="20"/>
        <v>0</v>
      </c>
      <c r="L49" s="73">
        <f t="shared" si="21"/>
        <v>0</v>
      </c>
      <c r="M49" s="73">
        <f t="shared" si="22"/>
        <v>0</v>
      </c>
      <c r="N49" s="73">
        <f t="shared" si="23"/>
        <v>0</v>
      </c>
      <c r="O49" s="73">
        <f t="shared" si="24"/>
        <v>0</v>
      </c>
      <c r="P49" s="73">
        <f t="shared" si="25"/>
        <v>0</v>
      </c>
      <c r="Q49" s="73">
        <f t="shared" si="26"/>
        <v>0</v>
      </c>
      <c r="R49" s="73">
        <f t="shared" si="27"/>
        <v>0</v>
      </c>
      <c r="S49" s="73">
        <f t="shared" si="28"/>
        <v>0</v>
      </c>
      <c r="T49" s="73">
        <f t="shared" si="29"/>
        <v>0</v>
      </c>
      <c r="U49" s="73">
        <f t="shared" si="30"/>
        <v>0</v>
      </c>
      <c r="V49" s="73">
        <f t="shared" si="31"/>
        <v>0</v>
      </c>
      <c r="W49" s="73">
        <f t="shared" si="31"/>
        <v>0</v>
      </c>
      <c r="X49" s="73">
        <f t="shared" si="31"/>
        <v>0</v>
      </c>
      <c r="Z49" s="73">
        <f t="shared" si="6"/>
        <v>0</v>
      </c>
      <c r="AA49" s="73">
        <f t="shared" si="7"/>
        <v>0</v>
      </c>
      <c r="AB49" s="73">
        <f t="shared" si="8"/>
        <v>0</v>
      </c>
      <c r="AC49" s="73">
        <f t="shared" si="9"/>
        <v>0</v>
      </c>
      <c r="AD49" s="73">
        <f t="shared" si="10"/>
        <v>0</v>
      </c>
      <c r="AE49" s="73">
        <f t="shared" si="11"/>
        <v>0</v>
      </c>
      <c r="AF49" s="73">
        <f t="shared" si="12"/>
        <v>0</v>
      </c>
      <c r="AG49" s="73">
        <f t="shared" si="13"/>
        <v>0</v>
      </c>
      <c r="AH49" s="73">
        <f t="shared" si="14"/>
        <v>0</v>
      </c>
      <c r="AI49" s="73">
        <f t="shared" si="15"/>
        <v>0</v>
      </c>
      <c r="AJ49" s="73">
        <f t="shared" si="16"/>
        <v>0</v>
      </c>
      <c r="AK49" s="73">
        <f t="shared" si="17"/>
        <v>0</v>
      </c>
      <c r="AL49" s="73">
        <f t="shared" si="18"/>
        <v>0</v>
      </c>
      <c r="AM49" s="73">
        <f t="shared" si="18"/>
        <v>0</v>
      </c>
      <c r="AN49" s="73">
        <f t="shared" si="18"/>
        <v>0</v>
      </c>
    </row>
    <row r="50" spans="2:42">
      <c r="B50" s="61"/>
      <c r="C50" s="63"/>
      <c r="D50" s="80"/>
      <c r="E50" s="57"/>
      <c r="F50" s="77"/>
      <c r="G50" s="78">
        <f t="shared" si="1"/>
        <v>0</v>
      </c>
      <c r="H50" s="79">
        <f t="shared" si="2"/>
        <v>0</v>
      </c>
      <c r="I50" s="315"/>
      <c r="J50" s="73">
        <f t="shared" si="19"/>
        <v>0</v>
      </c>
      <c r="K50" s="73">
        <f t="shared" si="20"/>
        <v>0</v>
      </c>
      <c r="L50" s="73">
        <f t="shared" si="21"/>
        <v>0</v>
      </c>
      <c r="M50" s="73">
        <f t="shared" si="22"/>
        <v>0</v>
      </c>
      <c r="N50" s="73">
        <f t="shared" si="23"/>
        <v>0</v>
      </c>
      <c r="O50" s="73">
        <f t="shared" si="24"/>
        <v>0</v>
      </c>
      <c r="P50" s="73">
        <f t="shared" si="25"/>
        <v>0</v>
      </c>
      <c r="Q50" s="73">
        <f t="shared" si="26"/>
        <v>0</v>
      </c>
      <c r="R50" s="73">
        <f t="shared" si="27"/>
        <v>0</v>
      </c>
      <c r="S50" s="73">
        <f t="shared" si="28"/>
        <v>0</v>
      </c>
      <c r="T50" s="73">
        <f t="shared" si="29"/>
        <v>0</v>
      </c>
      <c r="U50" s="73">
        <f t="shared" si="30"/>
        <v>0</v>
      </c>
      <c r="V50" s="73">
        <f t="shared" si="31"/>
        <v>0</v>
      </c>
      <c r="W50" s="73">
        <f t="shared" si="31"/>
        <v>0</v>
      </c>
      <c r="X50" s="73">
        <f t="shared" si="31"/>
        <v>0</v>
      </c>
      <c r="Z50" s="73">
        <f t="shared" si="6"/>
        <v>0</v>
      </c>
      <c r="AA50" s="73">
        <f t="shared" si="7"/>
        <v>0</v>
      </c>
      <c r="AB50" s="73">
        <f t="shared" si="8"/>
        <v>0</v>
      </c>
      <c r="AC50" s="73">
        <f t="shared" si="9"/>
        <v>0</v>
      </c>
      <c r="AD50" s="73">
        <f t="shared" si="10"/>
        <v>0</v>
      </c>
      <c r="AE50" s="73">
        <f t="shared" si="11"/>
        <v>0</v>
      </c>
      <c r="AF50" s="73">
        <f t="shared" si="12"/>
        <v>0</v>
      </c>
      <c r="AG50" s="73">
        <f t="shared" si="13"/>
        <v>0</v>
      </c>
      <c r="AH50" s="73">
        <f t="shared" si="14"/>
        <v>0</v>
      </c>
      <c r="AI50" s="73">
        <f t="shared" si="15"/>
        <v>0</v>
      </c>
      <c r="AJ50" s="73">
        <f t="shared" si="16"/>
        <v>0</v>
      </c>
      <c r="AK50" s="73">
        <f t="shared" si="17"/>
        <v>0</v>
      </c>
      <c r="AL50" s="73">
        <f t="shared" si="18"/>
        <v>0</v>
      </c>
      <c r="AM50" s="73">
        <f t="shared" si="18"/>
        <v>0</v>
      </c>
      <c r="AN50" s="73">
        <f t="shared" si="18"/>
        <v>0</v>
      </c>
    </row>
    <row r="51" spans="2:42">
      <c r="B51" s="61"/>
      <c r="C51" s="63"/>
      <c r="D51" s="80"/>
      <c r="E51" s="57"/>
      <c r="F51" s="77"/>
      <c r="G51" s="78">
        <f t="shared" si="1"/>
        <v>0</v>
      </c>
      <c r="H51" s="79">
        <f t="shared" si="2"/>
        <v>0</v>
      </c>
      <c r="I51" s="315"/>
      <c r="J51" s="73">
        <f t="shared" si="19"/>
        <v>0</v>
      </c>
      <c r="K51" s="73">
        <f t="shared" si="20"/>
        <v>0</v>
      </c>
      <c r="L51" s="73">
        <f t="shared" si="21"/>
        <v>0</v>
      </c>
      <c r="M51" s="73">
        <f t="shared" si="22"/>
        <v>0</v>
      </c>
      <c r="N51" s="73">
        <f t="shared" si="23"/>
        <v>0</v>
      </c>
      <c r="O51" s="73">
        <f t="shared" si="24"/>
        <v>0</v>
      </c>
      <c r="P51" s="73">
        <f t="shared" si="25"/>
        <v>0</v>
      </c>
      <c r="Q51" s="73">
        <f t="shared" si="26"/>
        <v>0</v>
      </c>
      <c r="R51" s="73">
        <f t="shared" si="27"/>
        <v>0</v>
      </c>
      <c r="S51" s="73">
        <f t="shared" si="28"/>
        <v>0</v>
      </c>
      <c r="T51" s="73">
        <f t="shared" si="29"/>
        <v>0</v>
      </c>
      <c r="U51" s="73">
        <f t="shared" si="30"/>
        <v>0</v>
      </c>
      <c r="V51" s="73">
        <f t="shared" si="31"/>
        <v>0</v>
      </c>
      <c r="W51" s="73">
        <f t="shared" si="31"/>
        <v>0</v>
      </c>
      <c r="X51" s="73">
        <f t="shared" si="31"/>
        <v>0</v>
      </c>
      <c r="Z51" s="73">
        <f t="shared" si="6"/>
        <v>0</v>
      </c>
      <c r="AA51" s="73">
        <f t="shared" si="7"/>
        <v>0</v>
      </c>
      <c r="AB51" s="73">
        <f t="shared" si="8"/>
        <v>0</v>
      </c>
      <c r="AC51" s="73">
        <f t="shared" si="9"/>
        <v>0</v>
      </c>
      <c r="AD51" s="73">
        <f t="shared" si="10"/>
        <v>0</v>
      </c>
      <c r="AE51" s="73">
        <f t="shared" si="11"/>
        <v>0</v>
      </c>
      <c r="AF51" s="73">
        <f t="shared" si="12"/>
        <v>0</v>
      </c>
      <c r="AG51" s="73">
        <f t="shared" si="13"/>
        <v>0</v>
      </c>
      <c r="AH51" s="73">
        <f t="shared" si="14"/>
        <v>0</v>
      </c>
      <c r="AI51" s="73">
        <f t="shared" si="15"/>
        <v>0</v>
      </c>
      <c r="AJ51" s="73">
        <f t="shared" si="16"/>
        <v>0</v>
      </c>
      <c r="AK51" s="73">
        <f t="shared" si="17"/>
        <v>0</v>
      </c>
      <c r="AL51" s="73">
        <f t="shared" si="18"/>
        <v>0</v>
      </c>
      <c r="AM51" s="73">
        <f t="shared" si="18"/>
        <v>0</v>
      </c>
      <c r="AN51" s="73">
        <f t="shared" si="18"/>
        <v>0</v>
      </c>
    </row>
    <row r="52" spans="2:42">
      <c r="B52" s="61"/>
      <c r="C52" s="63"/>
      <c r="D52" s="80"/>
      <c r="E52" s="57"/>
      <c r="F52" s="77"/>
      <c r="G52" s="78">
        <f t="shared" si="1"/>
        <v>0</v>
      </c>
      <c r="H52" s="79">
        <f t="shared" si="2"/>
        <v>0</v>
      </c>
      <c r="I52" s="315"/>
      <c r="J52" s="73">
        <f t="shared" si="19"/>
        <v>0</v>
      </c>
      <c r="K52" s="73">
        <f t="shared" si="20"/>
        <v>0</v>
      </c>
      <c r="L52" s="73">
        <f t="shared" si="21"/>
        <v>0</v>
      </c>
      <c r="M52" s="73">
        <f t="shared" si="22"/>
        <v>0</v>
      </c>
      <c r="N52" s="73">
        <f t="shared" si="23"/>
        <v>0</v>
      </c>
      <c r="O52" s="73">
        <f t="shared" si="24"/>
        <v>0</v>
      </c>
      <c r="P52" s="73">
        <f t="shared" si="25"/>
        <v>0</v>
      </c>
      <c r="Q52" s="73">
        <f t="shared" si="26"/>
        <v>0</v>
      </c>
      <c r="R52" s="73">
        <f t="shared" si="27"/>
        <v>0</v>
      </c>
      <c r="S52" s="73">
        <f t="shared" si="28"/>
        <v>0</v>
      </c>
      <c r="T52" s="73">
        <f t="shared" si="29"/>
        <v>0</v>
      </c>
      <c r="U52" s="73">
        <f t="shared" si="30"/>
        <v>0</v>
      </c>
      <c r="V52" s="73">
        <f t="shared" si="31"/>
        <v>0</v>
      </c>
      <c r="W52" s="73">
        <f t="shared" si="31"/>
        <v>0</v>
      </c>
      <c r="X52" s="73">
        <f t="shared" si="31"/>
        <v>0</v>
      </c>
      <c r="Z52" s="73">
        <f t="shared" si="6"/>
        <v>0</v>
      </c>
      <c r="AA52" s="73">
        <f t="shared" si="7"/>
        <v>0</v>
      </c>
      <c r="AB52" s="73">
        <f t="shared" si="8"/>
        <v>0</v>
      </c>
      <c r="AC52" s="73">
        <f t="shared" si="9"/>
        <v>0</v>
      </c>
      <c r="AD52" s="73">
        <f t="shared" si="10"/>
        <v>0</v>
      </c>
      <c r="AE52" s="73">
        <f t="shared" si="11"/>
        <v>0</v>
      </c>
      <c r="AF52" s="73">
        <f t="shared" si="12"/>
        <v>0</v>
      </c>
      <c r="AG52" s="73">
        <f t="shared" si="13"/>
        <v>0</v>
      </c>
      <c r="AH52" s="73">
        <f t="shared" si="14"/>
        <v>0</v>
      </c>
      <c r="AI52" s="73">
        <f t="shared" si="15"/>
        <v>0</v>
      </c>
      <c r="AJ52" s="73">
        <f t="shared" si="16"/>
        <v>0</v>
      </c>
      <c r="AK52" s="73">
        <f t="shared" si="17"/>
        <v>0</v>
      </c>
      <c r="AL52" s="73">
        <f t="shared" si="18"/>
        <v>0</v>
      </c>
      <c r="AM52" s="73">
        <f t="shared" si="18"/>
        <v>0</v>
      </c>
      <c r="AN52" s="73">
        <f t="shared" si="18"/>
        <v>0</v>
      </c>
    </row>
    <row r="53" spans="2:42">
      <c r="B53" s="61"/>
      <c r="C53" s="63"/>
      <c r="D53" s="80"/>
      <c r="E53" s="57"/>
      <c r="F53" s="77"/>
      <c r="G53" s="78">
        <f t="shared" si="1"/>
        <v>0</v>
      </c>
      <c r="H53" s="79">
        <f t="shared" si="2"/>
        <v>0</v>
      </c>
      <c r="I53" s="315"/>
      <c r="J53" s="73">
        <f t="shared" si="19"/>
        <v>0</v>
      </c>
      <c r="K53" s="73">
        <f t="shared" si="20"/>
        <v>0</v>
      </c>
      <c r="L53" s="73">
        <f t="shared" si="21"/>
        <v>0</v>
      </c>
      <c r="M53" s="73">
        <f t="shared" si="22"/>
        <v>0</v>
      </c>
      <c r="N53" s="73">
        <f t="shared" si="23"/>
        <v>0</v>
      </c>
      <c r="O53" s="73">
        <f t="shared" si="24"/>
        <v>0</v>
      </c>
      <c r="P53" s="73">
        <f t="shared" si="25"/>
        <v>0</v>
      </c>
      <c r="Q53" s="73">
        <f t="shared" si="26"/>
        <v>0</v>
      </c>
      <c r="R53" s="73">
        <f t="shared" si="27"/>
        <v>0</v>
      </c>
      <c r="S53" s="73">
        <f t="shared" si="28"/>
        <v>0</v>
      </c>
      <c r="T53" s="73">
        <f t="shared" si="29"/>
        <v>0</v>
      </c>
      <c r="U53" s="73">
        <f t="shared" si="30"/>
        <v>0</v>
      </c>
      <c r="V53" s="73">
        <f t="shared" si="31"/>
        <v>0</v>
      </c>
      <c r="W53" s="73">
        <f t="shared" si="31"/>
        <v>0</v>
      </c>
      <c r="X53" s="73">
        <f t="shared" si="31"/>
        <v>0</v>
      </c>
      <c r="Z53" s="73">
        <f t="shared" si="6"/>
        <v>0</v>
      </c>
      <c r="AA53" s="73">
        <f t="shared" si="7"/>
        <v>0</v>
      </c>
      <c r="AB53" s="73">
        <f t="shared" si="8"/>
        <v>0</v>
      </c>
      <c r="AC53" s="73">
        <f t="shared" si="9"/>
        <v>0</v>
      </c>
      <c r="AD53" s="73">
        <f t="shared" si="10"/>
        <v>0</v>
      </c>
      <c r="AE53" s="73">
        <f t="shared" si="11"/>
        <v>0</v>
      </c>
      <c r="AF53" s="73">
        <f t="shared" si="12"/>
        <v>0</v>
      </c>
      <c r="AG53" s="73">
        <f t="shared" si="13"/>
        <v>0</v>
      </c>
      <c r="AH53" s="73">
        <f t="shared" si="14"/>
        <v>0</v>
      </c>
      <c r="AI53" s="73">
        <f t="shared" si="15"/>
        <v>0</v>
      </c>
      <c r="AJ53" s="73">
        <f t="shared" si="16"/>
        <v>0</v>
      </c>
      <c r="AK53" s="73">
        <f t="shared" si="17"/>
        <v>0</v>
      </c>
      <c r="AL53" s="73">
        <f t="shared" si="18"/>
        <v>0</v>
      </c>
      <c r="AM53" s="73">
        <f t="shared" si="18"/>
        <v>0</v>
      </c>
      <c r="AN53" s="73">
        <f t="shared" si="18"/>
        <v>0</v>
      </c>
    </row>
    <row r="54" spans="2:42">
      <c r="B54" s="61"/>
      <c r="C54" s="63"/>
      <c r="D54" s="80"/>
      <c r="E54" s="57"/>
      <c r="F54" s="77"/>
      <c r="G54" s="78">
        <f t="shared" si="1"/>
        <v>0</v>
      </c>
      <c r="H54" s="79">
        <f t="shared" si="2"/>
        <v>0</v>
      </c>
      <c r="I54" s="315"/>
      <c r="J54" s="73">
        <f t="shared" si="19"/>
        <v>0</v>
      </c>
      <c r="K54" s="73">
        <f t="shared" si="20"/>
        <v>0</v>
      </c>
      <c r="L54" s="73">
        <f t="shared" si="21"/>
        <v>0</v>
      </c>
      <c r="M54" s="73">
        <f t="shared" si="22"/>
        <v>0</v>
      </c>
      <c r="N54" s="73">
        <f t="shared" si="23"/>
        <v>0</v>
      </c>
      <c r="O54" s="73">
        <f t="shared" si="24"/>
        <v>0</v>
      </c>
      <c r="P54" s="73">
        <f t="shared" si="25"/>
        <v>0</v>
      </c>
      <c r="Q54" s="73">
        <f t="shared" si="26"/>
        <v>0</v>
      </c>
      <c r="R54" s="73">
        <f t="shared" si="27"/>
        <v>0</v>
      </c>
      <c r="S54" s="73">
        <f t="shared" si="28"/>
        <v>0</v>
      </c>
      <c r="T54" s="73">
        <f t="shared" si="29"/>
        <v>0</v>
      </c>
      <c r="U54" s="73">
        <f t="shared" si="30"/>
        <v>0</v>
      </c>
      <c r="V54" s="73">
        <f t="shared" si="31"/>
        <v>0</v>
      </c>
      <c r="W54" s="73">
        <f t="shared" si="31"/>
        <v>0</v>
      </c>
      <c r="X54" s="73">
        <f t="shared" si="31"/>
        <v>0</v>
      </c>
      <c r="Z54" s="73">
        <f t="shared" si="6"/>
        <v>0</v>
      </c>
      <c r="AA54" s="73">
        <f t="shared" si="7"/>
        <v>0</v>
      </c>
      <c r="AB54" s="73">
        <f t="shared" si="8"/>
        <v>0</v>
      </c>
      <c r="AC54" s="73">
        <f t="shared" si="9"/>
        <v>0</v>
      </c>
      <c r="AD54" s="73">
        <f t="shared" si="10"/>
        <v>0</v>
      </c>
      <c r="AE54" s="73">
        <f t="shared" si="11"/>
        <v>0</v>
      </c>
      <c r="AF54" s="73">
        <f t="shared" si="12"/>
        <v>0</v>
      </c>
      <c r="AG54" s="73">
        <f t="shared" si="13"/>
        <v>0</v>
      </c>
      <c r="AH54" s="73">
        <f t="shared" si="14"/>
        <v>0</v>
      </c>
      <c r="AI54" s="73">
        <f t="shared" si="15"/>
        <v>0</v>
      </c>
      <c r="AJ54" s="73">
        <f t="shared" si="16"/>
        <v>0</v>
      </c>
      <c r="AK54" s="73">
        <f t="shared" si="17"/>
        <v>0</v>
      </c>
      <c r="AL54" s="73">
        <f t="shared" si="18"/>
        <v>0</v>
      </c>
      <c r="AM54" s="73">
        <f t="shared" si="18"/>
        <v>0</v>
      </c>
      <c r="AN54" s="73">
        <f t="shared" si="18"/>
        <v>0</v>
      </c>
    </row>
    <row r="55" spans="2:42">
      <c r="B55" s="61"/>
      <c r="C55" s="63"/>
      <c r="D55" s="80"/>
      <c r="E55" s="57"/>
      <c r="F55" s="77"/>
      <c r="G55" s="78">
        <f t="shared" si="1"/>
        <v>0</v>
      </c>
      <c r="H55" s="79">
        <f t="shared" si="2"/>
        <v>0</v>
      </c>
      <c r="I55" s="315"/>
      <c r="J55" s="73">
        <f t="shared" si="19"/>
        <v>0</v>
      </c>
      <c r="K55" s="73">
        <f t="shared" si="20"/>
        <v>0</v>
      </c>
      <c r="L55" s="73">
        <f t="shared" si="21"/>
        <v>0</v>
      </c>
      <c r="M55" s="73">
        <f t="shared" si="22"/>
        <v>0</v>
      </c>
      <c r="N55" s="73">
        <f t="shared" si="23"/>
        <v>0</v>
      </c>
      <c r="O55" s="73">
        <f t="shared" si="24"/>
        <v>0</v>
      </c>
      <c r="P55" s="73">
        <f t="shared" si="25"/>
        <v>0</v>
      </c>
      <c r="Q55" s="73">
        <f t="shared" si="26"/>
        <v>0</v>
      </c>
      <c r="R55" s="73">
        <f t="shared" si="27"/>
        <v>0</v>
      </c>
      <c r="S55" s="73">
        <f t="shared" si="28"/>
        <v>0</v>
      </c>
      <c r="T55" s="73">
        <f t="shared" si="29"/>
        <v>0</v>
      </c>
      <c r="U55" s="73">
        <f t="shared" si="30"/>
        <v>0</v>
      </c>
      <c r="V55" s="73">
        <f t="shared" si="31"/>
        <v>0</v>
      </c>
      <c r="W55" s="73">
        <f t="shared" si="31"/>
        <v>0</v>
      </c>
      <c r="X55" s="73">
        <f t="shared" si="31"/>
        <v>0</v>
      </c>
      <c r="Z55" s="73">
        <f t="shared" si="6"/>
        <v>0</v>
      </c>
      <c r="AA55" s="73">
        <f t="shared" si="7"/>
        <v>0</v>
      </c>
      <c r="AB55" s="73">
        <f t="shared" si="8"/>
        <v>0</v>
      </c>
      <c r="AC55" s="73">
        <f t="shared" si="9"/>
        <v>0</v>
      </c>
      <c r="AD55" s="73">
        <f t="shared" si="10"/>
        <v>0</v>
      </c>
      <c r="AE55" s="73">
        <f t="shared" si="11"/>
        <v>0</v>
      </c>
      <c r="AF55" s="73">
        <f t="shared" si="12"/>
        <v>0</v>
      </c>
      <c r="AG55" s="73">
        <f t="shared" si="13"/>
        <v>0</v>
      </c>
      <c r="AH55" s="73">
        <f t="shared" si="14"/>
        <v>0</v>
      </c>
      <c r="AI55" s="73">
        <f t="shared" si="15"/>
        <v>0</v>
      </c>
      <c r="AJ55" s="73">
        <f t="shared" si="16"/>
        <v>0</v>
      </c>
      <c r="AK55" s="73">
        <f t="shared" si="17"/>
        <v>0</v>
      </c>
      <c r="AL55" s="73">
        <f t="shared" si="18"/>
        <v>0</v>
      </c>
      <c r="AM55" s="73">
        <f t="shared" si="18"/>
        <v>0</v>
      </c>
      <c r="AN55" s="73">
        <f t="shared" si="18"/>
        <v>0</v>
      </c>
    </row>
    <row r="56" spans="2:42">
      <c r="B56" s="61"/>
      <c r="C56" s="63"/>
      <c r="D56" s="80"/>
      <c r="E56" s="57"/>
      <c r="F56" s="77"/>
      <c r="G56" s="78">
        <f t="shared" si="1"/>
        <v>0</v>
      </c>
      <c r="H56" s="79">
        <f t="shared" si="2"/>
        <v>0</v>
      </c>
      <c r="I56" s="315"/>
      <c r="J56" s="73">
        <f t="shared" si="19"/>
        <v>0</v>
      </c>
      <c r="K56" s="73">
        <f t="shared" si="20"/>
        <v>0</v>
      </c>
      <c r="L56" s="73">
        <f t="shared" si="21"/>
        <v>0</v>
      </c>
      <c r="M56" s="73">
        <f t="shared" si="22"/>
        <v>0</v>
      </c>
      <c r="N56" s="73">
        <f t="shared" si="23"/>
        <v>0</v>
      </c>
      <c r="O56" s="73">
        <f t="shared" si="24"/>
        <v>0</v>
      </c>
      <c r="P56" s="73">
        <f t="shared" si="25"/>
        <v>0</v>
      </c>
      <c r="Q56" s="73">
        <f t="shared" si="26"/>
        <v>0</v>
      </c>
      <c r="R56" s="73">
        <f t="shared" si="27"/>
        <v>0</v>
      </c>
      <c r="S56" s="73">
        <f t="shared" si="28"/>
        <v>0</v>
      </c>
      <c r="T56" s="73">
        <f t="shared" si="29"/>
        <v>0</v>
      </c>
      <c r="U56" s="73">
        <f t="shared" si="30"/>
        <v>0</v>
      </c>
      <c r="V56" s="73">
        <f t="shared" si="31"/>
        <v>0</v>
      </c>
      <c r="W56" s="73">
        <f t="shared" si="31"/>
        <v>0</v>
      </c>
      <c r="X56" s="73">
        <f t="shared" si="31"/>
        <v>0</v>
      </c>
      <c r="Z56" s="73">
        <f t="shared" si="6"/>
        <v>0</v>
      </c>
      <c r="AA56" s="73">
        <f t="shared" si="7"/>
        <v>0</v>
      </c>
      <c r="AB56" s="73">
        <f t="shared" si="8"/>
        <v>0</v>
      </c>
      <c r="AC56" s="73">
        <f t="shared" si="9"/>
        <v>0</v>
      </c>
      <c r="AD56" s="73">
        <f t="shared" si="10"/>
        <v>0</v>
      </c>
      <c r="AE56" s="73">
        <f t="shared" si="11"/>
        <v>0</v>
      </c>
      <c r="AF56" s="73">
        <f t="shared" si="12"/>
        <v>0</v>
      </c>
      <c r="AG56" s="73">
        <f t="shared" si="13"/>
        <v>0</v>
      </c>
      <c r="AH56" s="73">
        <f t="shared" si="14"/>
        <v>0</v>
      </c>
      <c r="AI56" s="73">
        <f t="shared" si="15"/>
        <v>0</v>
      </c>
      <c r="AJ56" s="73">
        <f t="shared" si="16"/>
        <v>0</v>
      </c>
      <c r="AK56" s="73">
        <f t="shared" si="17"/>
        <v>0</v>
      </c>
      <c r="AL56" s="73">
        <f t="shared" si="18"/>
        <v>0</v>
      </c>
      <c r="AM56" s="73">
        <f t="shared" si="18"/>
        <v>0</v>
      </c>
      <c r="AN56" s="73">
        <f t="shared" si="18"/>
        <v>0</v>
      </c>
    </row>
    <row r="57" spans="2:42">
      <c r="B57" s="61"/>
      <c r="C57" s="63"/>
      <c r="D57" s="80"/>
      <c r="E57" s="57"/>
      <c r="F57" s="77"/>
      <c r="G57" s="78">
        <f t="shared" si="1"/>
        <v>0</v>
      </c>
      <c r="H57" s="79">
        <f t="shared" si="2"/>
        <v>0</v>
      </c>
      <c r="I57" s="315"/>
      <c r="J57" s="73">
        <f t="shared" si="19"/>
        <v>0</v>
      </c>
      <c r="K57" s="73">
        <f t="shared" si="20"/>
        <v>0</v>
      </c>
      <c r="L57" s="73">
        <f t="shared" si="21"/>
        <v>0</v>
      </c>
      <c r="M57" s="73">
        <f t="shared" si="22"/>
        <v>0</v>
      </c>
      <c r="N57" s="73">
        <f t="shared" si="23"/>
        <v>0</v>
      </c>
      <c r="O57" s="73">
        <f t="shared" si="24"/>
        <v>0</v>
      </c>
      <c r="P57" s="73">
        <f t="shared" si="25"/>
        <v>0</v>
      </c>
      <c r="Q57" s="73">
        <f t="shared" si="26"/>
        <v>0</v>
      </c>
      <c r="R57" s="73">
        <f t="shared" si="27"/>
        <v>0</v>
      </c>
      <c r="S57" s="73">
        <f t="shared" si="28"/>
        <v>0</v>
      </c>
      <c r="T57" s="73">
        <f t="shared" si="29"/>
        <v>0</v>
      </c>
      <c r="U57" s="73">
        <f t="shared" si="30"/>
        <v>0</v>
      </c>
      <c r="V57" s="73">
        <f t="shared" si="31"/>
        <v>0</v>
      </c>
      <c r="W57" s="73">
        <f t="shared" si="31"/>
        <v>0</v>
      </c>
      <c r="X57" s="73">
        <f t="shared" si="31"/>
        <v>0</v>
      </c>
      <c r="Z57" s="73">
        <f t="shared" si="6"/>
        <v>0</v>
      </c>
      <c r="AA57" s="73">
        <f t="shared" si="7"/>
        <v>0</v>
      </c>
      <c r="AB57" s="73">
        <f t="shared" si="8"/>
        <v>0</v>
      </c>
      <c r="AC57" s="73">
        <f t="shared" si="9"/>
        <v>0</v>
      </c>
      <c r="AD57" s="73">
        <f t="shared" si="10"/>
        <v>0</v>
      </c>
      <c r="AE57" s="73">
        <f t="shared" si="11"/>
        <v>0</v>
      </c>
      <c r="AF57" s="73">
        <f t="shared" si="12"/>
        <v>0</v>
      </c>
      <c r="AG57" s="73">
        <f t="shared" si="13"/>
        <v>0</v>
      </c>
      <c r="AH57" s="73">
        <f t="shared" si="14"/>
        <v>0</v>
      </c>
      <c r="AI57" s="73">
        <f t="shared" si="15"/>
        <v>0</v>
      </c>
      <c r="AJ57" s="73">
        <f t="shared" si="16"/>
        <v>0</v>
      </c>
      <c r="AK57" s="73">
        <f t="shared" si="17"/>
        <v>0</v>
      </c>
      <c r="AL57" s="73">
        <f t="shared" si="18"/>
        <v>0</v>
      </c>
      <c r="AM57" s="73">
        <f t="shared" si="18"/>
        <v>0</v>
      </c>
      <c r="AN57" s="73">
        <f t="shared" si="18"/>
        <v>0</v>
      </c>
    </row>
    <row r="58" spans="2:42">
      <c r="B58" s="61"/>
      <c r="C58" s="63"/>
      <c r="D58" s="80"/>
      <c r="E58" s="57"/>
      <c r="F58" s="77"/>
      <c r="G58" s="78">
        <f t="shared" si="1"/>
        <v>0</v>
      </c>
      <c r="H58" s="79">
        <f t="shared" si="2"/>
        <v>0</v>
      </c>
      <c r="I58" s="315"/>
      <c r="J58" s="73">
        <f t="shared" si="19"/>
        <v>0</v>
      </c>
      <c r="K58" s="73">
        <f t="shared" si="20"/>
        <v>0</v>
      </c>
      <c r="L58" s="73">
        <f t="shared" si="21"/>
        <v>0</v>
      </c>
      <c r="M58" s="73">
        <f t="shared" si="22"/>
        <v>0</v>
      </c>
      <c r="N58" s="73">
        <f t="shared" si="23"/>
        <v>0</v>
      </c>
      <c r="O58" s="73">
        <f t="shared" si="24"/>
        <v>0</v>
      </c>
      <c r="P58" s="73">
        <f t="shared" si="25"/>
        <v>0</v>
      </c>
      <c r="Q58" s="73">
        <f t="shared" si="26"/>
        <v>0</v>
      </c>
      <c r="R58" s="73">
        <f t="shared" si="27"/>
        <v>0</v>
      </c>
      <c r="S58" s="73">
        <f t="shared" si="28"/>
        <v>0</v>
      </c>
      <c r="T58" s="73">
        <f t="shared" si="29"/>
        <v>0</v>
      </c>
      <c r="U58" s="73">
        <f t="shared" si="30"/>
        <v>0</v>
      </c>
      <c r="V58" s="73">
        <f t="shared" si="31"/>
        <v>0</v>
      </c>
      <c r="W58" s="73">
        <f t="shared" si="31"/>
        <v>0</v>
      </c>
      <c r="X58" s="73">
        <f t="shared" si="31"/>
        <v>0</v>
      </c>
      <c r="Z58" s="73">
        <f t="shared" si="6"/>
        <v>0</v>
      </c>
      <c r="AA58" s="73">
        <f t="shared" si="7"/>
        <v>0</v>
      </c>
      <c r="AB58" s="73">
        <f t="shared" si="8"/>
        <v>0</v>
      </c>
      <c r="AC58" s="73">
        <f t="shared" si="9"/>
        <v>0</v>
      </c>
      <c r="AD58" s="73">
        <f t="shared" si="10"/>
        <v>0</v>
      </c>
      <c r="AE58" s="73">
        <f t="shared" si="11"/>
        <v>0</v>
      </c>
      <c r="AF58" s="73">
        <f t="shared" si="12"/>
        <v>0</v>
      </c>
      <c r="AG58" s="73">
        <f t="shared" si="13"/>
        <v>0</v>
      </c>
      <c r="AH58" s="73">
        <f t="shared" si="14"/>
        <v>0</v>
      </c>
      <c r="AI58" s="73">
        <f t="shared" si="15"/>
        <v>0</v>
      </c>
      <c r="AJ58" s="73">
        <f t="shared" si="16"/>
        <v>0</v>
      </c>
      <c r="AK58" s="73">
        <f t="shared" si="17"/>
        <v>0</v>
      </c>
      <c r="AL58" s="73">
        <f t="shared" si="18"/>
        <v>0</v>
      </c>
      <c r="AM58" s="73">
        <f t="shared" si="18"/>
        <v>0</v>
      </c>
      <c r="AN58" s="73">
        <f t="shared" si="18"/>
        <v>0</v>
      </c>
    </row>
    <row r="59" spans="2:42">
      <c r="B59" s="61"/>
      <c r="C59" s="63"/>
      <c r="D59" s="80"/>
      <c r="E59" s="57"/>
      <c r="F59" s="77"/>
      <c r="G59" s="78">
        <f t="shared" si="1"/>
        <v>0</v>
      </c>
      <c r="H59" s="79">
        <f t="shared" si="2"/>
        <v>0</v>
      </c>
      <c r="I59" s="315"/>
      <c r="J59" s="73">
        <f t="shared" si="19"/>
        <v>0</v>
      </c>
      <c r="K59" s="73">
        <f t="shared" si="20"/>
        <v>0</v>
      </c>
      <c r="L59" s="73">
        <f t="shared" si="21"/>
        <v>0</v>
      </c>
      <c r="M59" s="73">
        <f t="shared" si="22"/>
        <v>0</v>
      </c>
      <c r="N59" s="73">
        <f t="shared" si="23"/>
        <v>0</v>
      </c>
      <c r="O59" s="73">
        <f t="shared" si="24"/>
        <v>0</v>
      </c>
      <c r="P59" s="73">
        <f t="shared" si="25"/>
        <v>0</v>
      </c>
      <c r="Q59" s="73">
        <f t="shared" si="26"/>
        <v>0</v>
      </c>
      <c r="R59" s="73">
        <f t="shared" si="27"/>
        <v>0</v>
      </c>
      <c r="S59" s="73">
        <f t="shared" si="28"/>
        <v>0</v>
      </c>
      <c r="T59" s="73">
        <f t="shared" si="29"/>
        <v>0</v>
      </c>
      <c r="U59" s="73">
        <f t="shared" si="30"/>
        <v>0</v>
      </c>
      <c r="V59" s="73">
        <f t="shared" si="31"/>
        <v>0</v>
      </c>
      <c r="W59" s="73">
        <f t="shared" si="31"/>
        <v>0</v>
      </c>
      <c r="X59" s="73">
        <f t="shared" si="31"/>
        <v>0</v>
      </c>
      <c r="Z59" s="73">
        <f t="shared" si="6"/>
        <v>0</v>
      </c>
      <c r="AA59" s="73">
        <f t="shared" si="7"/>
        <v>0</v>
      </c>
      <c r="AB59" s="73">
        <f t="shared" si="8"/>
        <v>0</v>
      </c>
      <c r="AC59" s="73">
        <f t="shared" si="9"/>
        <v>0</v>
      </c>
      <c r="AD59" s="73">
        <f t="shared" si="10"/>
        <v>0</v>
      </c>
      <c r="AE59" s="73">
        <f t="shared" si="11"/>
        <v>0</v>
      </c>
      <c r="AF59" s="73">
        <f t="shared" si="12"/>
        <v>0</v>
      </c>
      <c r="AG59" s="73">
        <f t="shared" si="13"/>
        <v>0</v>
      </c>
      <c r="AH59" s="73">
        <f t="shared" si="14"/>
        <v>0</v>
      </c>
      <c r="AI59" s="73">
        <f t="shared" si="15"/>
        <v>0</v>
      </c>
      <c r="AJ59" s="73">
        <f t="shared" si="16"/>
        <v>0</v>
      </c>
      <c r="AK59" s="73">
        <f t="shared" si="17"/>
        <v>0</v>
      </c>
      <c r="AL59" s="73">
        <f t="shared" si="18"/>
        <v>0</v>
      </c>
      <c r="AM59" s="73">
        <f t="shared" si="18"/>
        <v>0</v>
      </c>
      <c r="AN59" s="73">
        <f t="shared" si="18"/>
        <v>0</v>
      </c>
    </row>
    <row r="60" spans="2:42">
      <c r="B60" s="61"/>
      <c r="C60" s="63"/>
      <c r="D60" s="80"/>
      <c r="E60" s="57"/>
      <c r="F60" s="77"/>
      <c r="G60" s="78">
        <f t="shared" si="1"/>
        <v>0</v>
      </c>
      <c r="H60" s="79">
        <f t="shared" si="2"/>
        <v>0</v>
      </c>
      <c r="I60" s="315"/>
      <c r="J60" s="73">
        <f t="shared" si="19"/>
        <v>0</v>
      </c>
      <c r="K60" s="73">
        <f t="shared" si="20"/>
        <v>0</v>
      </c>
      <c r="L60" s="73">
        <f t="shared" si="21"/>
        <v>0</v>
      </c>
      <c r="M60" s="73">
        <f t="shared" si="22"/>
        <v>0</v>
      </c>
      <c r="N60" s="73">
        <f t="shared" si="23"/>
        <v>0</v>
      </c>
      <c r="O60" s="73">
        <f t="shared" si="24"/>
        <v>0</v>
      </c>
      <c r="P60" s="73">
        <f t="shared" si="25"/>
        <v>0</v>
      </c>
      <c r="Q60" s="73">
        <f t="shared" si="26"/>
        <v>0</v>
      </c>
      <c r="R60" s="73">
        <f t="shared" si="27"/>
        <v>0</v>
      </c>
      <c r="S60" s="73">
        <f t="shared" si="28"/>
        <v>0</v>
      </c>
      <c r="T60" s="73">
        <f t="shared" si="29"/>
        <v>0</v>
      </c>
      <c r="U60" s="73">
        <f t="shared" si="30"/>
        <v>0</v>
      </c>
      <c r="V60" s="73">
        <f t="shared" si="31"/>
        <v>0</v>
      </c>
      <c r="W60" s="73">
        <f t="shared" si="31"/>
        <v>0</v>
      </c>
      <c r="X60" s="73">
        <f t="shared" si="31"/>
        <v>0</v>
      </c>
      <c r="Z60" s="73">
        <f t="shared" si="6"/>
        <v>0</v>
      </c>
      <c r="AA60" s="73">
        <f t="shared" si="7"/>
        <v>0</v>
      </c>
      <c r="AB60" s="73">
        <f t="shared" si="8"/>
        <v>0</v>
      </c>
      <c r="AC60" s="73">
        <f t="shared" si="9"/>
        <v>0</v>
      </c>
      <c r="AD60" s="73">
        <f t="shared" si="10"/>
        <v>0</v>
      </c>
      <c r="AE60" s="73">
        <f t="shared" si="11"/>
        <v>0</v>
      </c>
      <c r="AF60" s="73">
        <f t="shared" si="12"/>
        <v>0</v>
      </c>
      <c r="AG60" s="73">
        <f t="shared" si="13"/>
        <v>0</v>
      </c>
      <c r="AH60" s="73">
        <f t="shared" si="14"/>
        <v>0</v>
      </c>
      <c r="AI60" s="73">
        <f t="shared" si="15"/>
        <v>0</v>
      </c>
      <c r="AJ60" s="73">
        <f t="shared" si="16"/>
        <v>0</v>
      </c>
      <c r="AK60" s="73">
        <f t="shared" si="17"/>
        <v>0</v>
      </c>
      <c r="AL60" s="73">
        <f t="shared" si="18"/>
        <v>0</v>
      </c>
      <c r="AM60" s="73">
        <f t="shared" si="18"/>
        <v>0</v>
      </c>
      <c r="AN60" s="73">
        <f t="shared" si="18"/>
        <v>0</v>
      </c>
    </row>
    <row r="61" spans="2:42">
      <c r="B61" s="61"/>
      <c r="C61" s="63"/>
      <c r="D61" s="80"/>
      <c r="E61" s="57"/>
      <c r="F61" s="77"/>
      <c r="G61" s="78">
        <f t="shared" si="1"/>
        <v>0</v>
      </c>
      <c r="H61" s="79">
        <f t="shared" si="2"/>
        <v>0</v>
      </c>
      <c r="I61" s="315"/>
      <c r="J61" s="73">
        <f t="shared" si="19"/>
        <v>0</v>
      </c>
      <c r="K61" s="73">
        <f t="shared" si="20"/>
        <v>0</v>
      </c>
      <c r="L61" s="73">
        <f t="shared" si="21"/>
        <v>0</v>
      </c>
      <c r="M61" s="73">
        <f t="shared" si="22"/>
        <v>0</v>
      </c>
      <c r="N61" s="73">
        <f t="shared" si="23"/>
        <v>0</v>
      </c>
      <c r="O61" s="73">
        <f t="shared" si="24"/>
        <v>0</v>
      </c>
      <c r="P61" s="73">
        <f t="shared" si="25"/>
        <v>0</v>
      </c>
      <c r="Q61" s="73">
        <f t="shared" si="26"/>
        <v>0</v>
      </c>
      <c r="R61" s="73">
        <f t="shared" si="27"/>
        <v>0</v>
      </c>
      <c r="S61" s="73">
        <f t="shared" si="28"/>
        <v>0</v>
      </c>
      <c r="T61" s="73">
        <f t="shared" si="29"/>
        <v>0</v>
      </c>
      <c r="U61" s="73">
        <f t="shared" si="30"/>
        <v>0</v>
      </c>
      <c r="V61" s="73">
        <f t="shared" si="31"/>
        <v>0</v>
      </c>
      <c r="W61" s="73">
        <f t="shared" si="31"/>
        <v>0</v>
      </c>
      <c r="X61" s="73">
        <f t="shared" si="31"/>
        <v>0</v>
      </c>
      <c r="Z61" s="73">
        <f t="shared" si="6"/>
        <v>0</v>
      </c>
      <c r="AA61" s="73">
        <f t="shared" si="7"/>
        <v>0</v>
      </c>
      <c r="AB61" s="73">
        <f t="shared" si="8"/>
        <v>0</v>
      </c>
      <c r="AC61" s="73">
        <f t="shared" si="9"/>
        <v>0</v>
      </c>
      <c r="AD61" s="73">
        <f t="shared" si="10"/>
        <v>0</v>
      </c>
      <c r="AE61" s="73">
        <f t="shared" si="11"/>
        <v>0</v>
      </c>
      <c r="AF61" s="73">
        <f t="shared" si="12"/>
        <v>0</v>
      </c>
      <c r="AG61" s="73">
        <f t="shared" si="13"/>
        <v>0</v>
      </c>
      <c r="AH61" s="73">
        <f t="shared" si="14"/>
        <v>0</v>
      </c>
      <c r="AI61" s="73">
        <f t="shared" si="15"/>
        <v>0</v>
      </c>
      <c r="AJ61" s="73">
        <f t="shared" si="16"/>
        <v>0</v>
      </c>
      <c r="AK61" s="73">
        <f t="shared" si="17"/>
        <v>0</v>
      </c>
      <c r="AL61" s="73">
        <f t="shared" si="18"/>
        <v>0</v>
      </c>
      <c r="AM61" s="73">
        <f t="shared" si="18"/>
        <v>0</v>
      </c>
      <c r="AN61" s="73">
        <f t="shared" si="18"/>
        <v>0</v>
      </c>
    </row>
    <row r="62" spans="2:42" ht="17.25" thickBot="1">
      <c r="B62" s="101"/>
      <c r="C62" s="85"/>
      <c r="D62" s="165"/>
      <c r="E62" s="87"/>
      <c r="F62" s="158"/>
      <c r="G62" s="156">
        <f t="shared" si="1"/>
        <v>0</v>
      </c>
      <c r="H62" s="157">
        <f t="shared" si="2"/>
        <v>0</v>
      </c>
      <c r="I62" s="315"/>
      <c r="J62" s="73">
        <f t="shared" si="19"/>
        <v>0</v>
      </c>
      <c r="K62" s="73">
        <f t="shared" si="20"/>
        <v>0</v>
      </c>
      <c r="L62" s="73">
        <f t="shared" si="21"/>
        <v>0</v>
      </c>
      <c r="M62" s="73">
        <f t="shared" si="22"/>
        <v>0</v>
      </c>
      <c r="N62" s="73">
        <f t="shared" si="23"/>
        <v>0</v>
      </c>
      <c r="O62" s="73">
        <f t="shared" si="24"/>
        <v>0</v>
      </c>
      <c r="P62" s="73">
        <f t="shared" si="25"/>
        <v>0</v>
      </c>
      <c r="Q62" s="73">
        <f t="shared" si="26"/>
        <v>0</v>
      </c>
      <c r="R62" s="73">
        <f t="shared" si="27"/>
        <v>0</v>
      </c>
      <c r="S62" s="73">
        <f t="shared" si="28"/>
        <v>0</v>
      </c>
      <c r="T62" s="73">
        <f t="shared" si="29"/>
        <v>0</v>
      </c>
      <c r="U62" s="73">
        <f t="shared" si="30"/>
        <v>0</v>
      </c>
      <c r="V62" s="73">
        <f t="shared" si="31"/>
        <v>0</v>
      </c>
      <c r="W62" s="73">
        <f t="shared" si="31"/>
        <v>0</v>
      </c>
      <c r="X62" s="73">
        <f t="shared" si="31"/>
        <v>0</v>
      </c>
      <c r="Z62" s="73">
        <f t="shared" si="6"/>
        <v>0</v>
      </c>
      <c r="AA62" s="73">
        <f t="shared" si="7"/>
        <v>0</v>
      </c>
      <c r="AB62" s="73">
        <f t="shared" si="8"/>
        <v>0</v>
      </c>
      <c r="AC62" s="73">
        <f t="shared" si="9"/>
        <v>0</v>
      </c>
      <c r="AD62" s="73">
        <f t="shared" si="10"/>
        <v>0</v>
      </c>
      <c r="AE62" s="73">
        <f t="shared" si="11"/>
        <v>0</v>
      </c>
      <c r="AF62" s="73">
        <f t="shared" si="12"/>
        <v>0</v>
      </c>
      <c r="AG62" s="73">
        <f t="shared" si="13"/>
        <v>0</v>
      </c>
      <c r="AH62" s="73">
        <f t="shared" si="14"/>
        <v>0</v>
      </c>
      <c r="AI62" s="73">
        <f t="shared" si="15"/>
        <v>0</v>
      </c>
      <c r="AJ62" s="73">
        <f t="shared" si="16"/>
        <v>0</v>
      </c>
      <c r="AK62" s="73">
        <f t="shared" si="17"/>
        <v>0</v>
      </c>
      <c r="AL62" s="73">
        <f t="shared" si="18"/>
        <v>0</v>
      </c>
      <c r="AM62" s="73">
        <f t="shared" si="18"/>
        <v>0</v>
      </c>
      <c r="AN62" s="73">
        <f t="shared" si="18"/>
        <v>0</v>
      </c>
    </row>
    <row r="63" spans="2:42" ht="17.25" thickBot="1">
      <c r="C63" s="650" t="s">
        <v>43</v>
      </c>
      <c r="D63" s="651"/>
      <c r="E63" s="64">
        <f>SUM(E3:E62)</f>
        <v>48.599999999999994</v>
      </c>
      <c r="F63" s="70"/>
      <c r="G63" s="65">
        <f>SUM(G3:G62)</f>
        <v>0</v>
      </c>
      <c r="H63" s="66">
        <f>SUM(H3:H62)</f>
        <v>48.599999999999994</v>
      </c>
      <c r="I63" s="317"/>
      <c r="J63" s="74">
        <f>SUM(J3:J62)</f>
        <v>0</v>
      </c>
      <c r="K63" s="74">
        <f t="shared" ref="K63:X63" si="32">SUM(K3:K62)</f>
        <v>0</v>
      </c>
      <c r="L63" s="74">
        <f t="shared" si="32"/>
        <v>0</v>
      </c>
      <c r="M63" s="74">
        <f t="shared" si="32"/>
        <v>0</v>
      </c>
      <c r="N63" s="74">
        <f t="shared" si="32"/>
        <v>0</v>
      </c>
      <c r="O63" s="74">
        <f t="shared" si="32"/>
        <v>0</v>
      </c>
      <c r="P63" s="74">
        <f t="shared" si="32"/>
        <v>0</v>
      </c>
      <c r="Q63" s="74">
        <f t="shared" si="32"/>
        <v>0</v>
      </c>
      <c r="R63" s="74">
        <f t="shared" si="32"/>
        <v>0</v>
      </c>
      <c r="S63" s="74">
        <f t="shared" si="32"/>
        <v>48.599999999999994</v>
      </c>
      <c r="T63" s="74">
        <f t="shared" si="32"/>
        <v>0</v>
      </c>
      <c r="U63" s="74">
        <f t="shared" si="32"/>
        <v>0</v>
      </c>
      <c r="V63" s="74">
        <f t="shared" si="32"/>
        <v>0</v>
      </c>
      <c r="W63" s="74">
        <f t="shared" si="32"/>
        <v>0</v>
      </c>
      <c r="X63" s="74">
        <f t="shared" si="32"/>
        <v>0</v>
      </c>
      <c r="Y63" s="74"/>
      <c r="Z63" s="74">
        <f>SUM(Z3:Z62)</f>
        <v>0</v>
      </c>
      <c r="AA63" s="74">
        <f t="shared" ref="AA63:AN63" si="33">SUM(AA3:AA62)</f>
        <v>0</v>
      </c>
      <c r="AB63" s="74">
        <f t="shared" si="33"/>
        <v>0</v>
      </c>
      <c r="AC63" s="74">
        <f t="shared" si="33"/>
        <v>0</v>
      </c>
      <c r="AD63" s="74">
        <f t="shared" si="33"/>
        <v>0</v>
      </c>
      <c r="AE63" s="74">
        <f t="shared" si="33"/>
        <v>0</v>
      </c>
      <c r="AF63" s="74">
        <f t="shared" si="33"/>
        <v>0</v>
      </c>
      <c r="AG63" s="74">
        <f t="shared" si="33"/>
        <v>0</v>
      </c>
      <c r="AH63" s="74">
        <f t="shared" si="33"/>
        <v>0</v>
      </c>
      <c r="AI63" s="74">
        <f t="shared" si="33"/>
        <v>0</v>
      </c>
      <c r="AJ63" s="74">
        <f t="shared" si="33"/>
        <v>0</v>
      </c>
      <c r="AK63" s="74">
        <f t="shared" si="33"/>
        <v>0</v>
      </c>
      <c r="AL63" s="74">
        <f t="shared" si="33"/>
        <v>0</v>
      </c>
      <c r="AM63" s="74">
        <f t="shared" si="33"/>
        <v>0</v>
      </c>
      <c r="AN63" s="74">
        <f t="shared" si="33"/>
        <v>0</v>
      </c>
      <c r="AO63" s="74"/>
      <c r="AP63" s="74"/>
    </row>
    <row r="64" spans="2:42">
      <c r="H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mergeCells count="6">
    <mergeCell ref="C63:D63"/>
    <mergeCell ref="AR18:AT18"/>
    <mergeCell ref="AV23:AW23"/>
    <mergeCell ref="AY23:AZ23"/>
    <mergeCell ref="AS27:AT28"/>
    <mergeCell ref="AS25:AT25"/>
  </mergeCells>
  <dataValidations disablePrompts="1" count="3">
    <dataValidation type="list" allowBlank="1" showInputMessage="1" showErrorMessage="1" sqref="D6:D62 D3:D4">
      <formula1>$AQ$2:$AQ$16</formula1>
    </dataValidation>
    <dataValidation type="list" allowBlank="1" showInputMessage="1" showErrorMessage="1" sqref="F3:F62">
      <formula1>$AQ$17:$AQ$19</formula1>
    </dataValidation>
    <dataValidation type="list" allowBlank="1" showInputMessage="1" showErrorMessage="1" sqref="D5">
      <formula1>$AQ$2:$AQ$12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AZ70"/>
  <sheetViews>
    <sheetView workbookViewId="0">
      <selection sqref="A1:XFD1048576"/>
    </sheetView>
  </sheetViews>
  <sheetFormatPr defaultRowHeight="16.5"/>
  <cols>
    <col min="1" max="1" width="1" style="56" customWidth="1"/>
    <col min="2" max="2" width="6.5703125" style="134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4" customWidth="1"/>
    <col min="7" max="8" width="13.7109375" style="56" customWidth="1"/>
    <col min="9" max="9" width="8.42578125" style="313" customWidth="1"/>
    <col min="10" max="10" width="13.5703125" style="56" hidden="1" customWidth="1"/>
    <col min="11" max="11" width="7.85546875" style="56" hidden="1" customWidth="1"/>
    <col min="12" max="12" width="7.42578125" style="56" hidden="1" customWidth="1"/>
    <col min="13" max="13" width="9.7109375" style="56" hidden="1" customWidth="1"/>
    <col min="14" max="14" width="7.42578125" style="56" hidden="1" customWidth="1"/>
    <col min="15" max="15" width="14.5703125" style="56" hidden="1" customWidth="1"/>
    <col min="16" max="16" width="16.85546875" style="56" hidden="1" customWidth="1"/>
    <col min="17" max="17" width="7.7109375" style="56" hidden="1" customWidth="1"/>
    <col min="18" max="18" width="8.85546875" style="56" hidden="1" customWidth="1"/>
    <col min="19" max="19" width="8" style="56" hidden="1" customWidth="1"/>
    <col min="20" max="20" width="7.42578125" style="56" hidden="1" customWidth="1"/>
    <col min="21" max="21" width="2" style="56" hidden="1" customWidth="1"/>
    <col min="22" max="22" width="9.7109375" style="56" hidden="1" customWidth="1"/>
    <col min="23" max="24" width="7.42578125" style="56" hidden="1" customWidth="1"/>
    <col min="25" max="25" width="1.7109375" style="56" hidden="1" customWidth="1"/>
    <col min="26" max="26" width="13.5703125" style="56" hidden="1" customWidth="1"/>
    <col min="27" max="27" width="7.85546875" style="56" hidden="1" customWidth="1"/>
    <col min="28" max="28" width="7.42578125" style="56" hidden="1" customWidth="1"/>
    <col min="29" max="29" width="9.7109375" style="56" hidden="1" customWidth="1"/>
    <col min="30" max="30" width="7.42578125" style="56" hidden="1" customWidth="1"/>
    <col min="31" max="31" width="14.5703125" style="56" hidden="1" customWidth="1"/>
    <col min="32" max="32" width="16.85546875" style="56" hidden="1" customWidth="1"/>
    <col min="33" max="33" width="7.7109375" style="56" hidden="1" customWidth="1"/>
    <col min="34" max="34" width="8.85546875" style="56" hidden="1" customWidth="1"/>
    <col min="35" max="35" width="8" style="56" hidden="1" customWidth="1"/>
    <col min="36" max="36" width="7.42578125" style="56" hidden="1" customWidth="1"/>
    <col min="37" max="37" width="13.42578125" style="56" hidden="1" customWidth="1"/>
    <col min="38" max="38" width="10.28515625" style="290" hidden="1" customWidth="1"/>
    <col min="39" max="40" width="7.42578125" style="56" hidden="1" customWidth="1"/>
    <col min="41" max="41" width="4" style="56" hidden="1" customWidth="1"/>
    <col min="42" max="42" width="4.42578125" style="56" customWidth="1"/>
    <col min="43" max="43" width="16.85546875" style="56" bestFit="1" customWidth="1"/>
    <col min="44" max="47" width="12.7109375" style="56" customWidth="1"/>
    <col min="48" max="48" width="8.28515625" style="56" bestFit="1" customWidth="1"/>
    <col min="49" max="49" width="10.5703125" style="56" bestFit="1" customWidth="1"/>
    <col min="50" max="50" width="3.28515625" style="56" customWidth="1"/>
    <col min="51" max="51" width="18.42578125" style="56" bestFit="1" customWidth="1"/>
    <col min="52" max="52" width="11.7109375" style="56" bestFit="1" customWidth="1"/>
    <col min="53" max="16384" width="9.140625" style="56"/>
  </cols>
  <sheetData>
    <row r="1" spans="2:51" ht="17.25" thickBot="1">
      <c r="AR1" s="134" t="s">
        <v>62</v>
      </c>
      <c r="AS1" s="134" t="s">
        <v>63</v>
      </c>
      <c r="AT1" s="82" t="s">
        <v>61</v>
      </c>
      <c r="AV1" s="134"/>
    </row>
    <row r="2" spans="2:51" ht="17.25" thickBot="1">
      <c r="B2" s="69" t="s">
        <v>1</v>
      </c>
      <c r="C2" s="67" t="s">
        <v>0</v>
      </c>
      <c r="D2" s="67" t="s">
        <v>59</v>
      </c>
      <c r="E2" s="67" t="s">
        <v>2</v>
      </c>
      <c r="F2" s="67" t="s">
        <v>60</v>
      </c>
      <c r="G2" s="67" t="s">
        <v>3</v>
      </c>
      <c r="H2" s="68" t="s">
        <v>4</v>
      </c>
      <c r="I2" s="314"/>
      <c r="J2" s="76" t="s">
        <v>55</v>
      </c>
      <c r="K2" s="75" t="s">
        <v>49</v>
      </c>
      <c r="L2" s="75" t="s">
        <v>91</v>
      </c>
      <c r="M2" s="75" t="s">
        <v>35</v>
      </c>
      <c r="N2" s="75" t="s">
        <v>54</v>
      </c>
      <c r="O2" s="75" t="s">
        <v>96</v>
      </c>
      <c r="P2" s="75" t="s">
        <v>52</v>
      </c>
      <c r="Q2" s="75" t="s">
        <v>57</v>
      </c>
      <c r="R2" s="75" t="s">
        <v>38</v>
      </c>
      <c r="S2" s="75" t="s">
        <v>53</v>
      </c>
      <c r="T2" s="75" t="s">
        <v>56</v>
      </c>
      <c r="U2" s="75" t="s">
        <v>50</v>
      </c>
      <c r="V2" s="291" t="str">
        <f>AQ14</f>
        <v>ESTUDOS</v>
      </c>
      <c r="W2" s="75" t="str">
        <f>AQ15</f>
        <v>MALU</v>
      </c>
      <c r="X2" s="75">
        <f>AQ16</f>
        <v>0</v>
      </c>
      <c r="Z2" s="76" t="s">
        <v>55</v>
      </c>
      <c r="AA2" s="75" t="s">
        <v>49</v>
      </c>
      <c r="AB2" s="75" t="s">
        <v>91</v>
      </c>
      <c r="AC2" s="75" t="s">
        <v>35</v>
      </c>
      <c r="AD2" s="75" t="s">
        <v>54</v>
      </c>
      <c r="AE2" s="75" t="s">
        <v>96</v>
      </c>
      <c r="AF2" s="75" t="s">
        <v>52</v>
      </c>
      <c r="AG2" s="75" t="s">
        <v>57</v>
      </c>
      <c r="AH2" s="75" t="s">
        <v>38</v>
      </c>
      <c r="AI2" s="75" t="s">
        <v>53</v>
      </c>
      <c r="AJ2" s="75" t="s">
        <v>56</v>
      </c>
      <c r="AK2" s="75" t="s">
        <v>50</v>
      </c>
      <c r="AL2" s="291" t="str">
        <f>AQ14</f>
        <v>ESTUDOS</v>
      </c>
      <c r="AM2" s="75" t="str">
        <f>AQ15</f>
        <v>MALU</v>
      </c>
      <c r="AN2" s="75">
        <f>AQ16</f>
        <v>0</v>
      </c>
      <c r="AO2" s="75"/>
      <c r="AP2" s="75"/>
      <c r="AQ2" s="72" t="s">
        <v>55</v>
      </c>
      <c r="AR2" s="98">
        <f t="shared" ref="AR2:AR16" si="0">AT2+AS2</f>
        <v>0</v>
      </c>
      <c r="AS2" s="59">
        <f>Z63</f>
        <v>0</v>
      </c>
      <c r="AT2" s="59">
        <f>J63</f>
        <v>0</v>
      </c>
    </row>
    <row r="3" spans="2:51">
      <c r="B3" s="61">
        <v>45097</v>
      </c>
      <c r="C3" s="63" t="s">
        <v>282</v>
      </c>
      <c r="D3" s="80" t="s">
        <v>53</v>
      </c>
      <c r="E3" s="57">
        <v>29.7</v>
      </c>
      <c r="F3" s="77" t="s">
        <v>61</v>
      </c>
      <c r="G3" s="78">
        <f t="shared" ref="G3:G62" si="1">IF(F3="MARCIA",E3,IF(F3="AMBOS",E3/2,0))</f>
        <v>0</v>
      </c>
      <c r="H3" s="79">
        <f t="shared" ref="H3:H62" si="2">IF(F3="LUCIANO",E3,IF(F3="AMBOS",E3/2,0))</f>
        <v>29.7</v>
      </c>
      <c r="I3" s="315" t="s">
        <v>283</v>
      </c>
      <c r="J3" s="73">
        <f>IF($D3="ALIMENTAÇÃO",$H3,0)</f>
        <v>0</v>
      </c>
      <c r="K3" s="73">
        <f>IF($D3="ANIMAIS",$H3,0)</f>
        <v>0</v>
      </c>
      <c r="L3" s="73">
        <f>IF($D3="FILHO",$H3,0)</f>
        <v>0</v>
      </c>
      <c r="M3" s="73">
        <f>IF($D3="GASOLINA",$H3,0)</f>
        <v>0</v>
      </c>
      <c r="N3" s="73">
        <f>IF($D3="LAZER",$H3,0)</f>
        <v>0</v>
      </c>
      <c r="O3" s="73">
        <f>IF($D3="MANUT. IMÓVEL",$H3,0)</f>
        <v>0</v>
      </c>
      <c r="P3" s="73">
        <f>IF($D3="MANUT. VEICULAR",$H3,0)</f>
        <v>0</v>
      </c>
      <c r="Q3" s="73">
        <f>IF($D3="MÓVEIS",$H3,0)</f>
        <v>0</v>
      </c>
      <c r="R3" s="73">
        <f>IF($D3="OUTROS",$H3,0)</f>
        <v>0</v>
      </c>
      <c r="S3" s="73">
        <f>IF($D3="PLANOS",$H3,0)</f>
        <v>29.7</v>
      </c>
      <c r="T3" s="73">
        <f>IF($D3="SAÚDE",$H3,0)</f>
        <v>0</v>
      </c>
      <c r="U3" s="73">
        <f>IF($D3="TRANSPORTE",$H3,0)</f>
        <v>0</v>
      </c>
      <c r="V3" s="73">
        <f>IF($D3=V$2,$H3,0)</f>
        <v>0</v>
      </c>
      <c r="W3" s="73">
        <f t="shared" ref="W3:X18" si="3">IF($D3=W$2,$H3,0)</f>
        <v>0</v>
      </c>
      <c r="X3" s="73">
        <f t="shared" si="3"/>
        <v>0</v>
      </c>
      <c r="Z3" s="73">
        <f>IF($D3="ALIMENTAÇÃO",$G3,0)</f>
        <v>0</v>
      </c>
      <c r="AA3" s="73">
        <f>IF($D3="ANIMAIS",$G3,0)</f>
        <v>0</v>
      </c>
      <c r="AB3" s="73">
        <f>IF($D3="FILHO",$G3,0)</f>
        <v>0</v>
      </c>
      <c r="AC3" s="73">
        <f>IF($D3="GASOLINA",$G3,0)</f>
        <v>0</v>
      </c>
      <c r="AD3" s="73">
        <f>IF($D3="LAZER",$G3,0)</f>
        <v>0</v>
      </c>
      <c r="AE3" s="73">
        <f>IF($D3="MANUT. IMÓVEL",$G3,0)</f>
        <v>0</v>
      </c>
      <c r="AF3" s="73">
        <f>IF($D3="MANUT. VEICULAR",$G3,0)</f>
        <v>0</v>
      </c>
      <c r="AG3" s="73">
        <f>IF($D3="MÓVEIS",$G3,0)</f>
        <v>0</v>
      </c>
      <c r="AH3" s="73">
        <f>IF($D3="OUTROS",$G3,0)</f>
        <v>0</v>
      </c>
      <c r="AI3" s="73">
        <f>IF($D3="PLANOS",$G3,0)</f>
        <v>0</v>
      </c>
      <c r="AJ3" s="73">
        <f>IF($D3="SAÚDE",$G3,0)</f>
        <v>0</v>
      </c>
      <c r="AK3" s="73">
        <f>IF($D3="TRANSPORTE",$G3,0)</f>
        <v>0</v>
      </c>
      <c r="AL3" s="73">
        <f>IF($D3=AL$2,$G3,0)</f>
        <v>0</v>
      </c>
      <c r="AM3" s="73">
        <f t="shared" ref="AM3:AN18" si="4">IF($D3=AM$2,$G3,0)</f>
        <v>0</v>
      </c>
      <c r="AN3" s="73">
        <f t="shared" si="4"/>
        <v>0</v>
      </c>
      <c r="AQ3" s="72" t="s">
        <v>49</v>
      </c>
      <c r="AR3" s="98">
        <f t="shared" si="0"/>
        <v>0</v>
      </c>
      <c r="AS3" s="59">
        <f>AA63</f>
        <v>0</v>
      </c>
      <c r="AT3" s="59">
        <f>K63</f>
        <v>0</v>
      </c>
    </row>
    <row r="4" spans="2:51">
      <c r="B4" s="61">
        <v>44964</v>
      </c>
      <c r="C4" s="63" t="s">
        <v>281</v>
      </c>
      <c r="D4" s="80" t="s">
        <v>53</v>
      </c>
      <c r="E4" s="57">
        <v>18.899999999999999</v>
      </c>
      <c r="F4" s="77" t="s">
        <v>61</v>
      </c>
      <c r="G4" s="78">
        <f t="shared" si="1"/>
        <v>0</v>
      </c>
      <c r="H4" s="79">
        <f t="shared" si="2"/>
        <v>18.899999999999999</v>
      </c>
      <c r="I4" s="315" t="s">
        <v>283</v>
      </c>
      <c r="J4" s="73">
        <f>IF($D4="ALIMENTAÇÃO",$H4,0)</f>
        <v>0</v>
      </c>
      <c r="K4" s="73">
        <f>IF($D4="ANIMAIS",$H4,0)</f>
        <v>0</v>
      </c>
      <c r="L4" s="73">
        <f>IF($D4="FILHO",$H4,0)</f>
        <v>0</v>
      </c>
      <c r="M4" s="73">
        <f>IF($D4="GASOLINA",$H4,0)</f>
        <v>0</v>
      </c>
      <c r="N4" s="73">
        <f>IF($D4="LAZER",$H4,0)</f>
        <v>0</v>
      </c>
      <c r="O4" s="73">
        <f>IF($D4="MANUT. IMÓVEL",$H4,0)</f>
        <v>0</v>
      </c>
      <c r="P4" s="73">
        <f>IF($D4="MANUT. VEICULAR",$H4,0)</f>
        <v>0</v>
      </c>
      <c r="Q4" s="73">
        <f>IF($D4="MÓVEIS",$H4,0)</f>
        <v>0</v>
      </c>
      <c r="R4" s="73">
        <f>IF($D4="OUTROS",$H4,0)</f>
        <v>0</v>
      </c>
      <c r="S4" s="73">
        <f>IF($D4="PLANOS",$H4,0)</f>
        <v>18.899999999999999</v>
      </c>
      <c r="T4" s="73">
        <f>IF($D4="SAÚDE",$H4,0)</f>
        <v>0</v>
      </c>
      <c r="U4" s="73">
        <f>IF($D4="TRANSPORTE",$H4,0)</f>
        <v>0</v>
      </c>
      <c r="V4" s="73">
        <f t="shared" ref="V4:X35" si="5">IF($D4=V$2,$H4,0)</f>
        <v>0</v>
      </c>
      <c r="W4" s="73">
        <f t="shared" si="3"/>
        <v>0</v>
      </c>
      <c r="X4" s="73">
        <f t="shared" si="3"/>
        <v>0</v>
      </c>
      <c r="Z4" s="73">
        <f t="shared" ref="Z4:Z62" si="6">IF($D4="ALIMENTAÇÃO",$G4,0)</f>
        <v>0</v>
      </c>
      <c r="AA4" s="73">
        <f t="shared" ref="AA4:AA62" si="7">IF($D4="ANIMAIS",$G4,0)</f>
        <v>0</v>
      </c>
      <c r="AB4" s="73">
        <f t="shared" ref="AB4:AB62" si="8">IF($D4="FILHO",$G4,0)</f>
        <v>0</v>
      </c>
      <c r="AC4" s="73">
        <f t="shared" ref="AC4:AC62" si="9">IF($D4="GASOLINA",$G4,0)</f>
        <v>0</v>
      </c>
      <c r="AD4" s="73">
        <f t="shared" ref="AD4:AD62" si="10">IF($D4="LAZER",$G4,0)</f>
        <v>0</v>
      </c>
      <c r="AE4" s="73">
        <f t="shared" ref="AE4:AE62" si="11">IF($D4="MANUT. IMÓVEL",$G4,0)</f>
        <v>0</v>
      </c>
      <c r="AF4" s="73">
        <f t="shared" ref="AF4:AF62" si="12">IF($D4="MANUT. VEICULAR",$G4,0)</f>
        <v>0</v>
      </c>
      <c r="AG4" s="73">
        <f t="shared" ref="AG4:AG62" si="13">IF($D4="MÓVEIS",$G4,0)</f>
        <v>0</v>
      </c>
      <c r="AH4" s="73">
        <f t="shared" ref="AH4:AH62" si="14">IF($D4="OUTROS",$G4,0)</f>
        <v>0</v>
      </c>
      <c r="AI4" s="73">
        <f t="shared" ref="AI4:AI62" si="15">IF($D4="PLANOS",$G4,0)</f>
        <v>0</v>
      </c>
      <c r="AJ4" s="73">
        <f t="shared" ref="AJ4:AJ62" si="16">IF($D4="SAÚDE",$G4,0)</f>
        <v>0</v>
      </c>
      <c r="AK4" s="73">
        <f t="shared" ref="AK4:AK62" si="17">IF($D4="TRANSPORTE",$G4,0)</f>
        <v>0</v>
      </c>
      <c r="AL4" s="73">
        <f t="shared" ref="AL4:AN62" si="18">IF($D4=AL$2,$G4,0)</f>
        <v>0</v>
      </c>
      <c r="AM4" s="73">
        <f t="shared" si="4"/>
        <v>0</v>
      </c>
      <c r="AN4" s="73">
        <f t="shared" si="4"/>
        <v>0</v>
      </c>
      <c r="AQ4" s="72" t="s">
        <v>91</v>
      </c>
      <c r="AR4" s="98">
        <f t="shared" si="0"/>
        <v>0</v>
      </c>
      <c r="AS4" s="59">
        <f>AB63</f>
        <v>0</v>
      </c>
      <c r="AT4" s="59">
        <f>L63</f>
        <v>0</v>
      </c>
    </row>
    <row r="5" spans="2:51">
      <c r="B5" s="61"/>
      <c r="C5" s="63"/>
      <c r="D5" s="80"/>
      <c r="E5" s="57"/>
      <c r="F5" s="77"/>
      <c r="G5" s="78">
        <f t="shared" si="1"/>
        <v>0</v>
      </c>
      <c r="H5" s="79">
        <f t="shared" si="2"/>
        <v>0</v>
      </c>
      <c r="I5" s="315"/>
      <c r="J5" s="73">
        <f t="shared" ref="J5:J62" si="19">IF($D5="ALIMENTAÇÃO",$H5,0)</f>
        <v>0</v>
      </c>
      <c r="K5" s="73">
        <f t="shared" ref="K5:K62" si="20">IF($D5="ANIMAIS",$H5,0)</f>
        <v>0</v>
      </c>
      <c r="L5" s="73">
        <f t="shared" ref="L5:L62" si="21">IF($D5="FILHO",$H5,0)</f>
        <v>0</v>
      </c>
      <c r="M5" s="73">
        <f t="shared" ref="M5:M62" si="22">IF($D5="GASOLINA",$H5,0)</f>
        <v>0</v>
      </c>
      <c r="N5" s="73">
        <f t="shared" ref="N5:N62" si="23">IF($D5="LAZER",$H5,0)</f>
        <v>0</v>
      </c>
      <c r="O5" s="73">
        <f t="shared" ref="O5:O62" si="24">IF($D5="MANUT. IMÓVEL",$H5,0)</f>
        <v>0</v>
      </c>
      <c r="P5" s="73">
        <f t="shared" ref="P5:P62" si="25">IF($D5="MANUT. VEICULAR",$H5,0)</f>
        <v>0</v>
      </c>
      <c r="Q5" s="73">
        <f t="shared" ref="Q5:Q62" si="26">IF($D5="MÓVEIS",$H5,0)</f>
        <v>0</v>
      </c>
      <c r="R5" s="73">
        <f t="shared" ref="R5:R62" si="27">IF($D5="OUTROS",$H5,0)</f>
        <v>0</v>
      </c>
      <c r="S5" s="73">
        <f t="shared" ref="S5:S62" si="28">IF($D5="PLANOS",$H5,0)</f>
        <v>0</v>
      </c>
      <c r="T5" s="73">
        <f t="shared" ref="T5:T62" si="29">IF($D5="SAÚDE",$H5,0)</f>
        <v>0</v>
      </c>
      <c r="U5" s="73">
        <f t="shared" ref="U5:U62" si="30">IF($D5="TRANSPORTE",$H5,0)</f>
        <v>0</v>
      </c>
      <c r="V5" s="73">
        <f t="shared" si="5"/>
        <v>0</v>
      </c>
      <c r="W5" s="73">
        <f t="shared" si="3"/>
        <v>0</v>
      </c>
      <c r="X5" s="73">
        <f t="shared" si="3"/>
        <v>0</v>
      </c>
      <c r="Z5" s="73">
        <f t="shared" si="6"/>
        <v>0</v>
      </c>
      <c r="AA5" s="73">
        <f t="shared" si="7"/>
        <v>0</v>
      </c>
      <c r="AB5" s="73">
        <f t="shared" si="8"/>
        <v>0</v>
      </c>
      <c r="AC5" s="73">
        <f t="shared" si="9"/>
        <v>0</v>
      </c>
      <c r="AD5" s="73">
        <f t="shared" si="10"/>
        <v>0</v>
      </c>
      <c r="AE5" s="73">
        <f t="shared" si="11"/>
        <v>0</v>
      </c>
      <c r="AF5" s="73">
        <f t="shared" si="12"/>
        <v>0</v>
      </c>
      <c r="AG5" s="73">
        <f t="shared" si="13"/>
        <v>0</v>
      </c>
      <c r="AH5" s="73">
        <f t="shared" si="14"/>
        <v>0</v>
      </c>
      <c r="AI5" s="73">
        <f t="shared" si="15"/>
        <v>0</v>
      </c>
      <c r="AJ5" s="73">
        <f t="shared" si="16"/>
        <v>0</v>
      </c>
      <c r="AK5" s="73">
        <f t="shared" si="17"/>
        <v>0</v>
      </c>
      <c r="AL5" s="73">
        <f t="shared" si="18"/>
        <v>0</v>
      </c>
      <c r="AM5" s="73">
        <f t="shared" si="4"/>
        <v>0</v>
      </c>
      <c r="AN5" s="73">
        <f t="shared" si="4"/>
        <v>0</v>
      </c>
      <c r="AQ5" s="72" t="s">
        <v>35</v>
      </c>
      <c r="AR5" s="98">
        <f t="shared" si="0"/>
        <v>0</v>
      </c>
      <c r="AS5" s="59">
        <f>AC63</f>
        <v>0</v>
      </c>
      <c r="AT5" s="59">
        <f>M63</f>
        <v>0</v>
      </c>
    </row>
    <row r="6" spans="2:51">
      <c r="B6" s="61"/>
      <c r="C6" s="63"/>
      <c r="D6" s="80"/>
      <c r="E6" s="57"/>
      <c r="F6" s="77"/>
      <c r="G6" s="78">
        <f t="shared" si="1"/>
        <v>0</v>
      </c>
      <c r="H6" s="79">
        <f t="shared" si="2"/>
        <v>0</v>
      </c>
      <c r="I6" s="315"/>
      <c r="J6" s="73">
        <f t="shared" si="19"/>
        <v>0</v>
      </c>
      <c r="K6" s="73">
        <f t="shared" si="20"/>
        <v>0</v>
      </c>
      <c r="L6" s="73">
        <f t="shared" si="21"/>
        <v>0</v>
      </c>
      <c r="M6" s="73">
        <f t="shared" si="22"/>
        <v>0</v>
      </c>
      <c r="N6" s="73">
        <f t="shared" si="23"/>
        <v>0</v>
      </c>
      <c r="O6" s="73">
        <f t="shared" si="24"/>
        <v>0</v>
      </c>
      <c r="P6" s="73">
        <f t="shared" si="25"/>
        <v>0</v>
      </c>
      <c r="Q6" s="73">
        <f t="shared" si="26"/>
        <v>0</v>
      </c>
      <c r="R6" s="73">
        <f t="shared" si="27"/>
        <v>0</v>
      </c>
      <c r="S6" s="73">
        <f t="shared" si="28"/>
        <v>0</v>
      </c>
      <c r="T6" s="73">
        <f t="shared" si="29"/>
        <v>0</v>
      </c>
      <c r="U6" s="73">
        <f t="shared" si="30"/>
        <v>0</v>
      </c>
      <c r="V6" s="73">
        <f t="shared" si="5"/>
        <v>0</v>
      </c>
      <c r="W6" s="73">
        <f t="shared" si="3"/>
        <v>0</v>
      </c>
      <c r="X6" s="73">
        <f t="shared" si="3"/>
        <v>0</v>
      </c>
      <c r="Z6" s="73">
        <f t="shared" si="6"/>
        <v>0</v>
      </c>
      <c r="AA6" s="73">
        <f t="shared" si="7"/>
        <v>0</v>
      </c>
      <c r="AB6" s="73">
        <f t="shared" si="8"/>
        <v>0</v>
      </c>
      <c r="AC6" s="73">
        <f t="shared" si="9"/>
        <v>0</v>
      </c>
      <c r="AD6" s="73">
        <f t="shared" si="10"/>
        <v>0</v>
      </c>
      <c r="AE6" s="73">
        <f t="shared" si="11"/>
        <v>0</v>
      </c>
      <c r="AF6" s="73">
        <f t="shared" si="12"/>
        <v>0</v>
      </c>
      <c r="AG6" s="73">
        <f t="shared" si="13"/>
        <v>0</v>
      </c>
      <c r="AH6" s="73">
        <f t="shared" si="14"/>
        <v>0</v>
      </c>
      <c r="AI6" s="73">
        <f t="shared" si="15"/>
        <v>0</v>
      </c>
      <c r="AJ6" s="73">
        <f t="shared" si="16"/>
        <v>0</v>
      </c>
      <c r="AK6" s="73">
        <f t="shared" si="17"/>
        <v>0</v>
      </c>
      <c r="AL6" s="73">
        <f t="shared" si="18"/>
        <v>0</v>
      </c>
      <c r="AM6" s="73">
        <f t="shared" si="4"/>
        <v>0</v>
      </c>
      <c r="AN6" s="73">
        <f t="shared" si="4"/>
        <v>0</v>
      </c>
      <c r="AQ6" s="72" t="s">
        <v>54</v>
      </c>
      <c r="AR6" s="98">
        <f t="shared" si="0"/>
        <v>0</v>
      </c>
      <c r="AS6" s="59">
        <f>AD63</f>
        <v>0</v>
      </c>
      <c r="AT6" s="59">
        <f>N63</f>
        <v>0</v>
      </c>
    </row>
    <row r="7" spans="2:51">
      <c r="B7" s="61"/>
      <c r="C7" s="63"/>
      <c r="D7" s="80"/>
      <c r="E7" s="57"/>
      <c r="F7" s="77"/>
      <c r="G7" s="78">
        <f t="shared" si="1"/>
        <v>0</v>
      </c>
      <c r="H7" s="79">
        <f t="shared" si="2"/>
        <v>0</v>
      </c>
      <c r="I7" s="315"/>
      <c r="J7" s="73">
        <f t="shared" si="19"/>
        <v>0</v>
      </c>
      <c r="K7" s="73">
        <f t="shared" si="20"/>
        <v>0</v>
      </c>
      <c r="L7" s="73">
        <f t="shared" si="21"/>
        <v>0</v>
      </c>
      <c r="M7" s="73">
        <f t="shared" si="22"/>
        <v>0</v>
      </c>
      <c r="N7" s="73">
        <f t="shared" si="23"/>
        <v>0</v>
      </c>
      <c r="O7" s="73">
        <f t="shared" si="24"/>
        <v>0</v>
      </c>
      <c r="P7" s="73">
        <f t="shared" si="25"/>
        <v>0</v>
      </c>
      <c r="Q7" s="73">
        <f t="shared" si="26"/>
        <v>0</v>
      </c>
      <c r="R7" s="73">
        <f t="shared" si="27"/>
        <v>0</v>
      </c>
      <c r="S7" s="73">
        <f t="shared" si="28"/>
        <v>0</v>
      </c>
      <c r="T7" s="73">
        <f t="shared" si="29"/>
        <v>0</v>
      </c>
      <c r="U7" s="73">
        <f t="shared" si="30"/>
        <v>0</v>
      </c>
      <c r="V7" s="73">
        <f t="shared" si="5"/>
        <v>0</v>
      </c>
      <c r="W7" s="73">
        <f t="shared" si="3"/>
        <v>0</v>
      </c>
      <c r="X7" s="73">
        <f t="shared" si="3"/>
        <v>0</v>
      </c>
      <c r="Z7" s="73">
        <f t="shared" si="6"/>
        <v>0</v>
      </c>
      <c r="AA7" s="73">
        <f t="shared" si="7"/>
        <v>0</v>
      </c>
      <c r="AB7" s="73">
        <f t="shared" si="8"/>
        <v>0</v>
      </c>
      <c r="AC7" s="73">
        <f t="shared" si="9"/>
        <v>0</v>
      </c>
      <c r="AD7" s="73">
        <f t="shared" si="10"/>
        <v>0</v>
      </c>
      <c r="AE7" s="73">
        <f t="shared" si="11"/>
        <v>0</v>
      </c>
      <c r="AF7" s="73">
        <f t="shared" si="12"/>
        <v>0</v>
      </c>
      <c r="AG7" s="73">
        <f t="shared" si="13"/>
        <v>0</v>
      </c>
      <c r="AH7" s="73">
        <f t="shared" si="14"/>
        <v>0</v>
      </c>
      <c r="AI7" s="73">
        <f t="shared" si="15"/>
        <v>0</v>
      </c>
      <c r="AJ7" s="73">
        <f t="shared" si="16"/>
        <v>0</v>
      </c>
      <c r="AK7" s="73">
        <f t="shared" si="17"/>
        <v>0</v>
      </c>
      <c r="AL7" s="73">
        <f t="shared" si="18"/>
        <v>0</v>
      </c>
      <c r="AM7" s="73">
        <f t="shared" si="4"/>
        <v>0</v>
      </c>
      <c r="AN7" s="73">
        <f t="shared" si="4"/>
        <v>0</v>
      </c>
      <c r="AQ7" s="72" t="s">
        <v>51</v>
      </c>
      <c r="AR7" s="98">
        <f t="shared" si="0"/>
        <v>0</v>
      </c>
      <c r="AS7" s="59">
        <f>AE63</f>
        <v>0</v>
      </c>
      <c r="AT7" s="59">
        <f>O63</f>
        <v>0</v>
      </c>
    </row>
    <row r="8" spans="2:51">
      <c r="B8" s="61"/>
      <c r="C8" s="63"/>
      <c r="D8" s="80"/>
      <c r="E8" s="57"/>
      <c r="F8" s="77"/>
      <c r="G8" s="78">
        <f t="shared" si="1"/>
        <v>0</v>
      </c>
      <c r="H8" s="79">
        <f t="shared" si="2"/>
        <v>0</v>
      </c>
      <c r="I8" s="315"/>
      <c r="J8" s="73">
        <f t="shared" si="19"/>
        <v>0</v>
      </c>
      <c r="K8" s="73">
        <f t="shared" si="20"/>
        <v>0</v>
      </c>
      <c r="L8" s="73">
        <f t="shared" si="21"/>
        <v>0</v>
      </c>
      <c r="M8" s="73">
        <f t="shared" si="22"/>
        <v>0</v>
      </c>
      <c r="N8" s="73">
        <f t="shared" si="23"/>
        <v>0</v>
      </c>
      <c r="O8" s="73">
        <f t="shared" si="24"/>
        <v>0</v>
      </c>
      <c r="P8" s="73">
        <f t="shared" si="25"/>
        <v>0</v>
      </c>
      <c r="Q8" s="73">
        <f t="shared" si="26"/>
        <v>0</v>
      </c>
      <c r="R8" s="73">
        <f t="shared" si="27"/>
        <v>0</v>
      </c>
      <c r="S8" s="73">
        <f t="shared" si="28"/>
        <v>0</v>
      </c>
      <c r="T8" s="73">
        <f t="shared" si="29"/>
        <v>0</v>
      </c>
      <c r="U8" s="73">
        <f t="shared" si="30"/>
        <v>0</v>
      </c>
      <c r="V8" s="73">
        <f t="shared" si="5"/>
        <v>0</v>
      </c>
      <c r="W8" s="73">
        <f t="shared" si="3"/>
        <v>0</v>
      </c>
      <c r="X8" s="73">
        <f t="shared" si="3"/>
        <v>0</v>
      </c>
      <c r="Z8" s="73">
        <f t="shared" si="6"/>
        <v>0</v>
      </c>
      <c r="AA8" s="73">
        <f t="shared" si="7"/>
        <v>0</v>
      </c>
      <c r="AB8" s="73">
        <f t="shared" si="8"/>
        <v>0</v>
      </c>
      <c r="AC8" s="73">
        <f t="shared" si="9"/>
        <v>0</v>
      </c>
      <c r="AD8" s="73">
        <f t="shared" si="10"/>
        <v>0</v>
      </c>
      <c r="AE8" s="73">
        <f t="shared" si="11"/>
        <v>0</v>
      </c>
      <c r="AF8" s="73">
        <f t="shared" si="12"/>
        <v>0</v>
      </c>
      <c r="AG8" s="73">
        <f t="shared" si="13"/>
        <v>0</v>
      </c>
      <c r="AH8" s="73">
        <f t="shared" si="14"/>
        <v>0</v>
      </c>
      <c r="AI8" s="73">
        <f t="shared" si="15"/>
        <v>0</v>
      </c>
      <c r="AJ8" s="73">
        <f t="shared" si="16"/>
        <v>0</v>
      </c>
      <c r="AK8" s="73">
        <f t="shared" si="17"/>
        <v>0</v>
      </c>
      <c r="AL8" s="73">
        <f t="shared" si="18"/>
        <v>0</v>
      </c>
      <c r="AM8" s="73">
        <f t="shared" si="4"/>
        <v>0</v>
      </c>
      <c r="AN8" s="73">
        <f t="shared" si="4"/>
        <v>0</v>
      </c>
      <c r="AQ8" s="72" t="s">
        <v>52</v>
      </c>
      <c r="AR8" s="98">
        <f t="shared" si="0"/>
        <v>0</v>
      </c>
      <c r="AS8" s="59">
        <f>AF63</f>
        <v>0</v>
      </c>
      <c r="AT8" s="59">
        <f>P63</f>
        <v>0</v>
      </c>
    </row>
    <row r="9" spans="2:51">
      <c r="B9" s="61"/>
      <c r="C9" s="63"/>
      <c r="D9" s="80"/>
      <c r="E9" s="57"/>
      <c r="F9" s="77"/>
      <c r="G9" s="78">
        <f t="shared" si="1"/>
        <v>0</v>
      </c>
      <c r="H9" s="79">
        <f t="shared" si="2"/>
        <v>0</v>
      </c>
      <c r="I9" s="315"/>
      <c r="J9" s="73">
        <f t="shared" si="19"/>
        <v>0</v>
      </c>
      <c r="K9" s="73">
        <f t="shared" si="20"/>
        <v>0</v>
      </c>
      <c r="L9" s="73">
        <f t="shared" si="21"/>
        <v>0</v>
      </c>
      <c r="M9" s="73">
        <f t="shared" si="22"/>
        <v>0</v>
      </c>
      <c r="N9" s="73">
        <f t="shared" si="23"/>
        <v>0</v>
      </c>
      <c r="O9" s="73">
        <f t="shared" si="24"/>
        <v>0</v>
      </c>
      <c r="P9" s="73">
        <f t="shared" si="25"/>
        <v>0</v>
      </c>
      <c r="Q9" s="73">
        <f t="shared" si="26"/>
        <v>0</v>
      </c>
      <c r="R9" s="73">
        <f t="shared" si="27"/>
        <v>0</v>
      </c>
      <c r="S9" s="73">
        <f t="shared" si="28"/>
        <v>0</v>
      </c>
      <c r="T9" s="73">
        <f t="shared" si="29"/>
        <v>0</v>
      </c>
      <c r="U9" s="73">
        <f t="shared" si="30"/>
        <v>0</v>
      </c>
      <c r="V9" s="73">
        <f t="shared" si="5"/>
        <v>0</v>
      </c>
      <c r="W9" s="73">
        <f t="shared" si="3"/>
        <v>0</v>
      </c>
      <c r="X9" s="73">
        <f t="shared" si="3"/>
        <v>0</v>
      </c>
      <c r="Z9" s="73">
        <f t="shared" si="6"/>
        <v>0</v>
      </c>
      <c r="AA9" s="73">
        <f t="shared" si="7"/>
        <v>0</v>
      </c>
      <c r="AB9" s="73">
        <f t="shared" si="8"/>
        <v>0</v>
      </c>
      <c r="AC9" s="73">
        <f t="shared" si="9"/>
        <v>0</v>
      </c>
      <c r="AD9" s="73">
        <f t="shared" si="10"/>
        <v>0</v>
      </c>
      <c r="AE9" s="73">
        <f t="shared" si="11"/>
        <v>0</v>
      </c>
      <c r="AF9" s="73">
        <f t="shared" si="12"/>
        <v>0</v>
      </c>
      <c r="AG9" s="73">
        <f t="shared" si="13"/>
        <v>0</v>
      </c>
      <c r="AH9" s="73">
        <f t="shared" si="14"/>
        <v>0</v>
      </c>
      <c r="AI9" s="73">
        <f t="shared" si="15"/>
        <v>0</v>
      </c>
      <c r="AJ9" s="73">
        <f t="shared" si="16"/>
        <v>0</v>
      </c>
      <c r="AK9" s="73">
        <f t="shared" si="17"/>
        <v>0</v>
      </c>
      <c r="AL9" s="73">
        <f t="shared" si="18"/>
        <v>0</v>
      </c>
      <c r="AM9" s="73">
        <f t="shared" si="4"/>
        <v>0</v>
      </c>
      <c r="AN9" s="73">
        <f t="shared" si="4"/>
        <v>0</v>
      </c>
      <c r="AQ9" s="72" t="s">
        <v>57</v>
      </c>
      <c r="AR9" s="98">
        <f t="shared" si="0"/>
        <v>0</v>
      </c>
      <c r="AS9" s="59">
        <f>AG63</f>
        <v>0</v>
      </c>
      <c r="AT9" s="59">
        <f>Q63</f>
        <v>0</v>
      </c>
    </row>
    <row r="10" spans="2:51">
      <c r="B10" s="61"/>
      <c r="C10" s="63"/>
      <c r="D10" s="80"/>
      <c r="E10" s="57"/>
      <c r="F10" s="77"/>
      <c r="G10" s="78">
        <f t="shared" si="1"/>
        <v>0</v>
      </c>
      <c r="H10" s="79">
        <f t="shared" si="2"/>
        <v>0</v>
      </c>
      <c r="I10" s="315"/>
      <c r="J10" s="73">
        <f t="shared" si="19"/>
        <v>0</v>
      </c>
      <c r="K10" s="73">
        <f t="shared" si="20"/>
        <v>0</v>
      </c>
      <c r="L10" s="73">
        <f t="shared" si="21"/>
        <v>0</v>
      </c>
      <c r="M10" s="73">
        <f t="shared" si="22"/>
        <v>0</v>
      </c>
      <c r="N10" s="73">
        <f t="shared" si="23"/>
        <v>0</v>
      </c>
      <c r="O10" s="73">
        <f t="shared" si="24"/>
        <v>0</v>
      </c>
      <c r="P10" s="73">
        <f t="shared" si="25"/>
        <v>0</v>
      </c>
      <c r="Q10" s="73">
        <f t="shared" si="26"/>
        <v>0</v>
      </c>
      <c r="R10" s="73">
        <f t="shared" si="27"/>
        <v>0</v>
      </c>
      <c r="S10" s="73">
        <f t="shared" si="28"/>
        <v>0</v>
      </c>
      <c r="T10" s="73">
        <f t="shared" si="29"/>
        <v>0</v>
      </c>
      <c r="U10" s="73">
        <f t="shared" si="30"/>
        <v>0</v>
      </c>
      <c r="V10" s="73">
        <f t="shared" si="5"/>
        <v>0</v>
      </c>
      <c r="W10" s="73">
        <f t="shared" si="3"/>
        <v>0</v>
      </c>
      <c r="X10" s="73">
        <f t="shared" si="3"/>
        <v>0</v>
      </c>
      <c r="Z10" s="73">
        <f t="shared" si="6"/>
        <v>0</v>
      </c>
      <c r="AA10" s="73">
        <f t="shared" si="7"/>
        <v>0</v>
      </c>
      <c r="AB10" s="73">
        <f t="shared" si="8"/>
        <v>0</v>
      </c>
      <c r="AC10" s="73">
        <f t="shared" si="9"/>
        <v>0</v>
      </c>
      <c r="AD10" s="73">
        <f t="shared" si="10"/>
        <v>0</v>
      </c>
      <c r="AE10" s="73">
        <f t="shared" si="11"/>
        <v>0</v>
      </c>
      <c r="AF10" s="73">
        <f t="shared" si="12"/>
        <v>0</v>
      </c>
      <c r="AG10" s="73">
        <f t="shared" si="13"/>
        <v>0</v>
      </c>
      <c r="AH10" s="73">
        <f t="shared" si="14"/>
        <v>0</v>
      </c>
      <c r="AI10" s="73">
        <f t="shared" si="15"/>
        <v>0</v>
      </c>
      <c r="AJ10" s="73">
        <f t="shared" si="16"/>
        <v>0</v>
      </c>
      <c r="AK10" s="73">
        <f t="shared" si="17"/>
        <v>0</v>
      </c>
      <c r="AL10" s="73">
        <f t="shared" si="18"/>
        <v>0</v>
      </c>
      <c r="AM10" s="73">
        <f t="shared" si="4"/>
        <v>0</v>
      </c>
      <c r="AN10" s="73">
        <f t="shared" si="4"/>
        <v>0</v>
      </c>
      <c r="AQ10" s="72" t="s">
        <v>38</v>
      </c>
      <c r="AR10" s="98">
        <f t="shared" si="0"/>
        <v>0</v>
      </c>
      <c r="AS10" s="59">
        <f>AH63</f>
        <v>0</v>
      </c>
      <c r="AT10" s="59">
        <f>R63</f>
        <v>0</v>
      </c>
      <c r="AY10" s="60"/>
    </row>
    <row r="11" spans="2:51">
      <c r="B11" s="61"/>
      <c r="C11" s="63"/>
      <c r="D11" s="80"/>
      <c r="E11" s="57"/>
      <c r="F11" s="77"/>
      <c r="G11" s="78">
        <f t="shared" si="1"/>
        <v>0</v>
      </c>
      <c r="H11" s="79">
        <f t="shared" si="2"/>
        <v>0</v>
      </c>
      <c r="I11" s="315"/>
      <c r="J11" s="73">
        <f t="shared" si="19"/>
        <v>0</v>
      </c>
      <c r="K11" s="73">
        <f t="shared" si="20"/>
        <v>0</v>
      </c>
      <c r="L11" s="73">
        <f t="shared" si="21"/>
        <v>0</v>
      </c>
      <c r="M11" s="73">
        <f t="shared" si="22"/>
        <v>0</v>
      </c>
      <c r="N11" s="73">
        <f t="shared" si="23"/>
        <v>0</v>
      </c>
      <c r="O11" s="73">
        <f t="shared" si="24"/>
        <v>0</v>
      </c>
      <c r="P11" s="73">
        <f t="shared" si="25"/>
        <v>0</v>
      </c>
      <c r="Q11" s="73">
        <f t="shared" si="26"/>
        <v>0</v>
      </c>
      <c r="R11" s="73">
        <f t="shared" si="27"/>
        <v>0</v>
      </c>
      <c r="S11" s="73">
        <f t="shared" si="28"/>
        <v>0</v>
      </c>
      <c r="T11" s="73">
        <f t="shared" si="29"/>
        <v>0</v>
      </c>
      <c r="U11" s="73">
        <f t="shared" si="30"/>
        <v>0</v>
      </c>
      <c r="V11" s="73">
        <f t="shared" si="5"/>
        <v>0</v>
      </c>
      <c r="W11" s="73">
        <f t="shared" si="3"/>
        <v>0</v>
      </c>
      <c r="X11" s="73">
        <f t="shared" si="3"/>
        <v>0</v>
      </c>
      <c r="Z11" s="73">
        <f t="shared" si="6"/>
        <v>0</v>
      </c>
      <c r="AA11" s="73">
        <f t="shared" si="7"/>
        <v>0</v>
      </c>
      <c r="AB11" s="73">
        <f t="shared" si="8"/>
        <v>0</v>
      </c>
      <c r="AC11" s="73">
        <f t="shared" si="9"/>
        <v>0</v>
      </c>
      <c r="AD11" s="73">
        <f t="shared" si="10"/>
        <v>0</v>
      </c>
      <c r="AE11" s="73">
        <f t="shared" si="11"/>
        <v>0</v>
      </c>
      <c r="AF11" s="73">
        <f t="shared" si="12"/>
        <v>0</v>
      </c>
      <c r="AG11" s="73">
        <f t="shared" si="13"/>
        <v>0</v>
      </c>
      <c r="AH11" s="73">
        <f t="shared" si="14"/>
        <v>0</v>
      </c>
      <c r="AI11" s="73">
        <f t="shared" si="15"/>
        <v>0</v>
      </c>
      <c r="AJ11" s="73">
        <f t="shared" si="16"/>
        <v>0</v>
      </c>
      <c r="AK11" s="73">
        <f t="shared" si="17"/>
        <v>0</v>
      </c>
      <c r="AL11" s="73">
        <f t="shared" si="18"/>
        <v>0</v>
      </c>
      <c r="AM11" s="73">
        <f t="shared" si="4"/>
        <v>0</v>
      </c>
      <c r="AN11" s="73">
        <f t="shared" si="4"/>
        <v>0</v>
      </c>
      <c r="AQ11" s="72" t="s">
        <v>53</v>
      </c>
      <c r="AR11" s="98">
        <f t="shared" si="0"/>
        <v>48.599999999999994</v>
      </c>
      <c r="AS11" s="59">
        <f>AI63</f>
        <v>0</v>
      </c>
      <c r="AT11" s="59">
        <f>S63</f>
        <v>48.599999999999994</v>
      </c>
      <c r="AY11" s="60"/>
    </row>
    <row r="12" spans="2:51">
      <c r="B12" s="61"/>
      <c r="C12" s="63"/>
      <c r="D12" s="80"/>
      <c r="E12" s="57"/>
      <c r="F12" s="77"/>
      <c r="G12" s="78">
        <f t="shared" si="1"/>
        <v>0</v>
      </c>
      <c r="H12" s="79">
        <f t="shared" si="2"/>
        <v>0</v>
      </c>
      <c r="I12" s="315"/>
      <c r="J12" s="73">
        <f t="shared" si="19"/>
        <v>0</v>
      </c>
      <c r="K12" s="73">
        <f t="shared" si="20"/>
        <v>0</v>
      </c>
      <c r="L12" s="73">
        <f t="shared" si="21"/>
        <v>0</v>
      </c>
      <c r="M12" s="73">
        <f t="shared" si="22"/>
        <v>0</v>
      </c>
      <c r="N12" s="73">
        <f t="shared" si="23"/>
        <v>0</v>
      </c>
      <c r="O12" s="73">
        <f t="shared" si="24"/>
        <v>0</v>
      </c>
      <c r="P12" s="73">
        <f t="shared" si="25"/>
        <v>0</v>
      </c>
      <c r="Q12" s="73">
        <f t="shared" si="26"/>
        <v>0</v>
      </c>
      <c r="R12" s="73">
        <f t="shared" si="27"/>
        <v>0</v>
      </c>
      <c r="S12" s="73">
        <f t="shared" si="28"/>
        <v>0</v>
      </c>
      <c r="T12" s="73">
        <f t="shared" si="29"/>
        <v>0</v>
      </c>
      <c r="U12" s="73">
        <f t="shared" si="30"/>
        <v>0</v>
      </c>
      <c r="V12" s="73">
        <f t="shared" si="5"/>
        <v>0</v>
      </c>
      <c r="W12" s="73">
        <f t="shared" si="3"/>
        <v>0</v>
      </c>
      <c r="X12" s="73">
        <f t="shared" si="3"/>
        <v>0</v>
      </c>
      <c r="Z12" s="73">
        <f t="shared" si="6"/>
        <v>0</v>
      </c>
      <c r="AA12" s="73">
        <f t="shared" si="7"/>
        <v>0</v>
      </c>
      <c r="AB12" s="73">
        <f t="shared" si="8"/>
        <v>0</v>
      </c>
      <c r="AC12" s="73">
        <f t="shared" si="9"/>
        <v>0</v>
      </c>
      <c r="AD12" s="73">
        <f t="shared" si="10"/>
        <v>0</v>
      </c>
      <c r="AE12" s="73">
        <f t="shared" si="11"/>
        <v>0</v>
      </c>
      <c r="AF12" s="73">
        <f t="shared" si="12"/>
        <v>0</v>
      </c>
      <c r="AG12" s="73">
        <f t="shared" si="13"/>
        <v>0</v>
      </c>
      <c r="AH12" s="73">
        <f t="shared" si="14"/>
        <v>0</v>
      </c>
      <c r="AI12" s="73">
        <f t="shared" si="15"/>
        <v>0</v>
      </c>
      <c r="AJ12" s="73">
        <f t="shared" si="16"/>
        <v>0</v>
      </c>
      <c r="AK12" s="73">
        <f t="shared" si="17"/>
        <v>0</v>
      </c>
      <c r="AL12" s="73">
        <f t="shared" si="18"/>
        <v>0</v>
      </c>
      <c r="AM12" s="73">
        <f t="shared" si="4"/>
        <v>0</v>
      </c>
      <c r="AN12" s="73">
        <f t="shared" si="4"/>
        <v>0</v>
      </c>
      <c r="AQ12" s="72" t="s">
        <v>56</v>
      </c>
      <c r="AR12" s="98">
        <f t="shared" si="0"/>
        <v>0</v>
      </c>
      <c r="AS12" s="59">
        <f>AJ63</f>
        <v>0</v>
      </c>
      <c r="AT12" s="59">
        <f>T63</f>
        <v>0</v>
      </c>
      <c r="AY12" s="60"/>
    </row>
    <row r="13" spans="2:51">
      <c r="B13" s="61"/>
      <c r="C13" s="63"/>
      <c r="D13" s="80"/>
      <c r="E13" s="57"/>
      <c r="F13" s="77"/>
      <c r="G13" s="78">
        <f t="shared" si="1"/>
        <v>0</v>
      </c>
      <c r="H13" s="79">
        <f t="shared" si="2"/>
        <v>0</v>
      </c>
      <c r="I13" s="315"/>
      <c r="J13" s="73">
        <f t="shared" si="19"/>
        <v>0</v>
      </c>
      <c r="K13" s="73">
        <f t="shared" si="20"/>
        <v>0</v>
      </c>
      <c r="L13" s="73">
        <f t="shared" si="21"/>
        <v>0</v>
      </c>
      <c r="M13" s="73">
        <f t="shared" si="22"/>
        <v>0</v>
      </c>
      <c r="N13" s="73">
        <f t="shared" si="23"/>
        <v>0</v>
      </c>
      <c r="O13" s="73">
        <f t="shared" si="24"/>
        <v>0</v>
      </c>
      <c r="P13" s="73">
        <f t="shared" si="25"/>
        <v>0</v>
      </c>
      <c r="Q13" s="73">
        <f t="shared" si="26"/>
        <v>0</v>
      </c>
      <c r="R13" s="73">
        <f t="shared" si="27"/>
        <v>0</v>
      </c>
      <c r="S13" s="73">
        <f t="shared" si="28"/>
        <v>0</v>
      </c>
      <c r="T13" s="73">
        <f t="shared" si="29"/>
        <v>0</v>
      </c>
      <c r="U13" s="73">
        <f t="shared" si="30"/>
        <v>0</v>
      </c>
      <c r="V13" s="73">
        <f t="shared" si="5"/>
        <v>0</v>
      </c>
      <c r="W13" s="73">
        <f t="shared" si="3"/>
        <v>0</v>
      </c>
      <c r="X13" s="73">
        <f t="shared" si="3"/>
        <v>0</v>
      </c>
      <c r="Z13" s="73">
        <f t="shared" si="6"/>
        <v>0</v>
      </c>
      <c r="AA13" s="73">
        <f t="shared" si="7"/>
        <v>0</v>
      </c>
      <c r="AB13" s="73">
        <f t="shared" si="8"/>
        <v>0</v>
      </c>
      <c r="AC13" s="73">
        <f t="shared" si="9"/>
        <v>0</v>
      </c>
      <c r="AD13" s="73">
        <f t="shared" si="10"/>
        <v>0</v>
      </c>
      <c r="AE13" s="73">
        <f t="shared" si="11"/>
        <v>0</v>
      </c>
      <c r="AF13" s="73">
        <f t="shared" si="12"/>
        <v>0</v>
      </c>
      <c r="AG13" s="73">
        <f t="shared" si="13"/>
        <v>0</v>
      </c>
      <c r="AH13" s="73">
        <f t="shared" si="14"/>
        <v>0</v>
      </c>
      <c r="AI13" s="73">
        <f t="shared" si="15"/>
        <v>0</v>
      </c>
      <c r="AJ13" s="73">
        <f t="shared" si="16"/>
        <v>0</v>
      </c>
      <c r="AK13" s="73">
        <f t="shared" si="17"/>
        <v>0</v>
      </c>
      <c r="AL13" s="73">
        <f t="shared" si="18"/>
        <v>0</v>
      </c>
      <c r="AM13" s="73">
        <f t="shared" si="4"/>
        <v>0</v>
      </c>
      <c r="AN13" s="73">
        <f t="shared" si="4"/>
        <v>0</v>
      </c>
      <c r="AQ13" s="72" t="s">
        <v>50</v>
      </c>
      <c r="AR13" s="98">
        <f t="shared" si="0"/>
        <v>0</v>
      </c>
      <c r="AS13" s="59">
        <f>AK63</f>
        <v>0</v>
      </c>
      <c r="AT13" s="59">
        <f>U63</f>
        <v>0</v>
      </c>
      <c r="AY13" s="60"/>
    </row>
    <row r="14" spans="2:51">
      <c r="B14" s="61"/>
      <c r="C14" s="63"/>
      <c r="D14" s="80"/>
      <c r="E14" s="57"/>
      <c r="F14" s="77"/>
      <c r="G14" s="78">
        <f t="shared" si="1"/>
        <v>0</v>
      </c>
      <c r="H14" s="79">
        <f t="shared" si="2"/>
        <v>0</v>
      </c>
      <c r="I14" s="315"/>
      <c r="J14" s="73">
        <f t="shared" si="19"/>
        <v>0</v>
      </c>
      <c r="K14" s="73">
        <f t="shared" si="20"/>
        <v>0</v>
      </c>
      <c r="L14" s="73">
        <f t="shared" si="21"/>
        <v>0</v>
      </c>
      <c r="M14" s="73">
        <f t="shared" si="22"/>
        <v>0</v>
      </c>
      <c r="N14" s="73">
        <f t="shared" si="23"/>
        <v>0</v>
      </c>
      <c r="O14" s="73">
        <f t="shared" si="24"/>
        <v>0</v>
      </c>
      <c r="P14" s="73">
        <f t="shared" si="25"/>
        <v>0</v>
      </c>
      <c r="Q14" s="73">
        <f t="shared" si="26"/>
        <v>0</v>
      </c>
      <c r="R14" s="73">
        <f t="shared" si="27"/>
        <v>0</v>
      </c>
      <c r="S14" s="73">
        <f t="shared" si="28"/>
        <v>0</v>
      </c>
      <c r="T14" s="73">
        <f t="shared" si="29"/>
        <v>0</v>
      </c>
      <c r="U14" s="73">
        <f t="shared" si="30"/>
        <v>0</v>
      </c>
      <c r="V14" s="73">
        <f t="shared" si="5"/>
        <v>0</v>
      </c>
      <c r="W14" s="73">
        <f t="shared" si="3"/>
        <v>0</v>
      </c>
      <c r="X14" s="73">
        <f t="shared" si="3"/>
        <v>0</v>
      </c>
      <c r="Z14" s="73">
        <f t="shared" si="6"/>
        <v>0</v>
      </c>
      <c r="AA14" s="73">
        <f t="shared" si="7"/>
        <v>0</v>
      </c>
      <c r="AB14" s="73">
        <f t="shared" si="8"/>
        <v>0</v>
      </c>
      <c r="AC14" s="73">
        <f t="shared" si="9"/>
        <v>0</v>
      </c>
      <c r="AD14" s="73">
        <f t="shared" si="10"/>
        <v>0</v>
      </c>
      <c r="AE14" s="73">
        <f t="shared" si="11"/>
        <v>0</v>
      </c>
      <c r="AF14" s="73">
        <f t="shared" si="12"/>
        <v>0</v>
      </c>
      <c r="AG14" s="73">
        <f t="shared" si="13"/>
        <v>0</v>
      </c>
      <c r="AH14" s="73">
        <f t="shared" si="14"/>
        <v>0</v>
      </c>
      <c r="AI14" s="73">
        <f t="shared" si="15"/>
        <v>0</v>
      </c>
      <c r="AJ14" s="73">
        <f t="shared" si="16"/>
        <v>0</v>
      </c>
      <c r="AK14" s="73">
        <f t="shared" si="17"/>
        <v>0</v>
      </c>
      <c r="AL14" s="73">
        <f t="shared" si="18"/>
        <v>0</v>
      </c>
      <c r="AM14" s="73">
        <f t="shared" si="4"/>
        <v>0</v>
      </c>
      <c r="AN14" s="73">
        <f t="shared" si="4"/>
        <v>0</v>
      </c>
      <c r="AQ14" s="72" t="s">
        <v>104</v>
      </c>
      <c r="AR14" s="98">
        <f t="shared" si="0"/>
        <v>0</v>
      </c>
      <c r="AS14" s="59">
        <f>AL63</f>
        <v>0</v>
      </c>
      <c r="AT14" s="59">
        <f>V63</f>
        <v>0</v>
      </c>
      <c r="AY14" s="60"/>
    </row>
    <row r="15" spans="2:51">
      <c r="B15" s="61"/>
      <c r="C15" s="63"/>
      <c r="D15" s="80"/>
      <c r="E15" s="57"/>
      <c r="F15" s="77"/>
      <c r="G15" s="78">
        <f t="shared" si="1"/>
        <v>0</v>
      </c>
      <c r="H15" s="79">
        <f t="shared" si="2"/>
        <v>0</v>
      </c>
      <c r="I15" s="315"/>
      <c r="J15" s="73">
        <f t="shared" si="19"/>
        <v>0</v>
      </c>
      <c r="K15" s="73">
        <f t="shared" si="20"/>
        <v>0</v>
      </c>
      <c r="L15" s="73">
        <f t="shared" si="21"/>
        <v>0</v>
      </c>
      <c r="M15" s="73">
        <f t="shared" si="22"/>
        <v>0</v>
      </c>
      <c r="N15" s="73">
        <f t="shared" si="23"/>
        <v>0</v>
      </c>
      <c r="O15" s="73">
        <f t="shared" si="24"/>
        <v>0</v>
      </c>
      <c r="P15" s="73">
        <f t="shared" si="25"/>
        <v>0</v>
      </c>
      <c r="Q15" s="73">
        <f t="shared" si="26"/>
        <v>0</v>
      </c>
      <c r="R15" s="73">
        <f t="shared" si="27"/>
        <v>0</v>
      </c>
      <c r="S15" s="73">
        <f t="shared" si="28"/>
        <v>0</v>
      </c>
      <c r="T15" s="73">
        <f t="shared" si="29"/>
        <v>0</v>
      </c>
      <c r="U15" s="73">
        <f t="shared" si="30"/>
        <v>0</v>
      </c>
      <c r="V15" s="73">
        <f t="shared" si="5"/>
        <v>0</v>
      </c>
      <c r="W15" s="73">
        <f t="shared" si="3"/>
        <v>0</v>
      </c>
      <c r="X15" s="73">
        <f t="shared" si="3"/>
        <v>0</v>
      </c>
      <c r="Z15" s="73">
        <f t="shared" si="6"/>
        <v>0</v>
      </c>
      <c r="AA15" s="73">
        <f t="shared" si="7"/>
        <v>0</v>
      </c>
      <c r="AB15" s="73">
        <f t="shared" si="8"/>
        <v>0</v>
      </c>
      <c r="AC15" s="73">
        <f t="shared" si="9"/>
        <v>0</v>
      </c>
      <c r="AD15" s="73">
        <f t="shared" si="10"/>
        <v>0</v>
      </c>
      <c r="AE15" s="73">
        <f t="shared" si="11"/>
        <v>0</v>
      </c>
      <c r="AF15" s="73">
        <f t="shared" si="12"/>
        <v>0</v>
      </c>
      <c r="AG15" s="73">
        <f t="shared" si="13"/>
        <v>0</v>
      </c>
      <c r="AH15" s="73">
        <f t="shared" si="14"/>
        <v>0</v>
      </c>
      <c r="AI15" s="73">
        <f t="shared" si="15"/>
        <v>0</v>
      </c>
      <c r="AJ15" s="73">
        <f t="shared" si="16"/>
        <v>0</v>
      </c>
      <c r="AK15" s="73">
        <f t="shared" si="17"/>
        <v>0</v>
      </c>
      <c r="AL15" s="73">
        <f t="shared" si="18"/>
        <v>0</v>
      </c>
      <c r="AM15" s="73">
        <f t="shared" si="4"/>
        <v>0</v>
      </c>
      <c r="AN15" s="73">
        <f t="shared" si="4"/>
        <v>0</v>
      </c>
      <c r="AQ15" s="72" t="s">
        <v>176</v>
      </c>
      <c r="AR15" s="98">
        <f t="shared" si="0"/>
        <v>0</v>
      </c>
      <c r="AS15" s="59">
        <f>AM63</f>
        <v>0</v>
      </c>
      <c r="AT15" s="59">
        <f>W63</f>
        <v>0</v>
      </c>
      <c r="AY15" s="60"/>
    </row>
    <row r="16" spans="2:51">
      <c r="B16" s="61"/>
      <c r="C16" s="63"/>
      <c r="D16" s="80"/>
      <c r="E16" s="57"/>
      <c r="F16" s="77"/>
      <c r="G16" s="78">
        <f t="shared" si="1"/>
        <v>0</v>
      </c>
      <c r="H16" s="79">
        <f t="shared" si="2"/>
        <v>0</v>
      </c>
      <c r="I16" s="315"/>
      <c r="J16" s="73">
        <f t="shared" si="19"/>
        <v>0</v>
      </c>
      <c r="K16" s="73">
        <f t="shared" si="20"/>
        <v>0</v>
      </c>
      <c r="L16" s="73">
        <f t="shared" si="21"/>
        <v>0</v>
      </c>
      <c r="M16" s="73">
        <f t="shared" si="22"/>
        <v>0</v>
      </c>
      <c r="N16" s="73">
        <f t="shared" si="23"/>
        <v>0</v>
      </c>
      <c r="O16" s="73">
        <f t="shared" si="24"/>
        <v>0</v>
      </c>
      <c r="P16" s="73">
        <f t="shared" si="25"/>
        <v>0</v>
      </c>
      <c r="Q16" s="73">
        <f t="shared" si="26"/>
        <v>0</v>
      </c>
      <c r="R16" s="73">
        <f t="shared" si="27"/>
        <v>0</v>
      </c>
      <c r="S16" s="73">
        <f t="shared" si="28"/>
        <v>0</v>
      </c>
      <c r="T16" s="73">
        <f t="shared" si="29"/>
        <v>0</v>
      </c>
      <c r="U16" s="73">
        <f t="shared" si="30"/>
        <v>0</v>
      </c>
      <c r="V16" s="73">
        <f t="shared" si="5"/>
        <v>0</v>
      </c>
      <c r="W16" s="73">
        <f t="shared" si="3"/>
        <v>0</v>
      </c>
      <c r="X16" s="73">
        <f t="shared" si="3"/>
        <v>0</v>
      </c>
      <c r="Z16" s="73">
        <f t="shared" si="6"/>
        <v>0</v>
      </c>
      <c r="AA16" s="73">
        <f t="shared" si="7"/>
        <v>0</v>
      </c>
      <c r="AB16" s="73">
        <f t="shared" si="8"/>
        <v>0</v>
      </c>
      <c r="AC16" s="73">
        <f t="shared" si="9"/>
        <v>0</v>
      </c>
      <c r="AD16" s="73">
        <f t="shared" si="10"/>
        <v>0</v>
      </c>
      <c r="AE16" s="73">
        <f t="shared" si="11"/>
        <v>0</v>
      </c>
      <c r="AF16" s="73">
        <f t="shared" si="12"/>
        <v>0</v>
      </c>
      <c r="AG16" s="73">
        <f t="shared" si="13"/>
        <v>0</v>
      </c>
      <c r="AH16" s="73">
        <f t="shared" si="14"/>
        <v>0</v>
      </c>
      <c r="AI16" s="73">
        <f t="shared" si="15"/>
        <v>0</v>
      </c>
      <c r="AJ16" s="73">
        <f t="shared" si="16"/>
        <v>0</v>
      </c>
      <c r="AK16" s="73">
        <f t="shared" si="17"/>
        <v>0</v>
      </c>
      <c r="AL16" s="73">
        <f t="shared" si="18"/>
        <v>0</v>
      </c>
      <c r="AM16" s="73">
        <f t="shared" si="4"/>
        <v>0</v>
      </c>
      <c r="AN16" s="73">
        <f t="shared" si="4"/>
        <v>0</v>
      </c>
      <c r="AQ16" s="72"/>
      <c r="AR16" s="98">
        <f t="shared" si="0"/>
        <v>0</v>
      </c>
      <c r="AS16" s="96">
        <f>AN63</f>
        <v>0</v>
      </c>
      <c r="AT16" s="96">
        <f>X63</f>
        <v>0</v>
      </c>
      <c r="AU16" s="60"/>
      <c r="AY16" s="60"/>
    </row>
    <row r="17" spans="2:52">
      <c r="B17" s="61"/>
      <c r="C17" s="63"/>
      <c r="D17" s="80"/>
      <c r="E17" s="57"/>
      <c r="F17" s="77"/>
      <c r="G17" s="78">
        <f t="shared" si="1"/>
        <v>0</v>
      </c>
      <c r="H17" s="79">
        <f t="shared" si="2"/>
        <v>0</v>
      </c>
      <c r="I17" s="315"/>
      <c r="J17" s="73">
        <f t="shared" si="19"/>
        <v>0</v>
      </c>
      <c r="K17" s="73">
        <f t="shared" si="20"/>
        <v>0</v>
      </c>
      <c r="L17" s="73">
        <f t="shared" si="21"/>
        <v>0</v>
      </c>
      <c r="M17" s="73">
        <f t="shared" si="22"/>
        <v>0</v>
      </c>
      <c r="N17" s="73">
        <f t="shared" si="23"/>
        <v>0</v>
      </c>
      <c r="O17" s="73">
        <f t="shared" si="24"/>
        <v>0</v>
      </c>
      <c r="P17" s="73">
        <f t="shared" si="25"/>
        <v>0</v>
      </c>
      <c r="Q17" s="73">
        <f t="shared" si="26"/>
        <v>0</v>
      </c>
      <c r="R17" s="73">
        <f t="shared" si="27"/>
        <v>0</v>
      </c>
      <c r="S17" s="73">
        <f t="shared" si="28"/>
        <v>0</v>
      </c>
      <c r="T17" s="73">
        <f t="shared" si="29"/>
        <v>0</v>
      </c>
      <c r="U17" s="73">
        <f t="shared" si="30"/>
        <v>0</v>
      </c>
      <c r="V17" s="73">
        <f t="shared" si="5"/>
        <v>0</v>
      </c>
      <c r="W17" s="73">
        <f t="shared" si="3"/>
        <v>0</v>
      </c>
      <c r="X17" s="73">
        <f t="shared" si="3"/>
        <v>0</v>
      </c>
      <c r="Z17" s="73">
        <f t="shared" si="6"/>
        <v>0</v>
      </c>
      <c r="AA17" s="73">
        <f t="shared" si="7"/>
        <v>0</v>
      </c>
      <c r="AB17" s="73">
        <f t="shared" si="8"/>
        <v>0</v>
      </c>
      <c r="AC17" s="73">
        <f t="shared" si="9"/>
        <v>0</v>
      </c>
      <c r="AD17" s="73">
        <f t="shared" si="10"/>
        <v>0</v>
      </c>
      <c r="AE17" s="73">
        <f t="shared" si="11"/>
        <v>0</v>
      </c>
      <c r="AF17" s="73">
        <f t="shared" si="12"/>
        <v>0</v>
      </c>
      <c r="AG17" s="73">
        <f t="shared" si="13"/>
        <v>0</v>
      </c>
      <c r="AH17" s="73">
        <f t="shared" si="14"/>
        <v>0</v>
      </c>
      <c r="AI17" s="73">
        <f t="shared" si="15"/>
        <v>0</v>
      </c>
      <c r="AJ17" s="73">
        <f t="shared" si="16"/>
        <v>0</v>
      </c>
      <c r="AK17" s="73">
        <f t="shared" si="17"/>
        <v>0</v>
      </c>
      <c r="AL17" s="73">
        <f t="shared" si="18"/>
        <v>0</v>
      </c>
      <c r="AM17" s="73">
        <f t="shared" si="4"/>
        <v>0</v>
      </c>
      <c r="AN17" s="73">
        <f t="shared" si="4"/>
        <v>0</v>
      </c>
      <c r="AQ17" s="88" t="s">
        <v>63</v>
      </c>
      <c r="AR17" s="97">
        <f>SUM(AR2:AR16)</f>
        <v>48.599999999999994</v>
      </c>
      <c r="AS17" s="89">
        <f>SUM(AS2:AS16)</f>
        <v>0</v>
      </c>
      <c r="AT17" s="89">
        <f>SUM(AT2:AT16)</f>
        <v>48.599999999999994</v>
      </c>
    </row>
    <row r="18" spans="2:52">
      <c r="B18" s="61"/>
      <c r="C18" s="63"/>
      <c r="D18" s="80"/>
      <c r="E18" s="57"/>
      <c r="F18" s="77"/>
      <c r="G18" s="78">
        <f t="shared" si="1"/>
        <v>0</v>
      </c>
      <c r="H18" s="79">
        <f t="shared" si="2"/>
        <v>0</v>
      </c>
      <c r="I18" s="315"/>
      <c r="J18" s="73">
        <f t="shared" si="19"/>
        <v>0</v>
      </c>
      <c r="K18" s="73">
        <f t="shared" si="20"/>
        <v>0</v>
      </c>
      <c r="L18" s="73">
        <f t="shared" si="21"/>
        <v>0</v>
      </c>
      <c r="M18" s="73">
        <f t="shared" si="22"/>
        <v>0</v>
      </c>
      <c r="N18" s="73">
        <f t="shared" si="23"/>
        <v>0</v>
      </c>
      <c r="O18" s="73">
        <f t="shared" si="24"/>
        <v>0</v>
      </c>
      <c r="P18" s="73">
        <f t="shared" si="25"/>
        <v>0</v>
      </c>
      <c r="Q18" s="73">
        <f t="shared" si="26"/>
        <v>0</v>
      </c>
      <c r="R18" s="73">
        <f t="shared" si="27"/>
        <v>0</v>
      </c>
      <c r="S18" s="73">
        <f t="shared" si="28"/>
        <v>0</v>
      </c>
      <c r="T18" s="73">
        <f t="shared" si="29"/>
        <v>0</v>
      </c>
      <c r="U18" s="73">
        <f t="shared" si="30"/>
        <v>0</v>
      </c>
      <c r="V18" s="73">
        <f t="shared" si="5"/>
        <v>0</v>
      </c>
      <c r="W18" s="73">
        <f t="shared" si="3"/>
        <v>0</v>
      </c>
      <c r="X18" s="73">
        <f t="shared" si="3"/>
        <v>0</v>
      </c>
      <c r="Z18" s="73">
        <f t="shared" si="6"/>
        <v>0</v>
      </c>
      <c r="AA18" s="73">
        <f t="shared" si="7"/>
        <v>0</v>
      </c>
      <c r="AB18" s="73">
        <f t="shared" si="8"/>
        <v>0</v>
      </c>
      <c r="AC18" s="73">
        <f t="shared" si="9"/>
        <v>0</v>
      </c>
      <c r="AD18" s="73">
        <f t="shared" si="10"/>
        <v>0</v>
      </c>
      <c r="AE18" s="73">
        <f t="shared" si="11"/>
        <v>0</v>
      </c>
      <c r="AF18" s="73">
        <f t="shared" si="12"/>
        <v>0</v>
      </c>
      <c r="AG18" s="73">
        <f t="shared" si="13"/>
        <v>0</v>
      </c>
      <c r="AH18" s="73">
        <f t="shared" si="14"/>
        <v>0</v>
      </c>
      <c r="AI18" s="73">
        <f t="shared" si="15"/>
        <v>0</v>
      </c>
      <c r="AJ18" s="73">
        <f t="shared" si="16"/>
        <v>0</v>
      </c>
      <c r="AK18" s="73">
        <f t="shared" si="17"/>
        <v>0</v>
      </c>
      <c r="AL18" s="73">
        <f t="shared" si="18"/>
        <v>0</v>
      </c>
      <c r="AM18" s="73">
        <f t="shared" si="4"/>
        <v>0</v>
      </c>
      <c r="AN18" s="73">
        <f t="shared" si="4"/>
        <v>0</v>
      </c>
      <c r="AQ18" s="81" t="s">
        <v>61</v>
      </c>
      <c r="AR18" s="647" t="s">
        <v>43</v>
      </c>
      <c r="AS18" s="648"/>
      <c r="AT18" s="649"/>
      <c r="AU18" s="100"/>
      <c r="AV18" s="99"/>
      <c r="AY18" s="60"/>
    </row>
    <row r="19" spans="2:52">
      <c r="B19" s="61"/>
      <c r="C19" s="63"/>
      <c r="D19" s="80"/>
      <c r="E19" s="57"/>
      <c r="F19" s="77"/>
      <c r="G19" s="78">
        <f t="shared" si="1"/>
        <v>0</v>
      </c>
      <c r="H19" s="79">
        <f t="shared" si="2"/>
        <v>0</v>
      </c>
      <c r="I19" s="315"/>
      <c r="J19" s="73">
        <f t="shared" si="19"/>
        <v>0</v>
      </c>
      <c r="K19" s="73">
        <f t="shared" si="20"/>
        <v>0</v>
      </c>
      <c r="L19" s="73">
        <f t="shared" si="21"/>
        <v>0</v>
      </c>
      <c r="M19" s="73">
        <f t="shared" si="22"/>
        <v>0</v>
      </c>
      <c r="N19" s="73">
        <f t="shared" si="23"/>
        <v>0</v>
      </c>
      <c r="O19" s="73">
        <f t="shared" si="24"/>
        <v>0</v>
      </c>
      <c r="P19" s="73">
        <f t="shared" si="25"/>
        <v>0</v>
      </c>
      <c r="Q19" s="73">
        <f t="shared" si="26"/>
        <v>0</v>
      </c>
      <c r="R19" s="73">
        <f t="shared" si="27"/>
        <v>0</v>
      </c>
      <c r="S19" s="73">
        <f t="shared" si="28"/>
        <v>0</v>
      </c>
      <c r="T19" s="73">
        <f t="shared" si="29"/>
        <v>0</v>
      </c>
      <c r="U19" s="73">
        <f t="shared" si="30"/>
        <v>0</v>
      </c>
      <c r="V19" s="73">
        <f t="shared" si="5"/>
        <v>0</v>
      </c>
      <c r="W19" s="73">
        <f t="shared" si="5"/>
        <v>0</v>
      </c>
      <c r="X19" s="73">
        <f t="shared" si="5"/>
        <v>0</v>
      </c>
      <c r="Z19" s="73">
        <f t="shared" si="6"/>
        <v>0</v>
      </c>
      <c r="AA19" s="73">
        <f t="shared" si="7"/>
        <v>0</v>
      </c>
      <c r="AB19" s="73">
        <f t="shared" si="8"/>
        <v>0</v>
      </c>
      <c r="AC19" s="73">
        <f t="shared" si="9"/>
        <v>0</v>
      </c>
      <c r="AD19" s="73">
        <f t="shared" si="10"/>
        <v>0</v>
      </c>
      <c r="AE19" s="73">
        <f t="shared" si="11"/>
        <v>0</v>
      </c>
      <c r="AF19" s="73">
        <f t="shared" si="12"/>
        <v>0</v>
      </c>
      <c r="AG19" s="73">
        <f t="shared" si="13"/>
        <v>0</v>
      </c>
      <c r="AH19" s="73">
        <f t="shared" si="14"/>
        <v>0</v>
      </c>
      <c r="AI19" s="73">
        <f t="shared" si="15"/>
        <v>0</v>
      </c>
      <c r="AJ19" s="73">
        <f t="shared" si="16"/>
        <v>0</v>
      </c>
      <c r="AK19" s="73">
        <f t="shared" si="17"/>
        <v>0</v>
      </c>
      <c r="AL19" s="73">
        <f t="shared" si="18"/>
        <v>0</v>
      </c>
      <c r="AM19" s="73">
        <f t="shared" si="18"/>
        <v>0</v>
      </c>
      <c r="AN19" s="73">
        <f t="shared" si="18"/>
        <v>0</v>
      </c>
      <c r="AQ19" s="81" t="s">
        <v>62</v>
      </c>
      <c r="AU19" s="99"/>
    </row>
    <row r="20" spans="2:52">
      <c r="B20" s="61"/>
      <c r="C20" s="63"/>
      <c r="D20" s="80"/>
      <c r="E20" s="57"/>
      <c r="F20" s="77"/>
      <c r="G20" s="78">
        <f t="shared" si="1"/>
        <v>0</v>
      </c>
      <c r="H20" s="79">
        <f t="shared" si="2"/>
        <v>0</v>
      </c>
      <c r="I20" s="315"/>
      <c r="J20" s="73">
        <f t="shared" si="19"/>
        <v>0</v>
      </c>
      <c r="K20" s="73">
        <f t="shared" si="20"/>
        <v>0</v>
      </c>
      <c r="L20" s="73">
        <f t="shared" si="21"/>
        <v>0</v>
      </c>
      <c r="M20" s="73">
        <f t="shared" si="22"/>
        <v>0</v>
      </c>
      <c r="N20" s="73">
        <f t="shared" si="23"/>
        <v>0</v>
      </c>
      <c r="O20" s="73">
        <f t="shared" si="24"/>
        <v>0</v>
      </c>
      <c r="P20" s="73">
        <f t="shared" si="25"/>
        <v>0</v>
      </c>
      <c r="Q20" s="73">
        <f t="shared" si="26"/>
        <v>0</v>
      </c>
      <c r="R20" s="73">
        <f t="shared" si="27"/>
        <v>0</v>
      </c>
      <c r="S20" s="73">
        <f t="shared" si="28"/>
        <v>0</v>
      </c>
      <c r="T20" s="73">
        <f t="shared" si="29"/>
        <v>0</v>
      </c>
      <c r="U20" s="73">
        <f t="shared" si="30"/>
        <v>0</v>
      </c>
      <c r="V20" s="73">
        <f t="shared" si="5"/>
        <v>0</v>
      </c>
      <c r="W20" s="73">
        <f t="shared" si="5"/>
        <v>0</v>
      </c>
      <c r="X20" s="73">
        <f t="shared" si="5"/>
        <v>0</v>
      </c>
      <c r="Z20" s="73">
        <f t="shared" si="6"/>
        <v>0</v>
      </c>
      <c r="AA20" s="73">
        <f t="shared" si="7"/>
        <v>0</v>
      </c>
      <c r="AB20" s="73">
        <f t="shared" si="8"/>
        <v>0</v>
      </c>
      <c r="AC20" s="73">
        <f t="shared" si="9"/>
        <v>0</v>
      </c>
      <c r="AD20" s="73">
        <f t="shared" si="10"/>
        <v>0</v>
      </c>
      <c r="AE20" s="73">
        <f t="shared" si="11"/>
        <v>0</v>
      </c>
      <c r="AF20" s="73">
        <f t="shared" si="12"/>
        <v>0</v>
      </c>
      <c r="AG20" s="73">
        <f t="shared" si="13"/>
        <v>0</v>
      </c>
      <c r="AH20" s="73">
        <f t="shared" si="14"/>
        <v>0</v>
      </c>
      <c r="AI20" s="73">
        <f t="shared" si="15"/>
        <v>0</v>
      </c>
      <c r="AJ20" s="73">
        <f t="shared" si="16"/>
        <v>0</v>
      </c>
      <c r="AK20" s="73">
        <f t="shared" si="17"/>
        <v>0</v>
      </c>
      <c r="AL20" s="73">
        <f t="shared" si="18"/>
        <v>0</v>
      </c>
      <c r="AM20" s="73">
        <f t="shared" si="18"/>
        <v>0</v>
      </c>
      <c r="AN20" s="73">
        <f t="shared" si="18"/>
        <v>0</v>
      </c>
    </row>
    <row r="21" spans="2:52">
      <c r="B21" s="61"/>
      <c r="C21" s="63"/>
      <c r="D21" s="80"/>
      <c r="E21" s="57"/>
      <c r="F21" s="77"/>
      <c r="G21" s="78">
        <f t="shared" si="1"/>
        <v>0</v>
      </c>
      <c r="H21" s="79">
        <f t="shared" si="2"/>
        <v>0</v>
      </c>
      <c r="I21" s="315"/>
      <c r="J21" s="73">
        <f t="shared" si="19"/>
        <v>0</v>
      </c>
      <c r="K21" s="73">
        <f t="shared" si="20"/>
        <v>0</v>
      </c>
      <c r="L21" s="73">
        <f t="shared" si="21"/>
        <v>0</v>
      </c>
      <c r="M21" s="73">
        <f t="shared" si="22"/>
        <v>0</v>
      </c>
      <c r="N21" s="73">
        <f t="shared" si="23"/>
        <v>0</v>
      </c>
      <c r="O21" s="73">
        <f t="shared" si="24"/>
        <v>0</v>
      </c>
      <c r="P21" s="73">
        <f t="shared" si="25"/>
        <v>0</v>
      </c>
      <c r="Q21" s="73">
        <f t="shared" si="26"/>
        <v>0</v>
      </c>
      <c r="R21" s="73">
        <f t="shared" si="27"/>
        <v>0</v>
      </c>
      <c r="S21" s="73">
        <f t="shared" si="28"/>
        <v>0</v>
      </c>
      <c r="T21" s="73">
        <f t="shared" si="29"/>
        <v>0</v>
      </c>
      <c r="U21" s="73">
        <f t="shared" si="30"/>
        <v>0</v>
      </c>
      <c r="V21" s="73">
        <f t="shared" si="5"/>
        <v>0</v>
      </c>
      <c r="W21" s="73">
        <f t="shared" si="5"/>
        <v>0</v>
      </c>
      <c r="X21" s="73">
        <f t="shared" si="5"/>
        <v>0</v>
      </c>
      <c r="Z21" s="73">
        <f t="shared" si="6"/>
        <v>0</v>
      </c>
      <c r="AA21" s="73">
        <f t="shared" si="7"/>
        <v>0</v>
      </c>
      <c r="AB21" s="73">
        <f t="shared" si="8"/>
        <v>0</v>
      </c>
      <c r="AC21" s="73">
        <f t="shared" si="9"/>
        <v>0</v>
      </c>
      <c r="AD21" s="73">
        <f t="shared" si="10"/>
        <v>0</v>
      </c>
      <c r="AE21" s="73">
        <f t="shared" si="11"/>
        <v>0</v>
      </c>
      <c r="AF21" s="73">
        <f t="shared" si="12"/>
        <v>0</v>
      </c>
      <c r="AG21" s="73">
        <f t="shared" si="13"/>
        <v>0</v>
      </c>
      <c r="AH21" s="73">
        <f t="shared" si="14"/>
        <v>0</v>
      </c>
      <c r="AI21" s="73">
        <f t="shared" si="15"/>
        <v>0</v>
      </c>
      <c r="AJ21" s="73">
        <f t="shared" si="16"/>
        <v>0</v>
      </c>
      <c r="AK21" s="73">
        <f t="shared" si="17"/>
        <v>0</v>
      </c>
      <c r="AL21" s="73">
        <f t="shared" si="18"/>
        <v>0</v>
      </c>
      <c r="AM21" s="73">
        <f t="shared" si="18"/>
        <v>0</v>
      </c>
      <c r="AN21" s="73">
        <f t="shared" si="18"/>
        <v>0</v>
      </c>
    </row>
    <row r="22" spans="2:52">
      <c r="B22" s="61"/>
      <c r="C22" s="63"/>
      <c r="D22" s="80"/>
      <c r="E22" s="57"/>
      <c r="F22" s="77"/>
      <c r="G22" s="78">
        <f t="shared" si="1"/>
        <v>0</v>
      </c>
      <c r="H22" s="79">
        <f t="shared" si="2"/>
        <v>0</v>
      </c>
      <c r="I22" s="316"/>
      <c r="J22" s="73">
        <f t="shared" si="19"/>
        <v>0</v>
      </c>
      <c r="K22" s="73">
        <f t="shared" si="20"/>
        <v>0</v>
      </c>
      <c r="L22" s="73">
        <f t="shared" si="21"/>
        <v>0</v>
      </c>
      <c r="M22" s="73">
        <f t="shared" si="22"/>
        <v>0</v>
      </c>
      <c r="N22" s="73">
        <f t="shared" si="23"/>
        <v>0</v>
      </c>
      <c r="O22" s="73">
        <f t="shared" si="24"/>
        <v>0</v>
      </c>
      <c r="P22" s="73">
        <f t="shared" si="25"/>
        <v>0</v>
      </c>
      <c r="Q22" s="73">
        <f t="shared" si="26"/>
        <v>0</v>
      </c>
      <c r="R22" s="73">
        <f t="shared" si="27"/>
        <v>0</v>
      </c>
      <c r="S22" s="73">
        <f t="shared" si="28"/>
        <v>0</v>
      </c>
      <c r="T22" s="73">
        <f t="shared" si="29"/>
        <v>0</v>
      </c>
      <c r="U22" s="73">
        <f t="shared" si="30"/>
        <v>0</v>
      </c>
      <c r="V22" s="73">
        <f t="shared" si="5"/>
        <v>0</v>
      </c>
      <c r="W22" s="73">
        <f t="shared" si="5"/>
        <v>0</v>
      </c>
      <c r="X22" s="73">
        <f t="shared" si="5"/>
        <v>0</v>
      </c>
      <c r="Y22" s="62"/>
      <c r="Z22" s="73">
        <f t="shared" si="6"/>
        <v>0</v>
      </c>
      <c r="AA22" s="73">
        <f t="shared" si="7"/>
        <v>0</v>
      </c>
      <c r="AB22" s="73">
        <f t="shared" si="8"/>
        <v>0</v>
      </c>
      <c r="AC22" s="73">
        <f t="shared" si="9"/>
        <v>0</v>
      </c>
      <c r="AD22" s="73">
        <f t="shared" si="10"/>
        <v>0</v>
      </c>
      <c r="AE22" s="73">
        <f t="shared" si="11"/>
        <v>0</v>
      </c>
      <c r="AF22" s="73">
        <f t="shared" si="12"/>
        <v>0</v>
      </c>
      <c r="AG22" s="73">
        <f t="shared" si="13"/>
        <v>0</v>
      </c>
      <c r="AH22" s="73">
        <f t="shared" si="14"/>
        <v>0</v>
      </c>
      <c r="AI22" s="73">
        <f t="shared" si="15"/>
        <v>0</v>
      </c>
      <c r="AJ22" s="73">
        <f t="shared" si="16"/>
        <v>0</v>
      </c>
      <c r="AK22" s="73">
        <f t="shared" si="17"/>
        <v>0</v>
      </c>
      <c r="AL22" s="73">
        <f t="shared" si="18"/>
        <v>0</v>
      </c>
      <c r="AM22" s="73">
        <f t="shared" si="18"/>
        <v>0</v>
      </c>
      <c r="AN22" s="73">
        <f t="shared" si="18"/>
        <v>0</v>
      </c>
      <c r="AO22" s="62"/>
      <c r="AP22" s="62"/>
    </row>
    <row r="23" spans="2:52" ht="17.25" customHeight="1" thickBot="1">
      <c r="B23" s="61"/>
      <c r="C23" s="63"/>
      <c r="D23" s="80"/>
      <c r="E23" s="57"/>
      <c r="F23" s="77"/>
      <c r="G23" s="78">
        <f t="shared" si="1"/>
        <v>0</v>
      </c>
      <c r="H23" s="79">
        <f t="shared" si="2"/>
        <v>0</v>
      </c>
      <c r="I23" s="315"/>
      <c r="J23" s="73">
        <f t="shared" si="19"/>
        <v>0</v>
      </c>
      <c r="K23" s="73">
        <f t="shared" si="20"/>
        <v>0</v>
      </c>
      <c r="L23" s="73">
        <f t="shared" si="21"/>
        <v>0</v>
      </c>
      <c r="M23" s="73">
        <f t="shared" si="22"/>
        <v>0</v>
      </c>
      <c r="N23" s="73">
        <f t="shared" si="23"/>
        <v>0</v>
      </c>
      <c r="O23" s="73">
        <f t="shared" si="24"/>
        <v>0</v>
      </c>
      <c r="P23" s="73">
        <f t="shared" si="25"/>
        <v>0</v>
      </c>
      <c r="Q23" s="73">
        <f t="shared" si="26"/>
        <v>0</v>
      </c>
      <c r="R23" s="73">
        <f t="shared" si="27"/>
        <v>0</v>
      </c>
      <c r="S23" s="73">
        <f t="shared" si="28"/>
        <v>0</v>
      </c>
      <c r="T23" s="73">
        <f t="shared" si="29"/>
        <v>0</v>
      </c>
      <c r="U23" s="73">
        <f t="shared" si="30"/>
        <v>0</v>
      </c>
      <c r="V23" s="73">
        <f t="shared" si="5"/>
        <v>0</v>
      </c>
      <c r="W23" s="73">
        <f t="shared" si="5"/>
        <v>0</v>
      </c>
      <c r="X23" s="73">
        <f t="shared" si="5"/>
        <v>0</v>
      </c>
      <c r="Z23" s="73">
        <f t="shared" si="6"/>
        <v>0</v>
      </c>
      <c r="AA23" s="73">
        <f t="shared" si="7"/>
        <v>0</v>
      </c>
      <c r="AB23" s="73">
        <f t="shared" si="8"/>
        <v>0</v>
      </c>
      <c r="AC23" s="73">
        <f t="shared" si="9"/>
        <v>0</v>
      </c>
      <c r="AD23" s="73">
        <f t="shared" si="10"/>
        <v>0</v>
      </c>
      <c r="AE23" s="73">
        <f t="shared" si="11"/>
        <v>0</v>
      </c>
      <c r="AF23" s="73">
        <f t="shared" si="12"/>
        <v>0</v>
      </c>
      <c r="AG23" s="73">
        <f t="shared" si="13"/>
        <v>0</v>
      </c>
      <c r="AH23" s="73">
        <f t="shared" si="14"/>
        <v>0</v>
      </c>
      <c r="AI23" s="73">
        <f t="shared" si="15"/>
        <v>0</v>
      </c>
      <c r="AJ23" s="73">
        <f t="shared" si="16"/>
        <v>0</v>
      </c>
      <c r="AK23" s="73">
        <f t="shared" si="17"/>
        <v>0</v>
      </c>
      <c r="AL23" s="73">
        <f t="shared" si="18"/>
        <v>0</v>
      </c>
      <c r="AM23" s="73">
        <f t="shared" si="18"/>
        <v>0</v>
      </c>
      <c r="AN23" s="73">
        <f t="shared" si="18"/>
        <v>0</v>
      </c>
      <c r="AV23" s="652" t="s">
        <v>103</v>
      </c>
      <c r="AW23" s="652"/>
      <c r="AY23" s="653" t="s">
        <v>102</v>
      </c>
      <c r="AZ23" s="653"/>
    </row>
    <row r="24" spans="2:52" ht="16.5" customHeight="1">
      <c r="B24" s="61"/>
      <c r="C24" s="63"/>
      <c r="D24" s="80"/>
      <c r="E24" s="57"/>
      <c r="F24" s="77"/>
      <c r="G24" s="78">
        <f t="shared" si="1"/>
        <v>0</v>
      </c>
      <c r="H24" s="79">
        <f t="shared" si="2"/>
        <v>0</v>
      </c>
      <c r="I24" s="315"/>
      <c r="J24" s="73">
        <f t="shared" si="19"/>
        <v>0</v>
      </c>
      <c r="K24" s="73">
        <f t="shared" si="20"/>
        <v>0</v>
      </c>
      <c r="L24" s="73">
        <f t="shared" si="21"/>
        <v>0</v>
      </c>
      <c r="M24" s="73">
        <f t="shared" si="22"/>
        <v>0</v>
      </c>
      <c r="N24" s="73">
        <f t="shared" si="23"/>
        <v>0</v>
      </c>
      <c r="O24" s="73">
        <f t="shared" si="24"/>
        <v>0</v>
      </c>
      <c r="P24" s="73">
        <f t="shared" si="25"/>
        <v>0</v>
      </c>
      <c r="Q24" s="73">
        <f t="shared" si="26"/>
        <v>0</v>
      </c>
      <c r="R24" s="73">
        <f t="shared" si="27"/>
        <v>0</v>
      </c>
      <c r="S24" s="73">
        <f t="shared" si="28"/>
        <v>0</v>
      </c>
      <c r="T24" s="73">
        <f t="shared" si="29"/>
        <v>0</v>
      </c>
      <c r="U24" s="73">
        <f t="shared" si="30"/>
        <v>0</v>
      </c>
      <c r="V24" s="73">
        <f t="shared" si="5"/>
        <v>0</v>
      </c>
      <c r="W24" s="73">
        <f t="shared" si="5"/>
        <v>0</v>
      </c>
      <c r="X24" s="73">
        <f t="shared" si="5"/>
        <v>0</v>
      </c>
      <c r="Z24" s="73">
        <f t="shared" si="6"/>
        <v>0</v>
      </c>
      <c r="AA24" s="73">
        <f t="shared" si="7"/>
        <v>0</v>
      </c>
      <c r="AB24" s="73">
        <f t="shared" si="8"/>
        <v>0</v>
      </c>
      <c r="AC24" s="73">
        <f t="shared" si="9"/>
        <v>0</v>
      </c>
      <c r="AD24" s="73">
        <f t="shared" si="10"/>
        <v>0</v>
      </c>
      <c r="AE24" s="73">
        <f t="shared" si="11"/>
        <v>0</v>
      </c>
      <c r="AF24" s="73">
        <f t="shared" si="12"/>
        <v>0</v>
      </c>
      <c r="AG24" s="73">
        <f t="shared" si="13"/>
        <v>0</v>
      </c>
      <c r="AH24" s="73">
        <f t="shared" si="14"/>
        <v>0</v>
      </c>
      <c r="AI24" s="73">
        <f t="shared" si="15"/>
        <v>0</v>
      </c>
      <c r="AJ24" s="73">
        <f t="shared" si="16"/>
        <v>0</v>
      </c>
      <c r="AK24" s="73">
        <f t="shared" si="17"/>
        <v>0</v>
      </c>
      <c r="AL24" s="73">
        <f t="shared" si="18"/>
        <v>0</v>
      </c>
      <c r="AM24" s="73">
        <f t="shared" si="18"/>
        <v>0</v>
      </c>
      <c r="AN24" s="73">
        <f t="shared" si="18"/>
        <v>0</v>
      </c>
      <c r="AP24" s="324"/>
      <c r="AQ24" s="320" t="s">
        <v>232</v>
      </c>
      <c r="AR24" s="327">
        <f>AR17</f>
        <v>48.599999999999994</v>
      </c>
      <c r="AV24" s="113" t="s">
        <v>64</v>
      </c>
      <c r="AW24" s="1">
        <v>0</v>
      </c>
      <c r="AY24" s="335" t="s">
        <v>99</v>
      </c>
      <c r="AZ24" s="336">
        <f>AS17</f>
        <v>0</v>
      </c>
    </row>
    <row r="25" spans="2:52" ht="16.5" customHeight="1">
      <c r="B25" s="61"/>
      <c r="C25" s="63"/>
      <c r="D25" s="80"/>
      <c r="E25" s="57"/>
      <c r="F25" s="77"/>
      <c r="G25" s="78">
        <f t="shared" si="1"/>
        <v>0</v>
      </c>
      <c r="H25" s="79">
        <f t="shared" si="2"/>
        <v>0</v>
      </c>
      <c r="I25" s="315"/>
      <c r="J25" s="73">
        <f t="shared" si="19"/>
        <v>0</v>
      </c>
      <c r="K25" s="73">
        <f t="shared" si="20"/>
        <v>0</v>
      </c>
      <c r="L25" s="73">
        <f t="shared" si="21"/>
        <v>0</v>
      </c>
      <c r="M25" s="73">
        <f t="shared" si="22"/>
        <v>0</v>
      </c>
      <c r="N25" s="73">
        <f t="shared" si="23"/>
        <v>0</v>
      </c>
      <c r="O25" s="73">
        <f t="shared" si="24"/>
        <v>0</v>
      </c>
      <c r="P25" s="73">
        <f t="shared" si="25"/>
        <v>0</v>
      </c>
      <c r="Q25" s="73">
        <f t="shared" si="26"/>
        <v>0</v>
      </c>
      <c r="R25" s="73">
        <f t="shared" si="27"/>
        <v>0</v>
      </c>
      <c r="S25" s="73">
        <f t="shared" si="28"/>
        <v>0</v>
      </c>
      <c r="T25" s="73">
        <f t="shared" si="29"/>
        <v>0</v>
      </c>
      <c r="U25" s="73">
        <f t="shared" si="30"/>
        <v>0</v>
      </c>
      <c r="V25" s="73">
        <f t="shared" si="5"/>
        <v>0</v>
      </c>
      <c r="W25" s="73">
        <f t="shared" si="5"/>
        <v>0</v>
      </c>
      <c r="X25" s="73">
        <f t="shared" si="5"/>
        <v>0</v>
      </c>
      <c r="Z25" s="73">
        <f t="shared" si="6"/>
        <v>0</v>
      </c>
      <c r="AA25" s="73">
        <f t="shared" si="7"/>
        <v>0</v>
      </c>
      <c r="AB25" s="73">
        <f t="shared" si="8"/>
        <v>0</v>
      </c>
      <c r="AC25" s="73">
        <f t="shared" si="9"/>
        <v>0</v>
      </c>
      <c r="AD25" s="73">
        <f t="shared" si="10"/>
        <v>0</v>
      </c>
      <c r="AE25" s="73">
        <f t="shared" si="11"/>
        <v>0</v>
      </c>
      <c r="AF25" s="73">
        <f t="shared" si="12"/>
        <v>0</v>
      </c>
      <c r="AG25" s="73">
        <f t="shared" si="13"/>
        <v>0</v>
      </c>
      <c r="AH25" s="73">
        <f t="shared" si="14"/>
        <v>0</v>
      </c>
      <c r="AI25" s="73">
        <f t="shared" si="15"/>
        <v>0</v>
      </c>
      <c r="AJ25" s="73">
        <f t="shared" si="16"/>
        <v>0</v>
      </c>
      <c r="AK25" s="73">
        <f t="shared" si="17"/>
        <v>0</v>
      </c>
      <c r="AL25" s="73">
        <f t="shared" si="18"/>
        <v>0</v>
      </c>
      <c r="AM25" s="73">
        <f t="shared" si="18"/>
        <v>0</v>
      </c>
      <c r="AN25" s="73">
        <f t="shared" si="18"/>
        <v>0</v>
      </c>
      <c r="AP25" s="325"/>
      <c r="AQ25" s="321" t="s">
        <v>231</v>
      </c>
      <c r="AR25" s="334">
        <f>AY4+AY6</f>
        <v>0</v>
      </c>
      <c r="AS25" s="654" t="s">
        <v>238</v>
      </c>
      <c r="AT25" s="655"/>
      <c r="AV25" s="113" t="s">
        <v>65</v>
      </c>
      <c r="AW25" s="1">
        <v>0</v>
      </c>
      <c r="AY25" s="335" t="s">
        <v>100</v>
      </c>
      <c r="AZ25" s="337">
        <f>AR27</f>
        <v>0</v>
      </c>
    </row>
    <row r="26" spans="2:52" ht="16.5" customHeight="1">
      <c r="B26" s="61"/>
      <c r="C26" s="63"/>
      <c r="D26" s="80"/>
      <c r="E26" s="57"/>
      <c r="F26" s="77"/>
      <c r="G26" s="78">
        <f t="shared" si="1"/>
        <v>0</v>
      </c>
      <c r="H26" s="79">
        <f t="shared" si="2"/>
        <v>0</v>
      </c>
      <c r="I26" s="315"/>
      <c r="J26" s="73">
        <f t="shared" si="19"/>
        <v>0</v>
      </c>
      <c r="K26" s="73">
        <f t="shared" si="20"/>
        <v>0</v>
      </c>
      <c r="L26" s="73">
        <f t="shared" si="21"/>
        <v>0</v>
      </c>
      <c r="M26" s="73">
        <f t="shared" si="22"/>
        <v>0</v>
      </c>
      <c r="N26" s="73">
        <f t="shared" si="23"/>
        <v>0</v>
      </c>
      <c r="O26" s="73">
        <f t="shared" si="24"/>
        <v>0</v>
      </c>
      <c r="P26" s="73">
        <f t="shared" si="25"/>
        <v>0</v>
      </c>
      <c r="Q26" s="73">
        <f t="shared" si="26"/>
        <v>0</v>
      </c>
      <c r="R26" s="73">
        <f t="shared" si="27"/>
        <v>0</v>
      </c>
      <c r="S26" s="73">
        <f t="shared" si="28"/>
        <v>0</v>
      </c>
      <c r="T26" s="73">
        <f t="shared" si="29"/>
        <v>0</v>
      </c>
      <c r="U26" s="73">
        <f t="shared" si="30"/>
        <v>0</v>
      </c>
      <c r="V26" s="73">
        <f t="shared" si="5"/>
        <v>0</v>
      </c>
      <c r="W26" s="73">
        <f t="shared" si="5"/>
        <v>0</v>
      </c>
      <c r="X26" s="73">
        <f t="shared" si="5"/>
        <v>0</v>
      </c>
      <c r="Z26" s="73">
        <f t="shared" si="6"/>
        <v>0</v>
      </c>
      <c r="AA26" s="73">
        <f t="shared" si="7"/>
        <v>0</v>
      </c>
      <c r="AB26" s="73">
        <f t="shared" si="8"/>
        <v>0</v>
      </c>
      <c r="AC26" s="73">
        <f t="shared" si="9"/>
        <v>0</v>
      </c>
      <c r="AD26" s="73">
        <f t="shared" si="10"/>
        <v>0</v>
      </c>
      <c r="AE26" s="73">
        <f t="shared" si="11"/>
        <v>0</v>
      </c>
      <c r="AF26" s="73">
        <f t="shared" si="12"/>
        <v>0</v>
      </c>
      <c r="AG26" s="73">
        <f t="shared" si="13"/>
        <v>0</v>
      </c>
      <c r="AH26" s="73">
        <f t="shared" si="14"/>
        <v>0</v>
      </c>
      <c r="AI26" s="73">
        <f t="shared" si="15"/>
        <v>0</v>
      </c>
      <c r="AJ26" s="73">
        <f t="shared" si="16"/>
        <v>0</v>
      </c>
      <c r="AK26" s="73">
        <f t="shared" si="17"/>
        <v>0</v>
      </c>
      <c r="AL26" s="73">
        <f t="shared" si="18"/>
        <v>0</v>
      </c>
      <c r="AM26" s="73">
        <f t="shared" si="18"/>
        <v>0</v>
      </c>
      <c r="AN26" s="73">
        <f t="shared" si="18"/>
        <v>0</v>
      </c>
      <c r="AP26" s="325"/>
      <c r="AQ26" s="321" t="s">
        <v>235</v>
      </c>
      <c r="AR26" s="328">
        <f>AR24-AR25</f>
        <v>48.599999999999994</v>
      </c>
      <c r="AV26" s="113" t="s">
        <v>66</v>
      </c>
      <c r="AW26" s="1">
        <v>0</v>
      </c>
      <c r="AY26" s="335" t="s">
        <v>103</v>
      </c>
      <c r="AZ26" s="338">
        <f>AW31</f>
        <v>0</v>
      </c>
    </row>
    <row r="27" spans="2:52" ht="16.5" customHeight="1">
      <c r="B27" s="61"/>
      <c r="C27" s="63"/>
      <c r="D27" s="80"/>
      <c r="E27" s="57"/>
      <c r="F27" s="77"/>
      <c r="G27" s="78">
        <f t="shared" si="1"/>
        <v>0</v>
      </c>
      <c r="H27" s="79">
        <f t="shared" si="2"/>
        <v>0</v>
      </c>
      <c r="I27" s="315"/>
      <c r="J27" s="73">
        <f t="shared" si="19"/>
        <v>0</v>
      </c>
      <c r="K27" s="73">
        <f t="shared" si="20"/>
        <v>0</v>
      </c>
      <c r="L27" s="73">
        <f t="shared" si="21"/>
        <v>0</v>
      </c>
      <c r="M27" s="73">
        <f t="shared" si="22"/>
        <v>0</v>
      </c>
      <c r="N27" s="73">
        <f t="shared" si="23"/>
        <v>0</v>
      </c>
      <c r="O27" s="73">
        <f t="shared" si="24"/>
        <v>0</v>
      </c>
      <c r="P27" s="73">
        <f t="shared" si="25"/>
        <v>0</v>
      </c>
      <c r="Q27" s="73">
        <f t="shared" si="26"/>
        <v>0</v>
      </c>
      <c r="R27" s="73">
        <f t="shared" si="27"/>
        <v>0</v>
      </c>
      <c r="S27" s="73">
        <f t="shared" si="28"/>
        <v>0</v>
      </c>
      <c r="T27" s="73">
        <f t="shared" si="29"/>
        <v>0</v>
      </c>
      <c r="U27" s="73">
        <f t="shared" si="30"/>
        <v>0</v>
      </c>
      <c r="V27" s="73">
        <f t="shared" si="5"/>
        <v>0</v>
      </c>
      <c r="W27" s="73">
        <f t="shared" si="5"/>
        <v>0</v>
      </c>
      <c r="X27" s="73">
        <f t="shared" si="5"/>
        <v>0</v>
      </c>
      <c r="Z27" s="73">
        <f t="shared" si="6"/>
        <v>0</v>
      </c>
      <c r="AA27" s="73">
        <f t="shared" si="7"/>
        <v>0</v>
      </c>
      <c r="AB27" s="73">
        <f t="shared" si="8"/>
        <v>0</v>
      </c>
      <c r="AC27" s="73">
        <f t="shared" si="9"/>
        <v>0</v>
      </c>
      <c r="AD27" s="73">
        <f t="shared" si="10"/>
        <v>0</v>
      </c>
      <c r="AE27" s="73">
        <f t="shared" si="11"/>
        <v>0</v>
      </c>
      <c r="AF27" s="73">
        <f t="shared" si="12"/>
        <v>0</v>
      </c>
      <c r="AG27" s="73">
        <f t="shared" si="13"/>
        <v>0</v>
      </c>
      <c r="AH27" s="73">
        <f t="shared" si="14"/>
        <v>0</v>
      </c>
      <c r="AI27" s="73">
        <f t="shared" si="15"/>
        <v>0</v>
      </c>
      <c r="AJ27" s="73">
        <f t="shared" si="16"/>
        <v>0</v>
      </c>
      <c r="AK27" s="73">
        <f t="shared" si="17"/>
        <v>0</v>
      </c>
      <c r="AL27" s="73">
        <f t="shared" si="18"/>
        <v>0</v>
      </c>
      <c r="AM27" s="73">
        <f t="shared" si="18"/>
        <v>0</v>
      </c>
      <c r="AN27" s="73">
        <f t="shared" si="18"/>
        <v>0</v>
      </c>
      <c r="AP27" s="325"/>
      <c r="AQ27" s="322" t="s">
        <v>233</v>
      </c>
      <c r="AR27" s="319"/>
      <c r="AS27" s="656" t="s">
        <v>239</v>
      </c>
      <c r="AT27" s="657"/>
      <c r="AV27" s="113" t="s">
        <v>67</v>
      </c>
      <c r="AW27" s="55">
        <v>0</v>
      </c>
      <c r="AY27" s="335" t="s">
        <v>237</v>
      </c>
      <c r="AZ27" s="160">
        <v>0</v>
      </c>
    </row>
    <row r="28" spans="2:52" ht="17.25" customHeight="1" thickBot="1">
      <c r="B28" s="61"/>
      <c r="C28" s="63"/>
      <c r="D28" s="80"/>
      <c r="E28" s="57"/>
      <c r="F28" s="77"/>
      <c r="G28" s="78">
        <f t="shared" si="1"/>
        <v>0</v>
      </c>
      <c r="H28" s="79">
        <f t="shared" si="2"/>
        <v>0</v>
      </c>
      <c r="I28" s="315"/>
      <c r="J28" s="73">
        <f t="shared" si="19"/>
        <v>0</v>
      </c>
      <c r="K28" s="73">
        <f t="shared" si="20"/>
        <v>0</v>
      </c>
      <c r="L28" s="73">
        <f t="shared" si="21"/>
        <v>0</v>
      </c>
      <c r="M28" s="73">
        <f t="shared" si="22"/>
        <v>0</v>
      </c>
      <c r="N28" s="73">
        <f t="shared" si="23"/>
        <v>0</v>
      </c>
      <c r="O28" s="73">
        <f t="shared" si="24"/>
        <v>0</v>
      </c>
      <c r="P28" s="73">
        <f t="shared" si="25"/>
        <v>0</v>
      </c>
      <c r="Q28" s="73">
        <f t="shared" si="26"/>
        <v>0</v>
      </c>
      <c r="R28" s="73">
        <f t="shared" si="27"/>
        <v>0</v>
      </c>
      <c r="S28" s="73">
        <f t="shared" si="28"/>
        <v>0</v>
      </c>
      <c r="T28" s="73">
        <f t="shared" si="29"/>
        <v>0</v>
      </c>
      <c r="U28" s="73">
        <f t="shared" si="30"/>
        <v>0</v>
      </c>
      <c r="V28" s="73">
        <f t="shared" si="5"/>
        <v>0</v>
      </c>
      <c r="W28" s="73">
        <f t="shared" si="5"/>
        <v>0</v>
      </c>
      <c r="X28" s="73">
        <f t="shared" si="5"/>
        <v>0</v>
      </c>
      <c r="Z28" s="73">
        <f t="shared" si="6"/>
        <v>0</v>
      </c>
      <c r="AA28" s="73">
        <f t="shared" si="7"/>
        <v>0</v>
      </c>
      <c r="AB28" s="73">
        <f t="shared" si="8"/>
        <v>0</v>
      </c>
      <c r="AC28" s="73">
        <f t="shared" si="9"/>
        <v>0</v>
      </c>
      <c r="AD28" s="73">
        <f t="shared" si="10"/>
        <v>0</v>
      </c>
      <c r="AE28" s="73">
        <f t="shared" si="11"/>
        <v>0</v>
      </c>
      <c r="AF28" s="73">
        <f t="shared" si="12"/>
        <v>0</v>
      </c>
      <c r="AG28" s="73">
        <f t="shared" si="13"/>
        <v>0</v>
      </c>
      <c r="AH28" s="73">
        <f t="shared" si="14"/>
        <v>0</v>
      </c>
      <c r="AI28" s="73">
        <f t="shared" si="15"/>
        <v>0</v>
      </c>
      <c r="AJ28" s="73">
        <f t="shared" si="16"/>
        <v>0</v>
      </c>
      <c r="AK28" s="73">
        <f t="shared" si="17"/>
        <v>0</v>
      </c>
      <c r="AL28" s="73">
        <f t="shared" si="18"/>
        <v>0</v>
      </c>
      <c r="AM28" s="73">
        <f t="shared" si="18"/>
        <v>0</v>
      </c>
      <c r="AN28" s="73">
        <f t="shared" si="18"/>
        <v>0</v>
      </c>
      <c r="AP28" s="326"/>
      <c r="AQ28" s="323" t="s">
        <v>234</v>
      </c>
      <c r="AR28" s="333">
        <f>AR27+AR26</f>
        <v>48.599999999999994</v>
      </c>
      <c r="AS28" s="656"/>
      <c r="AT28" s="657"/>
      <c r="AV28" s="113" t="s">
        <v>43</v>
      </c>
      <c r="AW28" s="1">
        <f>+SUM(AW24:AW27)</f>
        <v>0</v>
      </c>
      <c r="AY28" s="335" t="s">
        <v>43</v>
      </c>
      <c r="AZ28" s="161">
        <f>AZ24+AZ25+AZ26-AZ27</f>
        <v>0</v>
      </c>
    </row>
    <row r="29" spans="2:52" ht="16.5" customHeight="1">
      <c r="B29" s="61"/>
      <c r="C29" s="63"/>
      <c r="D29" s="80"/>
      <c r="E29" s="57"/>
      <c r="F29" s="77"/>
      <c r="G29" s="78">
        <f t="shared" si="1"/>
        <v>0</v>
      </c>
      <c r="H29" s="79">
        <f t="shared" si="2"/>
        <v>0</v>
      </c>
      <c r="I29" s="315"/>
      <c r="J29" s="73">
        <f t="shared" si="19"/>
        <v>0</v>
      </c>
      <c r="K29" s="73">
        <f t="shared" si="20"/>
        <v>0</v>
      </c>
      <c r="L29" s="73">
        <f t="shared" si="21"/>
        <v>0</v>
      </c>
      <c r="M29" s="73">
        <f t="shared" si="22"/>
        <v>0</v>
      </c>
      <c r="N29" s="73">
        <f t="shared" si="23"/>
        <v>0</v>
      </c>
      <c r="O29" s="73">
        <f t="shared" si="24"/>
        <v>0</v>
      </c>
      <c r="P29" s="73">
        <f t="shared" si="25"/>
        <v>0</v>
      </c>
      <c r="Q29" s="73">
        <f t="shared" si="26"/>
        <v>0</v>
      </c>
      <c r="R29" s="73">
        <f t="shared" si="27"/>
        <v>0</v>
      </c>
      <c r="S29" s="73">
        <f t="shared" si="28"/>
        <v>0</v>
      </c>
      <c r="T29" s="73">
        <f t="shared" si="29"/>
        <v>0</v>
      </c>
      <c r="U29" s="73">
        <f t="shared" si="30"/>
        <v>0</v>
      </c>
      <c r="V29" s="73">
        <f t="shared" si="5"/>
        <v>0</v>
      </c>
      <c r="W29" s="73">
        <f t="shared" si="5"/>
        <v>0</v>
      </c>
      <c r="X29" s="73">
        <f t="shared" si="5"/>
        <v>0</v>
      </c>
      <c r="Z29" s="73">
        <f t="shared" si="6"/>
        <v>0</v>
      </c>
      <c r="AA29" s="73">
        <f t="shared" si="7"/>
        <v>0</v>
      </c>
      <c r="AB29" s="73">
        <f t="shared" si="8"/>
        <v>0</v>
      </c>
      <c r="AC29" s="73">
        <f t="shared" si="9"/>
        <v>0</v>
      </c>
      <c r="AD29" s="73">
        <f t="shared" si="10"/>
        <v>0</v>
      </c>
      <c r="AE29" s="73">
        <f t="shared" si="11"/>
        <v>0</v>
      </c>
      <c r="AF29" s="73">
        <f t="shared" si="12"/>
        <v>0</v>
      </c>
      <c r="AG29" s="73">
        <f t="shared" si="13"/>
        <v>0</v>
      </c>
      <c r="AH29" s="73">
        <f t="shared" si="14"/>
        <v>0</v>
      </c>
      <c r="AI29" s="73">
        <f t="shared" si="15"/>
        <v>0</v>
      </c>
      <c r="AJ29" s="73">
        <f t="shared" si="16"/>
        <v>0</v>
      </c>
      <c r="AK29" s="73">
        <f t="shared" si="17"/>
        <v>0</v>
      </c>
      <c r="AL29" s="73">
        <f t="shared" si="18"/>
        <v>0</v>
      </c>
      <c r="AM29" s="73">
        <f t="shared" si="18"/>
        <v>0</v>
      </c>
      <c r="AN29" s="73">
        <f t="shared" si="18"/>
        <v>0</v>
      </c>
      <c r="AR29" s="60"/>
      <c r="AV29" s="113"/>
      <c r="AW29" s="1"/>
    </row>
    <row r="30" spans="2:52" ht="17.25" customHeight="1" thickBot="1">
      <c r="B30" s="61"/>
      <c r="C30" s="63"/>
      <c r="D30" s="80"/>
      <c r="E30" s="57"/>
      <c r="F30" s="77"/>
      <c r="G30" s="78">
        <f t="shared" si="1"/>
        <v>0</v>
      </c>
      <c r="H30" s="79">
        <f t="shared" si="2"/>
        <v>0</v>
      </c>
      <c r="I30" s="315"/>
      <c r="J30" s="73">
        <f t="shared" si="19"/>
        <v>0</v>
      </c>
      <c r="K30" s="73">
        <f t="shared" si="20"/>
        <v>0</v>
      </c>
      <c r="L30" s="73">
        <f t="shared" si="21"/>
        <v>0</v>
      </c>
      <c r="M30" s="73">
        <f t="shared" si="22"/>
        <v>0</v>
      </c>
      <c r="N30" s="73">
        <f t="shared" si="23"/>
        <v>0</v>
      </c>
      <c r="O30" s="73">
        <f t="shared" si="24"/>
        <v>0</v>
      </c>
      <c r="P30" s="73">
        <f t="shared" si="25"/>
        <v>0</v>
      </c>
      <c r="Q30" s="73">
        <f t="shared" si="26"/>
        <v>0</v>
      </c>
      <c r="R30" s="73">
        <f t="shared" si="27"/>
        <v>0</v>
      </c>
      <c r="S30" s="73">
        <f t="shared" si="28"/>
        <v>0</v>
      </c>
      <c r="T30" s="73">
        <f t="shared" si="29"/>
        <v>0</v>
      </c>
      <c r="U30" s="73">
        <f t="shared" si="30"/>
        <v>0</v>
      </c>
      <c r="V30" s="73">
        <f t="shared" si="5"/>
        <v>0</v>
      </c>
      <c r="W30" s="73">
        <f t="shared" si="5"/>
        <v>0</v>
      </c>
      <c r="X30" s="73">
        <f t="shared" si="5"/>
        <v>0</v>
      </c>
      <c r="Z30" s="73">
        <f t="shared" si="6"/>
        <v>0</v>
      </c>
      <c r="AA30" s="73">
        <f t="shared" si="7"/>
        <v>0</v>
      </c>
      <c r="AB30" s="73">
        <f t="shared" si="8"/>
        <v>0</v>
      </c>
      <c r="AC30" s="73">
        <f t="shared" si="9"/>
        <v>0</v>
      </c>
      <c r="AD30" s="73">
        <f t="shared" si="10"/>
        <v>0</v>
      </c>
      <c r="AE30" s="73">
        <f t="shared" si="11"/>
        <v>0</v>
      </c>
      <c r="AF30" s="73">
        <f t="shared" si="12"/>
        <v>0</v>
      </c>
      <c r="AG30" s="73">
        <f t="shared" si="13"/>
        <v>0</v>
      </c>
      <c r="AH30" s="73">
        <f t="shared" si="14"/>
        <v>0</v>
      </c>
      <c r="AI30" s="73">
        <f t="shared" si="15"/>
        <v>0</v>
      </c>
      <c r="AJ30" s="73">
        <f t="shared" si="16"/>
        <v>0</v>
      </c>
      <c r="AK30" s="73">
        <f t="shared" si="17"/>
        <v>0</v>
      </c>
      <c r="AL30" s="73">
        <f t="shared" si="18"/>
        <v>0</v>
      </c>
      <c r="AM30" s="73">
        <f t="shared" si="18"/>
        <v>0</v>
      </c>
      <c r="AN30" s="73">
        <f t="shared" si="18"/>
        <v>0</v>
      </c>
      <c r="AV30" s="1"/>
      <c r="AW30" s="1"/>
      <c r="AY30" s="318" t="s">
        <v>241</v>
      </c>
      <c r="AZ30" s="341">
        <f>AZ25+AZ24-AY6</f>
        <v>0</v>
      </c>
    </row>
    <row r="31" spans="2:52" ht="17.25" customHeight="1" thickBot="1">
      <c r="B31" s="61"/>
      <c r="C31" s="63"/>
      <c r="D31" s="80"/>
      <c r="E31" s="57"/>
      <c r="F31" s="77"/>
      <c r="G31" s="78">
        <f t="shared" si="1"/>
        <v>0</v>
      </c>
      <c r="H31" s="79">
        <f t="shared" si="2"/>
        <v>0</v>
      </c>
      <c r="I31" s="315"/>
      <c r="J31" s="73">
        <f t="shared" si="19"/>
        <v>0</v>
      </c>
      <c r="K31" s="73">
        <f t="shared" si="20"/>
        <v>0</v>
      </c>
      <c r="L31" s="73">
        <f t="shared" si="21"/>
        <v>0</v>
      </c>
      <c r="M31" s="73">
        <f t="shared" si="22"/>
        <v>0</v>
      </c>
      <c r="N31" s="73">
        <f t="shared" si="23"/>
        <v>0</v>
      </c>
      <c r="O31" s="73">
        <f t="shared" si="24"/>
        <v>0</v>
      </c>
      <c r="P31" s="73">
        <f t="shared" si="25"/>
        <v>0</v>
      </c>
      <c r="Q31" s="73">
        <f t="shared" si="26"/>
        <v>0</v>
      </c>
      <c r="R31" s="73">
        <f t="shared" si="27"/>
        <v>0</v>
      </c>
      <c r="S31" s="73">
        <f t="shared" si="28"/>
        <v>0</v>
      </c>
      <c r="T31" s="73">
        <f t="shared" si="29"/>
        <v>0</v>
      </c>
      <c r="U31" s="73">
        <f t="shared" si="30"/>
        <v>0</v>
      </c>
      <c r="V31" s="73">
        <f t="shared" si="5"/>
        <v>0</v>
      </c>
      <c r="W31" s="73">
        <f t="shared" si="5"/>
        <v>0</v>
      </c>
      <c r="X31" s="73">
        <f t="shared" si="5"/>
        <v>0</v>
      </c>
      <c r="Z31" s="73">
        <f t="shared" si="6"/>
        <v>0</v>
      </c>
      <c r="AA31" s="73">
        <f t="shared" si="7"/>
        <v>0</v>
      </c>
      <c r="AB31" s="73">
        <f t="shared" si="8"/>
        <v>0</v>
      </c>
      <c r="AC31" s="73">
        <f t="shared" si="9"/>
        <v>0</v>
      </c>
      <c r="AD31" s="73">
        <f t="shared" si="10"/>
        <v>0</v>
      </c>
      <c r="AE31" s="73">
        <f t="shared" si="11"/>
        <v>0</v>
      </c>
      <c r="AF31" s="73">
        <f t="shared" si="12"/>
        <v>0</v>
      </c>
      <c r="AG31" s="73">
        <f t="shared" si="13"/>
        <v>0</v>
      </c>
      <c r="AH31" s="73">
        <f t="shared" si="14"/>
        <v>0</v>
      </c>
      <c r="AI31" s="73">
        <f t="shared" si="15"/>
        <v>0</v>
      </c>
      <c r="AJ31" s="73">
        <f t="shared" si="16"/>
        <v>0</v>
      </c>
      <c r="AK31" s="73">
        <f t="shared" si="17"/>
        <v>0</v>
      </c>
      <c r="AL31" s="73">
        <f t="shared" si="18"/>
        <v>0</v>
      </c>
      <c r="AM31" s="73">
        <f t="shared" si="18"/>
        <v>0</v>
      </c>
      <c r="AN31" s="73">
        <f t="shared" si="18"/>
        <v>0</v>
      </c>
      <c r="AQ31" s="318" t="s">
        <v>63</v>
      </c>
      <c r="AR31" s="329">
        <f>AR27+AS17</f>
        <v>0</v>
      </c>
      <c r="AV31" s="113" t="s">
        <v>68</v>
      </c>
      <c r="AW31" s="114">
        <f>AW28/2</f>
        <v>0</v>
      </c>
    </row>
    <row r="32" spans="2:52" ht="16.5" customHeight="1">
      <c r="B32" s="61"/>
      <c r="C32" s="63"/>
      <c r="D32" s="80"/>
      <c r="E32" s="57"/>
      <c r="F32" s="77"/>
      <c r="G32" s="78">
        <f t="shared" si="1"/>
        <v>0</v>
      </c>
      <c r="H32" s="79">
        <f t="shared" si="2"/>
        <v>0</v>
      </c>
      <c r="I32" s="315"/>
      <c r="J32" s="73">
        <f t="shared" si="19"/>
        <v>0</v>
      </c>
      <c r="K32" s="73">
        <f t="shared" si="20"/>
        <v>0</v>
      </c>
      <c r="L32" s="73">
        <f t="shared" si="21"/>
        <v>0</v>
      </c>
      <c r="M32" s="73">
        <f t="shared" si="22"/>
        <v>0</v>
      </c>
      <c r="N32" s="73">
        <f t="shared" si="23"/>
        <v>0</v>
      </c>
      <c r="O32" s="73">
        <f t="shared" si="24"/>
        <v>0</v>
      </c>
      <c r="P32" s="73">
        <f t="shared" si="25"/>
        <v>0</v>
      </c>
      <c r="Q32" s="73">
        <f t="shared" si="26"/>
        <v>0</v>
      </c>
      <c r="R32" s="73">
        <f t="shared" si="27"/>
        <v>0</v>
      </c>
      <c r="S32" s="73">
        <f t="shared" si="28"/>
        <v>0</v>
      </c>
      <c r="T32" s="73">
        <f t="shared" si="29"/>
        <v>0</v>
      </c>
      <c r="U32" s="73">
        <f t="shared" si="30"/>
        <v>0</v>
      </c>
      <c r="V32" s="73">
        <f t="shared" si="5"/>
        <v>0</v>
      </c>
      <c r="W32" s="73">
        <f t="shared" si="5"/>
        <v>0</v>
      </c>
      <c r="X32" s="73">
        <f t="shared" si="5"/>
        <v>0</v>
      </c>
      <c r="Z32" s="73">
        <f t="shared" si="6"/>
        <v>0</v>
      </c>
      <c r="AA32" s="73">
        <f t="shared" si="7"/>
        <v>0</v>
      </c>
      <c r="AB32" s="73">
        <f t="shared" si="8"/>
        <v>0</v>
      </c>
      <c r="AC32" s="73">
        <f t="shared" si="9"/>
        <v>0</v>
      </c>
      <c r="AD32" s="73">
        <f t="shared" si="10"/>
        <v>0</v>
      </c>
      <c r="AE32" s="73">
        <f t="shared" si="11"/>
        <v>0</v>
      </c>
      <c r="AF32" s="73">
        <f t="shared" si="12"/>
        <v>0</v>
      </c>
      <c r="AG32" s="73">
        <f t="shared" si="13"/>
        <v>0</v>
      </c>
      <c r="AH32" s="73">
        <f t="shared" si="14"/>
        <v>0</v>
      </c>
      <c r="AI32" s="73">
        <f t="shared" si="15"/>
        <v>0</v>
      </c>
      <c r="AJ32" s="73">
        <f t="shared" si="16"/>
        <v>0</v>
      </c>
      <c r="AK32" s="73">
        <f t="shared" si="17"/>
        <v>0</v>
      </c>
      <c r="AL32" s="73">
        <f t="shared" si="18"/>
        <v>0</v>
      </c>
      <c r="AM32" s="73">
        <f t="shared" si="18"/>
        <v>0</v>
      </c>
      <c r="AN32" s="73">
        <f t="shared" si="18"/>
        <v>0</v>
      </c>
      <c r="AQ32" s="318" t="s">
        <v>61</v>
      </c>
      <c r="AR32" s="329">
        <f>AT17</f>
        <v>48.599999999999994</v>
      </c>
      <c r="AY32" s="318" t="s">
        <v>242</v>
      </c>
      <c r="AZ32" s="341">
        <f>AT17-AY4</f>
        <v>48.599999999999994</v>
      </c>
    </row>
    <row r="33" spans="2:52" ht="17.25" customHeight="1" thickBot="1">
      <c r="B33" s="61"/>
      <c r="C33" s="63"/>
      <c r="D33" s="80"/>
      <c r="E33" s="57"/>
      <c r="F33" s="77"/>
      <c r="G33" s="78">
        <f t="shared" si="1"/>
        <v>0</v>
      </c>
      <c r="H33" s="79">
        <f t="shared" si="2"/>
        <v>0</v>
      </c>
      <c r="I33" s="315"/>
      <c r="J33" s="73">
        <f t="shared" si="19"/>
        <v>0</v>
      </c>
      <c r="K33" s="73">
        <f t="shared" si="20"/>
        <v>0</v>
      </c>
      <c r="L33" s="73">
        <f t="shared" si="21"/>
        <v>0</v>
      </c>
      <c r="M33" s="73">
        <f t="shared" si="22"/>
        <v>0</v>
      </c>
      <c r="N33" s="73">
        <f t="shared" si="23"/>
        <v>0</v>
      </c>
      <c r="O33" s="73">
        <f t="shared" si="24"/>
        <v>0</v>
      </c>
      <c r="P33" s="73">
        <f t="shared" si="25"/>
        <v>0</v>
      </c>
      <c r="Q33" s="73">
        <f t="shared" si="26"/>
        <v>0</v>
      </c>
      <c r="R33" s="73">
        <f t="shared" si="27"/>
        <v>0</v>
      </c>
      <c r="S33" s="73">
        <f t="shared" si="28"/>
        <v>0</v>
      </c>
      <c r="T33" s="73">
        <f t="shared" si="29"/>
        <v>0</v>
      </c>
      <c r="U33" s="73">
        <f t="shared" si="30"/>
        <v>0</v>
      </c>
      <c r="V33" s="73">
        <f t="shared" si="5"/>
        <v>0</v>
      </c>
      <c r="W33" s="73">
        <f t="shared" si="5"/>
        <v>0</v>
      </c>
      <c r="X33" s="73">
        <f t="shared" si="5"/>
        <v>0</v>
      </c>
      <c r="Z33" s="73">
        <f t="shared" si="6"/>
        <v>0</v>
      </c>
      <c r="AA33" s="73">
        <f t="shared" si="7"/>
        <v>0</v>
      </c>
      <c r="AB33" s="73">
        <f t="shared" si="8"/>
        <v>0</v>
      </c>
      <c r="AC33" s="73">
        <f t="shared" si="9"/>
        <v>0</v>
      </c>
      <c r="AD33" s="73">
        <f t="shared" si="10"/>
        <v>0</v>
      </c>
      <c r="AE33" s="73">
        <f t="shared" si="11"/>
        <v>0</v>
      </c>
      <c r="AF33" s="73">
        <f t="shared" si="12"/>
        <v>0</v>
      </c>
      <c r="AG33" s="73">
        <f t="shared" si="13"/>
        <v>0</v>
      </c>
      <c r="AH33" s="73">
        <f t="shared" si="14"/>
        <v>0</v>
      </c>
      <c r="AI33" s="73">
        <f t="shared" si="15"/>
        <v>0</v>
      </c>
      <c r="AJ33" s="73">
        <f t="shared" si="16"/>
        <v>0</v>
      </c>
      <c r="AK33" s="73">
        <f t="shared" si="17"/>
        <v>0</v>
      </c>
      <c r="AL33" s="73">
        <f t="shared" si="18"/>
        <v>0</v>
      </c>
      <c r="AM33" s="73">
        <f t="shared" si="18"/>
        <v>0</v>
      </c>
      <c r="AN33" s="73">
        <f t="shared" si="18"/>
        <v>0</v>
      </c>
      <c r="AR33" s="60"/>
    </row>
    <row r="34" spans="2:52" ht="16.5" customHeight="1" thickBot="1">
      <c r="B34" s="61"/>
      <c r="C34" s="63"/>
      <c r="D34" s="80"/>
      <c r="E34" s="57"/>
      <c r="F34" s="77"/>
      <c r="G34" s="78">
        <f t="shared" si="1"/>
        <v>0</v>
      </c>
      <c r="H34" s="79">
        <f t="shared" si="2"/>
        <v>0</v>
      </c>
      <c r="I34" s="315"/>
      <c r="J34" s="73">
        <f t="shared" si="19"/>
        <v>0</v>
      </c>
      <c r="K34" s="73">
        <f t="shared" si="20"/>
        <v>0</v>
      </c>
      <c r="L34" s="73">
        <f t="shared" si="21"/>
        <v>0</v>
      </c>
      <c r="M34" s="73">
        <f t="shared" si="22"/>
        <v>0</v>
      </c>
      <c r="N34" s="73">
        <f t="shared" si="23"/>
        <v>0</v>
      </c>
      <c r="O34" s="73">
        <f t="shared" si="24"/>
        <v>0</v>
      </c>
      <c r="P34" s="73">
        <f t="shared" si="25"/>
        <v>0</v>
      </c>
      <c r="Q34" s="73">
        <f t="shared" si="26"/>
        <v>0</v>
      </c>
      <c r="R34" s="73">
        <f t="shared" si="27"/>
        <v>0</v>
      </c>
      <c r="S34" s="73">
        <f t="shared" si="28"/>
        <v>0</v>
      </c>
      <c r="T34" s="73">
        <f t="shared" si="29"/>
        <v>0</v>
      </c>
      <c r="U34" s="73">
        <f t="shared" si="30"/>
        <v>0</v>
      </c>
      <c r="V34" s="73">
        <f t="shared" si="5"/>
        <v>0</v>
      </c>
      <c r="W34" s="73">
        <f t="shared" si="5"/>
        <v>0</v>
      </c>
      <c r="X34" s="73">
        <f t="shared" si="5"/>
        <v>0</v>
      </c>
      <c r="Z34" s="73">
        <f t="shared" si="6"/>
        <v>0</v>
      </c>
      <c r="AA34" s="73">
        <f t="shared" si="7"/>
        <v>0</v>
      </c>
      <c r="AB34" s="73">
        <f t="shared" si="8"/>
        <v>0</v>
      </c>
      <c r="AC34" s="73">
        <f t="shared" si="9"/>
        <v>0</v>
      </c>
      <c r="AD34" s="73">
        <f t="shared" si="10"/>
        <v>0</v>
      </c>
      <c r="AE34" s="73">
        <f t="shared" si="11"/>
        <v>0</v>
      </c>
      <c r="AF34" s="73">
        <f t="shared" si="12"/>
        <v>0</v>
      </c>
      <c r="AG34" s="73">
        <f t="shared" si="13"/>
        <v>0</v>
      </c>
      <c r="AH34" s="73">
        <f t="shared" si="14"/>
        <v>0</v>
      </c>
      <c r="AI34" s="73">
        <f t="shared" si="15"/>
        <v>0</v>
      </c>
      <c r="AJ34" s="73">
        <f t="shared" si="16"/>
        <v>0</v>
      </c>
      <c r="AK34" s="73">
        <f t="shared" si="17"/>
        <v>0</v>
      </c>
      <c r="AL34" s="73">
        <f t="shared" si="18"/>
        <v>0</v>
      </c>
      <c r="AM34" s="73">
        <f t="shared" si="18"/>
        <v>0</v>
      </c>
      <c r="AN34" s="73">
        <f t="shared" si="18"/>
        <v>0</v>
      </c>
      <c r="AR34" s="330">
        <f>AR32+AR31</f>
        <v>48.599999999999994</v>
      </c>
      <c r="AS34" s="331" t="s">
        <v>236</v>
      </c>
      <c r="AT34" s="332">
        <f>AR24+AR27</f>
        <v>48.599999999999994</v>
      </c>
      <c r="AZ34" s="342">
        <f>AZ32+AZ30</f>
        <v>48.599999999999994</v>
      </c>
    </row>
    <row r="35" spans="2:52" ht="3" hidden="1" customHeight="1">
      <c r="B35" s="61"/>
      <c r="C35" s="63"/>
      <c r="D35" s="80"/>
      <c r="E35" s="57"/>
      <c r="F35" s="77"/>
      <c r="G35" s="78">
        <f t="shared" si="1"/>
        <v>0</v>
      </c>
      <c r="H35" s="79">
        <f t="shared" si="2"/>
        <v>0</v>
      </c>
      <c r="I35" s="315"/>
      <c r="J35" s="73">
        <f t="shared" si="19"/>
        <v>0</v>
      </c>
      <c r="K35" s="73">
        <f t="shared" si="20"/>
        <v>0</v>
      </c>
      <c r="L35" s="73">
        <f t="shared" si="21"/>
        <v>0</v>
      </c>
      <c r="M35" s="73">
        <f t="shared" si="22"/>
        <v>0</v>
      </c>
      <c r="N35" s="73">
        <f t="shared" si="23"/>
        <v>0</v>
      </c>
      <c r="O35" s="73">
        <f t="shared" si="24"/>
        <v>0</v>
      </c>
      <c r="P35" s="73">
        <f t="shared" si="25"/>
        <v>0</v>
      </c>
      <c r="Q35" s="73">
        <f t="shared" si="26"/>
        <v>0</v>
      </c>
      <c r="R35" s="73">
        <f t="shared" si="27"/>
        <v>0</v>
      </c>
      <c r="S35" s="73">
        <f t="shared" si="28"/>
        <v>0</v>
      </c>
      <c r="T35" s="73">
        <f t="shared" si="29"/>
        <v>0</v>
      </c>
      <c r="U35" s="73">
        <f t="shared" si="30"/>
        <v>0</v>
      </c>
      <c r="V35" s="73">
        <f t="shared" si="5"/>
        <v>0</v>
      </c>
      <c r="W35" s="73">
        <f t="shared" si="5"/>
        <v>0</v>
      </c>
      <c r="X35" s="73">
        <f t="shared" si="5"/>
        <v>0</v>
      </c>
      <c r="Z35" s="73">
        <f t="shared" si="6"/>
        <v>0</v>
      </c>
      <c r="AA35" s="73">
        <f t="shared" si="7"/>
        <v>0</v>
      </c>
      <c r="AB35" s="73">
        <f t="shared" si="8"/>
        <v>0</v>
      </c>
      <c r="AC35" s="73">
        <f t="shared" si="9"/>
        <v>0</v>
      </c>
      <c r="AD35" s="73">
        <f t="shared" si="10"/>
        <v>0</v>
      </c>
      <c r="AE35" s="73">
        <f t="shared" si="11"/>
        <v>0</v>
      </c>
      <c r="AF35" s="73">
        <f t="shared" si="12"/>
        <v>0</v>
      </c>
      <c r="AG35" s="73">
        <f t="shared" si="13"/>
        <v>0</v>
      </c>
      <c r="AH35" s="73">
        <f t="shared" si="14"/>
        <v>0</v>
      </c>
      <c r="AI35" s="73">
        <f t="shared" si="15"/>
        <v>0</v>
      </c>
      <c r="AJ35" s="73">
        <f t="shared" si="16"/>
        <v>0</v>
      </c>
      <c r="AK35" s="73">
        <f t="shared" si="17"/>
        <v>0</v>
      </c>
      <c r="AL35" s="73">
        <f t="shared" si="18"/>
        <v>0</v>
      </c>
      <c r="AM35" s="73">
        <f t="shared" si="18"/>
        <v>0</v>
      </c>
      <c r="AN35" s="73">
        <f t="shared" si="18"/>
        <v>0</v>
      </c>
    </row>
    <row r="36" spans="2:52" ht="16.5" hidden="1" customHeight="1">
      <c r="B36" s="61"/>
      <c r="C36" s="63"/>
      <c r="D36" s="80"/>
      <c r="E36" s="57"/>
      <c r="F36" s="77"/>
      <c r="G36" s="78">
        <f t="shared" si="1"/>
        <v>0</v>
      </c>
      <c r="H36" s="79">
        <f t="shared" si="2"/>
        <v>0</v>
      </c>
      <c r="I36" s="315"/>
      <c r="J36" s="73">
        <f t="shared" si="19"/>
        <v>0</v>
      </c>
      <c r="K36" s="73">
        <f t="shared" si="20"/>
        <v>0</v>
      </c>
      <c r="L36" s="73">
        <f t="shared" si="21"/>
        <v>0</v>
      </c>
      <c r="M36" s="73">
        <f t="shared" si="22"/>
        <v>0</v>
      </c>
      <c r="N36" s="73">
        <f t="shared" si="23"/>
        <v>0</v>
      </c>
      <c r="O36" s="73">
        <f t="shared" si="24"/>
        <v>0</v>
      </c>
      <c r="P36" s="73">
        <f t="shared" si="25"/>
        <v>0</v>
      </c>
      <c r="Q36" s="73">
        <f t="shared" si="26"/>
        <v>0</v>
      </c>
      <c r="R36" s="73">
        <f t="shared" si="27"/>
        <v>0</v>
      </c>
      <c r="S36" s="73">
        <f t="shared" si="28"/>
        <v>0</v>
      </c>
      <c r="T36" s="73">
        <f t="shared" si="29"/>
        <v>0</v>
      </c>
      <c r="U36" s="73">
        <f t="shared" si="30"/>
        <v>0</v>
      </c>
      <c r="V36" s="73">
        <f t="shared" ref="V36:X62" si="31">IF($D36=V$2,$H36,0)</f>
        <v>0</v>
      </c>
      <c r="W36" s="73">
        <f t="shared" si="31"/>
        <v>0</v>
      </c>
      <c r="X36" s="73">
        <f t="shared" si="31"/>
        <v>0</v>
      </c>
      <c r="Z36" s="73">
        <f t="shared" si="6"/>
        <v>0</v>
      </c>
      <c r="AA36" s="73">
        <f t="shared" si="7"/>
        <v>0</v>
      </c>
      <c r="AB36" s="73">
        <f t="shared" si="8"/>
        <v>0</v>
      </c>
      <c r="AC36" s="73">
        <f t="shared" si="9"/>
        <v>0</v>
      </c>
      <c r="AD36" s="73">
        <f t="shared" si="10"/>
        <v>0</v>
      </c>
      <c r="AE36" s="73">
        <f t="shared" si="11"/>
        <v>0</v>
      </c>
      <c r="AF36" s="73">
        <f t="shared" si="12"/>
        <v>0</v>
      </c>
      <c r="AG36" s="73">
        <f t="shared" si="13"/>
        <v>0</v>
      </c>
      <c r="AH36" s="73">
        <f t="shared" si="14"/>
        <v>0</v>
      </c>
      <c r="AI36" s="73">
        <f t="shared" si="15"/>
        <v>0</v>
      </c>
      <c r="AJ36" s="73">
        <f t="shared" si="16"/>
        <v>0</v>
      </c>
      <c r="AK36" s="73">
        <f t="shared" si="17"/>
        <v>0</v>
      </c>
      <c r="AL36" s="73">
        <f t="shared" si="18"/>
        <v>0</v>
      </c>
      <c r="AM36" s="73">
        <f t="shared" si="18"/>
        <v>0</v>
      </c>
      <c r="AN36" s="73">
        <f t="shared" si="18"/>
        <v>0</v>
      </c>
    </row>
    <row r="37" spans="2:52" ht="16.5" hidden="1" customHeight="1">
      <c r="B37" s="61"/>
      <c r="C37" s="63"/>
      <c r="D37" s="80"/>
      <c r="E37" s="57"/>
      <c r="F37" s="77"/>
      <c r="G37" s="78">
        <f t="shared" si="1"/>
        <v>0</v>
      </c>
      <c r="H37" s="79">
        <f t="shared" si="2"/>
        <v>0</v>
      </c>
      <c r="I37" s="315"/>
      <c r="J37" s="73">
        <f t="shared" si="19"/>
        <v>0</v>
      </c>
      <c r="K37" s="73">
        <f t="shared" si="20"/>
        <v>0</v>
      </c>
      <c r="L37" s="73">
        <f t="shared" si="21"/>
        <v>0</v>
      </c>
      <c r="M37" s="73">
        <f t="shared" si="22"/>
        <v>0</v>
      </c>
      <c r="N37" s="73">
        <f t="shared" si="23"/>
        <v>0</v>
      </c>
      <c r="O37" s="73">
        <f t="shared" si="24"/>
        <v>0</v>
      </c>
      <c r="P37" s="73">
        <f t="shared" si="25"/>
        <v>0</v>
      </c>
      <c r="Q37" s="73">
        <f t="shared" si="26"/>
        <v>0</v>
      </c>
      <c r="R37" s="73">
        <f t="shared" si="27"/>
        <v>0</v>
      </c>
      <c r="S37" s="73">
        <f t="shared" si="28"/>
        <v>0</v>
      </c>
      <c r="T37" s="73">
        <f t="shared" si="29"/>
        <v>0</v>
      </c>
      <c r="U37" s="73">
        <f t="shared" si="30"/>
        <v>0</v>
      </c>
      <c r="V37" s="73">
        <f t="shared" si="31"/>
        <v>0</v>
      </c>
      <c r="W37" s="73">
        <f t="shared" si="31"/>
        <v>0</v>
      </c>
      <c r="X37" s="73">
        <f t="shared" si="31"/>
        <v>0</v>
      </c>
      <c r="Z37" s="73">
        <f t="shared" si="6"/>
        <v>0</v>
      </c>
      <c r="AA37" s="73">
        <f t="shared" si="7"/>
        <v>0</v>
      </c>
      <c r="AB37" s="73">
        <f t="shared" si="8"/>
        <v>0</v>
      </c>
      <c r="AC37" s="73">
        <f t="shared" si="9"/>
        <v>0</v>
      </c>
      <c r="AD37" s="73">
        <f t="shared" si="10"/>
        <v>0</v>
      </c>
      <c r="AE37" s="73">
        <f t="shared" si="11"/>
        <v>0</v>
      </c>
      <c r="AF37" s="73">
        <f t="shared" si="12"/>
        <v>0</v>
      </c>
      <c r="AG37" s="73">
        <f t="shared" si="13"/>
        <v>0</v>
      </c>
      <c r="AH37" s="73">
        <f t="shared" si="14"/>
        <v>0</v>
      </c>
      <c r="AI37" s="73">
        <f t="shared" si="15"/>
        <v>0</v>
      </c>
      <c r="AJ37" s="73">
        <f t="shared" si="16"/>
        <v>0</v>
      </c>
      <c r="AK37" s="73">
        <f t="shared" si="17"/>
        <v>0</v>
      </c>
      <c r="AL37" s="73">
        <f t="shared" si="18"/>
        <v>0</v>
      </c>
      <c r="AM37" s="73">
        <f t="shared" si="18"/>
        <v>0</v>
      </c>
      <c r="AN37" s="73">
        <f t="shared" si="18"/>
        <v>0</v>
      </c>
    </row>
    <row r="38" spans="2:52" ht="16.5" hidden="1" customHeight="1">
      <c r="B38" s="61"/>
      <c r="C38" s="63"/>
      <c r="D38" s="80"/>
      <c r="E38" s="57"/>
      <c r="F38" s="77"/>
      <c r="G38" s="78">
        <f t="shared" si="1"/>
        <v>0</v>
      </c>
      <c r="H38" s="79">
        <f t="shared" si="2"/>
        <v>0</v>
      </c>
      <c r="I38" s="315"/>
      <c r="J38" s="73">
        <f t="shared" si="19"/>
        <v>0</v>
      </c>
      <c r="K38" s="73">
        <f t="shared" si="20"/>
        <v>0</v>
      </c>
      <c r="L38" s="73">
        <f t="shared" si="21"/>
        <v>0</v>
      </c>
      <c r="M38" s="73">
        <f t="shared" si="22"/>
        <v>0</v>
      </c>
      <c r="N38" s="73">
        <f t="shared" si="23"/>
        <v>0</v>
      </c>
      <c r="O38" s="73">
        <f t="shared" si="24"/>
        <v>0</v>
      </c>
      <c r="P38" s="73">
        <f t="shared" si="25"/>
        <v>0</v>
      </c>
      <c r="Q38" s="73">
        <f t="shared" si="26"/>
        <v>0</v>
      </c>
      <c r="R38" s="73">
        <f t="shared" si="27"/>
        <v>0</v>
      </c>
      <c r="S38" s="73">
        <f t="shared" si="28"/>
        <v>0</v>
      </c>
      <c r="T38" s="73">
        <f t="shared" si="29"/>
        <v>0</v>
      </c>
      <c r="U38" s="73">
        <f t="shared" si="30"/>
        <v>0</v>
      </c>
      <c r="V38" s="73">
        <f t="shared" si="31"/>
        <v>0</v>
      </c>
      <c r="W38" s="73">
        <f t="shared" si="31"/>
        <v>0</v>
      </c>
      <c r="X38" s="73">
        <f t="shared" si="31"/>
        <v>0</v>
      </c>
      <c r="Z38" s="73">
        <f t="shared" si="6"/>
        <v>0</v>
      </c>
      <c r="AA38" s="73">
        <f t="shared" si="7"/>
        <v>0</v>
      </c>
      <c r="AB38" s="73">
        <f t="shared" si="8"/>
        <v>0</v>
      </c>
      <c r="AC38" s="73">
        <f t="shared" si="9"/>
        <v>0</v>
      </c>
      <c r="AD38" s="73">
        <f t="shared" si="10"/>
        <v>0</v>
      </c>
      <c r="AE38" s="73">
        <f t="shared" si="11"/>
        <v>0</v>
      </c>
      <c r="AF38" s="73">
        <f t="shared" si="12"/>
        <v>0</v>
      </c>
      <c r="AG38" s="73">
        <f t="shared" si="13"/>
        <v>0</v>
      </c>
      <c r="AH38" s="73">
        <f t="shared" si="14"/>
        <v>0</v>
      </c>
      <c r="AI38" s="73">
        <f t="shared" si="15"/>
        <v>0</v>
      </c>
      <c r="AJ38" s="73">
        <f t="shared" si="16"/>
        <v>0</v>
      </c>
      <c r="AK38" s="73">
        <f t="shared" si="17"/>
        <v>0</v>
      </c>
      <c r="AL38" s="73">
        <f t="shared" si="18"/>
        <v>0</v>
      </c>
      <c r="AM38" s="73">
        <f t="shared" si="18"/>
        <v>0</v>
      </c>
      <c r="AN38" s="73">
        <f t="shared" si="18"/>
        <v>0</v>
      </c>
    </row>
    <row r="39" spans="2:52" ht="16.5" hidden="1" customHeight="1">
      <c r="B39" s="61"/>
      <c r="C39" s="63"/>
      <c r="D39" s="80"/>
      <c r="E39" s="57"/>
      <c r="F39" s="77"/>
      <c r="G39" s="78">
        <f t="shared" si="1"/>
        <v>0</v>
      </c>
      <c r="H39" s="79">
        <f t="shared" si="2"/>
        <v>0</v>
      </c>
      <c r="I39" s="315"/>
      <c r="J39" s="73">
        <f t="shared" si="19"/>
        <v>0</v>
      </c>
      <c r="K39" s="73">
        <f t="shared" si="20"/>
        <v>0</v>
      </c>
      <c r="L39" s="73">
        <f t="shared" si="21"/>
        <v>0</v>
      </c>
      <c r="M39" s="73">
        <f t="shared" si="22"/>
        <v>0</v>
      </c>
      <c r="N39" s="73">
        <f t="shared" si="23"/>
        <v>0</v>
      </c>
      <c r="O39" s="73">
        <f t="shared" si="24"/>
        <v>0</v>
      </c>
      <c r="P39" s="73">
        <f t="shared" si="25"/>
        <v>0</v>
      </c>
      <c r="Q39" s="73">
        <f t="shared" si="26"/>
        <v>0</v>
      </c>
      <c r="R39" s="73">
        <f t="shared" si="27"/>
        <v>0</v>
      </c>
      <c r="S39" s="73">
        <f t="shared" si="28"/>
        <v>0</v>
      </c>
      <c r="T39" s="73">
        <f t="shared" si="29"/>
        <v>0</v>
      </c>
      <c r="U39" s="73">
        <f t="shared" si="30"/>
        <v>0</v>
      </c>
      <c r="V39" s="73">
        <f t="shared" si="31"/>
        <v>0</v>
      </c>
      <c r="W39" s="73">
        <f t="shared" si="31"/>
        <v>0</v>
      </c>
      <c r="X39" s="73">
        <f t="shared" si="31"/>
        <v>0</v>
      </c>
      <c r="Z39" s="73">
        <f t="shared" si="6"/>
        <v>0</v>
      </c>
      <c r="AA39" s="73">
        <f t="shared" si="7"/>
        <v>0</v>
      </c>
      <c r="AB39" s="73">
        <f t="shared" si="8"/>
        <v>0</v>
      </c>
      <c r="AC39" s="73">
        <f t="shared" si="9"/>
        <v>0</v>
      </c>
      <c r="AD39" s="73">
        <f t="shared" si="10"/>
        <v>0</v>
      </c>
      <c r="AE39" s="73">
        <f t="shared" si="11"/>
        <v>0</v>
      </c>
      <c r="AF39" s="73">
        <f t="shared" si="12"/>
        <v>0</v>
      </c>
      <c r="AG39" s="73">
        <f t="shared" si="13"/>
        <v>0</v>
      </c>
      <c r="AH39" s="73">
        <f t="shared" si="14"/>
        <v>0</v>
      </c>
      <c r="AI39" s="73">
        <f t="shared" si="15"/>
        <v>0</v>
      </c>
      <c r="AJ39" s="73">
        <f t="shared" si="16"/>
        <v>0</v>
      </c>
      <c r="AK39" s="73">
        <f t="shared" si="17"/>
        <v>0</v>
      </c>
      <c r="AL39" s="73">
        <f t="shared" si="18"/>
        <v>0</v>
      </c>
      <c r="AM39" s="73">
        <f t="shared" si="18"/>
        <v>0</v>
      </c>
      <c r="AN39" s="73">
        <f t="shared" si="18"/>
        <v>0</v>
      </c>
      <c r="AZ39" s="56">
        <v>1079.05</v>
      </c>
    </row>
    <row r="40" spans="2:52" ht="16.5" hidden="1" customHeight="1">
      <c r="B40" s="61"/>
      <c r="C40" s="63"/>
      <c r="D40" s="80"/>
      <c r="E40" s="57"/>
      <c r="F40" s="77"/>
      <c r="G40" s="78">
        <f t="shared" si="1"/>
        <v>0</v>
      </c>
      <c r="H40" s="79">
        <f t="shared" si="2"/>
        <v>0</v>
      </c>
      <c r="I40" s="315"/>
      <c r="J40" s="73">
        <f>IF($D40="ALIMENTAÇÃO",$H40,0)</f>
        <v>0</v>
      </c>
      <c r="K40" s="73">
        <f>IF($D40="ANIMAIS",$H40,0)</f>
        <v>0</v>
      </c>
      <c r="L40" s="73">
        <f>IF($D40="FILHO",$H40,0)</f>
        <v>0</v>
      </c>
      <c r="M40" s="73">
        <f>IF($D40="GASOLINA",$H40,0)</f>
        <v>0</v>
      </c>
      <c r="N40" s="73">
        <f>IF($D40="LAZER",$H40,0)</f>
        <v>0</v>
      </c>
      <c r="O40" s="73">
        <f>IF($D40="MANUT. IMÓVEL",$H40,0)</f>
        <v>0</v>
      </c>
      <c r="P40" s="73">
        <f>IF($D40="MANUT. VEICULAR",$H40,0)</f>
        <v>0</v>
      </c>
      <c r="Q40" s="73">
        <f>IF($D40="MÓVEIS",$H40,0)</f>
        <v>0</v>
      </c>
      <c r="R40" s="73">
        <f>IF($D40="OUTROS",$H40,0)</f>
        <v>0</v>
      </c>
      <c r="S40" s="73">
        <f>IF($D40="PLANOS",$H40,0)</f>
        <v>0</v>
      </c>
      <c r="T40" s="73">
        <f>IF($D40="SAÚDE",$H40,0)</f>
        <v>0</v>
      </c>
      <c r="U40" s="73">
        <f>IF($D40="TRANSPORTE",$H40,0)</f>
        <v>0</v>
      </c>
      <c r="V40" s="73">
        <f>IF($D40=V$2,$H40,0)</f>
        <v>0</v>
      </c>
      <c r="W40" s="73">
        <f>IF($D40=W$2,$H40,0)</f>
        <v>0</v>
      </c>
      <c r="X40" s="73">
        <f>IF($D40=X$2,$H40,0)</f>
        <v>0</v>
      </c>
      <c r="Z40" s="73">
        <f>IF($D40="ALIMENTAÇÃO",$G40,0)</f>
        <v>0</v>
      </c>
      <c r="AA40" s="73">
        <f>IF($D40="ANIMAIS",$G40,0)</f>
        <v>0</v>
      </c>
      <c r="AB40" s="73">
        <f>IF($D40="FILHO",$G40,0)</f>
        <v>0</v>
      </c>
      <c r="AC40" s="73">
        <f>IF($D40="GASOLINA",$G40,0)</f>
        <v>0</v>
      </c>
      <c r="AD40" s="73">
        <f>IF($D40="LAZER",$G40,0)</f>
        <v>0</v>
      </c>
      <c r="AE40" s="73">
        <f>IF($D40="MANUT. IMÓVEL",$G40,0)</f>
        <v>0</v>
      </c>
      <c r="AF40" s="73">
        <f>IF($D40="MANUT. VEICULAR",$G40,0)</f>
        <v>0</v>
      </c>
      <c r="AG40" s="73">
        <f>IF($D40="MÓVEIS",$G40,0)</f>
        <v>0</v>
      </c>
      <c r="AH40" s="73">
        <f>IF($D40="OUTROS",$G40,0)</f>
        <v>0</v>
      </c>
      <c r="AI40" s="73">
        <f>IF($D40="PLANOS",$G40,0)</f>
        <v>0</v>
      </c>
      <c r="AJ40" s="73">
        <f>IF($D40="SAÚDE",$G40,0)</f>
        <v>0</v>
      </c>
      <c r="AK40" s="73">
        <f>IF($D40="TRANSPORTE",$G40,0)</f>
        <v>0</v>
      </c>
      <c r="AL40" s="73">
        <f>IF($D40=AL$2,$G40,0)</f>
        <v>0</v>
      </c>
      <c r="AM40" s="73">
        <f>IF($D40=AM$2,$G40,0)</f>
        <v>0</v>
      </c>
      <c r="AN40" s="73">
        <f>IF($D40=AN$2,$G40,0)</f>
        <v>0</v>
      </c>
    </row>
    <row r="41" spans="2:52" ht="16.5" hidden="1" customHeight="1">
      <c r="B41" s="61"/>
      <c r="C41" s="63"/>
      <c r="D41" s="80"/>
      <c r="E41" s="57"/>
      <c r="F41" s="77"/>
      <c r="G41" s="78">
        <f t="shared" si="1"/>
        <v>0</v>
      </c>
      <c r="H41" s="79">
        <f t="shared" si="2"/>
        <v>0</v>
      </c>
      <c r="I41" s="315"/>
      <c r="J41" s="73">
        <f t="shared" si="19"/>
        <v>0</v>
      </c>
      <c r="K41" s="73">
        <f t="shared" si="20"/>
        <v>0</v>
      </c>
      <c r="L41" s="73">
        <f t="shared" si="21"/>
        <v>0</v>
      </c>
      <c r="M41" s="73">
        <f t="shared" si="22"/>
        <v>0</v>
      </c>
      <c r="N41" s="73">
        <f t="shared" si="23"/>
        <v>0</v>
      </c>
      <c r="O41" s="73">
        <f t="shared" si="24"/>
        <v>0</v>
      </c>
      <c r="P41" s="73">
        <f t="shared" si="25"/>
        <v>0</v>
      </c>
      <c r="Q41" s="73">
        <f t="shared" si="26"/>
        <v>0</v>
      </c>
      <c r="R41" s="73">
        <f t="shared" si="27"/>
        <v>0</v>
      </c>
      <c r="S41" s="73">
        <f t="shared" si="28"/>
        <v>0</v>
      </c>
      <c r="T41" s="73">
        <f t="shared" si="29"/>
        <v>0</v>
      </c>
      <c r="U41" s="73">
        <f t="shared" si="30"/>
        <v>0</v>
      </c>
      <c r="V41" s="73">
        <f t="shared" si="31"/>
        <v>0</v>
      </c>
      <c r="W41" s="73">
        <f t="shared" si="31"/>
        <v>0</v>
      </c>
      <c r="X41" s="73">
        <f t="shared" si="31"/>
        <v>0</v>
      </c>
      <c r="Z41" s="73">
        <f t="shared" si="6"/>
        <v>0</v>
      </c>
      <c r="AA41" s="73">
        <f t="shared" si="7"/>
        <v>0</v>
      </c>
      <c r="AB41" s="73">
        <f t="shared" si="8"/>
        <v>0</v>
      </c>
      <c r="AC41" s="73">
        <f t="shared" si="9"/>
        <v>0</v>
      </c>
      <c r="AD41" s="73">
        <f t="shared" si="10"/>
        <v>0</v>
      </c>
      <c r="AE41" s="73">
        <f t="shared" si="11"/>
        <v>0</v>
      </c>
      <c r="AF41" s="73">
        <f t="shared" si="12"/>
        <v>0</v>
      </c>
      <c r="AG41" s="73">
        <f t="shared" si="13"/>
        <v>0</v>
      </c>
      <c r="AH41" s="73">
        <f t="shared" si="14"/>
        <v>0</v>
      </c>
      <c r="AI41" s="73">
        <f t="shared" si="15"/>
        <v>0</v>
      </c>
      <c r="AJ41" s="73">
        <f t="shared" si="16"/>
        <v>0</v>
      </c>
      <c r="AK41" s="73">
        <f t="shared" si="17"/>
        <v>0</v>
      </c>
      <c r="AL41" s="73">
        <f t="shared" si="18"/>
        <v>0</v>
      </c>
      <c r="AM41" s="73">
        <f t="shared" si="18"/>
        <v>0</v>
      </c>
      <c r="AN41" s="73">
        <f t="shared" si="18"/>
        <v>0</v>
      </c>
    </row>
    <row r="42" spans="2:52" ht="16.5" hidden="1" customHeight="1">
      <c r="B42" s="61"/>
      <c r="C42" s="63"/>
      <c r="D42" s="80"/>
      <c r="E42" s="57"/>
      <c r="F42" s="77"/>
      <c r="G42" s="78">
        <f t="shared" si="1"/>
        <v>0</v>
      </c>
      <c r="H42" s="79">
        <f t="shared" si="2"/>
        <v>0</v>
      </c>
      <c r="I42" s="315"/>
      <c r="J42" s="73">
        <f t="shared" si="19"/>
        <v>0</v>
      </c>
      <c r="K42" s="73">
        <f t="shared" si="20"/>
        <v>0</v>
      </c>
      <c r="L42" s="73">
        <f t="shared" si="21"/>
        <v>0</v>
      </c>
      <c r="M42" s="73">
        <f t="shared" si="22"/>
        <v>0</v>
      </c>
      <c r="N42" s="73">
        <f t="shared" si="23"/>
        <v>0</v>
      </c>
      <c r="O42" s="73">
        <f t="shared" si="24"/>
        <v>0</v>
      </c>
      <c r="P42" s="73">
        <f t="shared" si="25"/>
        <v>0</v>
      </c>
      <c r="Q42" s="73">
        <f t="shared" si="26"/>
        <v>0</v>
      </c>
      <c r="R42" s="73">
        <f t="shared" si="27"/>
        <v>0</v>
      </c>
      <c r="S42" s="73">
        <f t="shared" si="28"/>
        <v>0</v>
      </c>
      <c r="T42" s="73">
        <f t="shared" si="29"/>
        <v>0</v>
      </c>
      <c r="U42" s="73">
        <f t="shared" si="30"/>
        <v>0</v>
      </c>
      <c r="V42" s="73">
        <f t="shared" si="31"/>
        <v>0</v>
      </c>
      <c r="W42" s="73">
        <f t="shared" si="31"/>
        <v>0</v>
      </c>
      <c r="X42" s="73">
        <f t="shared" si="31"/>
        <v>0</v>
      </c>
      <c r="Z42" s="73">
        <f t="shared" si="6"/>
        <v>0</v>
      </c>
      <c r="AA42" s="73">
        <f t="shared" si="7"/>
        <v>0</v>
      </c>
      <c r="AB42" s="73">
        <f t="shared" si="8"/>
        <v>0</v>
      </c>
      <c r="AC42" s="73">
        <f t="shared" si="9"/>
        <v>0</v>
      </c>
      <c r="AD42" s="73">
        <f t="shared" si="10"/>
        <v>0</v>
      </c>
      <c r="AE42" s="73">
        <f t="shared" si="11"/>
        <v>0</v>
      </c>
      <c r="AF42" s="73">
        <f t="shared" si="12"/>
        <v>0</v>
      </c>
      <c r="AG42" s="73">
        <f t="shared" si="13"/>
        <v>0</v>
      </c>
      <c r="AH42" s="73">
        <f t="shared" si="14"/>
        <v>0</v>
      </c>
      <c r="AI42" s="73">
        <f t="shared" si="15"/>
        <v>0</v>
      </c>
      <c r="AJ42" s="73">
        <f t="shared" si="16"/>
        <v>0</v>
      </c>
      <c r="AK42" s="73">
        <f t="shared" si="17"/>
        <v>0</v>
      </c>
      <c r="AL42" s="73">
        <f t="shared" si="18"/>
        <v>0</v>
      </c>
      <c r="AM42" s="73">
        <f t="shared" si="18"/>
        <v>0</v>
      </c>
      <c r="AN42" s="73">
        <f t="shared" si="18"/>
        <v>0</v>
      </c>
    </row>
    <row r="43" spans="2:52" ht="16.5" hidden="1" customHeight="1">
      <c r="B43" s="61"/>
      <c r="C43" s="63"/>
      <c r="D43" s="80"/>
      <c r="E43" s="57"/>
      <c r="F43" s="77"/>
      <c r="G43" s="78">
        <f t="shared" si="1"/>
        <v>0</v>
      </c>
      <c r="H43" s="79">
        <f t="shared" si="2"/>
        <v>0</v>
      </c>
      <c r="I43" s="315"/>
      <c r="J43" s="73">
        <f t="shared" si="19"/>
        <v>0</v>
      </c>
      <c r="K43" s="73">
        <f t="shared" si="20"/>
        <v>0</v>
      </c>
      <c r="L43" s="73">
        <f t="shared" si="21"/>
        <v>0</v>
      </c>
      <c r="M43" s="73">
        <f t="shared" si="22"/>
        <v>0</v>
      </c>
      <c r="N43" s="73">
        <f t="shared" si="23"/>
        <v>0</v>
      </c>
      <c r="O43" s="73">
        <f t="shared" si="24"/>
        <v>0</v>
      </c>
      <c r="P43" s="73">
        <f t="shared" si="25"/>
        <v>0</v>
      </c>
      <c r="Q43" s="73">
        <f t="shared" si="26"/>
        <v>0</v>
      </c>
      <c r="R43" s="73">
        <f t="shared" si="27"/>
        <v>0</v>
      </c>
      <c r="S43" s="73">
        <f t="shared" si="28"/>
        <v>0</v>
      </c>
      <c r="T43" s="73">
        <f t="shared" si="29"/>
        <v>0</v>
      </c>
      <c r="U43" s="73">
        <f t="shared" si="30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Z43" s="73">
        <f t="shared" si="6"/>
        <v>0</v>
      </c>
      <c r="AA43" s="73">
        <f t="shared" si="7"/>
        <v>0</v>
      </c>
      <c r="AB43" s="73">
        <f t="shared" si="8"/>
        <v>0</v>
      </c>
      <c r="AC43" s="73">
        <f t="shared" si="9"/>
        <v>0</v>
      </c>
      <c r="AD43" s="73">
        <f t="shared" si="10"/>
        <v>0</v>
      </c>
      <c r="AE43" s="73">
        <f t="shared" si="11"/>
        <v>0</v>
      </c>
      <c r="AF43" s="73">
        <f t="shared" si="12"/>
        <v>0</v>
      </c>
      <c r="AG43" s="73">
        <f t="shared" si="13"/>
        <v>0</v>
      </c>
      <c r="AH43" s="73">
        <f t="shared" si="14"/>
        <v>0</v>
      </c>
      <c r="AI43" s="73">
        <f t="shared" si="15"/>
        <v>0</v>
      </c>
      <c r="AJ43" s="73">
        <f t="shared" si="16"/>
        <v>0</v>
      </c>
      <c r="AK43" s="73">
        <f t="shared" si="17"/>
        <v>0</v>
      </c>
      <c r="AL43" s="73">
        <f t="shared" si="18"/>
        <v>0</v>
      </c>
      <c r="AM43" s="73">
        <f t="shared" si="18"/>
        <v>0</v>
      </c>
      <c r="AN43" s="73">
        <f t="shared" si="18"/>
        <v>0</v>
      </c>
    </row>
    <row r="44" spans="2:52" ht="16.5" hidden="1" customHeight="1">
      <c r="B44" s="61"/>
      <c r="C44" s="63"/>
      <c r="D44" s="80"/>
      <c r="E44" s="57"/>
      <c r="F44" s="77"/>
      <c r="G44" s="78">
        <f t="shared" si="1"/>
        <v>0</v>
      </c>
      <c r="H44" s="79">
        <f t="shared" si="2"/>
        <v>0</v>
      </c>
      <c r="I44" s="315"/>
      <c r="J44" s="73">
        <f t="shared" si="19"/>
        <v>0</v>
      </c>
      <c r="K44" s="73">
        <f t="shared" si="20"/>
        <v>0</v>
      </c>
      <c r="L44" s="73">
        <f t="shared" si="21"/>
        <v>0</v>
      </c>
      <c r="M44" s="73">
        <f t="shared" si="22"/>
        <v>0</v>
      </c>
      <c r="N44" s="73">
        <f t="shared" si="23"/>
        <v>0</v>
      </c>
      <c r="O44" s="73">
        <f t="shared" si="24"/>
        <v>0</v>
      </c>
      <c r="P44" s="73">
        <f t="shared" si="25"/>
        <v>0</v>
      </c>
      <c r="Q44" s="73">
        <f t="shared" si="26"/>
        <v>0</v>
      </c>
      <c r="R44" s="73">
        <f t="shared" si="27"/>
        <v>0</v>
      </c>
      <c r="S44" s="73">
        <f t="shared" si="28"/>
        <v>0</v>
      </c>
      <c r="T44" s="73">
        <f t="shared" si="29"/>
        <v>0</v>
      </c>
      <c r="U44" s="73">
        <f t="shared" si="30"/>
        <v>0</v>
      </c>
      <c r="V44" s="73">
        <f t="shared" si="31"/>
        <v>0</v>
      </c>
      <c r="W44" s="73">
        <f t="shared" si="31"/>
        <v>0</v>
      </c>
      <c r="X44" s="73">
        <f t="shared" si="31"/>
        <v>0</v>
      </c>
      <c r="Z44" s="73">
        <f t="shared" si="6"/>
        <v>0</v>
      </c>
      <c r="AA44" s="73">
        <f t="shared" si="7"/>
        <v>0</v>
      </c>
      <c r="AB44" s="73">
        <f t="shared" si="8"/>
        <v>0</v>
      </c>
      <c r="AC44" s="73">
        <f t="shared" si="9"/>
        <v>0</v>
      </c>
      <c r="AD44" s="73">
        <f t="shared" si="10"/>
        <v>0</v>
      </c>
      <c r="AE44" s="73">
        <f t="shared" si="11"/>
        <v>0</v>
      </c>
      <c r="AF44" s="73">
        <f t="shared" si="12"/>
        <v>0</v>
      </c>
      <c r="AG44" s="73">
        <f t="shared" si="13"/>
        <v>0</v>
      </c>
      <c r="AH44" s="73">
        <f t="shared" si="14"/>
        <v>0</v>
      </c>
      <c r="AI44" s="73">
        <f t="shared" si="15"/>
        <v>0</v>
      </c>
      <c r="AJ44" s="73">
        <f t="shared" si="16"/>
        <v>0</v>
      </c>
      <c r="AK44" s="73">
        <f t="shared" si="17"/>
        <v>0</v>
      </c>
      <c r="AL44" s="73">
        <f t="shared" si="18"/>
        <v>0</v>
      </c>
      <c r="AM44" s="73">
        <f t="shared" si="18"/>
        <v>0</v>
      </c>
      <c r="AN44" s="73">
        <f t="shared" si="18"/>
        <v>0</v>
      </c>
    </row>
    <row r="45" spans="2:52" ht="16.5" hidden="1" customHeight="1">
      <c r="B45" s="61"/>
      <c r="C45" s="63"/>
      <c r="D45" s="80"/>
      <c r="E45" s="57"/>
      <c r="F45" s="77"/>
      <c r="G45" s="78">
        <f t="shared" si="1"/>
        <v>0</v>
      </c>
      <c r="H45" s="79">
        <f t="shared" si="2"/>
        <v>0</v>
      </c>
      <c r="I45" s="315"/>
      <c r="J45" s="73">
        <f t="shared" si="19"/>
        <v>0</v>
      </c>
      <c r="K45" s="73">
        <f t="shared" si="20"/>
        <v>0</v>
      </c>
      <c r="L45" s="73">
        <f t="shared" si="21"/>
        <v>0</v>
      </c>
      <c r="M45" s="73">
        <f t="shared" si="22"/>
        <v>0</v>
      </c>
      <c r="N45" s="73">
        <f t="shared" si="23"/>
        <v>0</v>
      </c>
      <c r="O45" s="73">
        <f t="shared" si="24"/>
        <v>0</v>
      </c>
      <c r="P45" s="73">
        <f t="shared" si="25"/>
        <v>0</v>
      </c>
      <c r="Q45" s="73">
        <f t="shared" si="26"/>
        <v>0</v>
      </c>
      <c r="R45" s="73">
        <f t="shared" si="27"/>
        <v>0</v>
      </c>
      <c r="S45" s="73">
        <f t="shared" si="28"/>
        <v>0</v>
      </c>
      <c r="T45" s="73">
        <f t="shared" si="29"/>
        <v>0</v>
      </c>
      <c r="U45" s="73">
        <f t="shared" si="30"/>
        <v>0</v>
      </c>
      <c r="V45" s="73">
        <f t="shared" si="31"/>
        <v>0</v>
      </c>
      <c r="W45" s="73">
        <f t="shared" si="31"/>
        <v>0</v>
      </c>
      <c r="X45" s="73">
        <f t="shared" si="31"/>
        <v>0</v>
      </c>
      <c r="Z45" s="73">
        <f t="shared" si="6"/>
        <v>0</v>
      </c>
      <c r="AA45" s="73">
        <f t="shared" si="7"/>
        <v>0</v>
      </c>
      <c r="AB45" s="73">
        <f t="shared" si="8"/>
        <v>0</v>
      </c>
      <c r="AC45" s="73">
        <f t="shared" si="9"/>
        <v>0</v>
      </c>
      <c r="AD45" s="73">
        <f t="shared" si="10"/>
        <v>0</v>
      </c>
      <c r="AE45" s="73">
        <f t="shared" si="11"/>
        <v>0</v>
      </c>
      <c r="AF45" s="73">
        <f t="shared" si="12"/>
        <v>0</v>
      </c>
      <c r="AG45" s="73">
        <f t="shared" si="13"/>
        <v>0</v>
      </c>
      <c r="AH45" s="73">
        <f t="shared" si="14"/>
        <v>0</v>
      </c>
      <c r="AI45" s="73">
        <f t="shared" si="15"/>
        <v>0</v>
      </c>
      <c r="AJ45" s="73">
        <f t="shared" si="16"/>
        <v>0</v>
      </c>
      <c r="AK45" s="73">
        <f t="shared" si="17"/>
        <v>0</v>
      </c>
      <c r="AL45" s="73">
        <f t="shared" si="18"/>
        <v>0</v>
      </c>
      <c r="AM45" s="73">
        <f t="shared" si="18"/>
        <v>0</v>
      </c>
      <c r="AN45" s="73">
        <f t="shared" si="18"/>
        <v>0</v>
      </c>
    </row>
    <row r="46" spans="2:52" ht="16.5" hidden="1" customHeight="1">
      <c r="B46" s="61"/>
      <c r="C46" s="63"/>
      <c r="D46" s="80"/>
      <c r="E46" s="57"/>
      <c r="F46" s="77"/>
      <c r="G46" s="78">
        <f t="shared" si="1"/>
        <v>0</v>
      </c>
      <c r="H46" s="79">
        <f t="shared" si="2"/>
        <v>0</v>
      </c>
      <c r="I46" s="315"/>
      <c r="J46" s="73">
        <f t="shared" si="19"/>
        <v>0</v>
      </c>
      <c r="K46" s="73">
        <f t="shared" si="20"/>
        <v>0</v>
      </c>
      <c r="L46" s="73">
        <f t="shared" si="21"/>
        <v>0</v>
      </c>
      <c r="M46" s="73">
        <f t="shared" si="22"/>
        <v>0</v>
      </c>
      <c r="N46" s="73">
        <f t="shared" si="23"/>
        <v>0</v>
      </c>
      <c r="O46" s="73">
        <f t="shared" si="24"/>
        <v>0</v>
      </c>
      <c r="P46" s="73">
        <f t="shared" si="25"/>
        <v>0</v>
      </c>
      <c r="Q46" s="73">
        <f t="shared" si="26"/>
        <v>0</v>
      </c>
      <c r="R46" s="73">
        <f t="shared" si="27"/>
        <v>0</v>
      </c>
      <c r="S46" s="73">
        <f t="shared" si="28"/>
        <v>0</v>
      </c>
      <c r="T46" s="73">
        <f t="shared" si="29"/>
        <v>0</v>
      </c>
      <c r="U46" s="73">
        <f t="shared" si="30"/>
        <v>0</v>
      </c>
      <c r="V46" s="73">
        <f t="shared" si="31"/>
        <v>0</v>
      </c>
      <c r="W46" s="73">
        <f t="shared" si="31"/>
        <v>0</v>
      </c>
      <c r="X46" s="73">
        <f t="shared" si="31"/>
        <v>0</v>
      </c>
      <c r="Z46" s="73">
        <f t="shared" si="6"/>
        <v>0</v>
      </c>
      <c r="AA46" s="73">
        <f t="shared" si="7"/>
        <v>0</v>
      </c>
      <c r="AB46" s="73">
        <f t="shared" si="8"/>
        <v>0</v>
      </c>
      <c r="AC46" s="73">
        <f t="shared" si="9"/>
        <v>0</v>
      </c>
      <c r="AD46" s="73">
        <f t="shared" si="10"/>
        <v>0</v>
      </c>
      <c r="AE46" s="73">
        <f t="shared" si="11"/>
        <v>0</v>
      </c>
      <c r="AF46" s="73">
        <f t="shared" si="12"/>
        <v>0</v>
      </c>
      <c r="AG46" s="73">
        <f t="shared" si="13"/>
        <v>0</v>
      </c>
      <c r="AH46" s="73">
        <f t="shared" si="14"/>
        <v>0</v>
      </c>
      <c r="AI46" s="73">
        <f t="shared" si="15"/>
        <v>0</v>
      </c>
      <c r="AJ46" s="73">
        <f t="shared" si="16"/>
        <v>0</v>
      </c>
      <c r="AK46" s="73">
        <f t="shared" si="17"/>
        <v>0</v>
      </c>
      <c r="AL46" s="73">
        <f t="shared" si="18"/>
        <v>0</v>
      </c>
      <c r="AM46" s="73">
        <f t="shared" si="18"/>
        <v>0</v>
      </c>
      <c r="AN46" s="73">
        <f t="shared" si="18"/>
        <v>0</v>
      </c>
    </row>
    <row r="47" spans="2:52" ht="16.5" hidden="1" customHeight="1">
      <c r="B47" s="61"/>
      <c r="C47" s="63"/>
      <c r="D47" s="80"/>
      <c r="E47" s="57"/>
      <c r="F47" s="77"/>
      <c r="G47" s="78">
        <f t="shared" si="1"/>
        <v>0</v>
      </c>
      <c r="H47" s="79">
        <f t="shared" si="2"/>
        <v>0</v>
      </c>
      <c r="I47" s="315"/>
      <c r="J47" s="73">
        <f t="shared" si="19"/>
        <v>0</v>
      </c>
      <c r="K47" s="73">
        <f t="shared" si="20"/>
        <v>0</v>
      </c>
      <c r="L47" s="73">
        <f t="shared" si="21"/>
        <v>0</v>
      </c>
      <c r="M47" s="73">
        <f t="shared" si="22"/>
        <v>0</v>
      </c>
      <c r="N47" s="73">
        <f t="shared" si="23"/>
        <v>0</v>
      </c>
      <c r="O47" s="73">
        <f t="shared" si="24"/>
        <v>0</v>
      </c>
      <c r="P47" s="73">
        <f t="shared" si="25"/>
        <v>0</v>
      </c>
      <c r="Q47" s="73">
        <f t="shared" si="26"/>
        <v>0</v>
      </c>
      <c r="R47" s="73">
        <f t="shared" si="27"/>
        <v>0</v>
      </c>
      <c r="S47" s="73">
        <f t="shared" si="28"/>
        <v>0</v>
      </c>
      <c r="T47" s="73">
        <f t="shared" si="29"/>
        <v>0</v>
      </c>
      <c r="U47" s="73">
        <f t="shared" si="30"/>
        <v>0</v>
      </c>
      <c r="V47" s="73">
        <f t="shared" si="31"/>
        <v>0</v>
      </c>
      <c r="W47" s="73">
        <f t="shared" si="31"/>
        <v>0</v>
      </c>
      <c r="X47" s="73">
        <f t="shared" si="31"/>
        <v>0</v>
      </c>
      <c r="Z47" s="73">
        <f t="shared" si="6"/>
        <v>0</v>
      </c>
      <c r="AA47" s="73">
        <f t="shared" si="7"/>
        <v>0</v>
      </c>
      <c r="AB47" s="73">
        <f t="shared" si="8"/>
        <v>0</v>
      </c>
      <c r="AC47" s="73">
        <f t="shared" si="9"/>
        <v>0</v>
      </c>
      <c r="AD47" s="73">
        <f t="shared" si="10"/>
        <v>0</v>
      </c>
      <c r="AE47" s="73">
        <f t="shared" si="11"/>
        <v>0</v>
      </c>
      <c r="AF47" s="73">
        <f t="shared" si="12"/>
        <v>0</v>
      </c>
      <c r="AG47" s="73">
        <f t="shared" si="13"/>
        <v>0</v>
      </c>
      <c r="AH47" s="73">
        <f t="shared" si="14"/>
        <v>0</v>
      </c>
      <c r="AI47" s="73">
        <f t="shared" si="15"/>
        <v>0</v>
      </c>
      <c r="AJ47" s="73">
        <f t="shared" si="16"/>
        <v>0</v>
      </c>
      <c r="AK47" s="73">
        <f t="shared" si="17"/>
        <v>0</v>
      </c>
      <c r="AL47" s="73">
        <f t="shared" si="18"/>
        <v>0</v>
      </c>
      <c r="AM47" s="73">
        <f t="shared" si="18"/>
        <v>0</v>
      </c>
      <c r="AN47" s="73">
        <f t="shared" si="18"/>
        <v>0</v>
      </c>
    </row>
    <row r="48" spans="2:52" ht="16.5" hidden="1" customHeight="1">
      <c r="B48" s="61"/>
      <c r="C48" s="63"/>
      <c r="D48" s="80"/>
      <c r="E48" s="57"/>
      <c r="F48" s="77"/>
      <c r="G48" s="78">
        <f t="shared" si="1"/>
        <v>0</v>
      </c>
      <c r="H48" s="79">
        <f t="shared" si="2"/>
        <v>0</v>
      </c>
      <c r="I48" s="315"/>
      <c r="J48" s="73">
        <f t="shared" si="19"/>
        <v>0</v>
      </c>
      <c r="K48" s="73">
        <f t="shared" si="20"/>
        <v>0</v>
      </c>
      <c r="L48" s="73">
        <f t="shared" si="21"/>
        <v>0</v>
      </c>
      <c r="M48" s="73">
        <f t="shared" si="22"/>
        <v>0</v>
      </c>
      <c r="N48" s="73">
        <f t="shared" si="23"/>
        <v>0</v>
      </c>
      <c r="O48" s="73">
        <f t="shared" si="24"/>
        <v>0</v>
      </c>
      <c r="P48" s="73">
        <f t="shared" si="25"/>
        <v>0</v>
      </c>
      <c r="Q48" s="73">
        <f t="shared" si="26"/>
        <v>0</v>
      </c>
      <c r="R48" s="73">
        <f t="shared" si="27"/>
        <v>0</v>
      </c>
      <c r="S48" s="73">
        <f t="shared" si="28"/>
        <v>0</v>
      </c>
      <c r="T48" s="73">
        <f t="shared" si="29"/>
        <v>0</v>
      </c>
      <c r="U48" s="73">
        <f t="shared" si="30"/>
        <v>0</v>
      </c>
      <c r="V48" s="73">
        <f t="shared" si="31"/>
        <v>0</v>
      </c>
      <c r="W48" s="73">
        <f t="shared" si="31"/>
        <v>0</v>
      </c>
      <c r="X48" s="73">
        <f t="shared" si="31"/>
        <v>0</v>
      </c>
      <c r="Z48" s="73">
        <f t="shared" si="6"/>
        <v>0</v>
      </c>
      <c r="AA48" s="73">
        <f t="shared" si="7"/>
        <v>0</v>
      </c>
      <c r="AB48" s="73">
        <f t="shared" si="8"/>
        <v>0</v>
      </c>
      <c r="AC48" s="73">
        <f t="shared" si="9"/>
        <v>0</v>
      </c>
      <c r="AD48" s="73">
        <f t="shared" si="10"/>
        <v>0</v>
      </c>
      <c r="AE48" s="73">
        <f t="shared" si="11"/>
        <v>0</v>
      </c>
      <c r="AF48" s="73">
        <f t="shared" si="12"/>
        <v>0</v>
      </c>
      <c r="AG48" s="73">
        <f t="shared" si="13"/>
        <v>0</v>
      </c>
      <c r="AH48" s="73">
        <f t="shared" si="14"/>
        <v>0</v>
      </c>
      <c r="AI48" s="73">
        <f t="shared" si="15"/>
        <v>0</v>
      </c>
      <c r="AJ48" s="73">
        <f t="shared" si="16"/>
        <v>0</v>
      </c>
      <c r="AK48" s="73">
        <f t="shared" si="17"/>
        <v>0</v>
      </c>
      <c r="AL48" s="73">
        <f t="shared" si="18"/>
        <v>0</v>
      </c>
      <c r="AM48" s="73">
        <f t="shared" si="18"/>
        <v>0</v>
      </c>
      <c r="AN48" s="73">
        <f t="shared" si="18"/>
        <v>0</v>
      </c>
    </row>
    <row r="49" spans="2:42" ht="16.5" hidden="1" customHeight="1">
      <c r="B49" s="61"/>
      <c r="C49" s="63"/>
      <c r="D49" s="80"/>
      <c r="E49" s="57"/>
      <c r="F49" s="77"/>
      <c r="G49" s="78">
        <f t="shared" si="1"/>
        <v>0</v>
      </c>
      <c r="H49" s="79">
        <f t="shared" si="2"/>
        <v>0</v>
      </c>
      <c r="I49" s="315"/>
      <c r="J49" s="73">
        <f t="shared" si="19"/>
        <v>0</v>
      </c>
      <c r="K49" s="73">
        <f t="shared" si="20"/>
        <v>0</v>
      </c>
      <c r="L49" s="73">
        <f t="shared" si="21"/>
        <v>0</v>
      </c>
      <c r="M49" s="73">
        <f t="shared" si="22"/>
        <v>0</v>
      </c>
      <c r="N49" s="73">
        <f t="shared" si="23"/>
        <v>0</v>
      </c>
      <c r="O49" s="73">
        <f t="shared" si="24"/>
        <v>0</v>
      </c>
      <c r="P49" s="73">
        <f t="shared" si="25"/>
        <v>0</v>
      </c>
      <c r="Q49" s="73">
        <f t="shared" si="26"/>
        <v>0</v>
      </c>
      <c r="R49" s="73">
        <f t="shared" si="27"/>
        <v>0</v>
      </c>
      <c r="S49" s="73">
        <f t="shared" si="28"/>
        <v>0</v>
      </c>
      <c r="T49" s="73">
        <f t="shared" si="29"/>
        <v>0</v>
      </c>
      <c r="U49" s="73">
        <f t="shared" si="30"/>
        <v>0</v>
      </c>
      <c r="V49" s="73">
        <f t="shared" si="31"/>
        <v>0</v>
      </c>
      <c r="W49" s="73">
        <f t="shared" si="31"/>
        <v>0</v>
      </c>
      <c r="X49" s="73">
        <f t="shared" si="31"/>
        <v>0</v>
      </c>
      <c r="Z49" s="73">
        <f t="shared" si="6"/>
        <v>0</v>
      </c>
      <c r="AA49" s="73">
        <f t="shared" si="7"/>
        <v>0</v>
      </c>
      <c r="AB49" s="73">
        <f t="shared" si="8"/>
        <v>0</v>
      </c>
      <c r="AC49" s="73">
        <f t="shared" si="9"/>
        <v>0</v>
      </c>
      <c r="AD49" s="73">
        <f t="shared" si="10"/>
        <v>0</v>
      </c>
      <c r="AE49" s="73">
        <f t="shared" si="11"/>
        <v>0</v>
      </c>
      <c r="AF49" s="73">
        <f t="shared" si="12"/>
        <v>0</v>
      </c>
      <c r="AG49" s="73">
        <f t="shared" si="13"/>
        <v>0</v>
      </c>
      <c r="AH49" s="73">
        <f t="shared" si="14"/>
        <v>0</v>
      </c>
      <c r="AI49" s="73">
        <f t="shared" si="15"/>
        <v>0</v>
      </c>
      <c r="AJ49" s="73">
        <f t="shared" si="16"/>
        <v>0</v>
      </c>
      <c r="AK49" s="73">
        <f t="shared" si="17"/>
        <v>0</v>
      </c>
      <c r="AL49" s="73">
        <f t="shared" si="18"/>
        <v>0</v>
      </c>
      <c r="AM49" s="73">
        <f t="shared" si="18"/>
        <v>0</v>
      </c>
      <c r="AN49" s="73">
        <f t="shared" si="18"/>
        <v>0</v>
      </c>
    </row>
    <row r="50" spans="2:42" ht="16.5" hidden="1" customHeight="1">
      <c r="B50" s="61"/>
      <c r="C50" s="63"/>
      <c r="D50" s="80"/>
      <c r="E50" s="57"/>
      <c r="F50" s="77"/>
      <c r="G50" s="78">
        <f t="shared" si="1"/>
        <v>0</v>
      </c>
      <c r="H50" s="79">
        <f t="shared" si="2"/>
        <v>0</v>
      </c>
      <c r="I50" s="315"/>
      <c r="J50" s="73">
        <f t="shared" si="19"/>
        <v>0</v>
      </c>
      <c r="K50" s="73">
        <f t="shared" si="20"/>
        <v>0</v>
      </c>
      <c r="L50" s="73">
        <f t="shared" si="21"/>
        <v>0</v>
      </c>
      <c r="M50" s="73">
        <f t="shared" si="22"/>
        <v>0</v>
      </c>
      <c r="N50" s="73">
        <f t="shared" si="23"/>
        <v>0</v>
      </c>
      <c r="O50" s="73">
        <f t="shared" si="24"/>
        <v>0</v>
      </c>
      <c r="P50" s="73">
        <f t="shared" si="25"/>
        <v>0</v>
      </c>
      <c r="Q50" s="73">
        <f t="shared" si="26"/>
        <v>0</v>
      </c>
      <c r="R50" s="73">
        <f t="shared" si="27"/>
        <v>0</v>
      </c>
      <c r="S50" s="73">
        <f t="shared" si="28"/>
        <v>0</v>
      </c>
      <c r="T50" s="73">
        <f t="shared" si="29"/>
        <v>0</v>
      </c>
      <c r="U50" s="73">
        <f t="shared" si="30"/>
        <v>0</v>
      </c>
      <c r="V50" s="73">
        <f t="shared" si="31"/>
        <v>0</v>
      </c>
      <c r="W50" s="73">
        <f t="shared" si="31"/>
        <v>0</v>
      </c>
      <c r="X50" s="73">
        <f t="shared" si="31"/>
        <v>0</v>
      </c>
      <c r="Z50" s="73">
        <f t="shared" si="6"/>
        <v>0</v>
      </c>
      <c r="AA50" s="73">
        <f t="shared" si="7"/>
        <v>0</v>
      </c>
      <c r="AB50" s="73">
        <f t="shared" si="8"/>
        <v>0</v>
      </c>
      <c r="AC50" s="73">
        <f t="shared" si="9"/>
        <v>0</v>
      </c>
      <c r="AD50" s="73">
        <f t="shared" si="10"/>
        <v>0</v>
      </c>
      <c r="AE50" s="73">
        <f t="shared" si="11"/>
        <v>0</v>
      </c>
      <c r="AF50" s="73">
        <f t="shared" si="12"/>
        <v>0</v>
      </c>
      <c r="AG50" s="73">
        <f t="shared" si="13"/>
        <v>0</v>
      </c>
      <c r="AH50" s="73">
        <f t="shared" si="14"/>
        <v>0</v>
      </c>
      <c r="AI50" s="73">
        <f t="shared" si="15"/>
        <v>0</v>
      </c>
      <c r="AJ50" s="73">
        <f t="shared" si="16"/>
        <v>0</v>
      </c>
      <c r="AK50" s="73">
        <f t="shared" si="17"/>
        <v>0</v>
      </c>
      <c r="AL50" s="73">
        <f t="shared" si="18"/>
        <v>0</v>
      </c>
      <c r="AM50" s="73">
        <f t="shared" si="18"/>
        <v>0</v>
      </c>
      <c r="AN50" s="73">
        <f t="shared" si="18"/>
        <v>0</v>
      </c>
    </row>
    <row r="51" spans="2:42" ht="16.5" hidden="1" customHeight="1">
      <c r="B51" s="61"/>
      <c r="C51" s="63"/>
      <c r="D51" s="80"/>
      <c r="E51" s="57"/>
      <c r="F51" s="77"/>
      <c r="G51" s="78">
        <f t="shared" si="1"/>
        <v>0</v>
      </c>
      <c r="H51" s="79">
        <f t="shared" si="2"/>
        <v>0</v>
      </c>
      <c r="I51" s="315"/>
      <c r="J51" s="73">
        <f t="shared" si="19"/>
        <v>0</v>
      </c>
      <c r="K51" s="73">
        <f t="shared" si="20"/>
        <v>0</v>
      </c>
      <c r="L51" s="73">
        <f t="shared" si="21"/>
        <v>0</v>
      </c>
      <c r="M51" s="73">
        <f t="shared" si="22"/>
        <v>0</v>
      </c>
      <c r="N51" s="73">
        <f t="shared" si="23"/>
        <v>0</v>
      </c>
      <c r="O51" s="73">
        <f t="shared" si="24"/>
        <v>0</v>
      </c>
      <c r="P51" s="73">
        <f t="shared" si="25"/>
        <v>0</v>
      </c>
      <c r="Q51" s="73">
        <f t="shared" si="26"/>
        <v>0</v>
      </c>
      <c r="R51" s="73">
        <f t="shared" si="27"/>
        <v>0</v>
      </c>
      <c r="S51" s="73">
        <f t="shared" si="28"/>
        <v>0</v>
      </c>
      <c r="T51" s="73">
        <f t="shared" si="29"/>
        <v>0</v>
      </c>
      <c r="U51" s="73">
        <f t="shared" si="30"/>
        <v>0</v>
      </c>
      <c r="V51" s="73">
        <f t="shared" si="31"/>
        <v>0</v>
      </c>
      <c r="W51" s="73">
        <f t="shared" si="31"/>
        <v>0</v>
      </c>
      <c r="X51" s="73">
        <f t="shared" si="31"/>
        <v>0</v>
      </c>
      <c r="Z51" s="73">
        <f t="shared" si="6"/>
        <v>0</v>
      </c>
      <c r="AA51" s="73">
        <f t="shared" si="7"/>
        <v>0</v>
      </c>
      <c r="AB51" s="73">
        <f t="shared" si="8"/>
        <v>0</v>
      </c>
      <c r="AC51" s="73">
        <f t="shared" si="9"/>
        <v>0</v>
      </c>
      <c r="AD51" s="73">
        <f t="shared" si="10"/>
        <v>0</v>
      </c>
      <c r="AE51" s="73">
        <f t="shared" si="11"/>
        <v>0</v>
      </c>
      <c r="AF51" s="73">
        <f t="shared" si="12"/>
        <v>0</v>
      </c>
      <c r="AG51" s="73">
        <f t="shared" si="13"/>
        <v>0</v>
      </c>
      <c r="AH51" s="73">
        <f t="shared" si="14"/>
        <v>0</v>
      </c>
      <c r="AI51" s="73">
        <f t="shared" si="15"/>
        <v>0</v>
      </c>
      <c r="AJ51" s="73">
        <f t="shared" si="16"/>
        <v>0</v>
      </c>
      <c r="AK51" s="73">
        <f t="shared" si="17"/>
        <v>0</v>
      </c>
      <c r="AL51" s="73">
        <f t="shared" si="18"/>
        <v>0</v>
      </c>
      <c r="AM51" s="73">
        <f t="shared" si="18"/>
        <v>0</v>
      </c>
      <c r="AN51" s="73">
        <f t="shared" si="18"/>
        <v>0</v>
      </c>
    </row>
    <row r="52" spans="2:42" ht="16.5" hidden="1" customHeight="1">
      <c r="B52" s="61"/>
      <c r="C52" s="63"/>
      <c r="D52" s="80"/>
      <c r="E52" s="57"/>
      <c r="F52" s="77"/>
      <c r="G52" s="78">
        <f t="shared" si="1"/>
        <v>0</v>
      </c>
      <c r="H52" s="79">
        <f t="shared" si="2"/>
        <v>0</v>
      </c>
      <c r="I52" s="315"/>
      <c r="J52" s="73">
        <f t="shared" si="19"/>
        <v>0</v>
      </c>
      <c r="K52" s="73">
        <f t="shared" si="20"/>
        <v>0</v>
      </c>
      <c r="L52" s="73">
        <f t="shared" si="21"/>
        <v>0</v>
      </c>
      <c r="M52" s="73">
        <f t="shared" si="22"/>
        <v>0</v>
      </c>
      <c r="N52" s="73">
        <f t="shared" si="23"/>
        <v>0</v>
      </c>
      <c r="O52" s="73">
        <f t="shared" si="24"/>
        <v>0</v>
      </c>
      <c r="P52" s="73">
        <f t="shared" si="25"/>
        <v>0</v>
      </c>
      <c r="Q52" s="73">
        <f t="shared" si="26"/>
        <v>0</v>
      </c>
      <c r="R52" s="73">
        <f t="shared" si="27"/>
        <v>0</v>
      </c>
      <c r="S52" s="73">
        <f t="shared" si="28"/>
        <v>0</v>
      </c>
      <c r="T52" s="73">
        <f t="shared" si="29"/>
        <v>0</v>
      </c>
      <c r="U52" s="73">
        <f t="shared" si="30"/>
        <v>0</v>
      </c>
      <c r="V52" s="73">
        <f t="shared" si="31"/>
        <v>0</v>
      </c>
      <c r="W52" s="73">
        <f t="shared" si="31"/>
        <v>0</v>
      </c>
      <c r="X52" s="73">
        <f t="shared" si="31"/>
        <v>0</v>
      </c>
      <c r="Z52" s="73">
        <f t="shared" si="6"/>
        <v>0</v>
      </c>
      <c r="AA52" s="73">
        <f t="shared" si="7"/>
        <v>0</v>
      </c>
      <c r="AB52" s="73">
        <f t="shared" si="8"/>
        <v>0</v>
      </c>
      <c r="AC52" s="73">
        <f t="shared" si="9"/>
        <v>0</v>
      </c>
      <c r="AD52" s="73">
        <f t="shared" si="10"/>
        <v>0</v>
      </c>
      <c r="AE52" s="73">
        <f t="shared" si="11"/>
        <v>0</v>
      </c>
      <c r="AF52" s="73">
        <f t="shared" si="12"/>
        <v>0</v>
      </c>
      <c r="AG52" s="73">
        <f t="shared" si="13"/>
        <v>0</v>
      </c>
      <c r="AH52" s="73">
        <f t="shared" si="14"/>
        <v>0</v>
      </c>
      <c r="AI52" s="73">
        <f t="shared" si="15"/>
        <v>0</v>
      </c>
      <c r="AJ52" s="73">
        <f t="shared" si="16"/>
        <v>0</v>
      </c>
      <c r="AK52" s="73">
        <f t="shared" si="17"/>
        <v>0</v>
      </c>
      <c r="AL52" s="73">
        <f t="shared" si="18"/>
        <v>0</v>
      </c>
      <c r="AM52" s="73">
        <f t="shared" si="18"/>
        <v>0</v>
      </c>
      <c r="AN52" s="73">
        <f t="shared" si="18"/>
        <v>0</v>
      </c>
    </row>
    <row r="53" spans="2:42" ht="16.5" hidden="1" customHeight="1">
      <c r="B53" s="61"/>
      <c r="C53" s="63"/>
      <c r="D53" s="80"/>
      <c r="E53" s="57"/>
      <c r="F53" s="77"/>
      <c r="G53" s="78">
        <f t="shared" si="1"/>
        <v>0</v>
      </c>
      <c r="H53" s="79">
        <f t="shared" si="2"/>
        <v>0</v>
      </c>
      <c r="I53" s="315"/>
      <c r="J53" s="73">
        <f t="shared" si="19"/>
        <v>0</v>
      </c>
      <c r="K53" s="73">
        <f t="shared" si="20"/>
        <v>0</v>
      </c>
      <c r="L53" s="73">
        <f t="shared" si="21"/>
        <v>0</v>
      </c>
      <c r="M53" s="73">
        <f t="shared" si="22"/>
        <v>0</v>
      </c>
      <c r="N53" s="73">
        <f t="shared" si="23"/>
        <v>0</v>
      </c>
      <c r="O53" s="73">
        <f t="shared" si="24"/>
        <v>0</v>
      </c>
      <c r="P53" s="73">
        <f t="shared" si="25"/>
        <v>0</v>
      </c>
      <c r="Q53" s="73">
        <f t="shared" si="26"/>
        <v>0</v>
      </c>
      <c r="R53" s="73">
        <f t="shared" si="27"/>
        <v>0</v>
      </c>
      <c r="S53" s="73">
        <f t="shared" si="28"/>
        <v>0</v>
      </c>
      <c r="T53" s="73">
        <f t="shared" si="29"/>
        <v>0</v>
      </c>
      <c r="U53" s="73">
        <f t="shared" si="30"/>
        <v>0</v>
      </c>
      <c r="V53" s="73">
        <f t="shared" si="31"/>
        <v>0</v>
      </c>
      <c r="W53" s="73">
        <f t="shared" si="31"/>
        <v>0</v>
      </c>
      <c r="X53" s="73">
        <f t="shared" si="31"/>
        <v>0</v>
      </c>
      <c r="Z53" s="73">
        <f t="shared" si="6"/>
        <v>0</v>
      </c>
      <c r="AA53" s="73">
        <f t="shared" si="7"/>
        <v>0</v>
      </c>
      <c r="AB53" s="73">
        <f t="shared" si="8"/>
        <v>0</v>
      </c>
      <c r="AC53" s="73">
        <f t="shared" si="9"/>
        <v>0</v>
      </c>
      <c r="AD53" s="73">
        <f t="shared" si="10"/>
        <v>0</v>
      </c>
      <c r="AE53" s="73">
        <f t="shared" si="11"/>
        <v>0</v>
      </c>
      <c r="AF53" s="73">
        <f t="shared" si="12"/>
        <v>0</v>
      </c>
      <c r="AG53" s="73">
        <f t="shared" si="13"/>
        <v>0</v>
      </c>
      <c r="AH53" s="73">
        <f t="shared" si="14"/>
        <v>0</v>
      </c>
      <c r="AI53" s="73">
        <f t="shared" si="15"/>
        <v>0</v>
      </c>
      <c r="AJ53" s="73">
        <f t="shared" si="16"/>
        <v>0</v>
      </c>
      <c r="AK53" s="73">
        <f t="shared" si="17"/>
        <v>0</v>
      </c>
      <c r="AL53" s="73">
        <f t="shared" si="18"/>
        <v>0</v>
      </c>
      <c r="AM53" s="73">
        <f t="shared" si="18"/>
        <v>0</v>
      </c>
      <c r="AN53" s="73">
        <f t="shared" si="18"/>
        <v>0</v>
      </c>
    </row>
    <row r="54" spans="2:42" ht="16.5" hidden="1" customHeight="1">
      <c r="B54" s="61"/>
      <c r="C54" s="63"/>
      <c r="D54" s="80"/>
      <c r="E54" s="57"/>
      <c r="F54" s="77"/>
      <c r="G54" s="78">
        <f t="shared" si="1"/>
        <v>0</v>
      </c>
      <c r="H54" s="79">
        <f t="shared" si="2"/>
        <v>0</v>
      </c>
      <c r="I54" s="315"/>
      <c r="J54" s="73">
        <f t="shared" si="19"/>
        <v>0</v>
      </c>
      <c r="K54" s="73">
        <f t="shared" si="20"/>
        <v>0</v>
      </c>
      <c r="L54" s="73">
        <f t="shared" si="21"/>
        <v>0</v>
      </c>
      <c r="M54" s="73">
        <f t="shared" si="22"/>
        <v>0</v>
      </c>
      <c r="N54" s="73">
        <f t="shared" si="23"/>
        <v>0</v>
      </c>
      <c r="O54" s="73">
        <f t="shared" si="24"/>
        <v>0</v>
      </c>
      <c r="P54" s="73">
        <f t="shared" si="25"/>
        <v>0</v>
      </c>
      <c r="Q54" s="73">
        <f t="shared" si="26"/>
        <v>0</v>
      </c>
      <c r="R54" s="73">
        <f t="shared" si="27"/>
        <v>0</v>
      </c>
      <c r="S54" s="73">
        <f t="shared" si="28"/>
        <v>0</v>
      </c>
      <c r="T54" s="73">
        <f t="shared" si="29"/>
        <v>0</v>
      </c>
      <c r="U54" s="73">
        <f t="shared" si="30"/>
        <v>0</v>
      </c>
      <c r="V54" s="73">
        <f t="shared" si="31"/>
        <v>0</v>
      </c>
      <c r="W54" s="73">
        <f t="shared" si="31"/>
        <v>0</v>
      </c>
      <c r="X54" s="73">
        <f t="shared" si="31"/>
        <v>0</v>
      </c>
      <c r="Z54" s="73">
        <f t="shared" si="6"/>
        <v>0</v>
      </c>
      <c r="AA54" s="73">
        <f t="shared" si="7"/>
        <v>0</v>
      </c>
      <c r="AB54" s="73">
        <f t="shared" si="8"/>
        <v>0</v>
      </c>
      <c r="AC54" s="73">
        <f t="shared" si="9"/>
        <v>0</v>
      </c>
      <c r="AD54" s="73">
        <f t="shared" si="10"/>
        <v>0</v>
      </c>
      <c r="AE54" s="73">
        <f t="shared" si="11"/>
        <v>0</v>
      </c>
      <c r="AF54" s="73">
        <f t="shared" si="12"/>
        <v>0</v>
      </c>
      <c r="AG54" s="73">
        <f t="shared" si="13"/>
        <v>0</v>
      </c>
      <c r="AH54" s="73">
        <f t="shared" si="14"/>
        <v>0</v>
      </c>
      <c r="AI54" s="73">
        <f t="shared" si="15"/>
        <v>0</v>
      </c>
      <c r="AJ54" s="73">
        <f t="shared" si="16"/>
        <v>0</v>
      </c>
      <c r="AK54" s="73">
        <f t="shared" si="17"/>
        <v>0</v>
      </c>
      <c r="AL54" s="73">
        <f t="shared" si="18"/>
        <v>0</v>
      </c>
      <c r="AM54" s="73">
        <f t="shared" si="18"/>
        <v>0</v>
      </c>
      <c r="AN54" s="73">
        <f t="shared" si="18"/>
        <v>0</v>
      </c>
    </row>
    <row r="55" spans="2:42" ht="16.5" hidden="1" customHeight="1">
      <c r="B55" s="61"/>
      <c r="C55" s="63"/>
      <c r="D55" s="80"/>
      <c r="E55" s="57"/>
      <c r="F55" s="77"/>
      <c r="G55" s="78">
        <f t="shared" si="1"/>
        <v>0</v>
      </c>
      <c r="H55" s="79">
        <f t="shared" si="2"/>
        <v>0</v>
      </c>
      <c r="I55" s="315"/>
      <c r="J55" s="73">
        <f t="shared" si="19"/>
        <v>0</v>
      </c>
      <c r="K55" s="73">
        <f t="shared" si="20"/>
        <v>0</v>
      </c>
      <c r="L55" s="73">
        <f t="shared" si="21"/>
        <v>0</v>
      </c>
      <c r="M55" s="73">
        <f t="shared" si="22"/>
        <v>0</v>
      </c>
      <c r="N55" s="73">
        <f t="shared" si="23"/>
        <v>0</v>
      </c>
      <c r="O55" s="73">
        <f t="shared" si="24"/>
        <v>0</v>
      </c>
      <c r="P55" s="73">
        <f t="shared" si="25"/>
        <v>0</v>
      </c>
      <c r="Q55" s="73">
        <f t="shared" si="26"/>
        <v>0</v>
      </c>
      <c r="R55" s="73">
        <f t="shared" si="27"/>
        <v>0</v>
      </c>
      <c r="S55" s="73">
        <f t="shared" si="28"/>
        <v>0</v>
      </c>
      <c r="T55" s="73">
        <f t="shared" si="29"/>
        <v>0</v>
      </c>
      <c r="U55" s="73">
        <f t="shared" si="30"/>
        <v>0</v>
      </c>
      <c r="V55" s="73">
        <f t="shared" si="31"/>
        <v>0</v>
      </c>
      <c r="W55" s="73">
        <f t="shared" si="31"/>
        <v>0</v>
      </c>
      <c r="X55" s="73">
        <f t="shared" si="31"/>
        <v>0</v>
      </c>
      <c r="Z55" s="73">
        <f t="shared" si="6"/>
        <v>0</v>
      </c>
      <c r="AA55" s="73">
        <f t="shared" si="7"/>
        <v>0</v>
      </c>
      <c r="AB55" s="73">
        <f t="shared" si="8"/>
        <v>0</v>
      </c>
      <c r="AC55" s="73">
        <f t="shared" si="9"/>
        <v>0</v>
      </c>
      <c r="AD55" s="73">
        <f t="shared" si="10"/>
        <v>0</v>
      </c>
      <c r="AE55" s="73">
        <f t="shared" si="11"/>
        <v>0</v>
      </c>
      <c r="AF55" s="73">
        <f t="shared" si="12"/>
        <v>0</v>
      </c>
      <c r="AG55" s="73">
        <f t="shared" si="13"/>
        <v>0</v>
      </c>
      <c r="AH55" s="73">
        <f t="shared" si="14"/>
        <v>0</v>
      </c>
      <c r="AI55" s="73">
        <f t="shared" si="15"/>
        <v>0</v>
      </c>
      <c r="AJ55" s="73">
        <f t="shared" si="16"/>
        <v>0</v>
      </c>
      <c r="AK55" s="73">
        <f t="shared" si="17"/>
        <v>0</v>
      </c>
      <c r="AL55" s="73">
        <f t="shared" si="18"/>
        <v>0</v>
      </c>
      <c r="AM55" s="73">
        <f t="shared" si="18"/>
        <v>0</v>
      </c>
      <c r="AN55" s="73">
        <f t="shared" si="18"/>
        <v>0</v>
      </c>
    </row>
    <row r="56" spans="2:42" ht="16.5" hidden="1" customHeight="1">
      <c r="B56" s="61"/>
      <c r="C56" s="63"/>
      <c r="D56" s="80"/>
      <c r="E56" s="57"/>
      <c r="F56" s="77"/>
      <c r="G56" s="78">
        <f t="shared" si="1"/>
        <v>0</v>
      </c>
      <c r="H56" s="79">
        <f t="shared" si="2"/>
        <v>0</v>
      </c>
      <c r="I56" s="315"/>
      <c r="J56" s="73">
        <f t="shared" si="19"/>
        <v>0</v>
      </c>
      <c r="K56" s="73">
        <f t="shared" si="20"/>
        <v>0</v>
      </c>
      <c r="L56" s="73">
        <f t="shared" si="21"/>
        <v>0</v>
      </c>
      <c r="M56" s="73">
        <f t="shared" si="22"/>
        <v>0</v>
      </c>
      <c r="N56" s="73">
        <f t="shared" si="23"/>
        <v>0</v>
      </c>
      <c r="O56" s="73">
        <f t="shared" si="24"/>
        <v>0</v>
      </c>
      <c r="P56" s="73">
        <f t="shared" si="25"/>
        <v>0</v>
      </c>
      <c r="Q56" s="73">
        <f t="shared" si="26"/>
        <v>0</v>
      </c>
      <c r="R56" s="73">
        <f t="shared" si="27"/>
        <v>0</v>
      </c>
      <c r="S56" s="73">
        <f t="shared" si="28"/>
        <v>0</v>
      </c>
      <c r="T56" s="73">
        <f t="shared" si="29"/>
        <v>0</v>
      </c>
      <c r="U56" s="73">
        <f t="shared" si="30"/>
        <v>0</v>
      </c>
      <c r="V56" s="73">
        <f t="shared" si="31"/>
        <v>0</v>
      </c>
      <c r="W56" s="73">
        <f t="shared" si="31"/>
        <v>0</v>
      </c>
      <c r="X56" s="73">
        <f t="shared" si="31"/>
        <v>0</v>
      </c>
      <c r="Z56" s="73">
        <f t="shared" si="6"/>
        <v>0</v>
      </c>
      <c r="AA56" s="73">
        <f t="shared" si="7"/>
        <v>0</v>
      </c>
      <c r="AB56" s="73">
        <f t="shared" si="8"/>
        <v>0</v>
      </c>
      <c r="AC56" s="73">
        <f t="shared" si="9"/>
        <v>0</v>
      </c>
      <c r="AD56" s="73">
        <f t="shared" si="10"/>
        <v>0</v>
      </c>
      <c r="AE56" s="73">
        <f t="shared" si="11"/>
        <v>0</v>
      </c>
      <c r="AF56" s="73">
        <f t="shared" si="12"/>
        <v>0</v>
      </c>
      <c r="AG56" s="73">
        <f t="shared" si="13"/>
        <v>0</v>
      </c>
      <c r="AH56" s="73">
        <f t="shared" si="14"/>
        <v>0</v>
      </c>
      <c r="AI56" s="73">
        <f t="shared" si="15"/>
        <v>0</v>
      </c>
      <c r="AJ56" s="73">
        <f t="shared" si="16"/>
        <v>0</v>
      </c>
      <c r="AK56" s="73">
        <f t="shared" si="17"/>
        <v>0</v>
      </c>
      <c r="AL56" s="73">
        <f t="shared" si="18"/>
        <v>0</v>
      </c>
      <c r="AM56" s="73">
        <f t="shared" si="18"/>
        <v>0</v>
      </c>
      <c r="AN56" s="73">
        <f t="shared" si="18"/>
        <v>0</v>
      </c>
    </row>
    <row r="57" spans="2:42" ht="16.5" hidden="1" customHeight="1">
      <c r="B57" s="61"/>
      <c r="C57" s="63"/>
      <c r="D57" s="80"/>
      <c r="E57" s="57"/>
      <c r="F57" s="77"/>
      <c r="G57" s="78">
        <f t="shared" si="1"/>
        <v>0</v>
      </c>
      <c r="H57" s="79">
        <f t="shared" si="2"/>
        <v>0</v>
      </c>
      <c r="I57" s="315"/>
      <c r="J57" s="73">
        <f t="shared" si="19"/>
        <v>0</v>
      </c>
      <c r="K57" s="73">
        <f t="shared" si="20"/>
        <v>0</v>
      </c>
      <c r="L57" s="73">
        <f t="shared" si="21"/>
        <v>0</v>
      </c>
      <c r="M57" s="73">
        <f t="shared" si="22"/>
        <v>0</v>
      </c>
      <c r="N57" s="73">
        <f t="shared" si="23"/>
        <v>0</v>
      </c>
      <c r="O57" s="73">
        <f t="shared" si="24"/>
        <v>0</v>
      </c>
      <c r="P57" s="73">
        <f t="shared" si="25"/>
        <v>0</v>
      </c>
      <c r="Q57" s="73">
        <f t="shared" si="26"/>
        <v>0</v>
      </c>
      <c r="R57" s="73">
        <f t="shared" si="27"/>
        <v>0</v>
      </c>
      <c r="S57" s="73">
        <f t="shared" si="28"/>
        <v>0</v>
      </c>
      <c r="T57" s="73">
        <f t="shared" si="29"/>
        <v>0</v>
      </c>
      <c r="U57" s="73">
        <f t="shared" si="30"/>
        <v>0</v>
      </c>
      <c r="V57" s="73">
        <f t="shared" si="31"/>
        <v>0</v>
      </c>
      <c r="W57" s="73">
        <f t="shared" si="31"/>
        <v>0</v>
      </c>
      <c r="X57" s="73">
        <f t="shared" si="31"/>
        <v>0</v>
      </c>
      <c r="Z57" s="73">
        <f t="shared" si="6"/>
        <v>0</v>
      </c>
      <c r="AA57" s="73">
        <f t="shared" si="7"/>
        <v>0</v>
      </c>
      <c r="AB57" s="73">
        <f t="shared" si="8"/>
        <v>0</v>
      </c>
      <c r="AC57" s="73">
        <f t="shared" si="9"/>
        <v>0</v>
      </c>
      <c r="AD57" s="73">
        <f t="shared" si="10"/>
        <v>0</v>
      </c>
      <c r="AE57" s="73">
        <f t="shared" si="11"/>
        <v>0</v>
      </c>
      <c r="AF57" s="73">
        <f t="shared" si="12"/>
        <v>0</v>
      </c>
      <c r="AG57" s="73">
        <f t="shared" si="13"/>
        <v>0</v>
      </c>
      <c r="AH57" s="73">
        <f t="shared" si="14"/>
        <v>0</v>
      </c>
      <c r="AI57" s="73">
        <f t="shared" si="15"/>
        <v>0</v>
      </c>
      <c r="AJ57" s="73">
        <f t="shared" si="16"/>
        <v>0</v>
      </c>
      <c r="AK57" s="73">
        <f t="shared" si="17"/>
        <v>0</v>
      </c>
      <c r="AL57" s="73">
        <f t="shared" si="18"/>
        <v>0</v>
      </c>
      <c r="AM57" s="73">
        <f t="shared" si="18"/>
        <v>0</v>
      </c>
      <c r="AN57" s="73">
        <f t="shared" si="18"/>
        <v>0</v>
      </c>
    </row>
    <row r="58" spans="2:42" ht="16.5" hidden="1" customHeight="1">
      <c r="B58" s="61"/>
      <c r="C58" s="63"/>
      <c r="D58" s="80"/>
      <c r="E58" s="57"/>
      <c r="F58" s="77"/>
      <c r="G58" s="78">
        <f t="shared" si="1"/>
        <v>0</v>
      </c>
      <c r="H58" s="79">
        <f t="shared" si="2"/>
        <v>0</v>
      </c>
      <c r="I58" s="315"/>
      <c r="J58" s="73">
        <f t="shared" si="19"/>
        <v>0</v>
      </c>
      <c r="K58" s="73">
        <f t="shared" si="20"/>
        <v>0</v>
      </c>
      <c r="L58" s="73">
        <f t="shared" si="21"/>
        <v>0</v>
      </c>
      <c r="M58" s="73">
        <f t="shared" si="22"/>
        <v>0</v>
      </c>
      <c r="N58" s="73">
        <f t="shared" si="23"/>
        <v>0</v>
      </c>
      <c r="O58" s="73">
        <f t="shared" si="24"/>
        <v>0</v>
      </c>
      <c r="P58" s="73">
        <f t="shared" si="25"/>
        <v>0</v>
      </c>
      <c r="Q58" s="73">
        <f t="shared" si="26"/>
        <v>0</v>
      </c>
      <c r="R58" s="73">
        <f t="shared" si="27"/>
        <v>0</v>
      </c>
      <c r="S58" s="73">
        <f t="shared" si="28"/>
        <v>0</v>
      </c>
      <c r="T58" s="73">
        <f t="shared" si="29"/>
        <v>0</v>
      </c>
      <c r="U58" s="73">
        <f t="shared" si="30"/>
        <v>0</v>
      </c>
      <c r="V58" s="73">
        <f t="shared" si="31"/>
        <v>0</v>
      </c>
      <c r="W58" s="73">
        <f t="shared" si="31"/>
        <v>0</v>
      </c>
      <c r="X58" s="73">
        <f t="shared" si="31"/>
        <v>0</v>
      </c>
      <c r="Z58" s="73">
        <f t="shared" si="6"/>
        <v>0</v>
      </c>
      <c r="AA58" s="73">
        <f t="shared" si="7"/>
        <v>0</v>
      </c>
      <c r="AB58" s="73">
        <f t="shared" si="8"/>
        <v>0</v>
      </c>
      <c r="AC58" s="73">
        <f t="shared" si="9"/>
        <v>0</v>
      </c>
      <c r="AD58" s="73">
        <f t="shared" si="10"/>
        <v>0</v>
      </c>
      <c r="AE58" s="73">
        <f t="shared" si="11"/>
        <v>0</v>
      </c>
      <c r="AF58" s="73">
        <f t="shared" si="12"/>
        <v>0</v>
      </c>
      <c r="AG58" s="73">
        <f t="shared" si="13"/>
        <v>0</v>
      </c>
      <c r="AH58" s="73">
        <f t="shared" si="14"/>
        <v>0</v>
      </c>
      <c r="AI58" s="73">
        <f t="shared" si="15"/>
        <v>0</v>
      </c>
      <c r="AJ58" s="73">
        <f t="shared" si="16"/>
        <v>0</v>
      </c>
      <c r="AK58" s="73">
        <f t="shared" si="17"/>
        <v>0</v>
      </c>
      <c r="AL58" s="73">
        <f t="shared" si="18"/>
        <v>0</v>
      </c>
      <c r="AM58" s="73">
        <f t="shared" si="18"/>
        <v>0</v>
      </c>
      <c r="AN58" s="73">
        <f t="shared" si="18"/>
        <v>0</v>
      </c>
    </row>
    <row r="59" spans="2:42" ht="16.5" hidden="1" customHeight="1">
      <c r="B59" s="61"/>
      <c r="C59" s="63"/>
      <c r="D59" s="80"/>
      <c r="E59" s="57"/>
      <c r="F59" s="77"/>
      <c r="G59" s="78">
        <f t="shared" si="1"/>
        <v>0</v>
      </c>
      <c r="H59" s="79">
        <f t="shared" si="2"/>
        <v>0</v>
      </c>
      <c r="I59" s="315"/>
      <c r="J59" s="73">
        <f t="shared" si="19"/>
        <v>0</v>
      </c>
      <c r="K59" s="73">
        <f t="shared" si="20"/>
        <v>0</v>
      </c>
      <c r="L59" s="73">
        <f t="shared" si="21"/>
        <v>0</v>
      </c>
      <c r="M59" s="73">
        <f t="shared" si="22"/>
        <v>0</v>
      </c>
      <c r="N59" s="73">
        <f t="shared" si="23"/>
        <v>0</v>
      </c>
      <c r="O59" s="73">
        <f t="shared" si="24"/>
        <v>0</v>
      </c>
      <c r="P59" s="73">
        <f t="shared" si="25"/>
        <v>0</v>
      </c>
      <c r="Q59" s="73">
        <f t="shared" si="26"/>
        <v>0</v>
      </c>
      <c r="R59" s="73">
        <f t="shared" si="27"/>
        <v>0</v>
      </c>
      <c r="S59" s="73">
        <f t="shared" si="28"/>
        <v>0</v>
      </c>
      <c r="T59" s="73">
        <f t="shared" si="29"/>
        <v>0</v>
      </c>
      <c r="U59" s="73">
        <f t="shared" si="30"/>
        <v>0</v>
      </c>
      <c r="V59" s="73">
        <f t="shared" si="31"/>
        <v>0</v>
      </c>
      <c r="W59" s="73">
        <f t="shared" si="31"/>
        <v>0</v>
      </c>
      <c r="X59" s="73">
        <f t="shared" si="31"/>
        <v>0</v>
      </c>
      <c r="Z59" s="73">
        <f t="shared" si="6"/>
        <v>0</v>
      </c>
      <c r="AA59" s="73">
        <f t="shared" si="7"/>
        <v>0</v>
      </c>
      <c r="AB59" s="73">
        <f t="shared" si="8"/>
        <v>0</v>
      </c>
      <c r="AC59" s="73">
        <f t="shared" si="9"/>
        <v>0</v>
      </c>
      <c r="AD59" s="73">
        <f t="shared" si="10"/>
        <v>0</v>
      </c>
      <c r="AE59" s="73">
        <f t="shared" si="11"/>
        <v>0</v>
      </c>
      <c r="AF59" s="73">
        <f t="shared" si="12"/>
        <v>0</v>
      </c>
      <c r="AG59" s="73">
        <f t="shared" si="13"/>
        <v>0</v>
      </c>
      <c r="AH59" s="73">
        <f t="shared" si="14"/>
        <v>0</v>
      </c>
      <c r="AI59" s="73">
        <f t="shared" si="15"/>
        <v>0</v>
      </c>
      <c r="AJ59" s="73">
        <f t="shared" si="16"/>
        <v>0</v>
      </c>
      <c r="AK59" s="73">
        <f t="shared" si="17"/>
        <v>0</v>
      </c>
      <c r="AL59" s="73">
        <f t="shared" si="18"/>
        <v>0</v>
      </c>
      <c r="AM59" s="73">
        <f t="shared" si="18"/>
        <v>0</v>
      </c>
      <c r="AN59" s="73">
        <f t="shared" si="18"/>
        <v>0</v>
      </c>
    </row>
    <row r="60" spans="2:42" ht="16.5" hidden="1" customHeight="1">
      <c r="B60" s="61"/>
      <c r="C60" s="63"/>
      <c r="D60" s="80"/>
      <c r="E60" s="57"/>
      <c r="F60" s="77"/>
      <c r="G60" s="78">
        <f t="shared" si="1"/>
        <v>0</v>
      </c>
      <c r="H60" s="79">
        <f t="shared" si="2"/>
        <v>0</v>
      </c>
      <c r="I60" s="315"/>
      <c r="J60" s="73">
        <f t="shared" si="19"/>
        <v>0</v>
      </c>
      <c r="K60" s="73">
        <f t="shared" si="20"/>
        <v>0</v>
      </c>
      <c r="L60" s="73">
        <f t="shared" si="21"/>
        <v>0</v>
      </c>
      <c r="M60" s="73">
        <f t="shared" si="22"/>
        <v>0</v>
      </c>
      <c r="N60" s="73">
        <f t="shared" si="23"/>
        <v>0</v>
      </c>
      <c r="O60" s="73">
        <f t="shared" si="24"/>
        <v>0</v>
      </c>
      <c r="P60" s="73">
        <f t="shared" si="25"/>
        <v>0</v>
      </c>
      <c r="Q60" s="73">
        <f t="shared" si="26"/>
        <v>0</v>
      </c>
      <c r="R60" s="73">
        <f t="shared" si="27"/>
        <v>0</v>
      </c>
      <c r="S60" s="73">
        <f t="shared" si="28"/>
        <v>0</v>
      </c>
      <c r="T60" s="73">
        <f t="shared" si="29"/>
        <v>0</v>
      </c>
      <c r="U60" s="73">
        <f t="shared" si="30"/>
        <v>0</v>
      </c>
      <c r="V60" s="73">
        <f t="shared" si="31"/>
        <v>0</v>
      </c>
      <c r="W60" s="73">
        <f t="shared" si="31"/>
        <v>0</v>
      </c>
      <c r="X60" s="73">
        <f t="shared" si="31"/>
        <v>0</v>
      </c>
      <c r="Z60" s="73">
        <f t="shared" si="6"/>
        <v>0</v>
      </c>
      <c r="AA60" s="73">
        <f t="shared" si="7"/>
        <v>0</v>
      </c>
      <c r="AB60" s="73">
        <f t="shared" si="8"/>
        <v>0</v>
      </c>
      <c r="AC60" s="73">
        <f t="shared" si="9"/>
        <v>0</v>
      </c>
      <c r="AD60" s="73">
        <f t="shared" si="10"/>
        <v>0</v>
      </c>
      <c r="AE60" s="73">
        <f t="shared" si="11"/>
        <v>0</v>
      </c>
      <c r="AF60" s="73">
        <f t="shared" si="12"/>
        <v>0</v>
      </c>
      <c r="AG60" s="73">
        <f t="shared" si="13"/>
        <v>0</v>
      </c>
      <c r="AH60" s="73">
        <f t="shared" si="14"/>
        <v>0</v>
      </c>
      <c r="AI60" s="73">
        <f t="shared" si="15"/>
        <v>0</v>
      </c>
      <c r="AJ60" s="73">
        <f t="shared" si="16"/>
        <v>0</v>
      </c>
      <c r="AK60" s="73">
        <f t="shared" si="17"/>
        <v>0</v>
      </c>
      <c r="AL60" s="73">
        <f t="shared" si="18"/>
        <v>0</v>
      </c>
      <c r="AM60" s="73">
        <f t="shared" si="18"/>
        <v>0</v>
      </c>
      <c r="AN60" s="73">
        <f t="shared" si="18"/>
        <v>0</v>
      </c>
    </row>
    <row r="61" spans="2:42" ht="16.5" hidden="1" customHeight="1">
      <c r="B61" s="61"/>
      <c r="C61" s="63"/>
      <c r="D61" s="80"/>
      <c r="E61" s="57"/>
      <c r="F61" s="77"/>
      <c r="G61" s="78">
        <f t="shared" si="1"/>
        <v>0</v>
      </c>
      <c r="H61" s="79">
        <f t="shared" si="2"/>
        <v>0</v>
      </c>
      <c r="I61" s="315"/>
      <c r="J61" s="73">
        <f t="shared" si="19"/>
        <v>0</v>
      </c>
      <c r="K61" s="73">
        <f t="shared" si="20"/>
        <v>0</v>
      </c>
      <c r="L61" s="73">
        <f t="shared" si="21"/>
        <v>0</v>
      </c>
      <c r="M61" s="73">
        <f t="shared" si="22"/>
        <v>0</v>
      </c>
      <c r="N61" s="73">
        <f t="shared" si="23"/>
        <v>0</v>
      </c>
      <c r="O61" s="73">
        <f t="shared" si="24"/>
        <v>0</v>
      </c>
      <c r="P61" s="73">
        <f t="shared" si="25"/>
        <v>0</v>
      </c>
      <c r="Q61" s="73">
        <f t="shared" si="26"/>
        <v>0</v>
      </c>
      <c r="R61" s="73">
        <f t="shared" si="27"/>
        <v>0</v>
      </c>
      <c r="S61" s="73">
        <f t="shared" si="28"/>
        <v>0</v>
      </c>
      <c r="T61" s="73">
        <f t="shared" si="29"/>
        <v>0</v>
      </c>
      <c r="U61" s="73">
        <f t="shared" si="30"/>
        <v>0</v>
      </c>
      <c r="V61" s="73">
        <f t="shared" si="31"/>
        <v>0</v>
      </c>
      <c r="W61" s="73">
        <f t="shared" si="31"/>
        <v>0</v>
      </c>
      <c r="X61" s="73">
        <f t="shared" si="31"/>
        <v>0</v>
      </c>
      <c r="Z61" s="73">
        <f t="shared" si="6"/>
        <v>0</v>
      </c>
      <c r="AA61" s="73">
        <f t="shared" si="7"/>
        <v>0</v>
      </c>
      <c r="AB61" s="73">
        <f t="shared" si="8"/>
        <v>0</v>
      </c>
      <c r="AC61" s="73">
        <f t="shared" si="9"/>
        <v>0</v>
      </c>
      <c r="AD61" s="73">
        <f t="shared" si="10"/>
        <v>0</v>
      </c>
      <c r="AE61" s="73">
        <f t="shared" si="11"/>
        <v>0</v>
      </c>
      <c r="AF61" s="73">
        <f t="shared" si="12"/>
        <v>0</v>
      </c>
      <c r="AG61" s="73">
        <f t="shared" si="13"/>
        <v>0</v>
      </c>
      <c r="AH61" s="73">
        <f t="shared" si="14"/>
        <v>0</v>
      </c>
      <c r="AI61" s="73">
        <f t="shared" si="15"/>
        <v>0</v>
      </c>
      <c r="AJ61" s="73">
        <f t="shared" si="16"/>
        <v>0</v>
      </c>
      <c r="AK61" s="73">
        <f t="shared" si="17"/>
        <v>0</v>
      </c>
      <c r="AL61" s="73">
        <f t="shared" si="18"/>
        <v>0</v>
      </c>
      <c r="AM61" s="73">
        <f t="shared" si="18"/>
        <v>0</v>
      </c>
      <c r="AN61" s="73">
        <f t="shared" si="18"/>
        <v>0</v>
      </c>
    </row>
    <row r="62" spans="2:42" ht="17.25" hidden="1" customHeight="1" thickBot="1">
      <c r="B62" s="101"/>
      <c r="C62" s="85"/>
      <c r="D62" s="165"/>
      <c r="E62" s="87"/>
      <c r="F62" s="158"/>
      <c r="G62" s="156">
        <f t="shared" si="1"/>
        <v>0</v>
      </c>
      <c r="H62" s="157">
        <f t="shared" si="2"/>
        <v>0</v>
      </c>
      <c r="I62" s="315"/>
      <c r="J62" s="73">
        <f t="shared" si="19"/>
        <v>0</v>
      </c>
      <c r="K62" s="73">
        <f t="shared" si="20"/>
        <v>0</v>
      </c>
      <c r="L62" s="73">
        <f t="shared" si="21"/>
        <v>0</v>
      </c>
      <c r="M62" s="73">
        <f t="shared" si="22"/>
        <v>0</v>
      </c>
      <c r="N62" s="73">
        <f t="shared" si="23"/>
        <v>0</v>
      </c>
      <c r="O62" s="73">
        <f t="shared" si="24"/>
        <v>0</v>
      </c>
      <c r="P62" s="73">
        <f t="shared" si="25"/>
        <v>0</v>
      </c>
      <c r="Q62" s="73">
        <f t="shared" si="26"/>
        <v>0</v>
      </c>
      <c r="R62" s="73">
        <f t="shared" si="27"/>
        <v>0</v>
      </c>
      <c r="S62" s="73">
        <f t="shared" si="28"/>
        <v>0</v>
      </c>
      <c r="T62" s="73">
        <f t="shared" si="29"/>
        <v>0</v>
      </c>
      <c r="U62" s="73">
        <f t="shared" si="30"/>
        <v>0</v>
      </c>
      <c r="V62" s="73">
        <f t="shared" si="31"/>
        <v>0</v>
      </c>
      <c r="W62" s="73">
        <f t="shared" si="31"/>
        <v>0</v>
      </c>
      <c r="X62" s="73">
        <f t="shared" si="31"/>
        <v>0</v>
      </c>
      <c r="Z62" s="73">
        <f t="shared" si="6"/>
        <v>0</v>
      </c>
      <c r="AA62" s="73">
        <f t="shared" si="7"/>
        <v>0</v>
      </c>
      <c r="AB62" s="73">
        <f t="shared" si="8"/>
        <v>0</v>
      </c>
      <c r="AC62" s="73">
        <f t="shared" si="9"/>
        <v>0</v>
      </c>
      <c r="AD62" s="73">
        <f t="shared" si="10"/>
        <v>0</v>
      </c>
      <c r="AE62" s="73">
        <f t="shared" si="11"/>
        <v>0</v>
      </c>
      <c r="AF62" s="73">
        <f t="shared" si="12"/>
        <v>0</v>
      </c>
      <c r="AG62" s="73">
        <f t="shared" si="13"/>
        <v>0</v>
      </c>
      <c r="AH62" s="73">
        <f t="shared" si="14"/>
        <v>0</v>
      </c>
      <c r="AI62" s="73">
        <f t="shared" si="15"/>
        <v>0</v>
      </c>
      <c r="AJ62" s="73">
        <f t="shared" si="16"/>
        <v>0</v>
      </c>
      <c r="AK62" s="73">
        <f t="shared" si="17"/>
        <v>0</v>
      </c>
      <c r="AL62" s="73">
        <f t="shared" si="18"/>
        <v>0</v>
      </c>
      <c r="AM62" s="73">
        <f t="shared" si="18"/>
        <v>0</v>
      </c>
      <c r="AN62" s="73">
        <f t="shared" si="18"/>
        <v>0</v>
      </c>
    </row>
    <row r="63" spans="2:42" ht="17.25" thickBot="1">
      <c r="C63" s="650" t="s">
        <v>43</v>
      </c>
      <c r="D63" s="651"/>
      <c r="E63" s="64">
        <f>SUM(E3:E62)</f>
        <v>48.599999999999994</v>
      </c>
      <c r="F63" s="70"/>
      <c r="G63" s="65">
        <f>SUM(G3:G62)</f>
        <v>0</v>
      </c>
      <c r="H63" s="66">
        <f>SUM(H3:H62)</f>
        <v>48.599999999999994</v>
      </c>
      <c r="I63" s="317"/>
      <c r="J63" s="74">
        <f>SUM(J3:J62)</f>
        <v>0</v>
      </c>
      <c r="K63" s="74">
        <f t="shared" ref="K63:X63" si="32">SUM(K3:K62)</f>
        <v>0</v>
      </c>
      <c r="L63" s="74">
        <f t="shared" si="32"/>
        <v>0</v>
      </c>
      <c r="M63" s="74">
        <f t="shared" si="32"/>
        <v>0</v>
      </c>
      <c r="N63" s="74">
        <f t="shared" si="32"/>
        <v>0</v>
      </c>
      <c r="O63" s="74">
        <f t="shared" si="32"/>
        <v>0</v>
      </c>
      <c r="P63" s="74">
        <f t="shared" si="32"/>
        <v>0</v>
      </c>
      <c r="Q63" s="74">
        <f t="shared" si="32"/>
        <v>0</v>
      </c>
      <c r="R63" s="74">
        <f t="shared" si="32"/>
        <v>0</v>
      </c>
      <c r="S63" s="74">
        <f t="shared" si="32"/>
        <v>48.599999999999994</v>
      </c>
      <c r="T63" s="74">
        <f t="shared" si="32"/>
        <v>0</v>
      </c>
      <c r="U63" s="74">
        <f t="shared" si="32"/>
        <v>0</v>
      </c>
      <c r="V63" s="74">
        <f t="shared" si="32"/>
        <v>0</v>
      </c>
      <c r="W63" s="74">
        <f t="shared" si="32"/>
        <v>0</v>
      </c>
      <c r="X63" s="74">
        <f t="shared" si="32"/>
        <v>0</v>
      </c>
      <c r="Y63" s="74"/>
      <c r="Z63" s="74">
        <f>SUM(Z3:Z62)</f>
        <v>0</v>
      </c>
      <c r="AA63" s="74">
        <f t="shared" ref="AA63:AN63" si="33">SUM(AA3:AA62)</f>
        <v>0</v>
      </c>
      <c r="AB63" s="74">
        <f t="shared" si="33"/>
        <v>0</v>
      </c>
      <c r="AC63" s="74">
        <f t="shared" si="33"/>
        <v>0</v>
      </c>
      <c r="AD63" s="74">
        <f t="shared" si="33"/>
        <v>0</v>
      </c>
      <c r="AE63" s="74">
        <f t="shared" si="33"/>
        <v>0</v>
      </c>
      <c r="AF63" s="74">
        <f t="shared" si="33"/>
        <v>0</v>
      </c>
      <c r="AG63" s="74">
        <f t="shared" si="33"/>
        <v>0</v>
      </c>
      <c r="AH63" s="74">
        <f t="shared" si="33"/>
        <v>0</v>
      </c>
      <c r="AI63" s="74">
        <f t="shared" si="33"/>
        <v>0</v>
      </c>
      <c r="AJ63" s="74">
        <f t="shared" si="33"/>
        <v>0</v>
      </c>
      <c r="AK63" s="74">
        <f t="shared" si="33"/>
        <v>0</v>
      </c>
      <c r="AL63" s="74">
        <f t="shared" si="33"/>
        <v>0</v>
      </c>
      <c r="AM63" s="74">
        <f t="shared" si="33"/>
        <v>0</v>
      </c>
      <c r="AN63" s="74">
        <f t="shared" si="33"/>
        <v>0</v>
      </c>
      <c r="AO63" s="74"/>
      <c r="AP63" s="74"/>
    </row>
    <row r="64" spans="2:42">
      <c r="H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mergeCells count="6">
    <mergeCell ref="AR18:AT18"/>
    <mergeCell ref="C63:D63"/>
    <mergeCell ref="AV23:AW23"/>
    <mergeCell ref="AY23:AZ23"/>
    <mergeCell ref="AS25:AT25"/>
    <mergeCell ref="AS27:AT28"/>
  </mergeCells>
  <dataValidations disablePrompts="1" count="3">
    <dataValidation type="list" allowBlank="1" showInputMessage="1" showErrorMessage="1" sqref="F3:F62">
      <formula1>$AQ$17:$AQ$19</formula1>
    </dataValidation>
    <dataValidation type="list" allowBlank="1" showInputMessage="1" showErrorMessage="1" sqref="D6:D62 D3:D4">
      <formula1>$AQ$2:$AQ$16</formula1>
    </dataValidation>
    <dataValidation type="list" allowBlank="1" showInputMessage="1" showErrorMessage="1" sqref="D5">
      <formula1>$AQ$2:$AQ$12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AZ70"/>
  <sheetViews>
    <sheetView workbookViewId="0">
      <selection sqref="A1:XFD1048576"/>
    </sheetView>
  </sheetViews>
  <sheetFormatPr defaultRowHeight="16.5"/>
  <cols>
    <col min="1" max="1" width="1" style="56" customWidth="1"/>
    <col min="2" max="2" width="6.5703125" style="134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4" customWidth="1"/>
    <col min="7" max="8" width="13.7109375" style="56" customWidth="1"/>
    <col min="9" max="9" width="8.42578125" style="313" customWidth="1"/>
    <col min="10" max="10" width="13.5703125" style="56" hidden="1" customWidth="1"/>
    <col min="11" max="11" width="7.85546875" style="56" hidden="1" customWidth="1"/>
    <col min="12" max="12" width="7.42578125" style="56" hidden="1" customWidth="1"/>
    <col min="13" max="13" width="9.7109375" style="56" hidden="1" customWidth="1"/>
    <col min="14" max="14" width="7.42578125" style="56" hidden="1" customWidth="1"/>
    <col min="15" max="15" width="14.5703125" style="56" hidden="1" customWidth="1"/>
    <col min="16" max="16" width="16.85546875" style="56" hidden="1" customWidth="1"/>
    <col min="17" max="17" width="7.7109375" style="56" hidden="1" customWidth="1"/>
    <col min="18" max="18" width="8.85546875" style="56" hidden="1" customWidth="1"/>
    <col min="19" max="19" width="8" style="56" hidden="1" customWidth="1"/>
    <col min="20" max="20" width="7.42578125" style="56" hidden="1" customWidth="1"/>
    <col min="21" max="21" width="2" style="56" hidden="1" customWidth="1"/>
    <col min="22" max="22" width="9.7109375" style="56" hidden="1" customWidth="1"/>
    <col min="23" max="24" width="7.42578125" style="56" hidden="1" customWidth="1"/>
    <col min="25" max="25" width="1.7109375" style="56" hidden="1" customWidth="1"/>
    <col min="26" max="26" width="13.5703125" style="56" hidden="1" customWidth="1"/>
    <col min="27" max="27" width="7.85546875" style="56" hidden="1" customWidth="1"/>
    <col min="28" max="28" width="7.42578125" style="56" hidden="1" customWidth="1"/>
    <col min="29" max="29" width="9.7109375" style="56" hidden="1" customWidth="1"/>
    <col min="30" max="30" width="7.42578125" style="56" hidden="1" customWidth="1"/>
    <col min="31" max="31" width="14.5703125" style="56" hidden="1" customWidth="1"/>
    <col min="32" max="32" width="16.85546875" style="56" hidden="1" customWidth="1"/>
    <col min="33" max="33" width="7.7109375" style="56" hidden="1" customWidth="1"/>
    <col min="34" max="34" width="8.85546875" style="56" hidden="1" customWidth="1"/>
    <col min="35" max="35" width="8" style="56" hidden="1" customWidth="1"/>
    <col min="36" max="36" width="7.42578125" style="56" hidden="1" customWidth="1"/>
    <col min="37" max="37" width="13.42578125" style="56" hidden="1" customWidth="1"/>
    <col min="38" max="38" width="10.28515625" style="290" hidden="1" customWidth="1"/>
    <col min="39" max="40" width="7.42578125" style="56" hidden="1" customWidth="1"/>
    <col min="41" max="41" width="4" style="56" hidden="1" customWidth="1"/>
    <col min="42" max="42" width="4.42578125" style="56" customWidth="1"/>
    <col min="43" max="43" width="16.85546875" style="56" bestFit="1" customWidth="1"/>
    <col min="44" max="47" width="12.7109375" style="56" customWidth="1"/>
    <col min="48" max="48" width="8.28515625" style="56" bestFit="1" customWidth="1"/>
    <col min="49" max="49" width="10.5703125" style="56" bestFit="1" customWidth="1"/>
    <col min="50" max="50" width="3.28515625" style="56" customWidth="1"/>
    <col min="51" max="51" width="18.42578125" style="56" bestFit="1" customWidth="1"/>
    <col min="52" max="52" width="11.7109375" style="56" bestFit="1" customWidth="1"/>
    <col min="53" max="16384" width="9.140625" style="56"/>
  </cols>
  <sheetData>
    <row r="1" spans="2:51" ht="17.25" thickBot="1">
      <c r="AR1" s="134" t="s">
        <v>62</v>
      </c>
      <c r="AS1" s="134" t="s">
        <v>63</v>
      </c>
      <c r="AT1" s="82" t="s">
        <v>61</v>
      </c>
      <c r="AV1" s="134"/>
    </row>
    <row r="2" spans="2:51" ht="17.25" thickBot="1">
      <c r="B2" s="69" t="s">
        <v>1</v>
      </c>
      <c r="C2" s="67" t="s">
        <v>0</v>
      </c>
      <c r="D2" s="67" t="s">
        <v>59</v>
      </c>
      <c r="E2" s="67" t="s">
        <v>2</v>
      </c>
      <c r="F2" s="67" t="s">
        <v>60</v>
      </c>
      <c r="G2" s="67" t="s">
        <v>3</v>
      </c>
      <c r="H2" s="68" t="s">
        <v>4</v>
      </c>
      <c r="I2" s="314"/>
      <c r="J2" s="76" t="s">
        <v>55</v>
      </c>
      <c r="K2" s="75" t="s">
        <v>49</v>
      </c>
      <c r="L2" s="75" t="s">
        <v>91</v>
      </c>
      <c r="M2" s="75" t="s">
        <v>35</v>
      </c>
      <c r="N2" s="75" t="s">
        <v>54</v>
      </c>
      <c r="O2" s="75" t="s">
        <v>96</v>
      </c>
      <c r="P2" s="75" t="s">
        <v>52</v>
      </c>
      <c r="Q2" s="75" t="s">
        <v>57</v>
      </c>
      <c r="R2" s="75" t="s">
        <v>38</v>
      </c>
      <c r="S2" s="75" t="s">
        <v>53</v>
      </c>
      <c r="T2" s="75" t="s">
        <v>56</v>
      </c>
      <c r="U2" s="75" t="s">
        <v>50</v>
      </c>
      <c r="V2" s="291" t="str">
        <f>AQ14</f>
        <v>ESTUDOS</v>
      </c>
      <c r="W2" s="75" t="str">
        <f>AQ15</f>
        <v>MALU</v>
      </c>
      <c r="X2" s="75">
        <f>AQ16</f>
        <v>0</v>
      </c>
      <c r="Z2" s="76" t="s">
        <v>55</v>
      </c>
      <c r="AA2" s="75" t="s">
        <v>49</v>
      </c>
      <c r="AB2" s="75" t="s">
        <v>91</v>
      </c>
      <c r="AC2" s="75" t="s">
        <v>35</v>
      </c>
      <c r="AD2" s="75" t="s">
        <v>54</v>
      </c>
      <c r="AE2" s="75" t="s">
        <v>96</v>
      </c>
      <c r="AF2" s="75" t="s">
        <v>52</v>
      </c>
      <c r="AG2" s="75" t="s">
        <v>57</v>
      </c>
      <c r="AH2" s="75" t="s">
        <v>38</v>
      </c>
      <c r="AI2" s="75" t="s">
        <v>53</v>
      </c>
      <c r="AJ2" s="75" t="s">
        <v>56</v>
      </c>
      <c r="AK2" s="75" t="s">
        <v>50</v>
      </c>
      <c r="AL2" s="291" t="str">
        <f>AQ14</f>
        <v>ESTUDOS</v>
      </c>
      <c r="AM2" s="75" t="str">
        <f>AQ15</f>
        <v>MALU</v>
      </c>
      <c r="AN2" s="75">
        <f>AQ16</f>
        <v>0</v>
      </c>
      <c r="AO2" s="75"/>
      <c r="AP2" s="75"/>
      <c r="AQ2" s="72" t="s">
        <v>55</v>
      </c>
      <c r="AR2" s="98">
        <f t="shared" ref="AR2:AR16" si="0">AT2+AS2</f>
        <v>0</v>
      </c>
      <c r="AS2" s="59">
        <f>Z63</f>
        <v>0</v>
      </c>
      <c r="AT2" s="59">
        <f>J63</f>
        <v>0</v>
      </c>
    </row>
    <row r="3" spans="2:51">
      <c r="B3" s="61">
        <v>45097</v>
      </c>
      <c r="C3" s="63" t="s">
        <v>282</v>
      </c>
      <c r="D3" s="80" t="s">
        <v>53</v>
      </c>
      <c r="E3" s="57">
        <v>29.7</v>
      </c>
      <c r="F3" s="77" t="s">
        <v>61</v>
      </c>
      <c r="G3" s="78">
        <f t="shared" ref="G3:G62" si="1">IF(F3="MARCIA",E3,IF(F3="AMBOS",E3/2,0))</f>
        <v>0</v>
      </c>
      <c r="H3" s="79">
        <f t="shared" ref="H3:H62" si="2">IF(F3="LUCIANO",E3,IF(F3="AMBOS",E3/2,0))</f>
        <v>29.7</v>
      </c>
      <c r="I3" s="315" t="s">
        <v>283</v>
      </c>
      <c r="J3" s="73">
        <f>IF($D3="ALIMENTAÇÃO",$H3,0)</f>
        <v>0</v>
      </c>
      <c r="K3" s="73">
        <f>IF($D3="ANIMAIS",$H3,0)</f>
        <v>0</v>
      </c>
      <c r="L3" s="73">
        <f>IF($D3="FILHO",$H3,0)</f>
        <v>0</v>
      </c>
      <c r="M3" s="73">
        <f>IF($D3="GASOLINA",$H3,0)</f>
        <v>0</v>
      </c>
      <c r="N3" s="73">
        <f>IF($D3="LAZER",$H3,0)</f>
        <v>0</v>
      </c>
      <c r="O3" s="73">
        <f>IF($D3="MANUT. IMÓVEL",$H3,0)</f>
        <v>0</v>
      </c>
      <c r="P3" s="73">
        <f>IF($D3="MANUT. VEICULAR",$H3,0)</f>
        <v>0</v>
      </c>
      <c r="Q3" s="73">
        <f>IF($D3="MÓVEIS",$H3,0)</f>
        <v>0</v>
      </c>
      <c r="R3" s="73">
        <f>IF($D3="OUTROS",$H3,0)</f>
        <v>0</v>
      </c>
      <c r="S3" s="73">
        <f>IF($D3="PLANOS",$H3,0)</f>
        <v>29.7</v>
      </c>
      <c r="T3" s="73">
        <f>IF($D3="SAÚDE",$H3,0)</f>
        <v>0</v>
      </c>
      <c r="U3" s="73">
        <f>IF($D3="TRANSPORTE",$H3,0)</f>
        <v>0</v>
      </c>
      <c r="V3" s="73">
        <f>IF($D3=V$2,$H3,0)</f>
        <v>0</v>
      </c>
      <c r="W3" s="73">
        <f t="shared" ref="W3:X18" si="3">IF($D3=W$2,$H3,0)</f>
        <v>0</v>
      </c>
      <c r="X3" s="73">
        <f t="shared" si="3"/>
        <v>0</v>
      </c>
      <c r="Z3" s="73">
        <f>IF($D3="ALIMENTAÇÃO",$G3,0)</f>
        <v>0</v>
      </c>
      <c r="AA3" s="73">
        <f>IF($D3="ANIMAIS",$G3,0)</f>
        <v>0</v>
      </c>
      <c r="AB3" s="73">
        <f>IF($D3="FILHO",$G3,0)</f>
        <v>0</v>
      </c>
      <c r="AC3" s="73">
        <f>IF($D3="GASOLINA",$G3,0)</f>
        <v>0</v>
      </c>
      <c r="AD3" s="73">
        <f>IF($D3="LAZER",$G3,0)</f>
        <v>0</v>
      </c>
      <c r="AE3" s="73">
        <f>IF($D3="MANUT. IMÓVEL",$G3,0)</f>
        <v>0</v>
      </c>
      <c r="AF3" s="73">
        <f>IF($D3="MANUT. VEICULAR",$G3,0)</f>
        <v>0</v>
      </c>
      <c r="AG3" s="73">
        <f>IF($D3="MÓVEIS",$G3,0)</f>
        <v>0</v>
      </c>
      <c r="AH3" s="73">
        <f>IF($D3="OUTROS",$G3,0)</f>
        <v>0</v>
      </c>
      <c r="AI3" s="73">
        <f>IF($D3="PLANOS",$G3,0)</f>
        <v>0</v>
      </c>
      <c r="AJ3" s="73">
        <f>IF($D3="SAÚDE",$G3,0)</f>
        <v>0</v>
      </c>
      <c r="AK3" s="73">
        <f>IF($D3="TRANSPORTE",$G3,0)</f>
        <v>0</v>
      </c>
      <c r="AL3" s="73">
        <f>IF($D3=AL$2,$G3,0)</f>
        <v>0</v>
      </c>
      <c r="AM3" s="73">
        <f t="shared" ref="AM3:AN18" si="4">IF($D3=AM$2,$G3,0)</f>
        <v>0</v>
      </c>
      <c r="AN3" s="73">
        <f t="shared" si="4"/>
        <v>0</v>
      </c>
      <c r="AQ3" s="72" t="s">
        <v>49</v>
      </c>
      <c r="AR3" s="98">
        <f t="shared" si="0"/>
        <v>0</v>
      </c>
      <c r="AS3" s="59">
        <f>AA63</f>
        <v>0</v>
      </c>
      <c r="AT3" s="59">
        <f>K63</f>
        <v>0</v>
      </c>
    </row>
    <row r="4" spans="2:51">
      <c r="B4" s="61">
        <v>44964</v>
      </c>
      <c r="C4" s="63" t="s">
        <v>281</v>
      </c>
      <c r="D4" s="80" t="s">
        <v>53</v>
      </c>
      <c r="E4" s="57">
        <v>18.899999999999999</v>
      </c>
      <c r="F4" s="77" t="s">
        <v>61</v>
      </c>
      <c r="G4" s="78">
        <f t="shared" si="1"/>
        <v>0</v>
      </c>
      <c r="H4" s="79">
        <f t="shared" si="2"/>
        <v>18.899999999999999</v>
      </c>
      <c r="I4" s="315" t="s">
        <v>283</v>
      </c>
      <c r="J4" s="73">
        <f>IF($D4="ALIMENTAÇÃO",$H4,0)</f>
        <v>0</v>
      </c>
      <c r="K4" s="73">
        <f>IF($D4="ANIMAIS",$H4,0)</f>
        <v>0</v>
      </c>
      <c r="L4" s="73">
        <f>IF($D4="FILHO",$H4,0)</f>
        <v>0</v>
      </c>
      <c r="M4" s="73">
        <f>IF($D4="GASOLINA",$H4,0)</f>
        <v>0</v>
      </c>
      <c r="N4" s="73">
        <f>IF($D4="LAZER",$H4,0)</f>
        <v>0</v>
      </c>
      <c r="O4" s="73">
        <f>IF($D4="MANUT. IMÓVEL",$H4,0)</f>
        <v>0</v>
      </c>
      <c r="P4" s="73">
        <f>IF($D4="MANUT. VEICULAR",$H4,0)</f>
        <v>0</v>
      </c>
      <c r="Q4" s="73">
        <f>IF($D4="MÓVEIS",$H4,0)</f>
        <v>0</v>
      </c>
      <c r="R4" s="73">
        <f>IF($D4="OUTROS",$H4,0)</f>
        <v>0</v>
      </c>
      <c r="S4" s="73">
        <f>IF($D4="PLANOS",$H4,0)</f>
        <v>18.899999999999999</v>
      </c>
      <c r="T4" s="73">
        <f>IF($D4="SAÚDE",$H4,0)</f>
        <v>0</v>
      </c>
      <c r="U4" s="73">
        <f>IF($D4="TRANSPORTE",$H4,0)</f>
        <v>0</v>
      </c>
      <c r="V4" s="73">
        <f t="shared" ref="V4:X35" si="5">IF($D4=V$2,$H4,0)</f>
        <v>0</v>
      </c>
      <c r="W4" s="73">
        <f t="shared" si="3"/>
        <v>0</v>
      </c>
      <c r="X4" s="73">
        <f t="shared" si="3"/>
        <v>0</v>
      </c>
      <c r="Z4" s="73">
        <f t="shared" ref="Z4:Z62" si="6">IF($D4="ALIMENTAÇÃO",$G4,0)</f>
        <v>0</v>
      </c>
      <c r="AA4" s="73">
        <f t="shared" ref="AA4:AA62" si="7">IF($D4="ANIMAIS",$G4,0)</f>
        <v>0</v>
      </c>
      <c r="AB4" s="73">
        <f t="shared" ref="AB4:AB62" si="8">IF($D4="FILHO",$G4,0)</f>
        <v>0</v>
      </c>
      <c r="AC4" s="73">
        <f t="shared" ref="AC4:AC62" si="9">IF($D4="GASOLINA",$G4,0)</f>
        <v>0</v>
      </c>
      <c r="AD4" s="73">
        <f t="shared" ref="AD4:AD62" si="10">IF($D4="LAZER",$G4,0)</f>
        <v>0</v>
      </c>
      <c r="AE4" s="73">
        <f t="shared" ref="AE4:AE62" si="11">IF($D4="MANUT. IMÓVEL",$G4,0)</f>
        <v>0</v>
      </c>
      <c r="AF4" s="73">
        <f t="shared" ref="AF4:AF62" si="12">IF($D4="MANUT. VEICULAR",$G4,0)</f>
        <v>0</v>
      </c>
      <c r="AG4" s="73">
        <f t="shared" ref="AG4:AG62" si="13">IF($D4="MÓVEIS",$G4,0)</f>
        <v>0</v>
      </c>
      <c r="AH4" s="73">
        <f t="shared" ref="AH4:AH62" si="14">IF($D4="OUTROS",$G4,0)</f>
        <v>0</v>
      </c>
      <c r="AI4" s="73">
        <f t="shared" ref="AI4:AI62" si="15">IF($D4="PLANOS",$G4,0)</f>
        <v>0</v>
      </c>
      <c r="AJ4" s="73">
        <f t="shared" ref="AJ4:AJ62" si="16">IF($D4="SAÚDE",$G4,0)</f>
        <v>0</v>
      </c>
      <c r="AK4" s="73">
        <f t="shared" ref="AK4:AK62" si="17">IF($D4="TRANSPORTE",$G4,0)</f>
        <v>0</v>
      </c>
      <c r="AL4" s="73">
        <f t="shared" ref="AL4:AN62" si="18">IF($D4=AL$2,$G4,0)</f>
        <v>0</v>
      </c>
      <c r="AM4" s="73">
        <f t="shared" si="4"/>
        <v>0</v>
      </c>
      <c r="AN4" s="73">
        <f t="shared" si="4"/>
        <v>0</v>
      </c>
      <c r="AQ4" s="72" t="s">
        <v>91</v>
      </c>
      <c r="AR4" s="98">
        <f t="shared" si="0"/>
        <v>0</v>
      </c>
      <c r="AS4" s="59">
        <f>AB63</f>
        <v>0</v>
      </c>
      <c r="AT4" s="59">
        <f>L63</f>
        <v>0</v>
      </c>
    </row>
    <row r="5" spans="2:51">
      <c r="B5" s="61"/>
      <c r="C5" s="63"/>
      <c r="D5" s="80"/>
      <c r="E5" s="57"/>
      <c r="F5" s="77"/>
      <c r="G5" s="78">
        <f t="shared" si="1"/>
        <v>0</v>
      </c>
      <c r="H5" s="79">
        <f t="shared" si="2"/>
        <v>0</v>
      </c>
      <c r="I5" s="315"/>
      <c r="J5" s="73">
        <f t="shared" ref="J5:J62" si="19">IF($D5="ALIMENTAÇÃO",$H5,0)</f>
        <v>0</v>
      </c>
      <c r="K5" s="73">
        <f t="shared" ref="K5:K62" si="20">IF($D5="ANIMAIS",$H5,0)</f>
        <v>0</v>
      </c>
      <c r="L5" s="73">
        <f t="shared" ref="L5:L62" si="21">IF($D5="FILHO",$H5,0)</f>
        <v>0</v>
      </c>
      <c r="M5" s="73">
        <f t="shared" ref="M5:M62" si="22">IF($D5="GASOLINA",$H5,0)</f>
        <v>0</v>
      </c>
      <c r="N5" s="73">
        <f t="shared" ref="N5:N62" si="23">IF($D5="LAZER",$H5,0)</f>
        <v>0</v>
      </c>
      <c r="O5" s="73">
        <f t="shared" ref="O5:O62" si="24">IF($D5="MANUT. IMÓVEL",$H5,0)</f>
        <v>0</v>
      </c>
      <c r="P5" s="73">
        <f t="shared" ref="P5:P62" si="25">IF($D5="MANUT. VEICULAR",$H5,0)</f>
        <v>0</v>
      </c>
      <c r="Q5" s="73">
        <f t="shared" ref="Q5:Q62" si="26">IF($D5="MÓVEIS",$H5,0)</f>
        <v>0</v>
      </c>
      <c r="R5" s="73">
        <f t="shared" ref="R5:R62" si="27">IF($D5="OUTROS",$H5,0)</f>
        <v>0</v>
      </c>
      <c r="S5" s="73">
        <f t="shared" ref="S5:S62" si="28">IF($D5="PLANOS",$H5,0)</f>
        <v>0</v>
      </c>
      <c r="T5" s="73">
        <f t="shared" ref="T5:T62" si="29">IF($D5="SAÚDE",$H5,0)</f>
        <v>0</v>
      </c>
      <c r="U5" s="73">
        <f t="shared" ref="U5:U62" si="30">IF($D5="TRANSPORTE",$H5,0)</f>
        <v>0</v>
      </c>
      <c r="V5" s="73">
        <f t="shared" si="5"/>
        <v>0</v>
      </c>
      <c r="W5" s="73">
        <f t="shared" si="3"/>
        <v>0</v>
      </c>
      <c r="X5" s="73">
        <f t="shared" si="3"/>
        <v>0</v>
      </c>
      <c r="Z5" s="73">
        <f t="shared" si="6"/>
        <v>0</v>
      </c>
      <c r="AA5" s="73">
        <f t="shared" si="7"/>
        <v>0</v>
      </c>
      <c r="AB5" s="73">
        <f t="shared" si="8"/>
        <v>0</v>
      </c>
      <c r="AC5" s="73">
        <f t="shared" si="9"/>
        <v>0</v>
      </c>
      <c r="AD5" s="73">
        <f t="shared" si="10"/>
        <v>0</v>
      </c>
      <c r="AE5" s="73">
        <f t="shared" si="11"/>
        <v>0</v>
      </c>
      <c r="AF5" s="73">
        <f t="shared" si="12"/>
        <v>0</v>
      </c>
      <c r="AG5" s="73">
        <f t="shared" si="13"/>
        <v>0</v>
      </c>
      <c r="AH5" s="73">
        <f t="shared" si="14"/>
        <v>0</v>
      </c>
      <c r="AI5" s="73">
        <f t="shared" si="15"/>
        <v>0</v>
      </c>
      <c r="AJ5" s="73">
        <f t="shared" si="16"/>
        <v>0</v>
      </c>
      <c r="AK5" s="73">
        <f t="shared" si="17"/>
        <v>0</v>
      </c>
      <c r="AL5" s="73">
        <f t="shared" si="18"/>
        <v>0</v>
      </c>
      <c r="AM5" s="73">
        <f t="shared" si="4"/>
        <v>0</v>
      </c>
      <c r="AN5" s="73">
        <f t="shared" si="4"/>
        <v>0</v>
      </c>
      <c r="AQ5" s="72" t="s">
        <v>35</v>
      </c>
      <c r="AR5" s="98">
        <f t="shared" si="0"/>
        <v>0</v>
      </c>
      <c r="AS5" s="59">
        <f>AC63</f>
        <v>0</v>
      </c>
      <c r="AT5" s="59">
        <f>M63</f>
        <v>0</v>
      </c>
    </row>
    <row r="6" spans="2:51">
      <c r="B6" s="61"/>
      <c r="C6" s="63"/>
      <c r="D6" s="80"/>
      <c r="E6" s="57"/>
      <c r="F6" s="77"/>
      <c r="G6" s="78">
        <f t="shared" si="1"/>
        <v>0</v>
      </c>
      <c r="H6" s="79">
        <f t="shared" si="2"/>
        <v>0</v>
      </c>
      <c r="I6" s="315"/>
      <c r="J6" s="73">
        <f t="shared" si="19"/>
        <v>0</v>
      </c>
      <c r="K6" s="73">
        <f t="shared" si="20"/>
        <v>0</v>
      </c>
      <c r="L6" s="73">
        <f t="shared" si="21"/>
        <v>0</v>
      </c>
      <c r="M6" s="73">
        <f t="shared" si="22"/>
        <v>0</v>
      </c>
      <c r="N6" s="73">
        <f t="shared" si="23"/>
        <v>0</v>
      </c>
      <c r="O6" s="73">
        <f t="shared" si="24"/>
        <v>0</v>
      </c>
      <c r="P6" s="73">
        <f t="shared" si="25"/>
        <v>0</v>
      </c>
      <c r="Q6" s="73">
        <f t="shared" si="26"/>
        <v>0</v>
      </c>
      <c r="R6" s="73">
        <f t="shared" si="27"/>
        <v>0</v>
      </c>
      <c r="S6" s="73">
        <f t="shared" si="28"/>
        <v>0</v>
      </c>
      <c r="T6" s="73">
        <f t="shared" si="29"/>
        <v>0</v>
      </c>
      <c r="U6" s="73">
        <f t="shared" si="30"/>
        <v>0</v>
      </c>
      <c r="V6" s="73">
        <f t="shared" si="5"/>
        <v>0</v>
      </c>
      <c r="W6" s="73">
        <f t="shared" si="3"/>
        <v>0</v>
      </c>
      <c r="X6" s="73">
        <f t="shared" si="3"/>
        <v>0</v>
      </c>
      <c r="Z6" s="73">
        <f t="shared" si="6"/>
        <v>0</v>
      </c>
      <c r="AA6" s="73">
        <f t="shared" si="7"/>
        <v>0</v>
      </c>
      <c r="AB6" s="73">
        <f t="shared" si="8"/>
        <v>0</v>
      </c>
      <c r="AC6" s="73">
        <f t="shared" si="9"/>
        <v>0</v>
      </c>
      <c r="AD6" s="73">
        <f t="shared" si="10"/>
        <v>0</v>
      </c>
      <c r="AE6" s="73">
        <f t="shared" si="11"/>
        <v>0</v>
      </c>
      <c r="AF6" s="73">
        <f t="shared" si="12"/>
        <v>0</v>
      </c>
      <c r="AG6" s="73">
        <f t="shared" si="13"/>
        <v>0</v>
      </c>
      <c r="AH6" s="73">
        <f t="shared" si="14"/>
        <v>0</v>
      </c>
      <c r="AI6" s="73">
        <f t="shared" si="15"/>
        <v>0</v>
      </c>
      <c r="AJ6" s="73">
        <f t="shared" si="16"/>
        <v>0</v>
      </c>
      <c r="AK6" s="73">
        <f t="shared" si="17"/>
        <v>0</v>
      </c>
      <c r="AL6" s="73">
        <f t="shared" si="18"/>
        <v>0</v>
      </c>
      <c r="AM6" s="73">
        <f t="shared" si="4"/>
        <v>0</v>
      </c>
      <c r="AN6" s="73">
        <f t="shared" si="4"/>
        <v>0</v>
      </c>
      <c r="AQ6" s="72" t="s">
        <v>54</v>
      </c>
      <c r="AR6" s="98">
        <f t="shared" si="0"/>
        <v>0</v>
      </c>
      <c r="AS6" s="59">
        <f>AD63</f>
        <v>0</v>
      </c>
      <c r="AT6" s="59">
        <f>N63</f>
        <v>0</v>
      </c>
    </row>
    <row r="7" spans="2:51">
      <c r="B7" s="61"/>
      <c r="C7" s="63"/>
      <c r="D7" s="80"/>
      <c r="E7" s="57"/>
      <c r="F7" s="77"/>
      <c r="G7" s="78">
        <f t="shared" si="1"/>
        <v>0</v>
      </c>
      <c r="H7" s="79">
        <f t="shared" si="2"/>
        <v>0</v>
      </c>
      <c r="I7" s="315"/>
      <c r="J7" s="73">
        <f t="shared" si="19"/>
        <v>0</v>
      </c>
      <c r="K7" s="73">
        <f t="shared" si="20"/>
        <v>0</v>
      </c>
      <c r="L7" s="73">
        <f t="shared" si="21"/>
        <v>0</v>
      </c>
      <c r="M7" s="73">
        <f t="shared" si="22"/>
        <v>0</v>
      </c>
      <c r="N7" s="73">
        <f t="shared" si="23"/>
        <v>0</v>
      </c>
      <c r="O7" s="73">
        <f t="shared" si="24"/>
        <v>0</v>
      </c>
      <c r="P7" s="73">
        <f t="shared" si="25"/>
        <v>0</v>
      </c>
      <c r="Q7" s="73">
        <f t="shared" si="26"/>
        <v>0</v>
      </c>
      <c r="R7" s="73">
        <f t="shared" si="27"/>
        <v>0</v>
      </c>
      <c r="S7" s="73">
        <f t="shared" si="28"/>
        <v>0</v>
      </c>
      <c r="T7" s="73">
        <f t="shared" si="29"/>
        <v>0</v>
      </c>
      <c r="U7" s="73">
        <f t="shared" si="30"/>
        <v>0</v>
      </c>
      <c r="V7" s="73">
        <f t="shared" si="5"/>
        <v>0</v>
      </c>
      <c r="W7" s="73">
        <f t="shared" si="3"/>
        <v>0</v>
      </c>
      <c r="X7" s="73">
        <f t="shared" si="3"/>
        <v>0</v>
      </c>
      <c r="Z7" s="73">
        <f t="shared" si="6"/>
        <v>0</v>
      </c>
      <c r="AA7" s="73">
        <f t="shared" si="7"/>
        <v>0</v>
      </c>
      <c r="AB7" s="73">
        <f t="shared" si="8"/>
        <v>0</v>
      </c>
      <c r="AC7" s="73">
        <f t="shared" si="9"/>
        <v>0</v>
      </c>
      <c r="AD7" s="73">
        <f t="shared" si="10"/>
        <v>0</v>
      </c>
      <c r="AE7" s="73">
        <f t="shared" si="11"/>
        <v>0</v>
      </c>
      <c r="AF7" s="73">
        <f t="shared" si="12"/>
        <v>0</v>
      </c>
      <c r="AG7" s="73">
        <f t="shared" si="13"/>
        <v>0</v>
      </c>
      <c r="AH7" s="73">
        <f t="shared" si="14"/>
        <v>0</v>
      </c>
      <c r="AI7" s="73">
        <f t="shared" si="15"/>
        <v>0</v>
      </c>
      <c r="AJ7" s="73">
        <f t="shared" si="16"/>
        <v>0</v>
      </c>
      <c r="AK7" s="73">
        <f t="shared" si="17"/>
        <v>0</v>
      </c>
      <c r="AL7" s="73">
        <f t="shared" si="18"/>
        <v>0</v>
      </c>
      <c r="AM7" s="73">
        <f t="shared" si="4"/>
        <v>0</v>
      </c>
      <c r="AN7" s="73">
        <f t="shared" si="4"/>
        <v>0</v>
      </c>
      <c r="AQ7" s="72" t="s">
        <v>51</v>
      </c>
      <c r="AR7" s="98">
        <f t="shared" si="0"/>
        <v>0</v>
      </c>
      <c r="AS7" s="59">
        <f>AE63</f>
        <v>0</v>
      </c>
      <c r="AT7" s="59">
        <f>O63</f>
        <v>0</v>
      </c>
    </row>
    <row r="8" spans="2:51">
      <c r="B8" s="61"/>
      <c r="C8" s="63"/>
      <c r="D8" s="80"/>
      <c r="E8" s="57"/>
      <c r="F8" s="77"/>
      <c r="G8" s="78">
        <f t="shared" si="1"/>
        <v>0</v>
      </c>
      <c r="H8" s="79">
        <f t="shared" si="2"/>
        <v>0</v>
      </c>
      <c r="I8" s="315"/>
      <c r="J8" s="73">
        <f t="shared" si="19"/>
        <v>0</v>
      </c>
      <c r="K8" s="73">
        <f t="shared" si="20"/>
        <v>0</v>
      </c>
      <c r="L8" s="73">
        <f t="shared" si="21"/>
        <v>0</v>
      </c>
      <c r="M8" s="73">
        <f t="shared" si="22"/>
        <v>0</v>
      </c>
      <c r="N8" s="73">
        <f t="shared" si="23"/>
        <v>0</v>
      </c>
      <c r="O8" s="73">
        <f t="shared" si="24"/>
        <v>0</v>
      </c>
      <c r="P8" s="73">
        <f t="shared" si="25"/>
        <v>0</v>
      </c>
      <c r="Q8" s="73">
        <f t="shared" si="26"/>
        <v>0</v>
      </c>
      <c r="R8" s="73">
        <f t="shared" si="27"/>
        <v>0</v>
      </c>
      <c r="S8" s="73">
        <f t="shared" si="28"/>
        <v>0</v>
      </c>
      <c r="T8" s="73">
        <f t="shared" si="29"/>
        <v>0</v>
      </c>
      <c r="U8" s="73">
        <f t="shared" si="30"/>
        <v>0</v>
      </c>
      <c r="V8" s="73">
        <f t="shared" si="5"/>
        <v>0</v>
      </c>
      <c r="W8" s="73">
        <f t="shared" si="3"/>
        <v>0</v>
      </c>
      <c r="X8" s="73">
        <f t="shared" si="3"/>
        <v>0</v>
      </c>
      <c r="Z8" s="73">
        <f t="shared" si="6"/>
        <v>0</v>
      </c>
      <c r="AA8" s="73">
        <f t="shared" si="7"/>
        <v>0</v>
      </c>
      <c r="AB8" s="73">
        <f t="shared" si="8"/>
        <v>0</v>
      </c>
      <c r="AC8" s="73">
        <f t="shared" si="9"/>
        <v>0</v>
      </c>
      <c r="AD8" s="73">
        <f t="shared" si="10"/>
        <v>0</v>
      </c>
      <c r="AE8" s="73">
        <f t="shared" si="11"/>
        <v>0</v>
      </c>
      <c r="AF8" s="73">
        <f t="shared" si="12"/>
        <v>0</v>
      </c>
      <c r="AG8" s="73">
        <f t="shared" si="13"/>
        <v>0</v>
      </c>
      <c r="AH8" s="73">
        <f t="shared" si="14"/>
        <v>0</v>
      </c>
      <c r="AI8" s="73">
        <f t="shared" si="15"/>
        <v>0</v>
      </c>
      <c r="AJ8" s="73">
        <f t="shared" si="16"/>
        <v>0</v>
      </c>
      <c r="AK8" s="73">
        <f t="shared" si="17"/>
        <v>0</v>
      </c>
      <c r="AL8" s="73">
        <f t="shared" si="18"/>
        <v>0</v>
      </c>
      <c r="AM8" s="73">
        <f t="shared" si="4"/>
        <v>0</v>
      </c>
      <c r="AN8" s="73">
        <f t="shared" si="4"/>
        <v>0</v>
      </c>
      <c r="AQ8" s="72" t="s">
        <v>52</v>
      </c>
      <c r="AR8" s="98">
        <f t="shared" si="0"/>
        <v>0</v>
      </c>
      <c r="AS8" s="59">
        <f>AF63</f>
        <v>0</v>
      </c>
      <c r="AT8" s="59">
        <f>P63</f>
        <v>0</v>
      </c>
    </row>
    <row r="9" spans="2:51">
      <c r="B9" s="61"/>
      <c r="C9" s="63"/>
      <c r="D9" s="80"/>
      <c r="E9" s="57"/>
      <c r="F9" s="77"/>
      <c r="G9" s="78">
        <f t="shared" si="1"/>
        <v>0</v>
      </c>
      <c r="H9" s="79">
        <f t="shared" si="2"/>
        <v>0</v>
      </c>
      <c r="I9" s="315"/>
      <c r="J9" s="73">
        <f t="shared" si="19"/>
        <v>0</v>
      </c>
      <c r="K9" s="73">
        <f t="shared" si="20"/>
        <v>0</v>
      </c>
      <c r="L9" s="73">
        <f t="shared" si="21"/>
        <v>0</v>
      </c>
      <c r="M9" s="73">
        <f t="shared" si="22"/>
        <v>0</v>
      </c>
      <c r="N9" s="73">
        <f t="shared" si="23"/>
        <v>0</v>
      </c>
      <c r="O9" s="73">
        <f t="shared" si="24"/>
        <v>0</v>
      </c>
      <c r="P9" s="73">
        <f t="shared" si="25"/>
        <v>0</v>
      </c>
      <c r="Q9" s="73">
        <f t="shared" si="26"/>
        <v>0</v>
      </c>
      <c r="R9" s="73">
        <f t="shared" si="27"/>
        <v>0</v>
      </c>
      <c r="S9" s="73">
        <f t="shared" si="28"/>
        <v>0</v>
      </c>
      <c r="T9" s="73">
        <f t="shared" si="29"/>
        <v>0</v>
      </c>
      <c r="U9" s="73">
        <f t="shared" si="30"/>
        <v>0</v>
      </c>
      <c r="V9" s="73">
        <f t="shared" si="5"/>
        <v>0</v>
      </c>
      <c r="W9" s="73">
        <f t="shared" si="3"/>
        <v>0</v>
      </c>
      <c r="X9" s="73">
        <f t="shared" si="3"/>
        <v>0</v>
      </c>
      <c r="Z9" s="73">
        <f t="shared" si="6"/>
        <v>0</v>
      </c>
      <c r="AA9" s="73">
        <f t="shared" si="7"/>
        <v>0</v>
      </c>
      <c r="AB9" s="73">
        <f t="shared" si="8"/>
        <v>0</v>
      </c>
      <c r="AC9" s="73">
        <f t="shared" si="9"/>
        <v>0</v>
      </c>
      <c r="AD9" s="73">
        <f t="shared" si="10"/>
        <v>0</v>
      </c>
      <c r="AE9" s="73">
        <f t="shared" si="11"/>
        <v>0</v>
      </c>
      <c r="AF9" s="73">
        <f t="shared" si="12"/>
        <v>0</v>
      </c>
      <c r="AG9" s="73">
        <f t="shared" si="13"/>
        <v>0</v>
      </c>
      <c r="AH9" s="73">
        <f t="shared" si="14"/>
        <v>0</v>
      </c>
      <c r="AI9" s="73">
        <f t="shared" si="15"/>
        <v>0</v>
      </c>
      <c r="AJ9" s="73">
        <f t="shared" si="16"/>
        <v>0</v>
      </c>
      <c r="AK9" s="73">
        <f t="shared" si="17"/>
        <v>0</v>
      </c>
      <c r="AL9" s="73">
        <f t="shared" si="18"/>
        <v>0</v>
      </c>
      <c r="AM9" s="73">
        <f t="shared" si="4"/>
        <v>0</v>
      </c>
      <c r="AN9" s="73">
        <f t="shared" si="4"/>
        <v>0</v>
      </c>
      <c r="AQ9" s="72" t="s">
        <v>57</v>
      </c>
      <c r="AR9" s="98">
        <f t="shared" si="0"/>
        <v>0</v>
      </c>
      <c r="AS9" s="59">
        <f>AG63</f>
        <v>0</v>
      </c>
      <c r="AT9" s="59">
        <f>Q63</f>
        <v>0</v>
      </c>
    </row>
    <row r="10" spans="2:51">
      <c r="B10" s="61"/>
      <c r="C10" s="63"/>
      <c r="D10" s="80"/>
      <c r="E10" s="57"/>
      <c r="F10" s="77"/>
      <c r="G10" s="78">
        <f t="shared" si="1"/>
        <v>0</v>
      </c>
      <c r="H10" s="79">
        <f t="shared" si="2"/>
        <v>0</v>
      </c>
      <c r="I10" s="315"/>
      <c r="J10" s="73">
        <f t="shared" si="19"/>
        <v>0</v>
      </c>
      <c r="K10" s="73">
        <f t="shared" si="20"/>
        <v>0</v>
      </c>
      <c r="L10" s="73">
        <f t="shared" si="21"/>
        <v>0</v>
      </c>
      <c r="M10" s="73">
        <f t="shared" si="22"/>
        <v>0</v>
      </c>
      <c r="N10" s="73">
        <f t="shared" si="23"/>
        <v>0</v>
      </c>
      <c r="O10" s="73">
        <f t="shared" si="24"/>
        <v>0</v>
      </c>
      <c r="P10" s="73">
        <f t="shared" si="25"/>
        <v>0</v>
      </c>
      <c r="Q10" s="73">
        <f t="shared" si="26"/>
        <v>0</v>
      </c>
      <c r="R10" s="73">
        <f t="shared" si="27"/>
        <v>0</v>
      </c>
      <c r="S10" s="73">
        <f t="shared" si="28"/>
        <v>0</v>
      </c>
      <c r="T10" s="73">
        <f t="shared" si="29"/>
        <v>0</v>
      </c>
      <c r="U10" s="73">
        <f t="shared" si="30"/>
        <v>0</v>
      </c>
      <c r="V10" s="73">
        <f t="shared" si="5"/>
        <v>0</v>
      </c>
      <c r="W10" s="73">
        <f t="shared" si="3"/>
        <v>0</v>
      </c>
      <c r="X10" s="73">
        <f t="shared" si="3"/>
        <v>0</v>
      </c>
      <c r="Z10" s="73">
        <f t="shared" si="6"/>
        <v>0</v>
      </c>
      <c r="AA10" s="73">
        <f t="shared" si="7"/>
        <v>0</v>
      </c>
      <c r="AB10" s="73">
        <f t="shared" si="8"/>
        <v>0</v>
      </c>
      <c r="AC10" s="73">
        <f t="shared" si="9"/>
        <v>0</v>
      </c>
      <c r="AD10" s="73">
        <f t="shared" si="10"/>
        <v>0</v>
      </c>
      <c r="AE10" s="73">
        <f t="shared" si="11"/>
        <v>0</v>
      </c>
      <c r="AF10" s="73">
        <f t="shared" si="12"/>
        <v>0</v>
      </c>
      <c r="AG10" s="73">
        <f t="shared" si="13"/>
        <v>0</v>
      </c>
      <c r="AH10" s="73">
        <f t="shared" si="14"/>
        <v>0</v>
      </c>
      <c r="AI10" s="73">
        <f t="shared" si="15"/>
        <v>0</v>
      </c>
      <c r="AJ10" s="73">
        <f t="shared" si="16"/>
        <v>0</v>
      </c>
      <c r="AK10" s="73">
        <f t="shared" si="17"/>
        <v>0</v>
      </c>
      <c r="AL10" s="73">
        <f t="shared" si="18"/>
        <v>0</v>
      </c>
      <c r="AM10" s="73">
        <f t="shared" si="4"/>
        <v>0</v>
      </c>
      <c r="AN10" s="73">
        <f t="shared" si="4"/>
        <v>0</v>
      </c>
      <c r="AQ10" s="72" t="s">
        <v>38</v>
      </c>
      <c r="AR10" s="98">
        <f t="shared" si="0"/>
        <v>0</v>
      </c>
      <c r="AS10" s="59">
        <f>AH63</f>
        <v>0</v>
      </c>
      <c r="AT10" s="59">
        <f>R63</f>
        <v>0</v>
      </c>
      <c r="AY10" s="60"/>
    </row>
    <row r="11" spans="2:51">
      <c r="B11" s="61"/>
      <c r="C11" s="63"/>
      <c r="D11" s="80"/>
      <c r="E11" s="57"/>
      <c r="F11" s="77"/>
      <c r="G11" s="78">
        <f t="shared" si="1"/>
        <v>0</v>
      </c>
      <c r="H11" s="79">
        <f t="shared" si="2"/>
        <v>0</v>
      </c>
      <c r="I11" s="315"/>
      <c r="J11" s="73">
        <f t="shared" si="19"/>
        <v>0</v>
      </c>
      <c r="K11" s="73">
        <f t="shared" si="20"/>
        <v>0</v>
      </c>
      <c r="L11" s="73">
        <f t="shared" si="21"/>
        <v>0</v>
      </c>
      <c r="M11" s="73">
        <f t="shared" si="22"/>
        <v>0</v>
      </c>
      <c r="N11" s="73">
        <f t="shared" si="23"/>
        <v>0</v>
      </c>
      <c r="O11" s="73">
        <f t="shared" si="24"/>
        <v>0</v>
      </c>
      <c r="P11" s="73">
        <f t="shared" si="25"/>
        <v>0</v>
      </c>
      <c r="Q11" s="73">
        <f t="shared" si="26"/>
        <v>0</v>
      </c>
      <c r="R11" s="73">
        <f t="shared" si="27"/>
        <v>0</v>
      </c>
      <c r="S11" s="73">
        <f t="shared" si="28"/>
        <v>0</v>
      </c>
      <c r="T11" s="73">
        <f t="shared" si="29"/>
        <v>0</v>
      </c>
      <c r="U11" s="73">
        <f t="shared" si="30"/>
        <v>0</v>
      </c>
      <c r="V11" s="73">
        <f t="shared" si="5"/>
        <v>0</v>
      </c>
      <c r="W11" s="73">
        <f t="shared" si="3"/>
        <v>0</v>
      </c>
      <c r="X11" s="73">
        <f t="shared" si="3"/>
        <v>0</v>
      </c>
      <c r="Z11" s="73">
        <f t="shared" si="6"/>
        <v>0</v>
      </c>
      <c r="AA11" s="73">
        <f t="shared" si="7"/>
        <v>0</v>
      </c>
      <c r="AB11" s="73">
        <f t="shared" si="8"/>
        <v>0</v>
      </c>
      <c r="AC11" s="73">
        <f t="shared" si="9"/>
        <v>0</v>
      </c>
      <c r="AD11" s="73">
        <f t="shared" si="10"/>
        <v>0</v>
      </c>
      <c r="AE11" s="73">
        <f t="shared" si="11"/>
        <v>0</v>
      </c>
      <c r="AF11" s="73">
        <f t="shared" si="12"/>
        <v>0</v>
      </c>
      <c r="AG11" s="73">
        <f t="shared" si="13"/>
        <v>0</v>
      </c>
      <c r="AH11" s="73">
        <f t="shared" si="14"/>
        <v>0</v>
      </c>
      <c r="AI11" s="73">
        <f t="shared" si="15"/>
        <v>0</v>
      </c>
      <c r="AJ11" s="73">
        <f t="shared" si="16"/>
        <v>0</v>
      </c>
      <c r="AK11" s="73">
        <f t="shared" si="17"/>
        <v>0</v>
      </c>
      <c r="AL11" s="73">
        <f t="shared" si="18"/>
        <v>0</v>
      </c>
      <c r="AM11" s="73">
        <f t="shared" si="4"/>
        <v>0</v>
      </c>
      <c r="AN11" s="73">
        <f t="shared" si="4"/>
        <v>0</v>
      </c>
      <c r="AQ11" s="72" t="s">
        <v>53</v>
      </c>
      <c r="AR11" s="98">
        <f t="shared" si="0"/>
        <v>48.599999999999994</v>
      </c>
      <c r="AS11" s="59">
        <f>AI63</f>
        <v>0</v>
      </c>
      <c r="AT11" s="59">
        <f>S63</f>
        <v>48.599999999999994</v>
      </c>
      <c r="AY11" s="60"/>
    </row>
    <row r="12" spans="2:51">
      <c r="B12" s="61"/>
      <c r="C12" s="63"/>
      <c r="D12" s="80"/>
      <c r="E12" s="57"/>
      <c r="F12" s="77"/>
      <c r="G12" s="78">
        <f t="shared" si="1"/>
        <v>0</v>
      </c>
      <c r="H12" s="79">
        <f t="shared" si="2"/>
        <v>0</v>
      </c>
      <c r="I12" s="315"/>
      <c r="J12" s="73">
        <f t="shared" si="19"/>
        <v>0</v>
      </c>
      <c r="K12" s="73">
        <f t="shared" si="20"/>
        <v>0</v>
      </c>
      <c r="L12" s="73">
        <f t="shared" si="21"/>
        <v>0</v>
      </c>
      <c r="M12" s="73">
        <f t="shared" si="22"/>
        <v>0</v>
      </c>
      <c r="N12" s="73">
        <f t="shared" si="23"/>
        <v>0</v>
      </c>
      <c r="O12" s="73">
        <f t="shared" si="24"/>
        <v>0</v>
      </c>
      <c r="P12" s="73">
        <f t="shared" si="25"/>
        <v>0</v>
      </c>
      <c r="Q12" s="73">
        <f t="shared" si="26"/>
        <v>0</v>
      </c>
      <c r="R12" s="73">
        <f t="shared" si="27"/>
        <v>0</v>
      </c>
      <c r="S12" s="73">
        <f t="shared" si="28"/>
        <v>0</v>
      </c>
      <c r="T12" s="73">
        <f t="shared" si="29"/>
        <v>0</v>
      </c>
      <c r="U12" s="73">
        <f t="shared" si="30"/>
        <v>0</v>
      </c>
      <c r="V12" s="73">
        <f t="shared" si="5"/>
        <v>0</v>
      </c>
      <c r="W12" s="73">
        <f t="shared" si="3"/>
        <v>0</v>
      </c>
      <c r="X12" s="73">
        <f t="shared" si="3"/>
        <v>0</v>
      </c>
      <c r="Z12" s="73">
        <f t="shared" si="6"/>
        <v>0</v>
      </c>
      <c r="AA12" s="73">
        <f t="shared" si="7"/>
        <v>0</v>
      </c>
      <c r="AB12" s="73">
        <f t="shared" si="8"/>
        <v>0</v>
      </c>
      <c r="AC12" s="73">
        <f t="shared" si="9"/>
        <v>0</v>
      </c>
      <c r="AD12" s="73">
        <f t="shared" si="10"/>
        <v>0</v>
      </c>
      <c r="AE12" s="73">
        <f t="shared" si="11"/>
        <v>0</v>
      </c>
      <c r="AF12" s="73">
        <f t="shared" si="12"/>
        <v>0</v>
      </c>
      <c r="AG12" s="73">
        <f t="shared" si="13"/>
        <v>0</v>
      </c>
      <c r="AH12" s="73">
        <f t="shared" si="14"/>
        <v>0</v>
      </c>
      <c r="AI12" s="73">
        <f t="shared" si="15"/>
        <v>0</v>
      </c>
      <c r="AJ12" s="73">
        <f t="shared" si="16"/>
        <v>0</v>
      </c>
      <c r="AK12" s="73">
        <f t="shared" si="17"/>
        <v>0</v>
      </c>
      <c r="AL12" s="73">
        <f t="shared" si="18"/>
        <v>0</v>
      </c>
      <c r="AM12" s="73">
        <f t="shared" si="4"/>
        <v>0</v>
      </c>
      <c r="AN12" s="73">
        <f t="shared" si="4"/>
        <v>0</v>
      </c>
      <c r="AQ12" s="72" t="s">
        <v>56</v>
      </c>
      <c r="AR12" s="98">
        <f t="shared" si="0"/>
        <v>0</v>
      </c>
      <c r="AS12" s="59">
        <f>AJ63</f>
        <v>0</v>
      </c>
      <c r="AT12" s="59">
        <f>T63</f>
        <v>0</v>
      </c>
      <c r="AY12" s="60"/>
    </row>
    <row r="13" spans="2:51">
      <c r="B13" s="61"/>
      <c r="C13" s="63"/>
      <c r="D13" s="80"/>
      <c r="E13" s="57"/>
      <c r="F13" s="77"/>
      <c r="G13" s="78">
        <f t="shared" si="1"/>
        <v>0</v>
      </c>
      <c r="H13" s="79">
        <f t="shared" si="2"/>
        <v>0</v>
      </c>
      <c r="I13" s="315"/>
      <c r="J13" s="73">
        <f t="shared" si="19"/>
        <v>0</v>
      </c>
      <c r="K13" s="73">
        <f t="shared" si="20"/>
        <v>0</v>
      </c>
      <c r="L13" s="73">
        <f t="shared" si="21"/>
        <v>0</v>
      </c>
      <c r="M13" s="73">
        <f t="shared" si="22"/>
        <v>0</v>
      </c>
      <c r="N13" s="73">
        <f t="shared" si="23"/>
        <v>0</v>
      </c>
      <c r="O13" s="73">
        <f t="shared" si="24"/>
        <v>0</v>
      </c>
      <c r="P13" s="73">
        <f t="shared" si="25"/>
        <v>0</v>
      </c>
      <c r="Q13" s="73">
        <f t="shared" si="26"/>
        <v>0</v>
      </c>
      <c r="R13" s="73">
        <f t="shared" si="27"/>
        <v>0</v>
      </c>
      <c r="S13" s="73">
        <f t="shared" si="28"/>
        <v>0</v>
      </c>
      <c r="T13" s="73">
        <f t="shared" si="29"/>
        <v>0</v>
      </c>
      <c r="U13" s="73">
        <f t="shared" si="30"/>
        <v>0</v>
      </c>
      <c r="V13" s="73">
        <f t="shared" si="5"/>
        <v>0</v>
      </c>
      <c r="W13" s="73">
        <f t="shared" si="3"/>
        <v>0</v>
      </c>
      <c r="X13" s="73">
        <f t="shared" si="3"/>
        <v>0</v>
      </c>
      <c r="Z13" s="73">
        <f t="shared" si="6"/>
        <v>0</v>
      </c>
      <c r="AA13" s="73">
        <f t="shared" si="7"/>
        <v>0</v>
      </c>
      <c r="AB13" s="73">
        <f t="shared" si="8"/>
        <v>0</v>
      </c>
      <c r="AC13" s="73">
        <f t="shared" si="9"/>
        <v>0</v>
      </c>
      <c r="AD13" s="73">
        <f t="shared" si="10"/>
        <v>0</v>
      </c>
      <c r="AE13" s="73">
        <f t="shared" si="11"/>
        <v>0</v>
      </c>
      <c r="AF13" s="73">
        <f t="shared" si="12"/>
        <v>0</v>
      </c>
      <c r="AG13" s="73">
        <f t="shared" si="13"/>
        <v>0</v>
      </c>
      <c r="AH13" s="73">
        <f t="shared" si="14"/>
        <v>0</v>
      </c>
      <c r="AI13" s="73">
        <f t="shared" si="15"/>
        <v>0</v>
      </c>
      <c r="AJ13" s="73">
        <f t="shared" si="16"/>
        <v>0</v>
      </c>
      <c r="AK13" s="73">
        <f t="shared" si="17"/>
        <v>0</v>
      </c>
      <c r="AL13" s="73">
        <f t="shared" si="18"/>
        <v>0</v>
      </c>
      <c r="AM13" s="73">
        <f t="shared" si="4"/>
        <v>0</v>
      </c>
      <c r="AN13" s="73">
        <f t="shared" si="4"/>
        <v>0</v>
      </c>
      <c r="AQ13" s="72" t="s">
        <v>50</v>
      </c>
      <c r="AR13" s="98">
        <f t="shared" si="0"/>
        <v>0</v>
      </c>
      <c r="AS13" s="59">
        <f>AK63</f>
        <v>0</v>
      </c>
      <c r="AT13" s="59">
        <f>U63</f>
        <v>0</v>
      </c>
      <c r="AY13" s="60"/>
    </row>
    <row r="14" spans="2:51">
      <c r="B14" s="61"/>
      <c r="C14" s="63"/>
      <c r="D14" s="80"/>
      <c r="E14" s="57"/>
      <c r="F14" s="77"/>
      <c r="G14" s="78">
        <f t="shared" si="1"/>
        <v>0</v>
      </c>
      <c r="H14" s="79">
        <f t="shared" si="2"/>
        <v>0</v>
      </c>
      <c r="I14" s="315"/>
      <c r="J14" s="73">
        <f t="shared" si="19"/>
        <v>0</v>
      </c>
      <c r="K14" s="73">
        <f t="shared" si="20"/>
        <v>0</v>
      </c>
      <c r="L14" s="73">
        <f t="shared" si="21"/>
        <v>0</v>
      </c>
      <c r="M14" s="73">
        <f t="shared" si="22"/>
        <v>0</v>
      </c>
      <c r="N14" s="73">
        <f t="shared" si="23"/>
        <v>0</v>
      </c>
      <c r="O14" s="73">
        <f t="shared" si="24"/>
        <v>0</v>
      </c>
      <c r="P14" s="73">
        <f t="shared" si="25"/>
        <v>0</v>
      </c>
      <c r="Q14" s="73">
        <f t="shared" si="26"/>
        <v>0</v>
      </c>
      <c r="R14" s="73">
        <f t="shared" si="27"/>
        <v>0</v>
      </c>
      <c r="S14" s="73">
        <f t="shared" si="28"/>
        <v>0</v>
      </c>
      <c r="T14" s="73">
        <f t="shared" si="29"/>
        <v>0</v>
      </c>
      <c r="U14" s="73">
        <f t="shared" si="30"/>
        <v>0</v>
      </c>
      <c r="V14" s="73">
        <f t="shared" si="5"/>
        <v>0</v>
      </c>
      <c r="W14" s="73">
        <f t="shared" si="3"/>
        <v>0</v>
      </c>
      <c r="X14" s="73">
        <f t="shared" si="3"/>
        <v>0</v>
      </c>
      <c r="Z14" s="73">
        <f t="shared" si="6"/>
        <v>0</v>
      </c>
      <c r="AA14" s="73">
        <f t="shared" si="7"/>
        <v>0</v>
      </c>
      <c r="AB14" s="73">
        <f t="shared" si="8"/>
        <v>0</v>
      </c>
      <c r="AC14" s="73">
        <f t="shared" si="9"/>
        <v>0</v>
      </c>
      <c r="AD14" s="73">
        <f t="shared" si="10"/>
        <v>0</v>
      </c>
      <c r="AE14" s="73">
        <f t="shared" si="11"/>
        <v>0</v>
      </c>
      <c r="AF14" s="73">
        <f t="shared" si="12"/>
        <v>0</v>
      </c>
      <c r="AG14" s="73">
        <f t="shared" si="13"/>
        <v>0</v>
      </c>
      <c r="AH14" s="73">
        <f t="shared" si="14"/>
        <v>0</v>
      </c>
      <c r="AI14" s="73">
        <f t="shared" si="15"/>
        <v>0</v>
      </c>
      <c r="AJ14" s="73">
        <f t="shared" si="16"/>
        <v>0</v>
      </c>
      <c r="AK14" s="73">
        <f t="shared" si="17"/>
        <v>0</v>
      </c>
      <c r="AL14" s="73">
        <f t="shared" si="18"/>
        <v>0</v>
      </c>
      <c r="AM14" s="73">
        <f t="shared" si="4"/>
        <v>0</v>
      </c>
      <c r="AN14" s="73">
        <f t="shared" si="4"/>
        <v>0</v>
      </c>
      <c r="AQ14" s="72" t="s">
        <v>104</v>
      </c>
      <c r="AR14" s="98">
        <f t="shared" si="0"/>
        <v>0</v>
      </c>
      <c r="AS14" s="59">
        <f>AL63</f>
        <v>0</v>
      </c>
      <c r="AT14" s="59">
        <f>V63</f>
        <v>0</v>
      </c>
      <c r="AY14" s="60"/>
    </row>
    <row r="15" spans="2:51">
      <c r="B15" s="61"/>
      <c r="C15" s="63"/>
      <c r="D15" s="80"/>
      <c r="E15" s="57"/>
      <c r="F15" s="77"/>
      <c r="G15" s="78">
        <f t="shared" si="1"/>
        <v>0</v>
      </c>
      <c r="H15" s="79">
        <f t="shared" si="2"/>
        <v>0</v>
      </c>
      <c r="I15" s="315"/>
      <c r="J15" s="73">
        <f t="shared" si="19"/>
        <v>0</v>
      </c>
      <c r="K15" s="73">
        <f t="shared" si="20"/>
        <v>0</v>
      </c>
      <c r="L15" s="73">
        <f t="shared" si="21"/>
        <v>0</v>
      </c>
      <c r="M15" s="73">
        <f t="shared" si="22"/>
        <v>0</v>
      </c>
      <c r="N15" s="73">
        <f t="shared" si="23"/>
        <v>0</v>
      </c>
      <c r="O15" s="73">
        <f t="shared" si="24"/>
        <v>0</v>
      </c>
      <c r="P15" s="73">
        <f t="shared" si="25"/>
        <v>0</v>
      </c>
      <c r="Q15" s="73">
        <f t="shared" si="26"/>
        <v>0</v>
      </c>
      <c r="R15" s="73">
        <f t="shared" si="27"/>
        <v>0</v>
      </c>
      <c r="S15" s="73">
        <f t="shared" si="28"/>
        <v>0</v>
      </c>
      <c r="T15" s="73">
        <f t="shared" si="29"/>
        <v>0</v>
      </c>
      <c r="U15" s="73">
        <f t="shared" si="30"/>
        <v>0</v>
      </c>
      <c r="V15" s="73">
        <f t="shared" si="5"/>
        <v>0</v>
      </c>
      <c r="W15" s="73">
        <f t="shared" si="3"/>
        <v>0</v>
      </c>
      <c r="X15" s="73">
        <f t="shared" si="3"/>
        <v>0</v>
      </c>
      <c r="Z15" s="73">
        <f t="shared" si="6"/>
        <v>0</v>
      </c>
      <c r="AA15" s="73">
        <f t="shared" si="7"/>
        <v>0</v>
      </c>
      <c r="AB15" s="73">
        <f t="shared" si="8"/>
        <v>0</v>
      </c>
      <c r="AC15" s="73">
        <f t="shared" si="9"/>
        <v>0</v>
      </c>
      <c r="AD15" s="73">
        <f t="shared" si="10"/>
        <v>0</v>
      </c>
      <c r="AE15" s="73">
        <f t="shared" si="11"/>
        <v>0</v>
      </c>
      <c r="AF15" s="73">
        <f t="shared" si="12"/>
        <v>0</v>
      </c>
      <c r="AG15" s="73">
        <f t="shared" si="13"/>
        <v>0</v>
      </c>
      <c r="AH15" s="73">
        <f t="shared" si="14"/>
        <v>0</v>
      </c>
      <c r="AI15" s="73">
        <f t="shared" si="15"/>
        <v>0</v>
      </c>
      <c r="AJ15" s="73">
        <f t="shared" si="16"/>
        <v>0</v>
      </c>
      <c r="AK15" s="73">
        <f t="shared" si="17"/>
        <v>0</v>
      </c>
      <c r="AL15" s="73">
        <f t="shared" si="18"/>
        <v>0</v>
      </c>
      <c r="AM15" s="73">
        <f t="shared" si="4"/>
        <v>0</v>
      </c>
      <c r="AN15" s="73">
        <f t="shared" si="4"/>
        <v>0</v>
      </c>
      <c r="AQ15" s="72" t="s">
        <v>176</v>
      </c>
      <c r="AR15" s="98">
        <f t="shared" si="0"/>
        <v>0</v>
      </c>
      <c r="AS15" s="59">
        <f>AM63</f>
        <v>0</v>
      </c>
      <c r="AT15" s="59">
        <f>W63</f>
        <v>0</v>
      </c>
      <c r="AY15" s="60"/>
    </row>
    <row r="16" spans="2:51">
      <c r="B16" s="61"/>
      <c r="C16" s="63"/>
      <c r="D16" s="80"/>
      <c r="E16" s="57"/>
      <c r="F16" s="77"/>
      <c r="G16" s="78">
        <f t="shared" si="1"/>
        <v>0</v>
      </c>
      <c r="H16" s="79">
        <f t="shared" si="2"/>
        <v>0</v>
      </c>
      <c r="I16" s="315"/>
      <c r="J16" s="73">
        <f t="shared" si="19"/>
        <v>0</v>
      </c>
      <c r="K16" s="73">
        <f t="shared" si="20"/>
        <v>0</v>
      </c>
      <c r="L16" s="73">
        <f t="shared" si="21"/>
        <v>0</v>
      </c>
      <c r="M16" s="73">
        <f t="shared" si="22"/>
        <v>0</v>
      </c>
      <c r="N16" s="73">
        <f t="shared" si="23"/>
        <v>0</v>
      </c>
      <c r="O16" s="73">
        <f t="shared" si="24"/>
        <v>0</v>
      </c>
      <c r="P16" s="73">
        <f t="shared" si="25"/>
        <v>0</v>
      </c>
      <c r="Q16" s="73">
        <f t="shared" si="26"/>
        <v>0</v>
      </c>
      <c r="R16" s="73">
        <f t="shared" si="27"/>
        <v>0</v>
      </c>
      <c r="S16" s="73">
        <f t="shared" si="28"/>
        <v>0</v>
      </c>
      <c r="T16" s="73">
        <f t="shared" si="29"/>
        <v>0</v>
      </c>
      <c r="U16" s="73">
        <f t="shared" si="30"/>
        <v>0</v>
      </c>
      <c r="V16" s="73">
        <f t="shared" si="5"/>
        <v>0</v>
      </c>
      <c r="W16" s="73">
        <f t="shared" si="3"/>
        <v>0</v>
      </c>
      <c r="X16" s="73">
        <f t="shared" si="3"/>
        <v>0</v>
      </c>
      <c r="Z16" s="73">
        <f t="shared" si="6"/>
        <v>0</v>
      </c>
      <c r="AA16" s="73">
        <f t="shared" si="7"/>
        <v>0</v>
      </c>
      <c r="AB16" s="73">
        <f t="shared" si="8"/>
        <v>0</v>
      </c>
      <c r="AC16" s="73">
        <f t="shared" si="9"/>
        <v>0</v>
      </c>
      <c r="AD16" s="73">
        <f t="shared" si="10"/>
        <v>0</v>
      </c>
      <c r="AE16" s="73">
        <f t="shared" si="11"/>
        <v>0</v>
      </c>
      <c r="AF16" s="73">
        <f t="shared" si="12"/>
        <v>0</v>
      </c>
      <c r="AG16" s="73">
        <f t="shared" si="13"/>
        <v>0</v>
      </c>
      <c r="AH16" s="73">
        <f t="shared" si="14"/>
        <v>0</v>
      </c>
      <c r="AI16" s="73">
        <f t="shared" si="15"/>
        <v>0</v>
      </c>
      <c r="AJ16" s="73">
        <f t="shared" si="16"/>
        <v>0</v>
      </c>
      <c r="AK16" s="73">
        <f t="shared" si="17"/>
        <v>0</v>
      </c>
      <c r="AL16" s="73">
        <f t="shared" si="18"/>
        <v>0</v>
      </c>
      <c r="AM16" s="73">
        <f t="shared" si="4"/>
        <v>0</v>
      </c>
      <c r="AN16" s="73">
        <f t="shared" si="4"/>
        <v>0</v>
      </c>
      <c r="AQ16" s="72"/>
      <c r="AR16" s="98">
        <f t="shared" si="0"/>
        <v>0</v>
      </c>
      <c r="AS16" s="96">
        <f>AN63</f>
        <v>0</v>
      </c>
      <c r="AT16" s="96">
        <f>X63</f>
        <v>0</v>
      </c>
      <c r="AU16" s="60"/>
      <c r="AY16" s="60"/>
    </row>
    <row r="17" spans="2:52">
      <c r="B17" s="61"/>
      <c r="C17" s="63"/>
      <c r="D17" s="80"/>
      <c r="E17" s="57"/>
      <c r="F17" s="77"/>
      <c r="G17" s="78">
        <f t="shared" si="1"/>
        <v>0</v>
      </c>
      <c r="H17" s="79">
        <f t="shared" si="2"/>
        <v>0</v>
      </c>
      <c r="I17" s="315"/>
      <c r="J17" s="73">
        <f t="shared" si="19"/>
        <v>0</v>
      </c>
      <c r="K17" s="73">
        <f t="shared" si="20"/>
        <v>0</v>
      </c>
      <c r="L17" s="73">
        <f t="shared" si="21"/>
        <v>0</v>
      </c>
      <c r="M17" s="73">
        <f t="shared" si="22"/>
        <v>0</v>
      </c>
      <c r="N17" s="73">
        <f t="shared" si="23"/>
        <v>0</v>
      </c>
      <c r="O17" s="73">
        <f t="shared" si="24"/>
        <v>0</v>
      </c>
      <c r="P17" s="73">
        <f t="shared" si="25"/>
        <v>0</v>
      </c>
      <c r="Q17" s="73">
        <f t="shared" si="26"/>
        <v>0</v>
      </c>
      <c r="R17" s="73">
        <f t="shared" si="27"/>
        <v>0</v>
      </c>
      <c r="S17" s="73">
        <f t="shared" si="28"/>
        <v>0</v>
      </c>
      <c r="T17" s="73">
        <f t="shared" si="29"/>
        <v>0</v>
      </c>
      <c r="U17" s="73">
        <f t="shared" si="30"/>
        <v>0</v>
      </c>
      <c r="V17" s="73">
        <f t="shared" si="5"/>
        <v>0</v>
      </c>
      <c r="W17" s="73">
        <f t="shared" si="3"/>
        <v>0</v>
      </c>
      <c r="X17" s="73">
        <f t="shared" si="3"/>
        <v>0</v>
      </c>
      <c r="Z17" s="73">
        <f t="shared" si="6"/>
        <v>0</v>
      </c>
      <c r="AA17" s="73">
        <f t="shared" si="7"/>
        <v>0</v>
      </c>
      <c r="AB17" s="73">
        <f t="shared" si="8"/>
        <v>0</v>
      </c>
      <c r="AC17" s="73">
        <f t="shared" si="9"/>
        <v>0</v>
      </c>
      <c r="AD17" s="73">
        <f t="shared" si="10"/>
        <v>0</v>
      </c>
      <c r="AE17" s="73">
        <f t="shared" si="11"/>
        <v>0</v>
      </c>
      <c r="AF17" s="73">
        <f t="shared" si="12"/>
        <v>0</v>
      </c>
      <c r="AG17" s="73">
        <f t="shared" si="13"/>
        <v>0</v>
      </c>
      <c r="AH17" s="73">
        <f t="shared" si="14"/>
        <v>0</v>
      </c>
      <c r="AI17" s="73">
        <f t="shared" si="15"/>
        <v>0</v>
      </c>
      <c r="AJ17" s="73">
        <f t="shared" si="16"/>
        <v>0</v>
      </c>
      <c r="AK17" s="73">
        <f t="shared" si="17"/>
        <v>0</v>
      </c>
      <c r="AL17" s="73">
        <f t="shared" si="18"/>
        <v>0</v>
      </c>
      <c r="AM17" s="73">
        <f t="shared" si="4"/>
        <v>0</v>
      </c>
      <c r="AN17" s="73">
        <f t="shared" si="4"/>
        <v>0</v>
      </c>
      <c r="AQ17" s="88" t="s">
        <v>63</v>
      </c>
      <c r="AR17" s="97">
        <f>SUM(AR2:AR16)</f>
        <v>48.599999999999994</v>
      </c>
      <c r="AS17" s="89">
        <f>SUM(AS2:AS16)</f>
        <v>0</v>
      </c>
      <c r="AT17" s="89">
        <f>SUM(AT2:AT16)</f>
        <v>48.599999999999994</v>
      </c>
    </row>
    <row r="18" spans="2:52">
      <c r="B18" s="61"/>
      <c r="C18" s="63"/>
      <c r="D18" s="80"/>
      <c r="E18" s="57"/>
      <c r="F18" s="77"/>
      <c r="G18" s="78">
        <f t="shared" si="1"/>
        <v>0</v>
      </c>
      <c r="H18" s="79">
        <f t="shared" si="2"/>
        <v>0</v>
      </c>
      <c r="I18" s="315"/>
      <c r="J18" s="73">
        <f t="shared" si="19"/>
        <v>0</v>
      </c>
      <c r="K18" s="73">
        <f t="shared" si="20"/>
        <v>0</v>
      </c>
      <c r="L18" s="73">
        <f t="shared" si="21"/>
        <v>0</v>
      </c>
      <c r="M18" s="73">
        <f t="shared" si="22"/>
        <v>0</v>
      </c>
      <c r="N18" s="73">
        <f t="shared" si="23"/>
        <v>0</v>
      </c>
      <c r="O18" s="73">
        <f t="shared" si="24"/>
        <v>0</v>
      </c>
      <c r="P18" s="73">
        <f t="shared" si="25"/>
        <v>0</v>
      </c>
      <c r="Q18" s="73">
        <f t="shared" si="26"/>
        <v>0</v>
      </c>
      <c r="R18" s="73">
        <f t="shared" si="27"/>
        <v>0</v>
      </c>
      <c r="S18" s="73">
        <f t="shared" si="28"/>
        <v>0</v>
      </c>
      <c r="T18" s="73">
        <f t="shared" si="29"/>
        <v>0</v>
      </c>
      <c r="U18" s="73">
        <f t="shared" si="30"/>
        <v>0</v>
      </c>
      <c r="V18" s="73">
        <f t="shared" si="5"/>
        <v>0</v>
      </c>
      <c r="W18" s="73">
        <f t="shared" si="3"/>
        <v>0</v>
      </c>
      <c r="X18" s="73">
        <f t="shared" si="3"/>
        <v>0</v>
      </c>
      <c r="Z18" s="73">
        <f t="shared" si="6"/>
        <v>0</v>
      </c>
      <c r="AA18" s="73">
        <f t="shared" si="7"/>
        <v>0</v>
      </c>
      <c r="AB18" s="73">
        <f t="shared" si="8"/>
        <v>0</v>
      </c>
      <c r="AC18" s="73">
        <f t="shared" si="9"/>
        <v>0</v>
      </c>
      <c r="AD18" s="73">
        <f t="shared" si="10"/>
        <v>0</v>
      </c>
      <c r="AE18" s="73">
        <f t="shared" si="11"/>
        <v>0</v>
      </c>
      <c r="AF18" s="73">
        <f t="shared" si="12"/>
        <v>0</v>
      </c>
      <c r="AG18" s="73">
        <f t="shared" si="13"/>
        <v>0</v>
      </c>
      <c r="AH18" s="73">
        <f t="shared" si="14"/>
        <v>0</v>
      </c>
      <c r="AI18" s="73">
        <f t="shared" si="15"/>
        <v>0</v>
      </c>
      <c r="AJ18" s="73">
        <f t="shared" si="16"/>
        <v>0</v>
      </c>
      <c r="AK18" s="73">
        <f t="shared" si="17"/>
        <v>0</v>
      </c>
      <c r="AL18" s="73">
        <f t="shared" si="18"/>
        <v>0</v>
      </c>
      <c r="AM18" s="73">
        <f t="shared" si="4"/>
        <v>0</v>
      </c>
      <c r="AN18" s="73">
        <f t="shared" si="4"/>
        <v>0</v>
      </c>
      <c r="AQ18" s="81" t="s">
        <v>61</v>
      </c>
      <c r="AR18" s="647" t="s">
        <v>43</v>
      </c>
      <c r="AS18" s="648"/>
      <c r="AT18" s="649"/>
      <c r="AU18" s="100"/>
      <c r="AV18" s="99"/>
      <c r="AY18" s="60"/>
    </row>
    <row r="19" spans="2:52">
      <c r="B19" s="61"/>
      <c r="C19" s="63"/>
      <c r="D19" s="80"/>
      <c r="E19" s="57"/>
      <c r="F19" s="77"/>
      <c r="G19" s="78">
        <f t="shared" si="1"/>
        <v>0</v>
      </c>
      <c r="H19" s="79">
        <f t="shared" si="2"/>
        <v>0</v>
      </c>
      <c r="I19" s="315"/>
      <c r="J19" s="73">
        <f t="shared" si="19"/>
        <v>0</v>
      </c>
      <c r="K19" s="73">
        <f t="shared" si="20"/>
        <v>0</v>
      </c>
      <c r="L19" s="73">
        <f t="shared" si="21"/>
        <v>0</v>
      </c>
      <c r="M19" s="73">
        <f t="shared" si="22"/>
        <v>0</v>
      </c>
      <c r="N19" s="73">
        <f t="shared" si="23"/>
        <v>0</v>
      </c>
      <c r="O19" s="73">
        <f t="shared" si="24"/>
        <v>0</v>
      </c>
      <c r="P19" s="73">
        <f t="shared" si="25"/>
        <v>0</v>
      </c>
      <c r="Q19" s="73">
        <f t="shared" si="26"/>
        <v>0</v>
      </c>
      <c r="R19" s="73">
        <f t="shared" si="27"/>
        <v>0</v>
      </c>
      <c r="S19" s="73">
        <f t="shared" si="28"/>
        <v>0</v>
      </c>
      <c r="T19" s="73">
        <f t="shared" si="29"/>
        <v>0</v>
      </c>
      <c r="U19" s="73">
        <f t="shared" si="30"/>
        <v>0</v>
      </c>
      <c r="V19" s="73">
        <f t="shared" si="5"/>
        <v>0</v>
      </c>
      <c r="W19" s="73">
        <f t="shared" si="5"/>
        <v>0</v>
      </c>
      <c r="X19" s="73">
        <f t="shared" si="5"/>
        <v>0</v>
      </c>
      <c r="Z19" s="73">
        <f t="shared" si="6"/>
        <v>0</v>
      </c>
      <c r="AA19" s="73">
        <f t="shared" si="7"/>
        <v>0</v>
      </c>
      <c r="AB19" s="73">
        <f t="shared" si="8"/>
        <v>0</v>
      </c>
      <c r="AC19" s="73">
        <f t="shared" si="9"/>
        <v>0</v>
      </c>
      <c r="AD19" s="73">
        <f t="shared" si="10"/>
        <v>0</v>
      </c>
      <c r="AE19" s="73">
        <f t="shared" si="11"/>
        <v>0</v>
      </c>
      <c r="AF19" s="73">
        <f t="shared" si="12"/>
        <v>0</v>
      </c>
      <c r="AG19" s="73">
        <f t="shared" si="13"/>
        <v>0</v>
      </c>
      <c r="AH19" s="73">
        <f t="shared" si="14"/>
        <v>0</v>
      </c>
      <c r="AI19" s="73">
        <f t="shared" si="15"/>
        <v>0</v>
      </c>
      <c r="AJ19" s="73">
        <f t="shared" si="16"/>
        <v>0</v>
      </c>
      <c r="AK19" s="73">
        <f t="shared" si="17"/>
        <v>0</v>
      </c>
      <c r="AL19" s="73">
        <f t="shared" si="18"/>
        <v>0</v>
      </c>
      <c r="AM19" s="73">
        <f t="shared" si="18"/>
        <v>0</v>
      </c>
      <c r="AN19" s="73">
        <f t="shared" si="18"/>
        <v>0</v>
      </c>
      <c r="AQ19" s="81" t="s">
        <v>62</v>
      </c>
      <c r="AU19" s="99"/>
    </row>
    <row r="20" spans="2:52">
      <c r="B20" s="61"/>
      <c r="C20" s="63"/>
      <c r="D20" s="80"/>
      <c r="E20" s="57"/>
      <c r="F20" s="77"/>
      <c r="G20" s="78">
        <f t="shared" si="1"/>
        <v>0</v>
      </c>
      <c r="H20" s="79">
        <f t="shared" si="2"/>
        <v>0</v>
      </c>
      <c r="I20" s="315"/>
      <c r="J20" s="73">
        <f t="shared" si="19"/>
        <v>0</v>
      </c>
      <c r="K20" s="73">
        <f t="shared" si="20"/>
        <v>0</v>
      </c>
      <c r="L20" s="73">
        <f t="shared" si="21"/>
        <v>0</v>
      </c>
      <c r="M20" s="73">
        <f t="shared" si="22"/>
        <v>0</v>
      </c>
      <c r="N20" s="73">
        <f t="shared" si="23"/>
        <v>0</v>
      </c>
      <c r="O20" s="73">
        <f t="shared" si="24"/>
        <v>0</v>
      </c>
      <c r="P20" s="73">
        <f t="shared" si="25"/>
        <v>0</v>
      </c>
      <c r="Q20" s="73">
        <f t="shared" si="26"/>
        <v>0</v>
      </c>
      <c r="R20" s="73">
        <f t="shared" si="27"/>
        <v>0</v>
      </c>
      <c r="S20" s="73">
        <f t="shared" si="28"/>
        <v>0</v>
      </c>
      <c r="T20" s="73">
        <f t="shared" si="29"/>
        <v>0</v>
      </c>
      <c r="U20" s="73">
        <f t="shared" si="30"/>
        <v>0</v>
      </c>
      <c r="V20" s="73">
        <f t="shared" si="5"/>
        <v>0</v>
      </c>
      <c r="W20" s="73">
        <f t="shared" si="5"/>
        <v>0</v>
      </c>
      <c r="X20" s="73">
        <f t="shared" si="5"/>
        <v>0</v>
      </c>
      <c r="Z20" s="73">
        <f t="shared" si="6"/>
        <v>0</v>
      </c>
      <c r="AA20" s="73">
        <f t="shared" si="7"/>
        <v>0</v>
      </c>
      <c r="AB20" s="73">
        <f t="shared" si="8"/>
        <v>0</v>
      </c>
      <c r="AC20" s="73">
        <f t="shared" si="9"/>
        <v>0</v>
      </c>
      <c r="AD20" s="73">
        <f t="shared" si="10"/>
        <v>0</v>
      </c>
      <c r="AE20" s="73">
        <f t="shared" si="11"/>
        <v>0</v>
      </c>
      <c r="AF20" s="73">
        <f t="shared" si="12"/>
        <v>0</v>
      </c>
      <c r="AG20" s="73">
        <f t="shared" si="13"/>
        <v>0</v>
      </c>
      <c r="AH20" s="73">
        <f t="shared" si="14"/>
        <v>0</v>
      </c>
      <c r="AI20" s="73">
        <f t="shared" si="15"/>
        <v>0</v>
      </c>
      <c r="AJ20" s="73">
        <f t="shared" si="16"/>
        <v>0</v>
      </c>
      <c r="AK20" s="73">
        <f t="shared" si="17"/>
        <v>0</v>
      </c>
      <c r="AL20" s="73">
        <f t="shared" si="18"/>
        <v>0</v>
      </c>
      <c r="AM20" s="73">
        <f t="shared" si="18"/>
        <v>0</v>
      </c>
      <c r="AN20" s="73">
        <f t="shared" si="18"/>
        <v>0</v>
      </c>
    </row>
    <row r="21" spans="2:52">
      <c r="B21" s="61"/>
      <c r="C21" s="63"/>
      <c r="D21" s="80"/>
      <c r="E21" s="57"/>
      <c r="F21" s="77"/>
      <c r="G21" s="78">
        <f t="shared" si="1"/>
        <v>0</v>
      </c>
      <c r="H21" s="79">
        <f t="shared" si="2"/>
        <v>0</v>
      </c>
      <c r="I21" s="315"/>
      <c r="J21" s="73">
        <f t="shared" si="19"/>
        <v>0</v>
      </c>
      <c r="K21" s="73">
        <f t="shared" si="20"/>
        <v>0</v>
      </c>
      <c r="L21" s="73">
        <f t="shared" si="21"/>
        <v>0</v>
      </c>
      <c r="M21" s="73">
        <f t="shared" si="22"/>
        <v>0</v>
      </c>
      <c r="N21" s="73">
        <f t="shared" si="23"/>
        <v>0</v>
      </c>
      <c r="O21" s="73">
        <f t="shared" si="24"/>
        <v>0</v>
      </c>
      <c r="P21" s="73">
        <f t="shared" si="25"/>
        <v>0</v>
      </c>
      <c r="Q21" s="73">
        <f t="shared" si="26"/>
        <v>0</v>
      </c>
      <c r="R21" s="73">
        <f t="shared" si="27"/>
        <v>0</v>
      </c>
      <c r="S21" s="73">
        <f t="shared" si="28"/>
        <v>0</v>
      </c>
      <c r="T21" s="73">
        <f t="shared" si="29"/>
        <v>0</v>
      </c>
      <c r="U21" s="73">
        <f t="shared" si="30"/>
        <v>0</v>
      </c>
      <c r="V21" s="73">
        <f t="shared" si="5"/>
        <v>0</v>
      </c>
      <c r="W21" s="73">
        <f t="shared" si="5"/>
        <v>0</v>
      </c>
      <c r="X21" s="73">
        <f t="shared" si="5"/>
        <v>0</v>
      </c>
      <c r="Z21" s="73">
        <f t="shared" si="6"/>
        <v>0</v>
      </c>
      <c r="AA21" s="73">
        <f t="shared" si="7"/>
        <v>0</v>
      </c>
      <c r="AB21" s="73">
        <f t="shared" si="8"/>
        <v>0</v>
      </c>
      <c r="AC21" s="73">
        <f t="shared" si="9"/>
        <v>0</v>
      </c>
      <c r="AD21" s="73">
        <f t="shared" si="10"/>
        <v>0</v>
      </c>
      <c r="AE21" s="73">
        <f t="shared" si="11"/>
        <v>0</v>
      </c>
      <c r="AF21" s="73">
        <f t="shared" si="12"/>
        <v>0</v>
      </c>
      <c r="AG21" s="73">
        <f t="shared" si="13"/>
        <v>0</v>
      </c>
      <c r="AH21" s="73">
        <f t="shared" si="14"/>
        <v>0</v>
      </c>
      <c r="AI21" s="73">
        <f t="shared" si="15"/>
        <v>0</v>
      </c>
      <c r="AJ21" s="73">
        <f t="shared" si="16"/>
        <v>0</v>
      </c>
      <c r="AK21" s="73">
        <f t="shared" si="17"/>
        <v>0</v>
      </c>
      <c r="AL21" s="73">
        <f t="shared" si="18"/>
        <v>0</v>
      </c>
      <c r="AM21" s="73">
        <f t="shared" si="18"/>
        <v>0</v>
      </c>
      <c r="AN21" s="73">
        <f t="shared" si="18"/>
        <v>0</v>
      </c>
    </row>
    <row r="22" spans="2:52">
      <c r="B22" s="61"/>
      <c r="C22" s="63"/>
      <c r="D22" s="80"/>
      <c r="E22" s="57"/>
      <c r="F22" s="77"/>
      <c r="G22" s="78">
        <f t="shared" si="1"/>
        <v>0</v>
      </c>
      <c r="H22" s="79">
        <f t="shared" si="2"/>
        <v>0</v>
      </c>
      <c r="I22" s="316"/>
      <c r="J22" s="73">
        <f t="shared" si="19"/>
        <v>0</v>
      </c>
      <c r="K22" s="73">
        <f t="shared" si="20"/>
        <v>0</v>
      </c>
      <c r="L22" s="73">
        <f t="shared" si="21"/>
        <v>0</v>
      </c>
      <c r="M22" s="73">
        <f t="shared" si="22"/>
        <v>0</v>
      </c>
      <c r="N22" s="73">
        <f t="shared" si="23"/>
        <v>0</v>
      </c>
      <c r="O22" s="73">
        <f t="shared" si="24"/>
        <v>0</v>
      </c>
      <c r="P22" s="73">
        <f t="shared" si="25"/>
        <v>0</v>
      </c>
      <c r="Q22" s="73">
        <f t="shared" si="26"/>
        <v>0</v>
      </c>
      <c r="R22" s="73">
        <f t="shared" si="27"/>
        <v>0</v>
      </c>
      <c r="S22" s="73">
        <f t="shared" si="28"/>
        <v>0</v>
      </c>
      <c r="T22" s="73">
        <f t="shared" si="29"/>
        <v>0</v>
      </c>
      <c r="U22" s="73">
        <f t="shared" si="30"/>
        <v>0</v>
      </c>
      <c r="V22" s="73">
        <f t="shared" si="5"/>
        <v>0</v>
      </c>
      <c r="W22" s="73">
        <f t="shared" si="5"/>
        <v>0</v>
      </c>
      <c r="X22" s="73">
        <f t="shared" si="5"/>
        <v>0</v>
      </c>
      <c r="Y22" s="62"/>
      <c r="Z22" s="73">
        <f t="shared" si="6"/>
        <v>0</v>
      </c>
      <c r="AA22" s="73">
        <f t="shared" si="7"/>
        <v>0</v>
      </c>
      <c r="AB22" s="73">
        <f t="shared" si="8"/>
        <v>0</v>
      </c>
      <c r="AC22" s="73">
        <f t="shared" si="9"/>
        <v>0</v>
      </c>
      <c r="AD22" s="73">
        <f t="shared" si="10"/>
        <v>0</v>
      </c>
      <c r="AE22" s="73">
        <f t="shared" si="11"/>
        <v>0</v>
      </c>
      <c r="AF22" s="73">
        <f t="shared" si="12"/>
        <v>0</v>
      </c>
      <c r="AG22" s="73">
        <f t="shared" si="13"/>
        <v>0</v>
      </c>
      <c r="AH22" s="73">
        <f t="shared" si="14"/>
        <v>0</v>
      </c>
      <c r="AI22" s="73">
        <f t="shared" si="15"/>
        <v>0</v>
      </c>
      <c r="AJ22" s="73">
        <f t="shared" si="16"/>
        <v>0</v>
      </c>
      <c r="AK22" s="73">
        <f t="shared" si="17"/>
        <v>0</v>
      </c>
      <c r="AL22" s="73">
        <f t="shared" si="18"/>
        <v>0</v>
      </c>
      <c r="AM22" s="73">
        <f t="shared" si="18"/>
        <v>0</v>
      </c>
      <c r="AN22" s="73">
        <f t="shared" si="18"/>
        <v>0</v>
      </c>
      <c r="AO22" s="62"/>
      <c r="AP22" s="62"/>
    </row>
    <row r="23" spans="2:52" ht="17.25" thickBot="1">
      <c r="B23" s="61"/>
      <c r="C23" s="63"/>
      <c r="D23" s="80"/>
      <c r="E23" s="57"/>
      <c r="F23" s="77"/>
      <c r="G23" s="78">
        <f t="shared" si="1"/>
        <v>0</v>
      </c>
      <c r="H23" s="79">
        <f t="shared" si="2"/>
        <v>0</v>
      </c>
      <c r="I23" s="315"/>
      <c r="J23" s="73">
        <f t="shared" si="19"/>
        <v>0</v>
      </c>
      <c r="K23" s="73">
        <f t="shared" si="20"/>
        <v>0</v>
      </c>
      <c r="L23" s="73">
        <f t="shared" si="21"/>
        <v>0</v>
      </c>
      <c r="M23" s="73">
        <f t="shared" si="22"/>
        <v>0</v>
      </c>
      <c r="N23" s="73">
        <f t="shared" si="23"/>
        <v>0</v>
      </c>
      <c r="O23" s="73">
        <f t="shared" si="24"/>
        <v>0</v>
      </c>
      <c r="P23" s="73">
        <f t="shared" si="25"/>
        <v>0</v>
      </c>
      <c r="Q23" s="73">
        <f t="shared" si="26"/>
        <v>0</v>
      </c>
      <c r="R23" s="73">
        <f t="shared" si="27"/>
        <v>0</v>
      </c>
      <c r="S23" s="73">
        <f t="shared" si="28"/>
        <v>0</v>
      </c>
      <c r="T23" s="73">
        <f t="shared" si="29"/>
        <v>0</v>
      </c>
      <c r="U23" s="73">
        <f t="shared" si="30"/>
        <v>0</v>
      </c>
      <c r="V23" s="73">
        <f t="shared" si="5"/>
        <v>0</v>
      </c>
      <c r="W23" s="73">
        <f t="shared" si="5"/>
        <v>0</v>
      </c>
      <c r="X23" s="73">
        <f t="shared" si="5"/>
        <v>0</v>
      </c>
      <c r="Z23" s="73">
        <f t="shared" si="6"/>
        <v>0</v>
      </c>
      <c r="AA23" s="73">
        <f t="shared" si="7"/>
        <v>0</v>
      </c>
      <c r="AB23" s="73">
        <f t="shared" si="8"/>
        <v>0</v>
      </c>
      <c r="AC23" s="73">
        <f t="shared" si="9"/>
        <v>0</v>
      </c>
      <c r="AD23" s="73">
        <f t="shared" si="10"/>
        <v>0</v>
      </c>
      <c r="AE23" s="73">
        <f t="shared" si="11"/>
        <v>0</v>
      </c>
      <c r="AF23" s="73">
        <f t="shared" si="12"/>
        <v>0</v>
      </c>
      <c r="AG23" s="73">
        <f t="shared" si="13"/>
        <v>0</v>
      </c>
      <c r="AH23" s="73">
        <f t="shared" si="14"/>
        <v>0</v>
      </c>
      <c r="AI23" s="73">
        <f t="shared" si="15"/>
        <v>0</v>
      </c>
      <c r="AJ23" s="73">
        <f t="shared" si="16"/>
        <v>0</v>
      </c>
      <c r="AK23" s="73">
        <f t="shared" si="17"/>
        <v>0</v>
      </c>
      <c r="AL23" s="73">
        <f t="shared" si="18"/>
        <v>0</v>
      </c>
      <c r="AM23" s="73">
        <f t="shared" si="18"/>
        <v>0</v>
      </c>
      <c r="AN23" s="73">
        <f t="shared" si="18"/>
        <v>0</v>
      </c>
      <c r="AV23" s="652" t="s">
        <v>103</v>
      </c>
      <c r="AW23" s="652"/>
      <c r="AY23" s="653" t="s">
        <v>102</v>
      </c>
      <c r="AZ23" s="653"/>
    </row>
    <row r="24" spans="2:52">
      <c r="B24" s="61"/>
      <c r="C24" s="63"/>
      <c r="D24" s="80"/>
      <c r="E24" s="57"/>
      <c r="F24" s="77"/>
      <c r="G24" s="78">
        <f t="shared" si="1"/>
        <v>0</v>
      </c>
      <c r="H24" s="79">
        <f t="shared" si="2"/>
        <v>0</v>
      </c>
      <c r="I24" s="315"/>
      <c r="J24" s="73">
        <f t="shared" si="19"/>
        <v>0</v>
      </c>
      <c r="K24" s="73">
        <f t="shared" si="20"/>
        <v>0</v>
      </c>
      <c r="L24" s="73">
        <f t="shared" si="21"/>
        <v>0</v>
      </c>
      <c r="M24" s="73">
        <f t="shared" si="22"/>
        <v>0</v>
      </c>
      <c r="N24" s="73">
        <f t="shared" si="23"/>
        <v>0</v>
      </c>
      <c r="O24" s="73">
        <f t="shared" si="24"/>
        <v>0</v>
      </c>
      <c r="P24" s="73">
        <f t="shared" si="25"/>
        <v>0</v>
      </c>
      <c r="Q24" s="73">
        <f t="shared" si="26"/>
        <v>0</v>
      </c>
      <c r="R24" s="73">
        <f t="shared" si="27"/>
        <v>0</v>
      </c>
      <c r="S24" s="73">
        <f t="shared" si="28"/>
        <v>0</v>
      </c>
      <c r="T24" s="73">
        <f t="shared" si="29"/>
        <v>0</v>
      </c>
      <c r="U24" s="73">
        <f t="shared" si="30"/>
        <v>0</v>
      </c>
      <c r="V24" s="73">
        <f t="shared" si="5"/>
        <v>0</v>
      </c>
      <c r="W24" s="73">
        <f t="shared" si="5"/>
        <v>0</v>
      </c>
      <c r="X24" s="73">
        <f t="shared" si="5"/>
        <v>0</v>
      </c>
      <c r="Z24" s="73">
        <f t="shared" si="6"/>
        <v>0</v>
      </c>
      <c r="AA24" s="73">
        <f t="shared" si="7"/>
        <v>0</v>
      </c>
      <c r="AB24" s="73">
        <f t="shared" si="8"/>
        <v>0</v>
      </c>
      <c r="AC24" s="73">
        <f t="shared" si="9"/>
        <v>0</v>
      </c>
      <c r="AD24" s="73">
        <f t="shared" si="10"/>
        <v>0</v>
      </c>
      <c r="AE24" s="73">
        <f t="shared" si="11"/>
        <v>0</v>
      </c>
      <c r="AF24" s="73">
        <f t="shared" si="12"/>
        <v>0</v>
      </c>
      <c r="AG24" s="73">
        <f t="shared" si="13"/>
        <v>0</v>
      </c>
      <c r="AH24" s="73">
        <f t="shared" si="14"/>
        <v>0</v>
      </c>
      <c r="AI24" s="73">
        <f t="shared" si="15"/>
        <v>0</v>
      </c>
      <c r="AJ24" s="73">
        <f t="shared" si="16"/>
        <v>0</v>
      </c>
      <c r="AK24" s="73">
        <f t="shared" si="17"/>
        <v>0</v>
      </c>
      <c r="AL24" s="73">
        <f t="shared" si="18"/>
        <v>0</v>
      </c>
      <c r="AM24" s="73">
        <f t="shared" si="18"/>
        <v>0</v>
      </c>
      <c r="AN24" s="73">
        <f t="shared" si="18"/>
        <v>0</v>
      </c>
      <c r="AP24" s="324"/>
      <c r="AQ24" s="320" t="s">
        <v>232</v>
      </c>
      <c r="AR24" s="327">
        <f>AR17</f>
        <v>48.599999999999994</v>
      </c>
      <c r="AV24" s="113" t="s">
        <v>64</v>
      </c>
      <c r="AW24" s="1">
        <v>0</v>
      </c>
      <c r="AY24" s="335" t="s">
        <v>99</v>
      </c>
      <c r="AZ24" s="336">
        <f>AS17</f>
        <v>0</v>
      </c>
    </row>
    <row r="25" spans="2:52">
      <c r="B25" s="61"/>
      <c r="C25" s="63"/>
      <c r="D25" s="80"/>
      <c r="E25" s="57"/>
      <c r="F25" s="77"/>
      <c r="G25" s="78">
        <f t="shared" si="1"/>
        <v>0</v>
      </c>
      <c r="H25" s="79">
        <f t="shared" si="2"/>
        <v>0</v>
      </c>
      <c r="I25" s="315"/>
      <c r="J25" s="73">
        <f t="shared" si="19"/>
        <v>0</v>
      </c>
      <c r="K25" s="73">
        <f t="shared" si="20"/>
        <v>0</v>
      </c>
      <c r="L25" s="73">
        <f t="shared" si="21"/>
        <v>0</v>
      </c>
      <c r="M25" s="73">
        <f t="shared" si="22"/>
        <v>0</v>
      </c>
      <c r="N25" s="73">
        <f t="shared" si="23"/>
        <v>0</v>
      </c>
      <c r="O25" s="73">
        <f t="shared" si="24"/>
        <v>0</v>
      </c>
      <c r="P25" s="73">
        <f t="shared" si="25"/>
        <v>0</v>
      </c>
      <c r="Q25" s="73">
        <f t="shared" si="26"/>
        <v>0</v>
      </c>
      <c r="R25" s="73">
        <f t="shared" si="27"/>
        <v>0</v>
      </c>
      <c r="S25" s="73">
        <f t="shared" si="28"/>
        <v>0</v>
      </c>
      <c r="T25" s="73">
        <f t="shared" si="29"/>
        <v>0</v>
      </c>
      <c r="U25" s="73">
        <f t="shared" si="30"/>
        <v>0</v>
      </c>
      <c r="V25" s="73">
        <f t="shared" si="5"/>
        <v>0</v>
      </c>
      <c r="W25" s="73">
        <f t="shared" si="5"/>
        <v>0</v>
      </c>
      <c r="X25" s="73">
        <f t="shared" si="5"/>
        <v>0</v>
      </c>
      <c r="Z25" s="73">
        <f t="shared" si="6"/>
        <v>0</v>
      </c>
      <c r="AA25" s="73">
        <f t="shared" si="7"/>
        <v>0</v>
      </c>
      <c r="AB25" s="73">
        <f t="shared" si="8"/>
        <v>0</v>
      </c>
      <c r="AC25" s="73">
        <f t="shared" si="9"/>
        <v>0</v>
      </c>
      <c r="AD25" s="73">
        <f t="shared" si="10"/>
        <v>0</v>
      </c>
      <c r="AE25" s="73">
        <f t="shared" si="11"/>
        <v>0</v>
      </c>
      <c r="AF25" s="73">
        <f t="shared" si="12"/>
        <v>0</v>
      </c>
      <c r="AG25" s="73">
        <f t="shared" si="13"/>
        <v>0</v>
      </c>
      <c r="AH25" s="73">
        <f t="shared" si="14"/>
        <v>0</v>
      </c>
      <c r="AI25" s="73">
        <f t="shared" si="15"/>
        <v>0</v>
      </c>
      <c r="AJ25" s="73">
        <f t="shared" si="16"/>
        <v>0</v>
      </c>
      <c r="AK25" s="73">
        <f t="shared" si="17"/>
        <v>0</v>
      </c>
      <c r="AL25" s="73">
        <f t="shared" si="18"/>
        <v>0</v>
      </c>
      <c r="AM25" s="73">
        <f t="shared" si="18"/>
        <v>0</v>
      </c>
      <c r="AN25" s="73">
        <f t="shared" si="18"/>
        <v>0</v>
      </c>
      <c r="AP25" s="325"/>
      <c r="AQ25" s="321" t="s">
        <v>231</v>
      </c>
      <c r="AR25" s="334">
        <f>AY4+AY6</f>
        <v>0</v>
      </c>
      <c r="AS25" s="654" t="s">
        <v>238</v>
      </c>
      <c r="AT25" s="655"/>
      <c r="AV25" s="113" t="s">
        <v>65</v>
      </c>
      <c r="AW25" s="1">
        <v>0</v>
      </c>
      <c r="AY25" s="335" t="s">
        <v>100</v>
      </c>
      <c r="AZ25" s="337">
        <f>AR27</f>
        <v>0</v>
      </c>
    </row>
    <row r="26" spans="2:52">
      <c r="B26" s="61"/>
      <c r="C26" s="63"/>
      <c r="D26" s="80"/>
      <c r="E26" s="57"/>
      <c r="F26" s="77"/>
      <c r="G26" s="78">
        <f t="shared" si="1"/>
        <v>0</v>
      </c>
      <c r="H26" s="79">
        <f t="shared" si="2"/>
        <v>0</v>
      </c>
      <c r="I26" s="315"/>
      <c r="J26" s="73">
        <f t="shared" si="19"/>
        <v>0</v>
      </c>
      <c r="K26" s="73">
        <f t="shared" si="20"/>
        <v>0</v>
      </c>
      <c r="L26" s="73">
        <f t="shared" si="21"/>
        <v>0</v>
      </c>
      <c r="M26" s="73">
        <f t="shared" si="22"/>
        <v>0</v>
      </c>
      <c r="N26" s="73">
        <f t="shared" si="23"/>
        <v>0</v>
      </c>
      <c r="O26" s="73">
        <f t="shared" si="24"/>
        <v>0</v>
      </c>
      <c r="P26" s="73">
        <f t="shared" si="25"/>
        <v>0</v>
      </c>
      <c r="Q26" s="73">
        <f t="shared" si="26"/>
        <v>0</v>
      </c>
      <c r="R26" s="73">
        <f t="shared" si="27"/>
        <v>0</v>
      </c>
      <c r="S26" s="73">
        <f t="shared" si="28"/>
        <v>0</v>
      </c>
      <c r="T26" s="73">
        <f t="shared" si="29"/>
        <v>0</v>
      </c>
      <c r="U26" s="73">
        <f t="shared" si="30"/>
        <v>0</v>
      </c>
      <c r="V26" s="73">
        <f t="shared" si="5"/>
        <v>0</v>
      </c>
      <c r="W26" s="73">
        <f t="shared" si="5"/>
        <v>0</v>
      </c>
      <c r="X26" s="73">
        <f t="shared" si="5"/>
        <v>0</v>
      </c>
      <c r="Z26" s="73">
        <f t="shared" si="6"/>
        <v>0</v>
      </c>
      <c r="AA26" s="73">
        <f t="shared" si="7"/>
        <v>0</v>
      </c>
      <c r="AB26" s="73">
        <f t="shared" si="8"/>
        <v>0</v>
      </c>
      <c r="AC26" s="73">
        <f t="shared" si="9"/>
        <v>0</v>
      </c>
      <c r="AD26" s="73">
        <f t="shared" si="10"/>
        <v>0</v>
      </c>
      <c r="AE26" s="73">
        <f t="shared" si="11"/>
        <v>0</v>
      </c>
      <c r="AF26" s="73">
        <f t="shared" si="12"/>
        <v>0</v>
      </c>
      <c r="AG26" s="73">
        <f t="shared" si="13"/>
        <v>0</v>
      </c>
      <c r="AH26" s="73">
        <f t="shared" si="14"/>
        <v>0</v>
      </c>
      <c r="AI26" s="73">
        <f t="shared" si="15"/>
        <v>0</v>
      </c>
      <c r="AJ26" s="73">
        <f t="shared" si="16"/>
        <v>0</v>
      </c>
      <c r="AK26" s="73">
        <f t="shared" si="17"/>
        <v>0</v>
      </c>
      <c r="AL26" s="73">
        <f t="shared" si="18"/>
        <v>0</v>
      </c>
      <c r="AM26" s="73">
        <f t="shared" si="18"/>
        <v>0</v>
      </c>
      <c r="AN26" s="73">
        <f t="shared" si="18"/>
        <v>0</v>
      </c>
      <c r="AP26" s="325"/>
      <c r="AQ26" s="321" t="s">
        <v>235</v>
      </c>
      <c r="AR26" s="328">
        <f>AR24-AR25</f>
        <v>48.599999999999994</v>
      </c>
      <c r="AV26" s="113" t="s">
        <v>66</v>
      </c>
      <c r="AW26" s="1">
        <v>0</v>
      </c>
      <c r="AY26" s="335" t="s">
        <v>103</v>
      </c>
      <c r="AZ26" s="338">
        <f>AW31</f>
        <v>0</v>
      </c>
    </row>
    <row r="27" spans="2:52">
      <c r="B27" s="61"/>
      <c r="C27" s="63"/>
      <c r="D27" s="80"/>
      <c r="E27" s="57"/>
      <c r="F27" s="77"/>
      <c r="G27" s="78">
        <f t="shared" si="1"/>
        <v>0</v>
      </c>
      <c r="H27" s="79">
        <f t="shared" si="2"/>
        <v>0</v>
      </c>
      <c r="I27" s="315"/>
      <c r="J27" s="73">
        <f t="shared" si="19"/>
        <v>0</v>
      </c>
      <c r="K27" s="73">
        <f t="shared" si="20"/>
        <v>0</v>
      </c>
      <c r="L27" s="73">
        <f t="shared" si="21"/>
        <v>0</v>
      </c>
      <c r="M27" s="73">
        <f t="shared" si="22"/>
        <v>0</v>
      </c>
      <c r="N27" s="73">
        <f t="shared" si="23"/>
        <v>0</v>
      </c>
      <c r="O27" s="73">
        <f t="shared" si="24"/>
        <v>0</v>
      </c>
      <c r="P27" s="73">
        <f t="shared" si="25"/>
        <v>0</v>
      </c>
      <c r="Q27" s="73">
        <f t="shared" si="26"/>
        <v>0</v>
      </c>
      <c r="R27" s="73">
        <f t="shared" si="27"/>
        <v>0</v>
      </c>
      <c r="S27" s="73">
        <f t="shared" si="28"/>
        <v>0</v>
      </c>
      <c r="T27" s="73">
        <f t="shared" si="29"/>
        <v>0</v>
      </c>
      <c r="U27" s="73">
        <f t="shared" si="30"/>
        <v>0</v>
      </c>
      <c r="V27" s="73">
        <f t="shared" si="5"/>
        <v>0</v>
      </c>
      <c r="W27" s="73">
        <f t="shared" si="5"/>
        <v>0</v>
      </c>
      <c r="X27" s="73">
        <f t="shared" si="5"/>
        <v>0</v>
      </c>
      <c r="Z27" s="73">
        <f t="shared" si="6"/>
        <v>0</v>
      </c>
      <c r="AA27" s="73">
        <f t="shared" si="7"/>
        <v>0</v>
      </c>
      <c r="AB27" s="73">
        <f t="shared" si="8"/>
        <v>0</v>
      </c>
      <c r="AC27" s="73">
        <f t="shared" si="9"/>
        <v>0</v>
      </c>
      <c r="AD27" s="73">
        <f t="shared" si="10"/>
        <v>0</v>
      </c>
      <c r="AE27" s="73">
        <f t="shared" si="11"/>
        <v>0</v>
      </c>
      <c r="AF27" s="73">
        <f t="shared" si="12"/>
        <v>0</v>
      </c>
      <c r="AG27" s="73">
        <f t="shared" si="13"/>
        <v>0</v>
      </c>
      <c r="AH27" s="73">
        <f t="shared" si="14"/>
        <v>0</v>
      </c>
      <c r="AI27" s="73">
        <f t="shared" si="15"/>
        <v>0</v>
      </c>
      <c r="AJ27" s="73">
        <f t="shared" si="16"/>
        <v>0</v>
      </c>
      <c r="AK27" s="73">
        <f t="shared" si="17"/>
        <v>0</v>
      </c>
      <c r="AL27" s="73">
        <f t="shared" si="18"/>
        <v>0</v>
      </c>
      <c r="AM27" s="73">
        <f t="shared" si="18"/>
        <v>0</v>
      </c>
      <c r="AN27" s="73">
        <f t="shared" si="18"/>
        <v>0</v>
      </c>
      <c r="AP27" s="325"/>
      <c r="AQ27" s="322" t="s">
        <v>233</v>
      </c>
      <c r="AR27" s="319"/>
      <c r="AS27" s="656" t="s">
        <v>239</v>
      </c>
      <c r="AT27" s="657"/>
      <c r="AV27" s="113" t="s">
        <v>67</v>
      </c>
      <c r="AW27" s="55">
        <v>0</v>
      </c>
      <c r="AY27" s="335" t="s">
        <v>237</v>
      </c>
      <c r="AZ27" s="160">
        <v>0</v>
      </c>
    </row>
    <row r="28" spans="2:52" ht="17.25" customHeight="1" thickBot="1">
      <c r="B28" s="61"/>
      <c r="C28" s="63"/>
      <c r="D28" s="80"/>
      <c r="E28" s="57"/>
      <c r="F28" s="77"/>
      <c r="G28" s="78">
        <f t="shared" si="1"/>
        <v>0</v>
      </c>
      <c r="H28" s="79">
        <f t="shared" si="2"/>
        <v>0</v>
      </c>
      <c r="I28" s="315"/>
      <c r="J28" s="73">
        <f t="shared" si="19"/>
        <v>0</v>
      </c>
      <c r="K28" s="73">
        <f t="shared" si="20"/>
        <v>0</v>
      </c>
      <c r="L28" s="73">
        <f t="shared" si="21"/>
        <v>0</v>
      </c>
      <c r="M28" s="73">
        <f t="shared" si="22"/>
        <v>0</v>
      </c>
      <c r="N28" s="73">
        <f t="shared" si="23"/>
        <v>0</v>
      </c>
      <c r="O28" s="73">
        <f t="shared" si="24"/>
        <v>0</v>
      </c>
      <c r="P28" s="73">
        <f t="shared" si="25"/>
        <v>0</v>
      </c>
      <c r="Q28" s="73">
        <f t="shared" si="26"/>
        <v>0</v>
      </c>
      <c r="R28" s="73">
        <f t="shared" si="27"/>
        <v>0</v>
      </c>
      <c r="S28" s="73">
        <f t="shared" si="28"/>
        <v>0</v>
      </c>
      <c r="T28" s="73">
        <f t="shared" si="29"/>
        <v>0</v>
      </c>
      <c r="U28" s="73">
        <f t="shared" si="30"/>
        <v>0</v>
      </c>
      <c r="V28" s="73">
        <f t="shared" si="5"/>
        <v>0</v>
      </c>
      <c r="W28" s="73">
        <f t="shared" si="5"/>
        <v>0</v>
      </c>
      <c r="X28" s="73">
        <f t="shared" si="5"/>
        <v>0</v>
      </c>
      <c r="Z28" s="73">
        <f t="shared" si="6"/>
        <v>0</v>
      </c>
      <c r="AA28" s="73">
        <f t="shared" si="7"/>
        <v>0</v>
      </c>
      <c r="AB28" s="73">
        <f t="shared" si="8"/>
        <v>0</v>
      </c>
      <c r="AC28" s="73">
        <f t="shared" si="9"/>
        <v>0</v>
      </c>
      <c r="AD28" s="73">
        <f t="shared" si="10"/>
        <v>0</v>
      </c>
      <c r="AE28" s="73">
        <f t="shared" si="11"/>
        <v>0</v>
      </c>
      <c r="AF28" s="73">
        <f t="shared" si="12"/>
        <v>0</v>
      </c>
      <c r="AG28" s="73">
        <f t="shared" si="13"/>
        <v>0</v>
      </c>
      <c r="AH28" s="73">
        <f t="shared" si="14"/>
        <v>0</v>
      </c>
      <c r="AI28" s="73">
        <f t="shared" si="15"/>
        <v>0</v>
      </c>
      <c r="AJ28" s="73">
        <f t="shared" si="16"/>
        <v>0</v>
      </c>
      <c r="AK28" s="73">
        <f t="shared" si="17"/>
        <v>0</v>
      </c>
      <c r="AL28" s="73">
        <f t="shared" si="18"/>
        <v>0</v>
      </c>
      <c r="AM28" s="73">
        <f t="shared" si="18"/>
        <v>0</v>
      </c>
      <c r="AN28" s="73">
        <f t="shared" si="18"/>
        <v>0</v>
      </c>
      <c r="AP28" s="326"/>
      <c r="AQ28" s="323" t="s">
        <v>234</v>
      </c>
      <c r="AR28" s="333">
        <f>AR27+AR26</f>
        <v>48.599999999999994</v>
      </c>
      <c r="AS28" s="656"/>
      <c r="AT28" s="657"/>
      <c r="AV28" s="113" t="s">
        <v>43</v>
      </c>
      <c r="AW28" s="1">
        <f>+SUM(AW24:AW27)</f>
        <v>0</v>
      </c>
      <c r="AY28" s="335" t="s">
        <v>43</v>
      </c>
      <c r="AZ28" s="161">
        <f>AZ24+AZ25+AZ26-AZ27</f>
        <v>0</v>
      </c>
    </row>
    <row r="29" spans="2:52" ht="16.5" customHeight="1">
      <c r="B29" s="61"/>
      <c r="C29" s="63"/>
      <c r="D29" s="80"/>
      <c r="E29" s="57"/>
      <c r="F29" s="77"/>
      <c r="G29" s="78">
        <f t="shared" si="1"/>
        <v>0</v>
      </c>
      <c r="H29" s="79">
        <f t="shared" si="2"/>
        <v>0</v>
      </c>
      <c r="I29" s="315"/>
      <c r="J29" s="73">
        <f t="shared" si="19"/>
        <v>0</v>
      </c>
      <c r="K29" s="73">
        <f t="shared" si="20"/>
        <v>0</v>
      </c>
      <c r="L29" s="73">
        <f t="shared" si="21"/>
        <v>0</v>
      </c>
      <c r="M29" s="73">
        <f t="shared" si="22"/>
        <v>0</v>
      </c>
      <c r="N29" s="73">
        <f t="shared" si="23"/>
        <v>0</v>
      </c>
      <c r="O29" s="73">
        <f t="shared" si="24"/>
        <v>0</v>
      </c>
      <c r="P29" s="73">
        <f t="shared" si="25"/>
        <v>0</v>
      </c>
      <c r="Q29" s="73">
        <f t="shared" si="26"/>
        <v>0</v>
      </c>
      <c r="R29" s="73">
        <f t="shared" si="27"/>
        <v>0</v>
      </c>
      <c r="S29" s="73">
        <f t="shared" si="28"/>
        <v>0</v>
      </c>
      <c r="T29" s="73">
        <f t="shared" si="29"/>
        <v>0</v>
      </c>
      <c r="U29" s="73">
        <f t="shared" si="30"/>
        <v>0</v>
      </c>
      <c r="V29" s="73">
        <f t="shared" si="5"/>
        <v>0</v>
      </c>
      <c r="W29" s="73">
        <f t="shared" si="5"/>
        <v>0</v>
      </c>
      <c r="X29" s="73">
        <f t="shared" si="5"/>
        <v>0</v>
      </c>
      <c r="Z29" s="73">
        <f t="shared" si="6"/>
        <v>0</v>
      </c>
      <c r="AA29" s="73">
        <f t="shared" si="7"/>
        <v>0</v>
      </c>
      <c r="AB29" s="73">
        <f t="shared" si="8"/>
        <v>0</v>
      </c>
      <c r="AC29" s="73">
        <f t="shared" si="9"/>
        <v>0</v>
      </c>
      <c r="AD29" s="73">
        <f t="shared" si="10"/>
        <v>0</v>
      </c>
      <c r="AE29" s="73">
        <f t="shared" si="11"/>
        <v>0</v>
      </c>
      <c r="AF29" s="73">
        <f t="shared" si="12"/>
        <v>0</v>
      </c>
      <c r="AG29" s="73">
        <f t="shared" si="13"/>
        <v>0</v>
      </c>
      <c r="AH29" s="73">
        <f t="shared" si="14"/>
        <v>0</v>
      </c>
      <c r="AI29" s="73">
        <f t="shared" si="15"/>
        <v>0</v>
      </c>
      <c r="AJ29" s="73">
        <f t="shared" si="16"/>
        <v>0</v>
      </c>
      <c r="AK29" s="73">
        <f t="shared" si="17"/>
        <v>0</v>
      </c>
      <c r="AL29" s="73">
        <f t="shared" si="18"/>
        <v>0</v>
      </c>
      <c r="AM29" s="73">
        <f t="shared" si="18"/>
        <v>0</v>
      </c>
      <c r="AN29" s="73">
        <f t="shared" si="18"/>
        <v>0</v>
      </c>
      <c r="AR29" s="60"/>
      <c r="AV29" s="113"/>
      <c r="AW29" s="1"/>
    </row>
    <row r="30" spans="2:52" ht="17.25" customHeight="1" thickBot="1">
      <c r="B30" s="61"/>
      <c r="C30" s="63"/>
      <c r="D30" s="80"/>
      <c r="E30" s="57"/>
      <c r="F30" s="77"/>
      <c r="G30" s="78">
        <f t="shared" si="1"/>
        <v>0</v>
      </c>
      <c r="H30" s="79">
        <f t="shared" si="2"/>
        <v>0</v>
      </c>
      <c r="I30" s="315"/>
      <c r="J30" s="73">
        <f t="shared" si="19"/>
        <v>0</v>
      </c>
      <c r="K30" s="73">
        <f t="shared" si="20"/>
        <v>0</v>
      </c>
      <c r="L30" s="73">
        <f t="shared" si="21"/>
        <v>0</v>
      </c>
      <c r="M30" s="73">
        <f t="shared" si="22"/>
        <v>0</v>
      </c>
      <c r="N30" s="73">
        <f t="shared" si="23"/>
        <v>0</v>
      </c>
      <c r="O30" s="73">
        <f t="shared" si="24"/>
        <v>0</v>
      </c>
      <c r="P30" s="73">
        <f t="shared" si="25"/>
        <v>0</v>
      </c>
      <c r="Q30" s="73">
        <f t="shared" si="26"/>
        <v>0</v>
      </c>
      <c r="R30" s="73">
        <f t="shared" si="27"/>
        <v>0</v>
      </c>
      <c r="S30" s="73">
        <f t="shared" si="28"/>
        <v>0</v>
      </c>
      <c r="T30" s="73">
        <f t="shared" si="29"/>
        <v>0</v>
      </c>
      <c r="U30" s="73">
        <f t="shared" si="30"/>
        <v>0</v>
      </c>
      <c r="V30" s="73">
        <f t="shared" si="5"/>
        <v>0</v>
      </c>
      <c r="W30" s="73">
        <f t="shared" si="5"/>
        <v>0</v>
      </c>
      <c r="X30" s="73">
        <f t="shared" si="5"/>
        <v>0</v>
      </c>
      <c r="Z30" s="73">
        <f t="shared" si="6"/>
        <v>0</v>
      </c>
      <c r="AA30" s="73">
        <f t="shared" si="7"/>
        <v>0</v>
      </c>
      <c r="AB30" s="73">
        <f t="shared" si="8"/>
        <v>0</v>
      </c>
      <c r="AC30" s="73">
        <f t="shared" si="9"/>
        <v>0</v>
      </c>
      <c r="AD30" s="73">
        <f t="shared" si="10"/>
        <v>0</v>
      </c>
      <c r="AE30" s="73">
        <f t="shared" si="11"/>
        <v>0</v>
      </c>
      <c r="AF30" s="73">
        <f t="shared" si="12"/>
        <v>0</v>
      </c>
      <c r="AG30" s="73">
        <f t="shared" si="13"/>
        <v>0</v>
      </c>
      <c r="AH30" s="73">
        <f t="shared" si="14"/>
        <v>0</v>
      </c>
      <c r="AI30" s="73">
        <f t="shared" si="15"/>
        <v>0</v>
      </c>
      <c r="AJ30" s="73">
        <f t="shared" si="16"/>
        <v>0</v>
      </c>
      <c r="AK30" s="73">
        <f t="shared" si="17"/>
        <v>0</v>
      </c>
      <c r="AL30" s="73">
        <f t="shared" si="18"/>
        <v>0</v>
      </c>
      <c r="AM30" s="73">
        <f t="shared" si="18"/>
        <v>0</v>
      </c>
      <c r="AN30" s="73">
        <f t="shared" si="18"/>
        <v>0</v>
      </c>
      <c r="AV30" s="1"/>
      <c r="AW30" s="1"/>
      <c r="AY30" s="318" t="s">
        <v>241</v>
      </c>
      <c r="AZ30" s="341">
        <f>AZ25+AZ24-AY6</f>
        <v>0</v>
      </c>
    </row>
    <row r="31" spans="2:52" ht="17.25" customHeight="1" thickBot="1">
      <c r="B31" s="61"/>
      <c r="C31" s="63"/>
      <c r="D31" s="80"/>
      <c r="E31" s="57"/>
      <c r="F31" s="77"/>
      <c r="G31" s="78">
        <f t="shared" si="1"/>
        <v>0</v>
      </c>
      <c r="H31" s="79">
        <f t="shared" si="2"/>
        <v>0</v>
      </c>
      <c r="I31" s="315"/>
      <c r="J31" s="73">
        <f t="shared" si="19"/>
        <v>0</v>
      </c>
      <c r="K31" s="73">
        <f t="shared" si="20"/>
        <v>0</v>
      </c>
      <c r="L31" s="73">
        <f t="shared" si="21"/>
        <v>0</v>
      </c>
      <c r="M31" s="73">
        <f t="shared" si="22"/>
        <v>0</v>
      </c>
      <c r="N31" s="73">
        <f t="shared" si="23"/>
        <v>0</v>
      </c>
      <c r="O31" s="73">
        <f t="shared" si="24"/>
        <v>0</v>
      </c>
      <c r="P31" s="73">
        <f t="shared" si="25"/>
        <v>0</v>
      </c>
      <c r="Q31" s="73">
        <f t="shared" si="26"/>
        <v>0</v>
      </c>
      <c r="R31" s="73">
        <f t="shared" si="27"/>
        <v>0</v>
      </c>
      <c r="S31" s="73">
        <f t="shared" si="28"/>
        <v>0</v>
      </c>
      <c r="T31" s="73">
        <f t="shared" si="29"/>
        <v>0</v>
      </c>
      <c r="U31" s="73">
        <f t="shared" si="30"/>
        <v>0</v>
      </c>
      <c r="V31" s="73">
        <f t="shared" si="5"/>
        <v>0</v>
      </c>
      <c r="W31" s="73">
        <f t="shared" si="5"/>
        <v>0</v>
      </c>
      <c r="X31" s="73">
        <f t="shared" si="5"/>
        <v>0</v>
      </c>
      <c r="Z31" s="73">
        <f t="shared" si="6"/>
        <v>0</v>
      </c>
      <c r="AA31" s="73">
        <f t="shared" si="7"/>
        <v>0</v>
      </c>
      <c r="AB31" s="73">
        <f t="shared" si="8"/>
        <v>0</v>
      </c>
      <c r="AC31" s="73">
        <f t="shared" si="9"/>
        <v>0</v>
      </c>
      <c r="AD31" s="73">
        <f t="shared" si="10"/>
        <v>0</v>
      </c>
      <c r="AE31" s="73">
        <f t="shared" si="11"/>
        <v>0</v>
      </c>
      <c r="AF31" s="73">
        <f t="shared" si="12"/>
        <v>0</v>
      </c>
      <c r="AG31" s="73">
        <f t="shared" si="13"/>
        <v>0</v>
      </c>
      <c r="AH31" s="73">
        <f t="shared" si="14"/>
        <v>0</v>
      </c>
      <c r="AI31" s="73">
        <f t="shared" si="15"/>
        <v>0</v>
      </c>
      <c r="AJ31" s="73">
        <f t="shared" si="16"/>
        <v>0</v>
      </c>
      <c r="AK31" s="73">
        <f t="shared" si="17"/>
        <v>0</v>
      </c>
      <c r="AL31" s="73">
        <f t="shared" si="18"/>
        <v>0</v>
      </c>
      <c r="AM31" s="73">
        <f t="shared" si="18"/>
        <v>0</v>
      </c>
      <c r="AN31" s="73">
        <f t="shared" si="18"/>
        <v>0</v>
      </c>
      <c r="AQ31" s="318" t="s">
        <v>63</v>
      </c>
      <c r="AR31" s="329">
        <f>AR27+AS17</f>
        <v>0</v>
      </c>
      <c r="AV31" s="113" t="s">
        <v>68</v>
      </c>
      <c r="AW31" s="114">
        <f>AW28/2</f>
        <v>0</v>
      </c>
    </row>
    <row r="32" spans="2:52" ht="16.5" customHeight="1">
      <c r="B32" s="61"/>
      <c r="C32" s="63"/>
      <c r="D32" s="80"/>
      <c r="E32" s="57"/>
      <c r="F32" s="77"/>
      <c r="G32" s="78">
        <f t="shared" si="1"/>
        <v>0</v>
      </c>
      <c r="H32" s="79">
        <f t="shared" si="2"/>
        <v>0</v>
      </c>
      <c r="I32" s="315"/>
      <c r="J32" s="73">
        <f t="shared" si="19"/>
        <v>0</v>
      </c>
      <c r="K32" s="73">
        <f t="shared" si="20"/>
        <v>0</v>
      </c>
      <c r="L32" s="73">
        <f t="shared" si="21"/>
        <v>0</v>
      </c>
      <c r="M32" s="73">
        <f t="shared" si="22"/>
        <v>0</v>
      </c>
      <c r="N32" s="73">
        <f t="shared" si="23"/>
        <v>0</v>
      </c>
      <c r="O32" s="73">
        <f t="shared" si="24"/>
        <v>0</v>
      </c>
      <c r="P32" s="73">
        <f t="shared" si="25"/>
        <v>0</v>
      </c>
      <c r="Q32" s="73">
        <f t="shared" si="26"/>
        <v>0</v>
      </c>
      <c r="R32" s="73">
        <f t="shared" si="27"/>
        <v>0</v>
      </c>
      <c r="S32" s="73">
        <f t="shared" si="28"/>
        <v>0</v>
      </c>
      <c r="T32" s="73">
        <f t="shared" si="29"/>
        <v>0</v>
      </c>
      <c r="U32" s="73">
        <f t="shared" si="30"/>
        <v>0</v>
      </c>
      <c r="V32" s="73">
        <f t="shared" si="5"/>
        <v>0</v>
      </c>
      <c r="W32" s="73">
        <f t="shared" si="5"/>
        <v>0</v>
      </c>
      <c r="X32" s="73">
        <f t="shared" si="5"/>
        <v>0</v>
      </c>
      <c r="Z32" s="73">
        <f t="shared" si="6"/>
        <v>0</v>
      </c>
      <c r="AA32" s="73">
        <f t="shared" si="7"/>
        <v>0</v>
      </c>
      <c r="AB32" s="73">
        <f t="shared" si="8"/>
        <v>0</v>
      </c>
      <c r="AC32" s="73">
        <f t="shared" si="9"/>
        <v>0</v>
      </c>
      <c r="AD32" s="73">
        <f t="shared" si="10"/>
        <v>0</v>
      </c>
      <c r="AE32" s="73">
        <f t="shared" si="11"/>
        <v>0</v>
      </c>
      <c r="AF32" s="73">
        <f t="shared" si="12"/>
        <v>0</v>
      </c>
      <c r="AG32" s="73">
        <f t="shared" si="13"/>
        <v>0</v>
      </c>
      <c r="AH32" s="73">
        <f t="shared" si="14"/>
        <v>0</v>
      </c>
      <c r="AI32" s="73">
        <f t="shared" si="15"/>
        <v>0</v>
      </c>
      <c r="AJ32" s="73">
        <f t="shared" si="16"/>
        <v>0</v>
      </c>
      <c r="AK32" s="73">
        <f t="shared" si="17"/>
        <v>0</v>
      </c>
      <c r="AL32" s="73">
        <f t="shared" si="18"/>
        <v>0</v>
      </c>
      <c r="AM32" s="73">
        <f t="shared" si="18"/>
        <v>0</v>
      </c>
      <c r="AN32" s="73">
        <f t="shared" si="18"/>
        <v>0</v>
      </c>
      <c r="AQ32" s="318" t="s">
        <v>61</v>
      </c>
      <c r="AR32" s="329">
        <f>AT17</f>
        <v>48.599999999999994</v>
      </c>
      <c r="AY32" s="318" t="s">
        <v>242</v>
      </c>
      <c r="AZ32" s="341">
        <f>AT17-AY4</f>
        <v>48.599999999999994</v>
      </c>
    </row>
    <row r="33" spans="2:52" ht="17.25" customHeight="1" thickBot="1">
      <c r="B33" s="61"/>
      <c r="C33" s="63"/>
      <c r="D33" s="80"/>
      <c r="E33" s="57"/>
      <c r="F33" s="77"/>
      <c r="G33" s="78">
        <f t="shared" si="1"/>
        <v>0</v>
      </c>
      <c r="H33" s="79">
        <f t="shared" si="2"/>
        <v>0</v>
      </c>
      <c r="I33" s="315"/>
      <c r="J33" s="73">
        <f t="shared" si="19"/>
        <v>0</v>
      </c>
      <c r="K33" s="73">
        <f t="shared" si="20"/>
        <v>0</v>
      </c>
      <c r="L33" s="73">
        <f t="shared" si="21"/>
        <v>0</v>
      </c>
      <c r="M33" s="73">
        <f t="shared" si="22"/>
        <v>0</v>
      </c>
      <c r="N33" s="73">
        <f t="shared" si="23"/>
        <v>0</v>
      </c>
      <c r="O33" s="73">
        <f t="shared" si="24"/>
        <v>0</v>
      </c>
      <c r="P33" s="73">
        <f t="shared" si="25"/>
        <v>0</v>
      </c>
      <c r="Q33" s="73">
        <f t="shared" si="26"/>
        <v>0</v>
      </c>
      <c r="R33" s="73">
        <f t="shared" si="27"/>
        <v>0</v>
      </c>
      <c r="S33" s="73">
        <f t="shared" si="28"/>
        <v>0</v>
      </c>
      <c r="T33" s="73">
        <f t="shared" si="29"/>
        <v>0</v>
      </c>
      <c r="U33" s="73">
        <f t="shared" si="30"/>
        <v>0</v>
      </c>
      <c r="V33" s="73">
        <f t="shared" si="5"/>
        <v>0</v>
      </c>
      <c r="W33" s="73">
        <f t="shared" si="5"/>
        <v>0</v>
      </c>
      <c r="X33" s="73">
        <f t="shared" si="5"/>
        <v>0</v>
      </c>
      <c r="Z33" s="73">
        <f t="shared" si="6"/>
        <v>0</v>
      </c>
      <c r="AA33" s="73">
        <f t="shared" si="7"/>
        <v>0</v>
      </c>
      <c r="AB33" s="73">
        <f t="shared" si="8"/>
        <v>0</v>
      </c>
      <c r="AC33" s="73">
        <f t="shared" si="9"/>
        <v>0</v>
      </c>
      <c r="AD33" s="73">
        <f t="shared" si="10"/>
        <v>0</v>
      </c>
      <c r="AE33" s="73">
        <f t="shared" si="11"/>
        <v>0</v>
      </c>
      <c r="AF33" s="73">
        <f t="shared" si="12"/>
        <v>0</v>
      </c>
      <c r="AG33" s="73">
        <f t="shared" si="13"/>
        <v>0</v>
      </c>
      <c r="AH33" s="73">
        <f t="shared" si="14"/>
        <v>0</v>
      </c>
      <c r="AI33" s="73">
        <f t="shared" si="15"/>
        <v>0</v>
      </c>
      <c r="AJ33" s="73">
        <f t="shared" si="16"/>
        <v>0</v>
      </c>
      <c r="AK33" s="73">
        <f t="shared" si="17"/>
        <v>0</v>
      </c>
      <c r="AL33" s="73">
        <f t="shared" si="18"/>
        <v>0</v>
      </c>
      <c r="AM33" s="73">
        <f t="shared" si="18"/>
        <v>0</v>
      </c>
      <c r="AN33" s="73">
        <f t="shared" si="18"/>
        <v>0</v>
      </c>
      <c r="AR33" s="60"/>
    </row>
    <row r="34" spans="2:52" ht="17.25" customHeight="1" thickBot="1">
      <c r="B34" s="61"/>
      <c r="C34" s="63"/>
      <c r="D34" s="80"/>
      <c r="E34" s="57"/>
      <c r="F34" s="77"/>
      <c r="G34" s="78">
        <f t="shared" si="1"/>
        <v>0</v>
      </c>
      <c r="H34" s="79">
        <f t="shared" si="2"/>
        <v>0</v>
      </c>
      <c r="I34" s="315"/>
      <c r="J34" s="73">
        <f t="shared" si="19"/>
        <v>0</v>
      </c>
      <c r="K34" s="73">
        <f t="shared" si="20"/>
        <v>0</v>
      </c>
      <c r="L34" s="73">
        <f t="shared" si="21"/>
        <v>0</v>
      </c>
      <c r="M34" s="73">
        <f t="shared" si="22"/>
        <v>0</v>
      </c>
      <c r="N34" s="73">
        <f t="shared" si="23"/>
        <v>0</v>
      </c>
      <c r="O34" s="73">
        <f t="shared" si="24"/>
        <v>0</v>
      </c>
      <c r="P34" s="73">
        <f t="shared" si="25"/>
        <v>0</v>
      </c>
      <c r="Q34" s="73">
        <f t="shared" si="26"/>
        <v>0</v>
      </c>
      <c r="R34" s="73">
        <f t="shared" si="27"/>
        <v>0</v>
      </c>
      <c r="S34" s="73">
        <f t="shared" si="28"/>
        <v>0</v>
      </c>
      <c r="T34" s="73">
        <f t="shared" si="29"/>
        <v>0</v>
      </c>
      <c r="U34" s="73">
        <f t="shared" si="30"/>
        <v>0</v>
      </c>
      <c r="V34" s="73">
        <f t="shared" si="5"/>
        <v>0</v>
      </c>
      <c r="W34" s="73">
        <f t="shared" si="5"/>
        <v>0</v>
      </c>
      <c r="X34" s="73">
        <f t="shared" si="5"/>
        <v>0</v>
      </c>
      <c r="Z34" s="73">
        <f t="shared" si="6"/>
        <v>0</v>
      </c>
      <c r="AA34" s="73">
        <f t="shared" si="7"/>
        <v>0</v>
      </c>
      <c r="AB34" s="73">
        <f t="shared" si="8"/>
        <v>0</v>
      </c>
      <c r="AC34" s="73">
        <f t="shared" si="9"/>
        <v>0</v>
      </c>
      <c r="AD34" s="73">
        <f t="shared" si="10"/>
        <v>0</v>
      </c>
      <c r="AE34" s="73">
        <f t="shared" si="11"/>
        <v>0</v>
      </c>
      <c r="AF34" s="73">
        <f t="shared" si="12"/>
        <v>0</v>
      </c>
      <c r="AG34" s="73">
        <f t="shared" si="13"/>
        <v>0</v>
      </c>
      <c r="AH34" s="73">
        <f t="shared" si="14"/>
        <v>0</v>
      </c>
      <c r="AI34" s="73">
        <f t="shared" si="15"/>
        <v>0</v>
      </c>
      <c r="AJ34" s="73">
        <f t="shared" si="16"/>
        <v>0</v>
      </c>
      <c r="AK34" s="73">
        <f t="shared" si="17"/>
        <v>0</v>
      </c>
      <c r="AL34" s="73">
        <f t="shared" si="18"/>
        <v>0</v>
      </c>
      <c r="AM34" s="73">
        <f t="shared" si="18"/>
        <v>0</v>
      </c>
      <c r="AN34" s="73">
        <f t="shared" si="18"/>
        <v>0</v>
      </c>
      <c r="AR34" s="330">
        <f>AR32+AR31</f>
        <v>48.599999999999994</v>
      </c>
      <c r="AS34" s="331" t="s">
        <v>236</v>
      </c>
      <c r="AT34" s="332">
        <f>AR24+AR27</f>
        <v>48.599999999999994</v>
      </c>
      <c r="AZ34" s="342">
        <f>AZ32+AZ30</f>
        <v>48.599999999999994</v>
      </c>
    </row>
    <row r="35" spans="2:52" ht="16.5" customHeight="1">
      <c r="B35" s="61"/>
      <c r="C35" s="63"/>
      <c r="D35" s="80"/>
      <c r="E35" s="57"/>
      <c r="F35" s="77"/>
      <c r="G35" s="78">
        <f t="shared" si="1"/>
        <v>0</v>
      </c>
      <c r="H35" s="79">
        <f t="shared" si="2"/>
        <v>0</v>
      </c>
      <c r="I35" s="315"/>
      <c r="J35" s="73">
        <f t="shared" si="19"/>
        <v>0</v>
      </c>
      <c r="K35" s="73">
        <f t="shared" si="20"/>
        <v>0</v>
      </c>
      <c r="L35" s="73">
        <f t="shared" si="21"/>
        <v>0</v>
      </c>
      <c r="M35" s="73">
        <f t="shared" si="22"/>
        <v>0</v>
      </c>
      <c r="N35" s="73">
        <f t="shared" si="23"/>
        <v>0</v>
      </c>
      <c r="O35" s="73">
        <f t="shared" si="24"/>
        <v>0</v>
      </c>
      <c r="P35" s="73">
        <f t="shared" si="25"/>
        <v>0</v>
      </c>
      <c r="Q35" s="73">
        <f t="shared" si="26"/>
        <v>0</v>
      </c>
      <c r="R35" s="73">
        <f t="shared" si="27"/>
        <v>0</v>
      </c>
      <c r="S35" s="73">
        <f t="shared" si="28"/>
        <v>0</v>
      </c>
      <c r="T35" s="73">
        <f t="shared" si="29"/>
        <v>0</v>
      </c>
      <c r="U35" s="73">
        <f t="shared" si="30"/>
        <v>0</v>
      </c>
      <c r="V35" s="73">
        <f t="shared" si="5"/>
        <v>0</v>
      </c>
      <c r="W35" s="73">
        <f t="shared" si="5"/>
        <v>0</v>
      </c>
      <c r="X35" s="73">
        <f t="shared" si="5"/>
        <v>0</v>
      </c>
      <c r="Z35" s="73">
        <f t="shared" si="6"/>
        <v>0</v>
      </c>
      <c r="AA35" s="73">
        <f t="shared" si="7"/>
        <v>0</v>
      </c>
      <c r="AB35" s="73">
        <f t="shared" si="8"/>
        <v>0</v>
      </c>
      <c r="AC35" s="73">
        <f t="shared" si="9"/>
        <v>0</v>
      </c>
      <c r="AD35" s="73">
        <f t="shared" si="10"/>
        <v>0</v>
      </c>
      <c r="AE35" s="73">
        <f t="shared" si="11"/>
        <v>0</v>
      </c>
      <c r="AF35" s="73">
        <f t="shared" si="12"/>
        <v>0</v>
      </c>
      <c r="AG35" s="73">
        <f t="shared" si="13"/>
        <v>0</v>
      </c>
      <c r="AH35" s="73">
        <f t="shared" si="14"/>
        <v>0</v>
      </c>
      <c r="AI35" s="73">
        <f t="shared" si="15"/>
        <v>0</v>
      </c>
      <c r="AJ35" s="73">
        <f t="shared" si="16"/>
        <v>0</v>
      </c>
      <c r="AK35" s="73">
        <f t="shared" si="17"/>
        <v>0</v>
      </c>
      <c r="AL35" s="73">
        <f t="shared" si="18"/>
        <v>0</v>
      </c>
      <c r="AM35" s="73">
        <f t="shared" si="18"/>
        <v>0</v>
      </c>
      <c r="AN35" s="73">
        <f t="shared" si="18"/>
        <v>0</v>
      </c>
    </row>
    <row r="36" spans="2:52" ht="16.5" customHeight="1">
      <c r="B36" s="61"/>
      <c r="C36" s="63"/>
      <c r="D36" s="80"/>
      <c r="E36" s="57"/>
      <c r="F36" s="77"/>
      <c r="G36" s="78">
        <f t="shared" si="1"/>
        <v>0</v>
      </c>
      <c r="H36" s="79">
        <f t="shared" si="2"/>
        <v>0</v>
      </c>
      <c r="I36" s="315"/>
      <c r="J36" s="73">
        <f t="shared" si="19"/>
        <v>0</v>
      </c>
      <c r="K36" s="73">
        <f t="shared" si="20"/>
        <v>0</v>
      </c>
      <c r="L36" s="73">
        <f t="shared" si="21"/>
        <v>0</v>
      </c>
      <c r="M36" s="73">
        <f t="shared" si="22"/>
        <v>0</v>
      </c>
      <c r="N36" s="73">
        <f t="shared" si="23"/>
        <v>0</v>
      </c>
      <c r="O36" s="73">
        <f t="shared" si="24"/>
        <v>0</v>
      </c>
      <c r="P36" s="73">
        <f t="shared" si="25"/>
        <v>0</v>
      </c>
      <c r="Q36" s="73">
        <f t="shared" si="26"/>
        <v>0</v>
      </c>
      <c r="R36" s="73">
        <f t="shared" si="27"/>
        <v>0</v>
      </c>
      <c r="S36" s="73">
        <f t="shared" si="28"/>
        <v>0</v>
      </c>
      <c r="T36" s="73">
        <f t="shared" si="29"/>
        <v>0</v>
      </c>
      <c r="U36" s="73">
        <f t="shared" si="30"/>
        <v>0</v>
      </c>
      <c r="V36" s="73">
        <f t="shared" ref="V36:X62" si="31">IF($D36=V$2,$H36,0)</f>
        <v>0</v>
      </c>
      <c r="W36" s="73">
        <f t="shared" si="31"/>
        <v>0</v>
      </c>
      <c r="X36" s="73">
        <f t="shared" si="31"/>
        <v>0</v>
      </c>
      <c r="Z36" s="73">
        <f t="shared" si="6"/>
        <v>0</v>
      </c>
      <c r="AA36" s="73">
        <f t="shared" si="7"/>
        <v>0</v>
      </c>
      <c r="AB36" s="73">
        <f t="shared" si="8"/>
        <v>0</v>
      </c>
      <c r="AC36" s="73">
        <f t="shared" si="9"/>
        <v>0</v>
      </c>
      <c r="AD36" s="73">
        <f t="shared" si="10"/>
        <v>0</v>
      </c>
      <c r="AE36" s="73">
        <f t="shared" si="11"/>
        <v>0</v>
      </c>
      <c r="AF36" s="73">
        <f t="shared" si="12"/>
        <v>0</v>
      </c>
      <c r="AG36" s="73">
        <f t="shared" si="13"/>
        <v>0</v>
      </c>
      <c r="AH36" s="73">
        <f t="shared" si="14"/>
        <v>0</v>
      </c>
      <c r="AI36" s="73">
        <f t="shared" si="15"/>
        <v>0</v>
      </c>
      <c r="AJ36" s="73">
        <f t="shared" si="16"/>
        <v>0</v>
      </c>
      <c r="AK36" s="73">
        <f t="shared" si="17"/>
        <v>0</v>
      </c>
      <c r="AL36" s="73">
        <f t="shared" si="18"/>
        <v>0</v>
      </c>
      <c r="AM36" s="73">
        <f t="shared" si="18"/>
        <v>0</v>
      </c>
      <c r="AN36" s="73">
        <f t="shared" si="18"/>
        <v>0</v>
      </c>
    </row>
    <row r="37" spans="2:52" ht="16.5" customHeight="1">
      <c r="B37" s="61"/>
      <c r="C37" s="63"/>
      <c r="D37" s="80"/>
      <c r="E37" s="57"/>
      <c r="F37" s="77"/>
      <c r="G37" s="78">
        <f t="shared" si="1"/>
        <v>0</v>
      </c>
      <c r="H37" s="79">
        <f t="shared" si="2"/>
        <v>0</v>
      </c>
      <c r="I37" s="315"/>
      <c r="J37" s="73">
        <f t="shared" si="19"/>
        <v>0</v>
      </c>
      <c r="K37" s="73">
        <f t="shared" si="20"/>
        <v>0</v>
      </c>
      <c r="L37" s="73">
        <f t="shared" si="21"/>
        <v>0</v>
      </c>
      <c r="M37" s="73">
        <f t="shared" si="22"/>
        <v>0</v>
      </c>
      <c r="N37" s="73">
        <f t="shared" si="23"/>
        <v>0</v>
      </c>
      <c r="O37" s="73">
        <f t="shared" si="24"/>
        <v>0</v>
      </c>
      <c r="P37" s="73">
        <f t="shared" si="25"/>
        <v>0</v>
      </c>
      <c r="Q37" s="73">
        <f t="shared" si="26"/>
        <v>0</v>
      </c>
      <c r="R37" s="73">
        <f t="shared" si="27"/>
        <v>0</v>
      </c>
      <c r="S37" s="73">
        <f t="shared" si="28"/>
        <v>0</v>
      </c>
      <c r="T37" s="73">
        <f t="shared" si="29"/>
        <v>0</v>
      </c>
      <c r="U37" s="73">
        <f t="shared" si="30"/>
        <v>0</v>
      </c>
      <c r="V37" s="73">
        <f t="shared" si="31"/>
        <v>0</v>
      </c>
      <c r="W37" s="73">
        <f t="shared" si="31"/>
        <v>0</v>
      </c>
      <c r="X37" s="73">
        <f t="shared" si="31"/>
        <v>0</v>
      </c>
      <c r="Z37" s="73">
        <f t="shared" si="6"/>
        <v>0</v>
      </c>
      <c r="AA37" s="73">
        <f t="shared" si="7"/>
        <v>0</v>
      </c>
      <c r="AB37" s="73">
        <f t="shared" si="8"/>
        <v>0</v>
      </c>
      <c r="AC37" s="73">
        <f t="shared" si="9"/>
        <v>0</v>
      </c>
      <c r="AD37" s="73">
        <f t="shared" si="10"/>
        <v>0</v>
      </c>
      <c r="AE37" s="73">
        <f t="shared" si="11"/>
        <v>0</v>
      </c>
      <c r="AF37" s="73">
        <f t="shared" si="12"/>
        <v>0</v>
      </c>
      <c r="AG37" s="73">
        <f t="shared" si="13"/>
        <v>0</v>
      </c>
      <c r="AH37" s="73">
        <f t="shared" si="14"/>
        <v>0</v>
      </c>
      <c r="AI37" s="73">
        <f t="shared" si="15"/>
        <v>0</v>
      </c>
      <c r="AJ37" s="73">
        <f t="shared" si="16"/>
        <v>0</v>
      </c>
      <c r="AK37" s="73">
        <f t="shared" si="17"/>
        <v>0</v>
      </c>
      <c r="AL37" s="73">
        <f t="shared" si="18"/>
        <v>0</v>
      </c>
      <c r="AM37" s="73">
        <f t="shared" si="18"/>
        <v>0</v>
      </c>
      <c r="AN37" s="73">
        <f t="shared" si="18"/>
        <v>0</v>
      </c>
    </row>
    <row r="38" spans="2:52" ht="16.5" customHeight="1">
      <c r="B38" s="61"/>
      <c r="C38" s="63"/>
      <c r="D38" s="80"/>
      <c r="E38" s="57"/>
      <c r="F38" s="77"/>
      <c r="G38" s="78">
        <f t="shared" si="1"/>
        <v>0</v>
      </c>
      <c r="H38" s="79">
        <f t="shared" si="2"/>
        <v>0</v>
      </c>
      <c r="I38" s="315"/>
      <c r="J38" s="73">
        <f t="shared" si="19"/>
        <v>0</v>
      </c>
      <c r="K38" s="73">
        <f t="shared" si="20"/>
        <v>0</v>
      </c>
      <c r="L38" s="73">
        <f t="shared" si="21"/>
        <v>0</v>
      </c>
      <c r="M38" s="73">
        <f t="shared" si="22"/>
        <v>0</v>
      </c>
      <c r="N38" s="73">
        <f t="shared" si="23"/>
        <v>0</v>
      </c>
      <c r="O38" s="73">
        <f t="shared" si="24"/>
        <v>0</v>
      </c>
      <c r="P38" s="73">
        <f t="shared" si="25"/>
        <v>0</v>
      </c>
      <c r="Q38" s="73">
        <f t="shared" si="26"/>
        <v>0</v>
      </c>
      <c r="R38" s="73">
        <f t="shared" si="27"/>
        <v>0</v>
      </c>
      <c r="S38" s="73">
        <f t="shared" si="28"/>
        <v>0</v>
      </c>
      <c r="T38" s="73">
        <f t="shared" si="29"/>
        <v>0</v>
      </c>
      <c r="U38" s="73">
        <f t="shared" si="30"/>
        <v>0</v>
      </c>
      <c r="V38" s="73">
        <f t="shared" si="31"/>
        <v>0</v>
      </c>
      <c r="W38" s="73">
        <f t="shared" si="31"/>
        <v>0</v>
      </c>
      <c r="X38" s="73">
        <f t="shared" si="31"/>
        <v>0</v>
      </c>
      <c r="Z38" s="73">
        <f t="shared" si="6"/>
        <v>0</v>
      </c>
      <c r="AA38" s="73">
        <f t="shared" si="7"/>
        <v>0</v>
      </c>
      <c r="AB38" s="73">
        <f t="shared" si="8"/>
        <v>0</v>
      </c>
      <c r="AC38" s="73">
        <f t="shared" si="9"/>
        <v>0</v>
      </c>
      <c r="AD38" s="73">
        <f t="shared" si="10"/>
        <v>0</v>
      </c>
      <c r="AE38" s="73">
        <f t="shared" si="11"/>
        <v>0</v>
      </c>
      <c r="AF38" s="73">
        <f t="shared" si="12"/>
        <v>0</v>
      </c>
      <c r="AG38" s="73">
        <f t="shared" si="13"/>
        <v>0</v>
      </c>
      <c r="AH38" s="73">
        <f t="shared" si="14"/>
        <v>0</v>
      </c>
      <c r="AI38" s="73">
        <f t="shared" si="15"/>
        <v>0</v>
      </c>
      <c r="AJ38" s="73">
        <f t="shared" si="16"/>
        <v>0</v>
      </c>
      <c r="AK38" s="73">
        <f t="shared" si="17"/>
        <v>0</v>
      </c>
      <c r="AL38" s="73">
        <f t="shared" si="18"/>
        <v>0</v>
      </c>
      <c r="AM38" s="73">
        <f t="shared" si="18"/>
        <v>0</v>
      </c>
      <c r="AN38" s="73">
        <f t="shared" si="18"/>
        <v>0</v>
      </c>
    </row>
    <row r="39" spans="2:52" ht="16.5" customHeight="1">
      <c r="B39" s="61"/>
      <c r="C39" s="63"/>
      <c r="D39" s="80"/>
      <c r="E39" s="57"/>
      <c r="F39" s="77"/>
      <c r="G39" s="78">
        <f t="shared" si="1"/>
        <v>0</v>
      </c>
      <c r="H39" s="79">
        <f t="shared" si="2"/>
        <v>0</v>
      </c>
      <c r="I39" s="315"/>
      <c r="J39" s="73">
        <f t="shared" si="19"/>
        <v>0</v>
      </c>
      <c r="K39" s="73">
        <f t="shared" si="20"/>
        <v>0</v>
      </c>
      <c r="L39" s="73">
        <f t="shared" si="21"/>
        <v>0</v>
      </c>
      <c r="M39" s="73">
        <f t="shared" si="22"/>
        <v>0</v>
      </c>
      <c r="N39" s="73">
        <f t="shared" si="23"/>
        <v>0</v>
      </c>
      <c r="O39" s="73">
        <f t="shared" si="24"/>
        <v>0</v>
      </c>
      <c r="P39" s="73">
        <f t="shared" si="25"/>
        <v>0</v>
      </c>
      <c r="Q39" s="73">
        <f t="shared" si="26"/>
        <v>0</v>
      </c>
      <c r="R39" s="73">
        <f t="shared" si="27"/>
        <v>0</v>
      </c>
      <c r="S39" s="73">
        <f t="shared" si="28"/>
        <v>0</v>
      </c>
      <c r="T39" s="73">
        <f t="shared" si="29"/>
        <v>0</v>
      </c>
      <c r="U39" s="73">
        <f t="shared" si="30"/>
        <v>0</v>
      </c>
      <c r="V39" s="73">
        <f t="shared" si="31"/>
        <v>0</v>
      </c>
      <c r="W39" s="73">
        <f t="shared" si="31"/>
        <v>0</v>
      </c>
      <c r="X39" s="73">
        <f t="shared" si="31"/>
        <v>0</v>
      </c>
      <c r="Z39" s="73">
        <f t="shared" si="6"/>
        <v>0</v>
      </c>
      <c r="AA39" s="73">
        <f t="shared" si="7"/>
        <v>0</v>
      </c>
      <c r="AB39" s="73">
        <f t="shared" si="8"/>
        <v>0</v>
      </c>
      <c r="AC39" s="73">
        <f t="shared" si="9"/>
        <v>0</v>
      </c>
      <c r="AD39" s="73">
        <f t="shared" si="10"/>
        <v>0</v>
      </c>
      <c r="AE39" s="73">
        <f t="shared" si="11"/>
        <v>0</v>
      </c>
      <c r="AF39" s="73">
        <f t="shared" si="12"/>
        <v>0</v>
      </c>
      <c r="AG39" s="73">
        <f t="shared" si="13"/>
        <v>0</v>
      </c>
      <c r="AH39" s="73">
        <f t="shared" si="14"/>
        <v>0</v>
      </c>
      <c r="AI39" s="73">
        <f t="shared" si="15"/>
        <v>0</v>
      </c>
      <c r="AJ39" s="73">
        <f t="shared" si="16"/>
        <v>0</v>
      </c>
      <c r="AK39" s="73">
        <f t="shared" si="17"/>
        <v>0</v>
      </c>
      <c r="AL39" s="73">
        <f t="shared" si="18"/>
        <v>0</v>
      </c>
      <c r="AM39" s="73">
        <f t="shared" si="18"/>
        <v>0</v>
      </c>
      <c r="AN39" s="73">
        <f t="shared" si="18"/>
        <v>0</v>
      </c>
      <c r="AZ39" s="56">
        <v>1079.05</v>
      </c>
    </row>
    <row r="40" spans="2:52" ht="16.5" hidden="1" customHeight="1">
      <c r="B40" s="61"/>
      <c r="C40" s="63"/>
      <c r="D40" s="80"/>
      <c r="E40" s="57"/>
      <c r="F40" s="77"/>
      <c r="G40" s="78">
        <f t="shared" si="1"/>
        <v>0</v>
      </c>
      <c r="H40" s="79">
        <f t="shared" si="2"/>
        <v>0</v>
      </c>
      <c r="I40" s="315"/>
      <c r="J40" s="73">
        <f>IF($D40="ALIMENTAÇÃO",$H40,0)</f>
        <v>0</v>
      </c>
      <c r="K40" s="73">
        <f>IF($D40="ANIMAIS",$H40,0)</f>
        <v>0</v>
      </c>
      <c r="L40" s="73">
        <f>IF($D40="FILHO",$H40,0)</f>
        <v>0</v>
      </c>
      <c r="M40" s="73">
        <f>IF($D40="GASOLINA",$H40,0)</f>
        <v>0</v>
      </c>
      <c r="N40" s="73">
        <f>IF($D40="LAZER",$H40,0)</f>
        <v>0</v>
      </c>
      <c r="O40" s="73">
        <f>IF($D40="MANUT. IMÓVEL",$H40,0)</f>
        <v>0</v>
      </c>
      <c r="P40" s="73">
        <f>IF($D40="MANUT. VEICULAR",$H40,0)</f>
        <v>0</v>
      </c>
      <c r="Q40" s="73">
        <f>IF($D40="MÓVEIS",$H40,0)</f>
        <v>0</v>
      </c>
      <c r="R40" s="73">
        <f>IF($D40="OUTROS",$H40,0)</f>
        <v>0</v>
      </c>
      <c r="S40" s="73">
        <f>IF($D40="PLANOS",$H40,0)</f>
        <v>0</v>
      </c>
      <c r="T40" s="73">
        <f>IF($D40="SAÚDE",$H40,0)</f>
        <v>0</v>
      </c>
      <c r="U40" s="73">
        <f>IF($D40="TRANSPORTE",$H40,0)</f>
        <v>0</v>
      </c>
      <c r="V40" s="73">
        <f>IF($D40=V$2,$H40,0)</f>
        <v>0</v>
      </c>
      <c r="W40" s="73">
        <f>IF($D40=W$2,$H40,0)</f>
        <v>0</v>
      </c>
      <c r="X40" s="73">
        <f>IF($D40=X$2,$H40,0)</f>
        <v>0</v>
      </c>
      <c r="Z40" s="73">
        <f>IF($D40="ALIMENTAÇÃO",$G40,0)</f>
        <v>0</v>
      </c>
      <c r="AA40" s="73">
        <f>IF($D40="ANIMAIS",$G40,0)</f>
        <v>0</v>
      </c>
      <c r="AB40" s="73">
        <f>IF($D40="FILHO",$G40,0)</f>
        <v>0</v>
      </c>
      <c r="AC40" s="73">
        <f>IF($D40="GASOLINA",$G40,0)</f>
        <v>0</v>
      </c>
      <c r="AD40" s="73">
        <f>IF($D40="LAZER",$G40,0)</f>
        <v>0</v>
      </c>
      <c r="AE40" s="73">
        <f>IF($D40="MANUT. IMÓVEL",$G40,0)</f>
        <v>0</v>
      </c>
      <c r="AF40" s="73">
        <f>IF($D40="MANUT. VEICULAR",$G40,0)</f>
        <v>0</v>
      </c>
      <c r="AG40" s="73">
        <f>IF($D40="MÓVEIS",$G40,0)</f>
        <v>0</v>
      </c>
      <c r="AH40" s="73">
        <f>IF($D40="OUTROS",$G40,0)</f>
        <v>0</v>
      </c>
      <c r="AI40" s="73">
        <f>IF($D40="PLANOS",$G40,0)</f>
        <v>0</v>
      </c>
      <c r="AJ40" s="73">
        <f>IF($D40="SAÚDE",$G40,0)</f>
        <v>0</v>
      </c>
      <c r="AK40" s="73">
        <f>IF($D40="TRANSPORTE",$G40,0)</f>
        <v>0</v>
      </c>
      <c r="AL40" s="73">
        <f>IF($D40=AL$2,$G40,0)</f>
        <v>0</v>
      </c>
      <c r="AM40" s="73">
        <f>IF($D40=AM$2,$G40,0)</f>
        <v>0</v>
      </c>
      <c r="AN40" s="73">
        <f>IF($D40=AN$2,$G40,0)</f>
        <v>0</v>
      </c>
    </row>
    <row r="41" spans="2:52" ht="16.5" hidden="1" customHeight="1">
      <c r="B41" s="61"/>
      <c r="C41" s="63"/>
      <c r="D41" s="80"/>
      <c r="E41" s="57"/>
      <c r="F41" s="77"/>
      <c r="G41" s="78">
        <f t="shared" si="1"/>
        <v>0</v>
      </c>
      <c r="H41" s="79">
        <f t="shared" si="2"/>
        <v>0</v>
      </c>
      <c r="I41" s="315"/>
      <c r="J41" s="73">
        <f t="shared" si="19"/>
        <v>0</v>
      </c>
      <c r="K41" s="73">
        <f t="shared" si="20"/>
        <v>0</v>
      </c>
      <c r="L41" s="73">
        <f t="shared" si="21"/>
        <v>0</v>
      </c>
      <c r="M41" s="73">
        <f t="shared" si="22"/>
        <v>0</v>
      </c>
      <c r="N41" s="73">
        <f t="shared" si="23"/>
        <v>0</v>
      </c>
      <c r="O41" s="73">
        <f t="shared" si="24"/>
        <v>0</v>
      </c>
      <c r="P41" s="73">
        <f t="shared" si="25"/>
        <v>0</v>
      </c>
      <c r="Q41" s="73">
        <f t="shared" si="26"/>
        <v>0</v>
      </c>
      <c r="R41" s="73">
        <f t="shared" si="27"/>
        <v>0</v>
      </c>
      <c r="S41" s="73">
        <f t="shared" si="28"/>
        <v>0</v>
      </c>
      <c r="T41" s="73">
        <f t="shared" si="29"/>
        <v>0</v>
      </c>
      <c r="U41" s="73">
        <f t="shared" si="30"/>
        <v>0</v>
      </c>
      <c r="V41" s="73">
        <f t="shared" si="31"/>
        <v>0</v>
      </c>
      <c r="W41" s="73">
        <f t="shared" si="31"/>
        <v>0</v>
      </c>
      <c r="X41" s="73">
        <f t="shared" si="31"/>
        <v>0</v>
      </c>
      <c r="Z41" s="73">
        <f t="shared" si="6"/>
        <v>0</v>
      </c>
      <c r="AA41" s="73">
        <f t="shared" si="7"/>
        <v>0</v>
      </c>
      <c r="AB41" s="73">
        <f t="shared" si="8"/>
        <v>0</v>
      </c>
      <c r="AC41" s="73">
        <f t="shared" si="9"/>
        <v>0</v>
      </c>
      <c r="AD41" s="73">
        <f t="shared" si="10"/>
        <v>0</v>
      </c>
      <c r="AE41" s="73">
        <f t="shared" si="11"/>
        <v>0</v>
      </c>
      <c r="AF41" s="73">
        <f t="shared" si="12"/>
        <v>0</v>
      </c>
      <c r="AG41" s="73">
        <f t="shared" si="13"/>
        <v>0</v>
      </c>
      <c r="AH41" s="73">
        <f t="shared" si="14"/>
        <v>0</v>
      </c>
      <c r="AI41" s="73">
        <f t="shared" si="15"/>
        <v>0</v>
      </c>
      <c r="AJ41" s="73">
        <f t="shared" si="16"/>
        <v>0</v>
      </c>
      <c r="AK41" s="73">
        <f t="shared" si="17"/>
        <v>0</v>
      </c>
      <c r="AL41" s="73">
        <f t="shared" si="18"/>
        <v>0</v>
      </c>
      <c r="AM41" s="73">
        <f t="shared" si="18"/>
        <v>0</v>
      </c>
      <c r="AN41" s="73">
        <f t="shared" si="18"/>
        <v>0</v>
      </c>
    </row>
    <row r="42" spans="2:52" ht="16.5" hidden="1" customHeight="1">
      <c r="B42" s="61"/>
      <c r="C42" s="63"/>
      <c r="D42" s="80"/>
      <c r="E42" s="57"/>
      <c r="F42" s="77"/>
      <c r="G42" s="78">
        <f t="shared" si="1"/>
        <v>0</v>
      </c>
      <c r="H42" s="79">
        <f t="shared" si="2"/>
        <v>0</v>
      </c>
      <c r="I42" s="315"/>
      <c r="J42" s="73">
        <f t="shared" si="19"/>
        <v>0</v>
      </c>
      <c r="K42" s="73">
        <f t="shared" si="20"/>
        <v>0</v>
      </c>
      <c r="L42" s="73">
        <f t="shared" si="21"/>
        <v>0</v>
      </c>
      <c r="M42" s="73">
        <f t="shared" si="22"/>
        <v>0</v>
      </c>
      <c r="N42" s="73">
        <f t="shared" si="23"/>
        <v>0</v>
      </c>
      <c r="O42" s="73">
        <f t="shared" si="24"/>
        <v>0</v>
      </c>
      <c r="P42" s="73">
        <f t="shared" si="25"/>
        <v>0</v>
      </c>
      <c r="Q42" s="73">
        <f t="shared" si="26"/>
        <v>0</v>
      </c>
      <c r="R42" s="73">
        <f t="shared" si="27"/>
        <v>0</v>
      </c>
      <c r="S42" s="73">
        <f t="shared" si="28"/>
        <v>0</v>
      </c>
      <c r="T42" s="73">
        <f t="shared" si="29"/>
        <v>0</v>
      </c>
      <c r="U42" s="73">
        <f t="shared" si="30"/>
        <v>0</v>
      </c>
      <c r="V42" s="73">
        <f t="shared" si="31"/>
        <v>0</v>
      </c>
      <c r="W42" s="73">
        <f t="shared" si="31"/>
        <v>0</v>
      </c>
      <c r="X42" s="73">
        <f t="shared" si="31"/>
        <v>0</v>
      </c>
      <c r="Z42" s="73">
        <f t="shared" si="6"/>
        <v>0</v>
      </c>
      <c r="AA42" s="73">
        <f t="shared" si="7"/>
        <v>0</v>
      </c>
      <c r="AB42" s="73">
        <f t="shared" si="8"/>
        <v>0</v>
      </c>
      <c r="AC42" s="73">
        <f t="shared" si="9"/>
        <v>0</v>
      </c>
      <c r="AD42" s="73">
        <f t="shared" si="10"/>
        <v>0</v>
      </c>
      <c r="AE42" s="73">
        <f t="shared" si="11"/>
        <v>0</v>
      </c>
      <c r="AF42" s="73">
        <f t="shared" si="12"/>
        <v>0</v>
      </c>
      <c r="AG42" s="73">
        <f t="shared" si="13"/>
        <v>0</v>
      </c>
      <c r="AH42" s="73">
        <f t="shared" si="14"/>
        <v>0</v>
      </c>
      <c r="AI42" s="73">
        <f t="shared" si="15"/>
        <v>0</v>
      </c>
      <c r="AJ42" s="73">
        <f t="shared" si="16"/>
        <v>0</v>
      </c>
      <c r="AK42" s="73">
        <f t="shared" si="17"/>
        <v>0</v>
      </c>
      <c r="AL42" s="73">
        <f t="shared" si="18"/>
        <v>0</v>
      </c>
      <c r="AM42" s="73">
        <f t="shared" si="18"/>
        <v>0</v>
      </c>
      <c r="AN42" s="73">
        <f t="shared" si="18"/>
        <v>0</v>
      </c>
    </row>
    <row r="43" spans="2:52" ht="16.5" hidden="1" customHeight="1">
      <c r="B43" s="61"/>
      <c r="C43" s="63"/>
      <c r="D43" s="80"/>
      <c r="E43" s="57"/>
      <c r="F43" s="77"/>
      <c r="G43" s="78">
        <f t="shared" si="1"/>
        <v>0</v>
      </c>
      <c r="H43" s="79">
        <f t="shared" si="2"/>
        <v>0</v>
      </c>
      <c r="I43" s="315"/>
      <c r="J43" s="73">
        <f t="shared" si="19"/>
        <v>0</v>
      </c>
      <c r="K43" s="73">
        <f t="shared" si="20"/>
        <v>0</v>
      </c>
      <c r="L43" s="73">
        <f t="shared" si="21"/>
        <v>0</v>
      </c>
      <c r="M43" s="73">
        <f t="shared" si="22"/>
        <v>0</v>
      </c>
      <c r="N43" s="73">
        <f t="shared" si="23"/>
        <v>0</v>
      </c>
      <c r="O43" s="73">
        <f t="shared" si="24"/>
        <v>0</v>
      </c>
      <c r="P43" s="73">
        <f t="shared" si="25"/>
        <v>0</v>
      </c>
      <c r="Q43" s="73">
        <f t="shared" si="26"/>
        <v>0</v>
      </c>
      <c r="R43" s="73">
        <f t="shared" si="27"/>
        <v>0</v>
      </c>
      <c r="S43" s="73">
        <f t="shared" si="28"/>
        <v>0</v>
      </c>
      <c r="T43" s="73">
        <f t="shared" si="29"/>
        <v>0</v>
      </c>
      <c r="U43" s="73">
        <f t="shared" si="30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Z43" s="73">
        <f t="shared" si="6"/>
        <v>0</v>
      </c>
      <c r="AA43" s="73">
        <f t="shared" si="7"/>
        <v>0</v>
      </c>
      <c r="AB43" s="73">
        <f t="shared" si="8"/>
        <v>0</v>
      </c>
      <c r="AC43" s="73">
        <f t="shared" si="9"/>
        <v>0</v>
      </c>
      <c r="AD43" s="73">
        <f t="shared" si="10"/>
        <v>0</v>
      </c>
      <c r="AE43" s="73">
        <f t="shared" si="11"/>
        <v>0</v>
      </c>
      <c r="AF43" s="73">
        <f t="shared" si="12"/>
        <v>0</v>
      </c>
      <c r="AG43" s="73">
        <f t="shared" si="13"/>
        <v>0</v>
      </c>
      <c r="AH43" s="73">
        <f t="shared" si="14"/>
        <v>0</v>
      </c>
      <c r="AI43" s="73">
        <f t="shared" si="15"/>
        <v>0</v>
      </c>
      <c r="AJ43" s="73">
        <f t="shared" si="16"/>
        <v>0</v>
      </c>
      <c r="AK43" s="73">
        <f t="shared" si="17"/>
        <v>0</v>
      </c>
      <c r="AL43" s="73">
        <f t="shared" si="18"/>
        <v>0</v>
      </c>
      <c r="AM43" s="73">
        <f t="shared" si="18"/>
        <v>0</v>
      </c>
      <c r="AN43" s="73">
        <f t="shared" si="18"/>
        <v>0</v>
      </c>
    </row>
    <row r="44" spans="2:52" ht="16.5" hidden="1" customHeight="1">
      <c r="B44" s="61"/>
      <c r="C44" s="63"/>
      <c r="D44" s="80"/>
      <c r="E44" s="57"/>
      <c r="F44" s="77"/>
      <c r="G44" s="78">
        <f t="shared" si="1"/>
        <v>0</v>
      </c>
      <c r="H44" s="79">
        <f t="shared" si="2"/>
        <v>0</v>
      </c>
      <c r="I44" s="315"/>
      <c r="J44" s="73">
        <f t="shared" si="19"/>
        <v>0</v>
      </c>
      <c r="K44" s="73">
        <f t="shared" si="20"/>
        <v>0</v>
      </c>
      <c r="L44" s="73">
        <f t="shared" si="21"/>
        <v>0</v>
      </c>
      <c r="M44" s="73">
        <f t="shared" si="22"/>
        <v>0</v>
      </c>
      <c r="N44" s="73">
        <f t="shared" si="23"/>
        <v>0</v>
      </c>
      <c r="O44" s="73">
        <f t="shared" si="24"/>
        <v>0</v>
      </c>
      <c r="P44" s="73">
        <f t="shared" si="25"/>
        <v>0</v>
      </c>
      <c r="Q44" s="73">
        <f t="shared" si="26"/>
        <v>0</v>
      </c>
      <c r="R44" s="73">
        <f t="shared" si="27"/>
        <v>0</v>
      </c>
      <c r="S44" s="73">
        <f t="shared" si="28"/>
        <v>0</v>
      </c>
      <c r="T44" s="73">
        <f t="shared" si="29"/>
        <v>0</v>
      </c>
      <c r="U44" s="73">
        <f t="shared" si="30"/>
        <v>0</v>
      </c>
      <c r="V44" s="73">
        <f t="shared" si="31"/>
        <v>0</v>
      </c>
      <c r="W44" s="73">
        <f t="shared" si="31"/>
        <v>0</v>
      </c>
      <c r="X44" s="73">
        <f t="shared" si="31"/>
        <v>0</v>
      </c>
      <c r="Z44" s="73">
        <f t="shared" si="6"/>
        <v>0</v>
      </c>
      <c r="AA44" s="73">
        <f t="shared" si="7"/>
        <v>0</v>
      </c>
      <c r="AB44" s="73">
        <f t="shared" si="8"/>
        <v>0</v>
      </c>
      <c r="AC44" s="73">
        <f t="shared" si="9"/>
        <v>0</v>
      </c>
      <c r="AD44" s="73">
        <f t="shared" si="10"/>
        <v>0</v>
      </c>
      <c r="AE44" s="73">
        <f t="shared" si="11"/>
        <v>0</v>
      </c>
      <c r="AF44" s="73">
        <f t="shared" si="12"/>
        <v>0</v>
      </c>
      <c r="AG44" s="73">
        <f t="shared" si="13"/>
        <v>0</v>
      </c>
      <c r="AH44" s="73">
        <f t="shared" si="14"/>
        <v>0</v>
      </c>
      <c r="AI44" s="73">
        <f t="shared" si="15"/>
        <v>0</v>
      </c>
      <c r="AJ44" s="73">
        <f t="shared" si="16"/>
        <v>0</v>
      </c>
      <c r="AK44" s="73">
        <f t="shared" si="17"/>
        <v>0</v>
      </c>
      <c r="AL44" s="73">
        <f t="shared" si="18"/>
        <v>0</v>
      </c>
      <c r="AM44" s="73">
        <f t="shared" si="18"/>
        <v>0</v>
      </c>
      <c r="AN44" s="73">
        <f t="shared" si="18"/>
        <v>0</v>
      </c>
    </row>
    <row r="45" spans="2:52" ht="16.5" hidden="1" customHeight="1">
      <c r="B45" s="61"/>
      <c r="C45" s="63"/>
      <c r="D45" s="80"/>
      <c r="E45" s="57"/>
      <c r="F45" s="77"/>
      <c r="G45" s="78">
        <f t="shared" si="1"/>
        <v>0</v>
      </c>
      <c r="H45" s="79">
        <f t="shared" si="2"/>
        <v>0</v>
      </c>
      <c r="I45" s="315"/>
      <c r="J45" s="73">
        <f t="shared" si="19"/>
        <v>0</v>
      </c>
      <c r="K45" s="73">
        <f t="shared" si="20"/>
        <v>0</v>
      </c>
      <c r="L45" s="73">
        <f t="shared" si="21"/>
        <v>0</v>
      </c>
      <c r="M45" s="73">
        <f t="shared" si="22"/>
        <v>0</v>
      </c>
      <c r="N45" s="73">
        <f t="shared" si="23"/>
        <v>0</v>
      </c>
      <c r="O45" s="73">
        <f t="shared" si="24"/>
        <v>0</v>
      </c>
      <c r="P45" s="73">
        <f t="shared" si="25"/>
        <v>0</v>
      </c>
      <c r="Q45" s="73">
        <f t="shared" si="26"/>
        <v>0</v>
      </c>
      <c r="R45" s="73">
        <f t="shared" si="27"/>
        <v>0</v>
      </c>
      <c r="S45" s="73">
        <f t="shared" si="28"/>
        <v>0</v>
      </c>
      <c r="T45" s="73">
        <f t="shared" si="29"/>
        <v>0</v>
      </c>
      <c r="U45" s="73">
        <f t="shared" si="30"/>
        <v>0</v>
      </c>
      <c r="V45" s="73">
        <f t="shared" si="31"/>
        <v>0</v>
      </c>
      <c r="W45" s="73">
        <f t="shared" si="31"/>
        <v>0</v>
      </c>
      <c r="X45" s="73">
        <f t="shared" si="31"/>
        <v>0</v>
      </c>
      <c r="Z45" s="73">
        <f t="shared" si="6"/>
        <v>0</v>
      </c>
      <c r="AA45" s="73">
        <f t="shared" si="7"/>
        <v>0</v>
      </c>
      <c r="AB45" s="73">
        <f t="shared" si="8"/>
        <v>0</v>
      </c>
      <c r="AC45" s="73">
        <f t="shared" si="9"/>
        <v>0</v>
      </c>
      <c r="AD45" s="73">
        <f t="shared" si="10"/>
        <v>0</v>
      </c>
      <c r="AE45" s="73">
        <f t="shared" si="11"/>
        <v>0</v>
      </c>
      <c r="AF45" s="73">
        <f t="shared" si="12"/>
        <v>0</v>
      </c>
      <c r="AG45" s="73">
        <f t="shared" si="13"/>
        <v>0</v>
      </c>
      <c r="AH45" s="73">
        <f t="shared" si="14"/>
        <v>0</v>
      </c>
      <c r="AI45" s="73">
        <f t="shared" si="15"/>
        <v>0</v>
      </c>
      <c r="AJ45" s="73">
        <f t="shared" si="16"/>
        <v>0</v>
      </c>
      <c r="AK45" s="73">
        <f t="shared" si="17"/>
        <v>0</v>
      </c>
      <c r="AL45" s="73">
        <f t="shared" si="18"/>
        <v>0</v>
      </c>
      <c r="AM45" s="73">
        <f t="shared" si="18"/>
        <v>0</v>
      </c>
      <c r="AN45" s="73">
        <f t="shared" si="18"/>
        <v>0</v>
      </c>
    </row>
    <row r="46" spans="2:52" ht="16.5" hidden="1" customHeight="1">
      <c r="B46" s="61"/>
      <c r="C46" s="63"/>
      <c r="D46" s="80"/>
      <c r="E46" s="57"/>
      <c r="F46" s="77"/>
      <c r="G46" s="78">
        <f t="shared" si="1"/>
        <v>0</v>
      </c>
      <c r="H46" s="79">
        <f t="shared" si="2"/>
        <v>0</v>
      </c>
      <c r="I46" s="315"/>
      <c r="J46" s="73">
        <f t="shared" si="19"/>
        <v>0</v>
      </c>
      <c r="K46" s="73">
        <f t="shared" si="20"/>
        <v>0</v>
      </c>
      <c r="L46" s="73">
        <f t="shared" si="21"/>
        <v>0</v>
      </c>
      <c r="M46" s="73">
        <f t="shared" si="22"/>
        <v>0</v>
      </c>
      <c r="N46" s="73">
        <f t="shared" si="23"/>
        <v>0</v>
      </c>
      <c r="O46" s="73">
        <f t="shared" si="24"/>
        <v>0</v>
      </c>
      <c r="P46" s="73">
        <f t="shared" si="25"/>
        <v>0</v>
      </c>
      <c r="Q46" s="73">
        <f t="shared" si="26"/>
        <v>0</v>
      </c>
      <c r="R46" s="73">
        <f t="shared" si="27"/>
        <v>0</v>
      </c>
      <c r="S46" s="73">
        <f t="shared" si="28"/>
        <v>0</v>
      </c>
      <c r="T46" s="73">
        <f t="shared" si="29"/>
        <v>0</v>
      </c>
      <c r="U46" s="73">
        <f t="shared" si="30"/>
        <v>0</v>
      </c>
      <c r="V46" s="73">
        <f t="shared" si="31"/>
        <v>0</v>
      </c>
      <c r="W46" s="73">
        <f t="shared" si="31"/>
        <v>0</v>
      </c>
      <c r="X46" s="73">
        <f t="shared" si="31"/>
        <v>0</v>
      </c>
      <c r="Z46" s="73">
        <f t="shared" si="6"/>
        <v>0</v>
      </c>
      <c r="AA46" s="73">
        <f t="shared" si="7"/>
        <v>0</v>
      </c>
      <c r="AB46" s="73">
        <f t="shared" si="8"/>
        <v>0</v>
      </c>
      <c r="AC46" s="73">
        <f t="shared" si="9"/>
        <v>0</v>
      </c>
      <c r="AD46" s="73">
        <f t="shared" si="10"/>
        <v>0</v>
      </c>
      <c r="AE46" s="73">
        <f t="shared" si="11"/>
        <v>0</v>
      </c>
      <c r="AF46" s="73">
        <f t="shared" si="12"/>
        <v>0</v>
      </c>
      <c r="AG46" s="73">
        <f t="shared" si="13"/>
        <v>0</v>
      </c>
      <c r="AH46" s="73">
        <f t="shared" si="14"/>
        <v>0</v>
      </c>
      <c r="AI46" s="73">
        <f t="shared" si="15"/>
        <v>0</v>
      </c>
      <c r="AJ46" s="73">
        <f t="shared" si="16"/>
        <v>0</v>
      </c>
      <c r="AK46" s="73">
        <f t="shared" si="17"/>
        <v>0</v>
      </c>
      <c r="AL46" s="73">
        <f t="shared" si="18"/>
        <v>0</v>
      </c>
      <c r="AM46" s="73">
        <f t="shared" si="18"/>
        <v>0</v>
      </c>
      <c r="AN46" s="73">
        <f t="shared" si="18"/>
        <v>0</v>
      </c>
    </row>
    <row r="47" spans="2:52" ht="16.5" hidden="1" customHeight="1">
      <c r="B47" s="61"/>
      <c r="C47" s="63"/>
      <c r="D47" s="80"/>
      <c r="E47" s="57"/>
      <c r="F47" s="77"/>
      <c r="G47" s="78">
        <f t="shared" si="1"/>
        <v>0</v>
      </c>
      <c r="H47" s="79">
        <f t="shared" si="2"/>
        <v>0</v>
      </c>
      <c r="I47" s="315"/>
      <c r="J47" s="73">
        <f t="shared" si="19"/>
        <v>0</v>
      </c>
      <c r="K47" s="73">
        <f t="shared" si="20"/>
        <v>0</v>
      </c>
      <c r="L47" s="73">
        <f t="shared" si="21"/>
        <v>0</v>
      </c>
      <c r="M47" s="73">
        <f t="shared" si="22"/>
        <v>0</v>
      </c>
      <c r="N47" s="73">
        <f t="shared" si="23"/>
        <v>0</v>
      </c>
      <c r="O47" s="73">
        <f t="shared" si="24"/>
        <v>0</v>
      </c>
      <c r="P47" s="73">
        <f t="shared" si="25"/>
        <v>0</v>
      </c>
      <c r="Q47" s="73">
        <f t="shared" si="26"/>
        <v>0</v>
      </c>
      <c r="R47" s="73">
        <f t="shared" si="27"/>
        <v>0</v>
      </c>
      <c r="S47" s="73">
        <f t="shared" si="28"/>
        <v>0</v>
      </c>
      <c r="T47" s="73">
        <f t="shared" si="29"/>
        <v>0</v>
      </c>
      <c r="U47" s="73">
        <f t="shared" si="30"/>
        <v>0</v>
      </c>
      <c r="V47" s="73">
        <f t="shared" si="31"/>
        <v>0</v>
      </c>
      <c r="W47" s="73">
        <f t="shared" si="31"/>
        <v>0</v>
      </c>
      <c r="X47" s="73">
        <f t="shared" si="31"/>
        <v>0</v>
      </c>
      <c r="Z47" s="73">
        <f t="shared" si="6"/>
        <v>0</v>
      </c>
      <c r="AA47" s="73">
        <f t="shared" si="7"/>
        <v>0</v>
      </c>
      <c r="AB47" s="73">
        <f t="shared" si="8"/>
        <v>0</v>
      </c>
      <c r="AC47" s="73">
        <f t="shared" si="9"/>
        <v>0</v>
      </c>
      <c r="AD47" s="73">
        <f t="shared" si="10"/>
        <v>0</v>
      </c>
      <c r="AE47" s="73">
        <f t="shared" si="11"/>
        <v>0</v>
      </c>
      <c r="AF47" s="73">
        <f t="shared" si="12"/>
        <v>0</v>
      </c>
      <c r="AG47" s="73">
        <f t="shared" si="13"/>
        <v>0</v>
      </c>
      <c r="AH47" s="73">
        <f t="shared" si="14"/>
        <v>0</v>
      </c>
      <c r="AI47" s="73">
        <f t="shared" si="15"/>
        <v>0</v>
      </c>
      <c r="AJ47" s="73">
        <f t="shared" si="16"/>
        <v>0</v>
      </c>
      <c r="AK47" s="73">
        <f t="shared" si="17"/>
        <v>0</v>
      </c>
      <c r="AL47" s="73">
        <f t="shared" si="18"/>
        <v>0</v>
      </c>
      <c r="AM47" s="73">
        <f t="shared" si="18"/>
        <v>0</v>
      </c>
      <c r="AN47" s="73">
        <f t="shared" si="18"/>
        <v>0</v>
      </c>
    </row>
    <row r="48" spans="2:52" ht="16.5" hidden="1" customHeight="1">
      <c r="B48" s="61"/>
      <c r="C48" s="63"/>
      <c r="D48" s="80"/>
      <c r="E48" s="57"/>
      <c r="F48" s="77"/>
      <c r="G48" s="78">
        <f t="shared" si="1"/>
        <v>0</v>
      </c>
      <c r="H48" s="79">
        <f t="shared" si="2"/>
        <v>0</v>
      </c>
      <c r="I48" s="315"/>
      <c r="J48" s="73">
        <f t="shared" si="19"/>
        <v>0</v>
      </c>
      <c r="K48" s="73">
        <f t="shared" si="20"/>
        <v>0</v>
      </c>
      <c r="L48" s="73">
        <f t="shared" si="21"/>
        <v>0</v>
      </c>
      <c r="M48" s="73">
        <f t="shared" si="22"/>
        <v>0</v>
      </c>
      <c r="N48" s="73">
        <f t="shared" si="23"/>
        <v>0</v>
      </c>
      <c r="O48" s="73">
        <f t="shared" si="24"/>
        <v>0</v>
      </c>
      <c r="P48" s="73">
        <f t="shared" si="25"/>
        <v>0</v>
      </c>
      <c r="Q48" s="73">
        <f t="shared" si="26"/>
        <v>0</v>
      </c>
      <c r="R48" s="73">
        <f t="shared" si="27"/>
        <v>0</v>
      </c>
      <c r="S48" s="73">
        <f t="shared" si="28"/>
        <v>0</v>
      </c>
      <c r="T48" s="73">
        <f t="shared" si="29"/>
        <v>0</v>
      </c>
      <c r="U48" s="73">
        <f t="shared" si="30"/>
        <v>0</v>
      </c>
      <c r="V48" s="73">
        <f t="shared" si="31"/>
        <v>0</v>
      </c>
      <c r="W48" s="73">
        <f t="shared" si="31"/>
        <v>0</v>
      </c>
      <c r="X48" s="73">
        <f t="shared" si="31"/>
        <v>0</v>
      </c>
      <c r="Z48" s="73">
        <f t="shared" si="6"/>
        <v>0</v>
      </c>
      <c r="AA48" s="73">
        <f t="shared" si="7"/>
        <v>0</v>
      </c>
      <c r="AB48" s="73">
        <f t="shared" si="8"/>
        <v>0</v>
      </c>
      <c r="AC48" s="73">
        <f t="shared" si="9"/>
        <v>0</v>
      </c>
      <c r="AD48" s="73">
        <f t="shared" si="10"/>
        <v>0</v>
      </c>
      <c r="AE48" s="73">
        <f t="shared" si="11"/>
        <v>0</v>
      </c>
      <c r="AF48" s="73">
        <f t="shared" si="12"/>
        <v>0</v>
      </c>
      <c r="AG48" s="73">
        <f t="shared" si="13"/>
        <v>0</v>
      </c>
      <c r="AH48" s="73">
        <f t="shared" si="14"/>
        <v>0</v>
      </c>
      <c r="AI48" s="73">
        <f t="shared" si="15"/>
        <v>0</v>
      </c>
      <c r="AJ48" s="73">
        <f t="shared" si="16"/>
        <v>0</v>
      </c>
      <c r="AK48" s="73">
        <f t="shared" si="17"/>
        <v>0</v>
      </c>
      <c r="AL48" s="73">
        <f t="shared" si="18"/>
        <v>0</v>
      </c>
      <c r="AM48" s="73">
        <f t="shared" si="18"/>
        <v>0</v>
      </c>
      <c r="AN48" s="73">
        <f t="shared" si="18"/>
        <v>0</v>
      </c>
    </row>
    <row r="49" spans="2:42" ht="16.5" hidden="1" customHeight="1">
      <c r="B49" s="61"/>
      <c r="C49" s="63"/>
      <c r="D49" s="80"/>
      <c r="E49" s="57"/>
      <c r="F49" s="77"/>
      <c r="G49" s="78">
        <f t="shared" si="1"/>
        <v>0</v>
      </c>
      <c r="H49" s="79">
        <f t="shared" si="2"/>
        <v>0</v>
      </c>
      <c r="I49" s="315"/>
      <c r="J49" s="73">
        <f t="shared" si="19"/>
        <v>0</v>
      </c>
      <c r="K49" s="73">
        <f t="shared" si="20"/>
        <v>0</v>
      </c>
      <c r="L49" s="73">
        <f t="shared" si="21"/>
        <v>0</v>
      </c>
      <c r="M49" s="73">
        <f t="shared" si="22"/>
        <v>0</v>
      </c>
      <c r="N49" s="73">
        <f t="shared" si="23"/>
        <v>0</v>
      </c>
      <c r="O49" s="73">
        <f t="shared" si="24"/>
        <v>0</v>
      </c>
      <c r="P49" s="73">
        <f t="shared" si="25"/>
        <v>0</v>
      </c>
      <c r="Q49" s="73">
        <f t="shared" si="26"/>
        <v>0</v>
      </c>
      <c r="R49" s="73">
        <f t="shared" si="27"/>
        <v>0</v>
      </c>
      <c r="S49" s="73">
        <f t="shared" si="28"/>
        <v>0</v>
      </c>
      <c r="T49" s="73">
        <f t="shared" si="29"/>
        <v>0</v>
      </c>
      <c r="U49" s="73">
        <f t="shared" si="30"/>
        <v>0</v>
      </c>
      <c r="V49" s="73">
        <f t="shared" si="31"/>
        <v>0</v>
      </c>
      <c r="W49" s="73">
        <f t="shared" si="31"/>
        <v>0</v>
      </c>
      <c r="X49" s="73">
        <f t="shared" si="31"/>
        <v>0</v>
      </c>
      <c r="Z49" s="73">
        <f t="shared" si="6"/>
        <v>0</v>
      </c>
      <c r="AA49" s="73">
        <f t="shared" si="7"/>
        <v>0</v>
      </c>
      <c r="AB49" s="73">
        <f t="shared" si="8"/>
        <v>0</v>
      </c>
      <c r="AC49" s="73">
        <f t="shared" si="9"/>
        <v>0</v>
      </c>
      <c r="AD49" s="73">
        <f t="shared" si="10"/>
        <v>0</v>
      </c>
      <c r="AE49" s="73">
        <f t="shared" si="11"/>
        <v>0</v>
      </c>
      <c r="AF49" s="73">
        <f t="shared" si="12"/>
        <v>0</v>
      </c>
      <c r="AG49" s="73">
        <f t="shared" si="13"/>
        <v>0</v>
      </c>
      <c r="AH49" s="73">
        <f t="shared" si="14"/>
        <v>0</v>
      </c>
      <c r="AI49" s="73">
        <f t="shared" si="15"/>
        <v>0</v>
      </c>
      <c r="AJ49" s="73">
        <f t="shared" si="16"/>
        <v>0</v>
      </c>
      <c r="AK49" s="73">
        <f t="shared" si="17"/>
        <v>0</v>
      </c>
      <c r="AL49" s="73">
        <f t="shared" si="18"/>
        <v>0</v>
      </c>
      <c r="AM49" s="73">
        <f t="shared" si="18"/>
        <v>0</v>
      </c>
      <c r="AN49" s="73">
        <f t="shared" si="18"/>
        <v>0</v>
      </c>
    </row>
    <row r="50" spans="2:42" ht="16.5" hidden="1" customHeight="1">
      <c r="B50" s="61"/>
      <c r="C50" s="63"/>
      <c r="D50" s="80"/>
      <c r="E50" s="57"/>
      <c r="F50" s="77"/>
      <c r="G50" s="78">
        <f t="shared" si="1"/>
        <v>0</v>
      </c>
      <c r="H50" s="79">
        <f t="shared" si="2"/>
        <v>0</v>
      </c>
      <c r="I50" s="315"/>
      <c r="J50" s="73">
        <f t="shared" si="19"/>
        <v>0</v>
      </c>
      <c r="K50" s="73">
        <f t="shared" si="20"/>
        <v>0</v>
      </c>
      <c r="L50" s="73">
        <f t="shared" si="21"/>
        <v>0</v>
      </c>
      <c r="M50" s="73">
        <f t="shared" si="22"/>
        <v>0</v>
      </c>
      <c r="N50" s="73">
        <f t="shared" si="23"/>
        <v>0</v>
      </c>
      <c r="O50" s="73">
        <f t="shared" si="24"/>
        <v>0</v>
      </c>
      <c r="P50" s="73">
        <f t="shared" si="25"/>
        <v>0</v>
      </c>
      <c r="Q50" s="73">
        <f t="shared" si="26"/>
        <v>0</v>
      </c>
      <c r="R50" s="73">
        <f t="shared" si="27"/>
        <v>0</v>
      </c>
      <c r="S50" s="73">
        <f t="shared" si="28"/>
        <v>0</v>
      </c>
      <c r="T50" s="73">
        <f t="shared" si="29"/>
        <v>0</v>
      </c>
      <c r="U50" s="73">
        <f t="shared" si="30"/>
        <v>0</v>
      </c>
      <c r="V50" s="73">
        <f t="shared" si="31"/>
        <v>0</v>
      </c>
      <c r="W50" s="73">
        <f t="shared" si="31"/>
        <v>0</v>
      </c>
      <c r="X50" s="73">
        <f t="shared" si="31"/>
        <v>0</v>
      </c>
      <c r="Z50" s="73">
        <f t="shared" si="6"/>
        <v>0</v>
      </c>
      <c r="AA50" s="73">
        <f t="shared" si="7"/>
        <v>0</v>
      </c>
      <c r="AB50" s="73">
        <f t="shared" si="8"/>
        <v>0</v>
      </c>
      <c r="AC50" s="73">
        <f t="shared" si="9"/>
        <v>0</v>
      </c>
      <c r="AD50" s="73">
        <f t="shared" si="10"/>
        <v>0</v>
      </c>
      <c r="AE50" s="73">
        <f t="shared" si="11"/>
        <v>0</v>
      </c>
      <c r="AF50" s="73">
        <f t="shared" si="12"/>
        <v>0</v>
      </c>
      <c r="AG50" s="73">
        <f t="shared" si="13"/>
        <v>0</v>
      </c>
      <c r="AH50" s="73">
        <f t="shared" si="14"/>
        <v>0</v>
      </c>
      <c r="AI50" s="73">
        <f t="shared" si="15"/>
        <v>0</v>
      </c>
      <c r="AJ50" s="73">
        <f t="shared" si="16"/>
        <v>0</v>
      </c>
      <c r="AK50" s="73">
        <f t="shared" si="17"/>
        <v>0</v>
      </c>
      <c r="AL50" s="73">
        <f t="shared" si="18"/>
        <v>0</v>
      </c>
      <c r="AM50" s="73">
        <f t="shared" si="18"/>
        <v>0</v>
      </c>
      <c r="AN50" s="73">
        <f t="shared" si="18"/>
        <v>0</v>
      </c>
    </row>
    <row r="51" spans="2:42" ht="16.5" hidden="1" customHeight="1">
      <c r="B51" s="61"/>
      <c r="C51" s="63"/>
      <c r="D51" s="80"/>
      <c r="E51" s="57"/>
      <c r="F51" s="77"/>
      <c r="G51" s="78">
        <f t="shared" si="1"/>
        <v>0</v>
      </c>
      <c r="H51" s="79">
        <f t="shared" si="2"/>
        <v>0</v>
      </c>
      <c r="I51" s="315"/>
      <c r="J51" s="73">
        <f t="shared" si="19"/>
        <v>0</v>
      </c>
      <c r="K51" s="73">
        <f t="shared" si="20"/>
        <v>0</v>
      </c>
      <c r="L51" s="73">
        <f t="shared" si="21"/>
        <v>0</v>
      </c>
      <c r="M51" s="73">
        <f t="shared" si="22"/>
        <v>0</v>
      </c>
      <c r="N51" s="73">
        <f t="shared" si="23"/>
        <v>0</v>
      </c>
      <c r="O51" s="73">
        <f t="shared" si="24"/>
        <v>0</v>
      </c>
      <c r="P51" s="73">
        <f t="shared" si="25"/>
        <v>0</v>
      </c>
      <c r="Q51" s="73">
        <f t="shared" si="26"/>
        <v>0</v>
      </c>
      <c r="R51" s="73">
        <f t="shared" si="27"/>
        <v>0</v>
      </c>
      <c r="S51" s="73">
        <f t="shared" si="28"/>
        <v>0</v>
      </c>
      <c r="T51" s="73">
        <f t="shared" si="29"/>
        <v>0</v>
      </c>
      <c r="U51" s="73">
        <f t="shared" si="30"/>
        <v>0</v>
      </c>
      <c r="V51" s="73">
        <f t="shared" si="31"/>
        <v>0</v>
      </c>
      <c r="W51" s="73">
        <f t="shared" si="31"/>
        <v>0</v>
      </c>
      <c r="X51" s="73">
        <f t="shared" si="31"/>
        <v>0</v>
      </c>
      <c r="Z51" s="73">
        <f t="shared" si="6"/>
        <v>0</v>
      </c>
      <c r="AA51" s="73">
        <f t="shared" si="7"/>
        <v>0</v>
      </c>
      <c r="AB51" s="73">
        <f t="shared" si="8"/>
        <v>0</v>
      </c>
      <c r="AC51" s="73">
        <f t="shared" si="9"/>
        <v>0</v>
      </c>
      <c r="AD51" s="73">
        <f t="shared" si="10"/>
        <v>0</v>
      </c>
      <c r="AE51" s="73">
        <f t="shared" si="11"/>
        <v>0</v>
      </c>
      <c r="AF51" s="73">
        <f t="shared" si="12"/>
        <v>0</v>
      </c>
      <c r="AG51" s="73">
        <f t="shared" si="13"/>
        <v>0</v>
      </c>
      <c r="AH51" s="73">
        <f t="shared" si="14"/>
        <v>0</v>
      </c>
      <c r="AI51" s="73">
        <f t="shared" si="15"/>
        <v>0</v>
      </c>
      <c r="AJ51" s="73">
        <f t="shared" si="16"/>
        <v>0</v>
      </c>
      <c r="AK51" s="73">
        <f t="shared" si="17"/>
        <v>0</v>
      </c>
      <c r="AL51" s="73">
        <f t="shared" si="18"/>
        <v>0</v>
      </c>
      <c r="AM51" s="73">
        <f t="shared" si="18"/>
        <v>0</v>
      </c>
      <c r="AN51" s="73">
        <f t="shared" si="18"/>
        <v>0</v>
      </c>
    </row>
    <row r="52" spans="2:42" ht="16.5" hidden="1" customHeight="1">
      <c r="B52" s="61"/>
      <c r="C52" s="63"/>
      <c r="D52" s="80"/>
      <c r="E52" s="57"/>
      <c r="F52" s="77"/>
      <c r="G52" s="78">
        <f t="shared" si="1"/>
        <v>0</v>
      </c>
      <c r="H52" s="79">
        <f t="shared" si="2"/>
        <v>0</v>
      </c>
      <c r="I52" s="315"/>
      <c r="J52" s="73">
        <f t="shared" si="19"/>
        <v>0</v>
      </c>
      <c r="K52" s="73">
        <f t="shared" si="20"/>
        <v>0</v>
      </c>
      <c r="L52" s="73">
        <f t="shared" si="21"/>
        <v>0</v>
      </c>
      <c r="M52" s="73">
        <f t="shared" si="22"/>
        <v>0</v>
      </c>
      <c r="N52" s="73">
        <f t="shared" si="23"/>
        <v>0</v>
      </c>
      <c r="O52" s="73">
        <f t="shared" si="24"/>
        <v>0</v>
      </c>
      <c r="P52" s="73">
        <f t="shared" si="25"/>
        <v>0</v>
      </c>
      <c r="Q52" s="73">
        <f t="shared" si="26"/>
        <v>0</v>
      </c>
      <c r="R52" s="73">
        <f t="shared" si="27"/>
        <v>0</v>
      </c>
      <c r="S52" s="73">
        <f t="shared" si="28"/>
        <v>0</v>
      </c>
      <c r="T52" s="73">
        <f t="shared" si="29"/>
        <v>0</v>
      </c>
      <c r="U52" s="73">
        <f t="shared" si="30"/>
        <v>0</v>
      </c>
      <c r="V52" s="73">
        <f t="shared" si="31"/>
        <v>0</v>
      </c>
      <c r="W52" s="73">
        <f t="shared" si="31"/>
        <v>0</v>
      </c>
      <c r="X52" s="73">
        <f t="shared" si="31"/>
        <v>0</v>
      </c>
      <c r="Z52" s="73">
        <f t="shared" si="6"/>
        <v>0</v>
      </c>
      <c r="AA52" s="73">
        <f t="shared" si="7"/>
        <v>0</v>
      </c>
      <c r="AB52" s="73">
        <f t="shared" si="8"/>
        <v>0</v>
      </c>
      <c r="AC52" s="73">
        <f t="shared" si="9"/>
        <v>0</v>
      </c>
      <c r="AD52" s="73">
        <f t="shared" si="10"/>
        <v>0</v>
      </c>
      <c r="AE52" s="73">
        <f t="shared" si="11"/>
        <v>0</v>
      </c>
      <c r="AF52" s="73">
        <f t="shared" si="12"/>
        <v>0</v>
      </c>
      <c r="AG52" s="73">
        <f t="shared" si="13"/>
        <v>0</v>
      </c>
      <c r="AH52" s="73">
        <f t="shared" si="14"/>
        <v>0</v>
      </c>
      <c r="AI52" s="73">
        <f t="shared" si="15"/>
        <v>0</v>
      </c>
      <c r="AJ52" s="73">
        <f t="shared" si="16"/>
        <v>0</v>
      </c>
      <c r="AK52" s="73">
        <f t="shared" si="17"/>
        <v>0</v>
      </c>
      <c r="AL52" s="73">
        <f t="shared" si="18"/>
        <v>0</v>
      </c>
      <c r="AM52" s="73">
        <f t="shared" si="18"/>
        <v>0</v>
      </c>
      <c r="AN52" s="73">
        <f t="shared" si="18"/>
        <v>0</v>
      </c>
    </row>
    <row r="53" spans="2:42" ht="16.5" hidden="1" customHeight="1">
      <c r="B53" s="61"/>
      <c r="C53" s="63"/>
      <c r="D53" s="80"/>
      <c r="E53" s="57"/>
      <c r="F53" s="77"/>
      <c r="G53" s="78">
        <f t="shared" si="1"/>
        <v>0</v>
      </c>
      <c r="H53" s="79">
        <f t="shared" si="2"/>
        <v>0</v>
      </c>
      <c r="I53" s="315"/>
      <c r="J53" s="73">
        <f t="shared" si="19"/>
        <v>0</v>
      </c>
      <c r="K53" s="73">
        <f t="shared" si="20"/>
        <v>0</v>
      </c>
      <c r="L53" s="73">
        <f t="shared" si="21"/>
        <v>0</v>
      </c>
      <c r="M53" s="73">
        <f t="shared" si="22"/>
        <v>0</v>
      </c>
      <c r="N53" s="73">
        <f t="shared" si="23"/>
        <v>0</v>
      </c>
      <c r="O53" s="73">
        <f t="shared" si="24"/>
        <v>0</v>
      </c>
      <c r="P53" s="73">
        <f t="shared" si="25"/>
        <v>0</v>
      </c>
      <c r="Q53" s="73">
        <f t="shared" si="26"/>
        <v>0</v>
      </c>
      <c r="R53" s="73">
        <f t="shared" si="27"/>
        <v>0</v>
      </c>
      <c r="S53" s="73">
        <f t="shared" si="28"/>
        <v>0</v>
      </c>
      <c r="T53" s="73">
        <f t="shared" si="29"/>
        <v>0</v>
      </c>
      <c r="U53" s="73">
        <f t="shared" si="30"/>
        <v>0</v>
      </c>
      <c r="V53" s="73">
        <f t="shared" si="31"/>
        <v>0</v>
      </c>
      <c r="W53" s="73">
        <f t="shared" si="31"/>
        <v>0</v>
      </c>
      <c r="X53" s="73">
        <f t="shared" si="31"/>
        <v>0</v>
      </c>
      <c r="Z53" s="73">
        <f t="shared" si="6"/>
        <v>0</v>
      </c>
      <c r="AA53" s="73">
        <f t="shared" si="7"/>
        <v>0</v>
      </c>
      <c r="AB53" s="73">
        <f t="shared" si="8"/>
        <v>0</v>
      </c>
      <c r="AC53" s="73">
        <f t="shared" si="9"/>
        <v>0</v>
      </c>
      <c r="AD53" s="73">
        <f t="shared" si="10"/>
        <v>0</v>
      </c>
      <c r="AE53" s="73">
        <f t="shared" si="11"/>
        <v>0</v>
      </c>
      <c r="AF53" s="73">
        <f t="shared" si="12"/>
        <v>0</v>
      </c>
      <c r="AG53" s="73">
        <f t="shared" si="13"/>
        <v>0</v>
      </c>
      <c r="AH53" s="73">
        <f t="shared" si="14"/>
        <v>0</v>
      </c>
      <c r="AI53" s="73">
        <f t="shared" si="15"/>
        <v>0</v>
      </c>
      <c r="AJ53" s="73">
        <f t="shared" si="16"/>
        <v>0</v>
      </c>
      <c r="AK53" s="73">
        <f t="shared" si="17"/>
        <v>0</v>
      </c>
      <c r="AL53" s="73">
        <f t="shared" si="18"/>
        <v>0</v>
      </c>
      <c r="AM53" s="73">
        <f t="shared" si="18"/>
        <v>0</v>
      </c>
      <c r="AN53" s="73">
        <f t="shared" si="18"/>
        <v>0</v>
      </c>
    </row>
    <row r="54" spans="2:42" ht="16.5" hidden="1" customHeight="1">
      <c r="B54" s="61"/>
      <c r="C54" s="63"/>
      <c r="D54" s="80"/>
      <c r="E54" s="57"/>
      <c r="F54" s="77"/>
      <c r="G54" s="78">
        <f t="shared" si="1"/>
        <v>0</v>
      </c>
      <c r="H54" s="79">
        <f t="shared" si="2"/>
        <v>0</v>
      </c>
      <c r="I54" s="315"/>
      <c r="J54" s="73">
        <f t="shared" si="19"/>
        <v>0</v>
      </c>
      <c r="K54" s="73">
        <f t="shared" si="20"/>
        <v>0</v>
      </c>
      <c r="L54" s="73">
        <f t="shared" si="21"/>
        <v>0</v>
      </c>
      <c r="M54" s="73">
        <f t="shared" si="22"/>
        <v>0</v>
      </c>
      <c r="N54" s="73">
        <f t="shared" si="23"/>
        <v>0</v>
      </c>
      <c r="O54" s="73">
        <f t="shared" si="24"/>
        <v>0</v>
      </c>
      <c r="P54" s="73">
        <f t="shared" si="25"/>
        <v>0</v>
      </c>
      <c r="Q54" s="73">
        <f t="shared" si="26"/>
        <v>0</v>
      </c>
      <c r="R54" s="73">
        <f t="shared" si="27"/>
        <v>0</v>
      </c>
      <c r="S54" s="73">
        <f t="shared" si="28"/>
        <v>0</v>
      </c>
      <c r="T54" s="73">
        <f t="shared" si="29"/>
        <v>0</v>
      </c>
      <c r="U54" s="73">
        <f t="shared" si="30"/>
        <v>0</v>
      </c>
      <c r="V54" s="73">
        <f t="shared" si="31"/>
        <v>0</v>
      </c>
      <c r="W54" s="73">
        <f t="shared" si="31"/>
        <v>0</v>
      </c>
      <c r="X54" s="73">
        <f t="shared" si="31"/>
        <v>0</v>
      </c>
      <c r="Z54" s="73">
        <f t="shared" si="6"/>
        <v>0</v>
      </c>
      <c r="AA54" s="73">
        <f t="shared" si="7"/>
        <v>0</v>
      </c>
      <c r="AB54" s="73">
        <f t="shared" si="8"/>
        <v>0</v>
      </c>
      <c r="AC54" s="73">
        <f t="shared" si="9"/>
        <v>0</v>
      </c>
      <c r="AD54" s="73">
        <f t="shared" si="10"/>
        <v>0</v>
      </c>
      <c r="AE54" s="73">
        <f t="shared" si="11"/>
        <v>0</v>
      </c>
      <c r="AF54" s="73">
        <f t="shared" si="12"/>
        <v>0</v>
      </c>
      <c r="AG54" s="73">
        <f t="shared" si="13"/>
        <v>0</v>
      </c>
      <c r="AH54" s="73">
        <f t="shared" si="14"/>
        <v>0</v>
      </c>
      <c r="AI54" s="73">
        <f t="shared" si="15"/>
        <v>0</v>
      </c>
      <c r="AJ54" s="73">
        <f t="shared" si="16"/>
        <v>0</v>
      </c>
      <c r="AK54" s="73">
        <f t="shared" si="17"/>
        <v>0</v>
      </c>
      <c r="AL54" s="73">
        <f t="shared" si="18"/>
        <v>0</v>
      </c>
      <c r="AM54" s="73">
        <f t="shared" si="18"/>
        <v>0</v>
      </c>
      <c r="AN54" s="73">
        <f t="shared" si="18"/>
        <v>0</v>
      </c>
    </row>
    <row r="55" spans="2:42" ht="16.5" hidden="1" customHeight="1">
      <c r="B55" s="61"/>
      <c r="C55" s="63"/>
      <c r="D55" s="80"/>
      <c r="E55" s="57"/>
      <c r="F55" s="77"/>
      <c r="G55" s="78">
        <f t="shared" si="1"/>
        <v>0</v>
      </c>
      <c r="H55" s="79">
        <f t="shared" si="2"/>
        <v>0</v>
      </c>
      <c r="I55" s="315"/>
      <c r="J55" s="73">
        <f t="shared" si="19"/>
        <v>0</v>
      </c>
      <c r="K55" s="73">
        <f t="shared" si="20"/>
        <v>0</v>
      </c>
      <c r="L55" s="73">
        <f t="shared" si="21"/>
        <v>0</v>
      </c>
      <c r="M55" s="73">
        <f t="shared" si="22"/>
        <v>0</v>
      </c>
      <c r="N55" s="73">
        <f t="shared" si="23"/>
        <v>0</v>
      </c>
      <c r="O55" s="73">
        <f t="shared" si="24"/>
        <v>0</v>
      </c>
      <c r="P55" s="73">
        <f t="shared" si="25"/>
        <v>0</v>
      </c>
      <c r="Q55" s="73">
        <f t="shared" si="26"/>
        <v>0</v>
      </c>
      <c r="R55" s="73">
        <f t="shared" si="27"/>
        <v>0</v>
      </c>
      <c r="S55" s="73">
        <f t="shared" si="28"/>
        <v>0</v>
      </c>
      <c r="T55" s="73">
        <f t="shared" si="29"/>
        <v>0</v>
      </c>
      <c r="U55" s="73">
        <f t="shared" si="30"/>
        <v>0</v>
      </c>
      <c r="V55" s="73">
        <f t="shared" si="31"/>
        <v>0</v>
      </c>
      <c r="W55" s="73">
        <f t="shared" si="31"/>
        <v>0</v>
      </c>
      <c r="X55" s="73">
        <f t="shared" si="31"/>
        <v>0</v>
      </c>
      <c r="Z55" s="73">
        <f t="shared" si="6"/>
        <v>0</v>
      </c>
      <c r="AA55" s="73">
        <f t="shared" si="7"/>
        <v>0</v>
      </c>
      <c r="AB55" s="73">
        <f t="shared" si="8"/>
        <v>0</v>
      </c>
      <c r="AC55" s="73">
        <f t="shared" si="9"/>
        <v>0</v>
      </c>
      <c r="AD55" s="73">
        <f t="shared" si="10"/>
        <v>0</v>
      </c>
      <c r="AE55" s="73">
        <f t="shared" si="11"/>
        <v>0</v>
      </c>
      <c r="AF55" s="73">
        <f t="shared" si="12"/>
        <v>0</v>
      </c>
      <c r="AG55" s="73">
        <f t="shared" si="13"/>
        <v>0</v>
      </c>
      <c r="AH55" s="73">
        <f t="shared" si="14"/>
        <v>0</v>
      </c>
      <c r="AI55" s="73">
        <f t="shared" si="15"/>
        <v>0</v>
      </c>
      <c r="AJ55" s="73">
        <f t="shared" si="16"/>
        <v>0</v>
      </c>
      <c r="AK55" s="73">
        <f t="shared" si="17"/>
        <v>0</v>
      </c>
      <c r="AL55" s="73">
        <f t="shared" si="18"/>
        <v>0</v>
      </c>
      <c r="AM55" s="73">
        <f t="shared" si="18"/>
        <v>0</v>
      </c>
      <c r="AN55" s="73">
        <f t="shared" si="18"/>
        <v>0</v>
      </c>
    </row>
    <row r="56" spans="2:42" ht="16.5" hidden="1" customHeight="1">
      <c r="B56" s="61"/>
      <c r="C56" s="63"/>
      <c r="D56" s="80"/>
      <c r="E56" s="57"/>
      <c r="F56" s="77"/>
      <c r="G56" s="78">
        <f t="shared" si="1"/>
        <v>0</v>
      </c>
      <c r="H56" s="79">
        <f t="shared" si="2"/>
        <v>0</v>
      </c>
      <c r="I56" s="315"/>
      <c r="J56" s="73">
        <f t="shared" si="19"/>
        <v>0</v>
      </c>
      <c r="K56" s="73">
        <f t="shared" si="20"/>
        <v>0</v>
      </c>
      <c r="L56" s="73">
        <f t="shared" si="21"/>
        <v>0</v>
      </c>
      <c r="M56" s="73">
        <f t="shared" si="22"/>
        <v>0</v>
      </c>
      <c r="N56" s="73">
        <f t="shared" si="23"/>
        <v>0</v>
      </c>
      <c r="O56" s="73">
        <f t="shared" si="24"/>
        <v>0</v>
      </c>
      <c r="P56" s="73">
        <f t="shared" si="25"/>
        <v>0</v>
      </c>
      <c r="Q56" s="73">
        <f t="shared" si="26"/>
        <v>0</v>
      </c>
      <c r="R56" s="73">
        <f t="shared" si="27"/>
        <v>0</v>
      </c>
      <c r="S56" s="73">
        <f t="shared" si="28"/>
        <v>0</v>
      </c>
      <c r="T56" s="73">
        <f t="shared" si="29"/>
        <v>0</v>
      </c>
      <c r="U56" s="73">
        <f t="shared" si="30"/>
        <v>0</v>
      </c>
      <c r="V56" s="73">
        <f t="shared" si="31"/>
        <v>0</v>
      </c>
      <c r="W56" s="73">
        <f t="shared" si="31"/>
        <v>0</v>
      </c>
      <c r="X56" s="73">
        <f t="shared" si="31"/>
        <v>0</v>
      </c>
      <c r="Z56" s="73">
        <f t="shared" si="6"/>
        <v>0</v>
      </c>
      <c r="AA56" s="73">
        <f t="shared" si="7"/>
        <v>0</v>
      </c>
      <c r="AB56" s="73">
        <f t="shared" si="8"/>
        <v>0</v>
      </c>
      <c r="AC56" s="73">
        <f t="shared" si="9"/>
        <v>0</v>
      </c>
      <c r="AD56" s="73">
        <f t="shared" si="10"/>
        <v>0</v>
      </c>
      <c r="AE56" s="73">
        <f t="shared" si="11"/>
        <v>0</v>
      </c>
      <c r="AF56" s="73">
        <f t="shared" si="12"/>
        <v>0</v>
      </c>
      <c r="AG56" s="73">
        <f t="shared" si="13"/>
        <v>0</v>
      </c>
      <c r="AH56" s="73">
        <f t="shared" si="14"/>
        <v>0</v>
      </c>
      <c r="AI56" s="73">
        <f t="shared" si="15"/>
        <v>0</v>
      </c>
      <c r="AJ56" s="73">
        <f t="shared" si="16"/>
        <v>0</v>
      </c>
      <c r="AK56" s="73">
        <f t="shared" si="17"/>
        <v>0</v>
      </c>
      <c r="AL56" s="73">
        <f t="shared" si="18"/>
        <v>0</v>
      </c>
      <c r="AM56" s="73">
        <f t="shared" si="18"/>
        <v>0</v>
      </c>
      <c r="AN56" s="73">
        <f t="shared" si="18"/>
        <v>0</v>
      </c>
    </row>
    <row r="57" spans="2:42" ht="16.5" hidden="1" customHeight="1">
      <c r="B57" s="61"/>
      <c r="C57" s="63"/>
      <c r="D57" s="80"/>
      <c r="E57" s="57"/>
      <c r="F57" s="77"/>
      <c r="G57" s="78">
        <f t="shared" si="1"/>
        <v>0</v>
      </c>
      <c r="H57" s="79">
        <f t="shared" si="2"/>
        <v>0</v>
      </c>
      <c r="I57" s="315"/>
      <c r="J57" s="73">
        <f t="shared" si="19"/>
        <v>0</v>
      </c>
      <c r="K57" s="73">
        <f t="shared" si="20"/>
        <v>0</v>
      </c>
      <c r="L57" s="73">
        <f t="shared" si="21"/>
        <v>0</v>
      </c>
      <c r="M57" s="73">
        <f t="shared" si="22"/>
        <v>0</v>
      </c>
      <c r="N57" s="73">
        <f t="shared" si="23"/>
        <v>0</v>
      </c>
      <c r="O57" s="73">
        <f t="shared" si="24"/>
        <v>0</v>
      </c>
      <c r="P57" s="73">
        <f t="shared" si="25"/>
        <v>0</v>
      </c>
      <c r="Q57" s="73">
        <f t="shared" si="26"/>
        <v>0</v>
      </c>
      <c r="R57" s="73">
        <f t="shared" si="27"/>
        <v>0</v>
      </c>
      <c r="S57" s="73">
        <f t="shared" si="28"/>
        <v>0</v>
      </c>
      <c r="T57" s="73">
        <f t="shared" si="29"/>
        <v>0</v>
      </c>
      <c r="U57" s="73">
        <f t="shared" si="30"/>
        <v>0</v>
      </c>
      <c r="V57" s="73">
        <f t="shared" si="31"/>
        <v>0</v>
      </c>
      <c r="W57" s="73">
        <f t="shared" si="31"/>
        <v>0</v>
      </c>
      <c r="X57" s="73">
        <f t="shared" si="31"/>
        <v>0</v>
      </c>
      <c r="Z57" s="73">
        <f t="shared" si="6"/>
        <v>0</v>
      </c>
      <c r="AA57" s="73">
        <f t="shared" si="7"/>
        <v>0</v>
      </c>
      <c r="AB57" s="73">
        <f t="shared" si="8"/>
        <v>0</v>
      </c>
      <c r="AC57" s="73">
        <f t="shared" si="9"/>
        <v>0</v>
      </c>
      <c r="AD57" s="73">
        <f t="shared" si="10"/>
        <v>0</v>
      </c>
      <c r="AE57" s="73">
        <f t="shared" si="11"/>
        <v>0</v>
      </c>
      <c r="AF57" s="73">
        <f t="shared" si="12"/>
        <v>0</v>
      </c>
      <c r="AG57" s="73">
        <f t="shared" si="13"/>
        <v>0</v>
      </c>
      <c r="AH57" s="73">
        <f t="shared" si="14"/>
        <v>0</v>
      </c>
      <c r="AI57" s="73">
        <f t="shared" si="15"/>
        <v>0</v>
      </c>
      <c r="AJ57" s="73">
        <f t="shared" si="16"/>
        <v>0</v>
      </c>
      <c r="AK57" s="73">
        <f t="shared" si="17"/>
        <v>0</v>
      </c>
      <c r="AL57" s="73">
        <f t="shared" si="18"/>
        <v>0</v>
      </c>
      <c r="AM57" s="73">
        <f t="shared" si="18"/>
        <v>0</v>
      </c>
      <c r="AN57" s="73">
        <f t="shared" si="18"/>
        <v>0</v>
      </c>
    </row>
    <row r="58" spans="2:42" ht="16.5" hidden="1" customHeight="1">
      <c r="B58" s="61"/>
      <c r="C58" s="63"/>
      <c r="D58" s="80"/>
      <c r="E58" s="57"/>
      <c r="F58" s="77"/>
      <c r="G58" s="78">
        <f t="shared" si="1"/>
        <v>0</v>
      </c>
      <c r="H58" s="79">
        <f t="shared" si="2"/>
        <v>0</v>
      </c>
      <c r="I58" s="315"/>
      <c r="J58" s="73">
        <f t="shared" si="19"/>
        <v>0</v>
      </c>
      <c r="K58" s="73">
        <f t="shared" si="20"/>
        <v>0</v>
      </c>
      <c r="L58" s="73">
        <f t="shared" si="21"/>
        <v>0</v>
      </c>
      <c r="M58" s="73">
        <f t="shared" si="22"/>
        <v>0</v>
      </c>
      <c r="N58" s="73">
        <f t="shared" si="23"/>
        <v>0</v>
      </c>
      <c r="O58" s="73">
        <f t="shared" si="24"/>
        <v>0</v>
      </c>
      <c r="P58" s="73">
        <f t="shared" si="25"/>
        <v>0</v>
      </c>
      <c r="Q58" s="73">
        <f t="shared" si="26"/>
        <v>0</v>
      </c>
      <c r="R58" s="73">
        <f t="shared" si="27"/>
        <v>0</v>
      </c>
      <c r="S58" s="73">
        <f t="shared" si="28"/>
        <v>0</v>
      </c>
      <c r="T58" s="73">
        <f t="shared" si="29"/>
        <v>0</v>
      </c>
      <c r="U58" s="73">
        <f t="shared" si="30"/>
        <v>0</v>
      </c>
      <c r="V58" s="73">
        <f t="shared" si="31"/>
        <v>0</v>
      </c>
      <c r="W58" s="73">
        <f t="shared" si="31"/>
        <v>0</v>
      </c>
      <c r="X58" s="73">
        <f t="shared" si="31"/>
        <v>0</v>
      </c>
      <c r="Z58" s="73">
        <f t="shared" si="6"/>
        <v>0</v>
      </c>
      <c r="AA58" s="73">
        <f t="shared" si="7"/>
        <v>0</v>
      </c>
      <c r="AB58" s="73">
        <f t="shared" si="8"/>
        <v>0</v>
      </c>
      <c r="AC58" s="73">
        <f t="shared" si="9"/>
        <v>0</v>
      </c>
      <c r="AD58" s="73">
        <f t="shared" si="10"/>
        <v>0</v>
      </c>
      <c r="AE58" s="73">
        <f t="shared" si="11"/>
        <v>0</v>
      </c>
      <c r="AF58" s="73">
        <f t="shared" si="12"/>
        <v>0</v>
      </c>
      <c r="AG58" s="73">
        <f t="shared" si="13"/>
        <v>0</v>
      </c>
      <c r="AH58" s="73">
        <f t="shared" si="14"/>
        <v>0</v>
      </c>
      <c r="AI58" s="73">
        <f t="shared" si="15"/>
        <v>0</v>
      </c>
      <c r="AJ58" s="73">
        <f t="shared" si="16"/>
        <v>0</v>
      </c>
      <c r="AK58" s="73">
        <f t="shared" si="17"/>
        <v>0</v>
      </c>
      <c r="AL58" s="73">
        <f t="shared" si="18"/>
        <v>0</v>
      </c>
      <c r="AM58" s="73">
        <f t="shared" si="18"/>
        <v>0</v>
      </c>
      <c r="AN58" s="73">
        <f t="shared" si="18"/>
        <v>0</v>
      </c>
    </row>
    <row r="59" spans="2:42" ht="16.5" hidden="1" customHeight="1">
      <c r="B59" s="61"/>
      <c r="C59" s="63"/>
      <c r="D59" s="80"/>
      <c r="E59" s="57"/>
      <c r="F59" s="77"/>
      <c r="G59" s="78">
        <f t="shared" si="1"/>
        <v>0</v>
      </c>
      <c r="H59" s="79">
        <f t="shared" si="2"/>
        <v>0</v>
      </c>
      <c r="I59" s="315"/>
      <c r="J59" s="73">
        <f t="shared" si="19"/>
        <v>0</v>
      </c>
      <c r="K59" s="73">
        <f t="shared" si="20"/>
        <v>0</v>
      </c>
      <c r="L59" s="73">
        <f t="shared" si="21"/>
        <v>0</v>
      </c>
      <c r="M59" s="73">
        <f t="shared" si="22"/>
        <v>0</v>
      </c>
      <c r="N59" s="73">
        <f t="shared" si="23"/>
        <v>0</v>
      </c>
      <c r="O59" s="73">
        <f t="shared" si="24"/>
        <v>0</v>
      </c>
      <c r="P59" s="73">
        <f t="shared" si="25"/>
        <v>0</v>
      </c>
      <c r="Q59" s="73">
        <f t="shared" si="26"/>
        <v>0</v>
      </c>
      <c r="R59" s="73">
        <f t="shared" si="27"/>
        <v>0</v>
      </c>
      <c r="S59" s="73">
        <f t="shared" si="28"/>
        <v>0</v>
      </c>
      <c r="T59" s="73">
        <f t="shared" si="29"/>
        <v>0</v>
      </c>
      <c r="U59" s="73">
        <f t="shared" si="30"/>
        <v>0</v>
      </c>
      <c r="V59" s="73">
        <f t="shared" si="31"/>
        <v>0</v>
      </c>
      <c r="W59" s="73">
        <f t="shared" si="31"/>
        <v>0</v>
      </c>
      <c r="X59" s="73">
        <f t="shared" si="31"/>
        <v>0</v>
      </c>
      <c r="Z59" s="73">
        <f t="shared" si="6"/>
        <v>0</v>
      </c>
      <c r="AA59" s="73">
        <f t="shared" si="7"/>
        <v>0</v>
      </c>
      <c r="AB59" s="73">
        <f t="shared" si="8"/>
        <v>0</v>
      </c>
      <c r="AC59" s="73">
        <f t="shared" si="9"/>
        <v>0</v>
      </c>
      <c r="AD59" s="73">
        <f t="shared" si="10"/>
        <v>0</v>
      </c>
      <c r="AE59" s="73">
        <f t="shared" si="11"/>
        <v>0</v>
      </c>
      <c r="AF59" s="73">
        <f t="shared" si="12"/>
        <v>0</v>
      </c>
      <c r="AG59" s="73">
        <f t="shared" si="13"/>
        <v>0</v>
      </c>
      <c r="AH59" s="73">
        <f t="shared" si="14"/>
        <v>0</v>
      </c>
      <c r="AI59" s="73">
        <f t="shared" si="15"/>
        <v>0</v>
      </c>
      <c r="AJ59" s="73">
        <f t="shared" si="16"/>
        <v>0</v>
      </c>
      <c r="AK59" s="73">
        <f t="shared" si="17"/>
        <v>0</v>
      </c>
      <c r="AL59" s="73">
        <f t="shared" si="18"/>
        <v>0</v>
      </c>
      <c r="AM59" s="73">
        <f t="shared" si="18"/>
        <v>0</v>
      </c>
      <c r="AN59" s="73">
        <f t="shared" si="18"/>
        <v>0</v>
      </c>
    </row>
    <row r="60" spans="2:42" ht="16.5" hidden="1" customHeight="1">
      <c r="B60" s="61"/>
      <c r="C60" s="63"/>
      <c r="D60" s="80"/>
      <c r="E60" s="57"/>
      <c r="F60" s="77"/>
      <c r="G60" s="78">
        <f t="shared" si="1"/>
        <v>0</v>
      </c>
      <c r="H60" s="79">
        <f t="shared" si="2"/>
        <v>0</v>
      </c>
      <c r="I60" s="315"/>
      <c r="J60" s="73">
        <f t="shared" si="19"/>
        <v>0</v>
      </c>
      <c r="K60" s="73">
        <f t="shared" si="20"/>
        <v>0</v>
      </c>
      <c r="L60" s="73">
        <f t="shared" si="21"/>
        <v>0</v>
      </c>
      <c r="M60" s="73">
        <f t="shared" si="22"/>
        <v>0</v>
      </c>
      <c r="N60" s="73">
        <f t="shared" si="23"/>
        <v>0</v>
      </c>
      <c r="O60" s="73">
        <f t="shared" si="24"/>
        <v>0</v>
      </c>
      <c r="P60" s="73">
        <f t="shared" si="25"/>
        <v>0</v>
      </c>
      <c r="Q60" s="73">
        <f t="shared" si="26"/>
        <v>0</v>
      </c>
      <c r="R60" s="73">
        <f t="shared" si="27"/>
        <v>0</v>
      </c>
      <c r="S60" s="73">
        <f t="shared" si="28"/>
        <v>0</v>
      </c>
      <c r="T60" s="73">
        <f t="shared" si="29"/>
        <v>0</v>
      </c>
      <c r="U60" s="73">
        <f t="shared" si="30"/>
        <v>0</v>
      </c>
      <c r="V60" s="73">
        <f t="shared" si="31"/>
        <v>0</v>
      </c>
      <c r="W60" s="73">
        <f t="shared" si="31"/>
        <v>0</v>
      </c>
      <c r="X60" s="73">
        <f t="shared" si="31"/>
        <v>0</v>
      </c>
      <c r="Z60" s="73">
        <f t="shared" si="6"/>
        <v>0</v>
      </c>
      <c r="AA60" s="73">
        <f t="shared" si="7"/>
        <v>0</v>
      </c>
      <c r="AB60" s="73">
        <f t="shared" si="8"/>
        <v>0</v>
      </c>
      <c r="AC60" s="73">
        <f t="shared" si="9"/>
        <v>0</v>
      </c>
      <c r="AD60" s="73">
        <f t="shared" si="10"/>
        <v>0</v>
      </c>
      <c r="AE60" s="73">
        <f t="shared" si="11"/>
        <v>0</v>
      </c>
      <c r="AF60" s="73">
        <f t="shared" si="12"/>
        <v>0</v>
      </c>
      <c r="AG60" s="73">
        <f t="shared" si="13"/>
        <v>0</v>
      </c>
      <c r="AH60" s="73">
        <f t="shared" si="14"/>
        <v>0</v>
      </c>
      <c r="AI60" s="73">
        <f t="shared" si="15"/>
        <v>0</v>
      </c>
      <c r="AJ60" s="73">
        <f t="shared" si="16"/>
        <v>0</v>
      </c>
      <c r="AK60" s="73">
        <f t="shared" si="17"/>
        <v>0</v>
      </c>
      <c r="AL60" s="73">
        <f t="shared" si="18"/>
        <v>0</v>
      </c>
      <c r="AM60" s="73">
        <f t="shared" si="18"/>
        <v>0</v>
      </c>
      <c r="AN60" s="73">
        <f t="shared" si="18"/>
        <v>0</v>
      </c>
    </row>
    <row r="61" spans="2:42" ht="16.5" hidden="1" customHeight="1">
      <c r="B61" s="61"/>
      <c r="C61" s="63"/>
      <c r="D61" s="80"/>
      <c r="E61" s="57"/>
      <c r="F61" s="77"/>
      <c r="G61" s="78">
        <f t="shared" si="1"/>
        <v>0</v>
      </c>
      <c r="H61" s="79">
        <f t="shared" si="2"/>
        <v>0</v>
      </c>
      <c r="I61" s="315"/>
      <c r="J61" s="73">
        <f t="shared" si="19"/>
        <v>0</v>
      </c>
      <c r="K61" s="73">
        <f t="shared" si="20"/>
        <v>0</v>
      </c>
      <c r="L61" s="73">
        <f t="shared" si="21"/>
        <v>0</v>
      </c>
      <c r="M61" s="73">
        <f t="shared" si="22"/>
        <v>0</v>
      </c>
      <c r="N61" s="73">
        <f t="shared" si="23"/>
        <v>0</v>
      </c>
      <c r="O61" s="73">
        <f t="shared" si="24"/>
        <v>0</v>
      </c>
      <c r="P61" s="73">
        <f t="shared" si="25"/>
        <v>0</v>
      </c>
      <c r="Q61" s="73">
        <f t="shared" si="26"/>
        <v>0</v>
      </c>
      <c r="R61" s="73">
        <f t="shared" si="27"/>
        <v>0</v>
      </c>
      <c r="S61" s="73">
        <f t="shared" si="28"/>
        <v>0</v>
      </c>
      <c r="T61" s="73">
        <f t="shared" si="29"/>
        <v>0</v>
      </c>
      <c r="U61" s="73">
        <f t="shared" si="30"/>
        <v>0</v>
      </c>
      <c r="V61" s="73">
        <f t="shared" si="31"/>
        <v>0</v>
      </c>
      <c r="W61" s="73">
        <f t="shared" si="31"/>
        <v>0</v>
      </c>
      <c r="X61" s="73">
        <f t="shared" si="31"/>
        <v>0</v>
      </c>
      <c r="Z61" s="73">
        <f t="shared" si="6"/>
        <v>0</v>
      </c>
      <c r="AA61" s="73">
        <f t="shared" si="7"/>
        <v>0</v>
      </c>
      <c r="AB61" s="73">
        <f t="shared" si="8"/>
        <v>0</v>
      </c>
      <c r="AC61" s="73">
        <f t="shared" si="9"/>
        <v>0</v>
      </c>
      <c r="AD61" s="73">
        <f t="shared" si="10"/>
        <v>0</v>
      </c>
      <c r="AE61" s="73">
        <f t="shared" si="11"/>
        <v>0</v>
      </c>
      <c r="AF61" s="73">
        <f t="shared" si="12"/>
        <v>0</v>
      </c>
      <c r="AG61" s="73">
        <f t="shared" si="13"/>
        <v>0</v>
      </c>
      <c r="AH61" s="73">
        <f t="shared" si="14"/>
        <v>0</v>
      </c>
      <c r="AI61" s="73">
        <f t="shared" si="15"/>
        <v>0</v>
      </c>
      <c r="AJ61" s="73">
        <f t="shared" si="16"/>
        <v>0</v>
      </c>
      <c r="AK61" s="73">
        <f t="shared" si="17"/>
        <v>0</v>
      </c>
      <c r="AL61" s="73">
        <f t="shared" si="18"/>
        <v>0</v>
      </c>
      <c r="AM61" s="73">
        <f t="shared" si="18"/>
        <v>0</v>
      </c>
      <c r="AN61" s="73">
        <f t="shared" si="18"/>
        <v>0</v>
      </c>
    </row>
    <row r="62" spans="2:42" ht="0.75" customHeight="1" thickBot="1">
      <c r="B62" s="101"/>
      <c r="C62" s="85"/>
      <c r="D62" s="165"/>
      <c r="E62" s="87"/>
      <c r="F62" s="158"/>
      <c r="G62" s="156">
        <f t="shared" si="1"/>
        <v>0</v>
      </c>
      <c r="H62" s="157">
        <f t="shared" si="2"/>
        <v>0</v>
      </c>
      <c r="I62" s="315"/>
      <c r="J62" s="73">
        <f t="shared" si="19"/>
        <v>0</v>
      </c>
      <c r="K62" s="73">
        <f t="shared" si="20"/>
        <v>0</v>
      </c>
      <c r="L62" s="73">
        <f t="shared" si="21"/>
        <v>0</v>
      </c>
      <c r="M62" s="73">
        <f t="shared" si="22"/>
        <v>0</v>
      </c>
      <c r="N62" s="73">
        <f t="shared" si="23"/>
        <v>0</v>
      </c>
      <c r="O62" s="73">
        <f t="shared" si="24"/>
        <v>0</v>
      </c>
      <c r="P62" s="73">
        <f t="shared" si="25"/>
        <v>0</v>
      </c>
      <c r="Q62" s="73">
        <f t="shared" si="26"/>
        <v>0</v>
      </c>
      <c r="R62" s="73">
        <f t="shared" si="27"/>
        <v>0</v>
      </c>
      <c r="S62" s="73">
        <f t="shared" si="28"/>
        <v>0</v>
      </c>
      <c r="T62" s="73">
        <f t="shared" si="29"/>
        <v>0</v>
      </c>
      <c r="U62" s="73">
        <f t="shared" si="30"/>
        <v>0</v>
      </c>
      <c r="V62" s="73">
        <f t="shared" si="31"/>
        <v>0</v>
      </c>
      <c r="W62" s="73">
        <f t="shared" si="31"/>
        <v>0</v>
      </c>
      <c r="X62" s="73">
        <f t="shared" si="31"/>
        <v>0</v>
      </c>
      <c r="Z62" s="73">
        <f t="shared" si="6"/>
        <v>0</v>
      </c>
      <c r="AA62" s="73">
        <f t="shared" si="7"/>
        <v>0</v>
      </c>
      <c r="AB62" s="73">
        <f t="shared" si="8"/>
        <v>0</v>
      </c>
      <c r="AC62" s="73">
        <f t="shared" si="9"/>
        <v>0</v>
      </c>
      <c r="AD62" s="73">
        <f t="shared" si="10"/>
        <v>0</v>
      </c>
      <c r="AE62" s="73">
        <f t="shared" si="11"/>
        <v>0</v>
      </c>
      <c r="AF62" s="73">
        <f t="shared" si="12"/>
        <v>0</v>
      </c>
      <c r="AG62" s="73">
        <f t="shared" si="13"/>
        <v>0</v>
      </c>
      <c r="AH62" s="73">
        <f t="shared" si="14"/>
        <v>0</v>
      </c>
      <c r="AI62" s="73">
        <f t="shared" si="15"/>
        <v>0</v>
      </c>
      <c r="AJ62" s="73">
        <f t="shared" si="16"/>
        <v>0</v>
      </c>
      <c r="AK62" s="73">
        <f t="shared" si="17"/>
        <v>0</v>
      </c>
      <c r="AL62" s="73">
        <f t="shared" si="18"/>
        <v>0</v>
      </c>
      <c r="AM62" s="73">
        <f t="shared" si="18"/>
        <v>0</v>
      </c>
      <c r="AN62" s="73">
        <f t="shared" si="18"/>
        <v>0</v>
      </c>
    </row>
    <row r="63" spans="2:42" ht="17.25" thickBot="1">
      <c r="C63" s="650" t="s">
        <v>43</v>
      </c>
      <c r="D63" s="651"/>
      <c r="E63" s="64">
        <f>SUM(E3:E62)</f>
        <v>48.599999999999994</v>
      </c>
      <c r="F63" s="70"/>
      <c r="G63" s="65">
        <f>SUM(G3:G62)</f>
        <v>0</v>
      </c>
      <c r="H63" s="66">
        <f>SUM(H3:H62)</f>
        <v>48.599999999999994</v>
      </c>
      <c r="I63" s="317"/>
      <c r="J63" s="74">
        <f>SUM(J3:J62)</f>
        <v>0</v>
      </c>
      <c r="K63" s="74">
        <f t="shared" ref="K63:X63" si="32">SUM(K3:K62)</f>
        <v>0</v>
      </c>
      <c r="L63" s="74">
        <f t="shared" si="32"/>
        <v>0</v>
      </c>
      <c r="M63" s="74">
        <f t="shared" si="32"/>
        <v>0</v>
      </c>
      <c r="N63" s="74">
        <f t="shared" si="32"/>
        <v>0</v>
      </c>
      <c r="O63" s="74">
        <f t="shared" si="32"/>
        <v>0</v>
      </c>
      <c r="P63" s="74">
        <f t="shared" si="32"/>
        <v>0</v>
      </c>
      <c r="Q63" s="74">
        <f t="shared" si="32"/>
        <v>0</v>
      </c>
      <c r="R63" s="74">
        <f t="shared" si="32"/>
        <v>0</v>
      </c>
      <c r="S63" s="74">
        <f t="shared" si="32"/>
        <v>48.599999999999994</v>
      </c>
      <c r="T63" s="74">
        <f t="shared" si="32"/>
        <v>0</v>
      </c>
      <c r="U63" s="74">
        <f t="shared" si="32"/>
        <v>0</v>
      </c>
      <c r="V63" s="74">
        <f t="shared" si="32"/>
        <v>0</v>
      </c>
      <c r="W63" s="74">
        <f t="shared" si="32"/>
        <v>0</v>
      </c>
      <c r="X63" s="74">
        <f t="shared" si="32"/>
        <v>0</v>
      </c>
      <c r="Y63" s="74"/>
      <c r="Z63" s="74">
        <f>SUM(Z3:Z62)</f>
        <v>0</v>
      </c>
      <c r="AA63" s="74">
        <f t="shared" ref="AA63:AN63" si="33">SUM(AA3:AA62)</f>
        <v>0</v>
      </c>
      <c r="AB63" s="74">
        <f t="shared" si="33"/>
        <v>0</v>
      </c>
      <c r="AC63" s="74">
        <f t="shared" si="33"/>
        <v>0</v>
      </c>
      <c r="AD63" s="74">
        <f t="shared" si="33"/>
        <v>0</v>
      </c>
      <c r="AE63" s="74">
        <f t="shared" si="33"/>
        <v>0</v>
      </c>
      <c r="AF63" s="74">
        <f t="shared" si="33"/>
        <v>0</v>
      </c>
      <c r="AG63" s="74">
        <f t="shared" si="33"/>
        <v>0</v>
      </c>
      <c r="AH63" s="74">
        <f t="shared" si="33"/>
        <v>0</v>
      </c>
      <c r="AI63" s="74">
        <f t="shared" si="33"/>
        <v>0</v>
      </c>
      <c r="AJ63" s="74">
        <f t="shared" si="33"/>
        <v>0</v>
      </c>
      <c r="AK63" s="74">
        <f t="shared" si="33"/>
        <v>0</v>
      </c>
      <c r="AL63" s="74">
        <f t="shared" si="33"/>
        <v>0</v>
      </c>
      <c r="AM63" s="74">
        <f t="shared" si="33"/>
        <v>0</v>
      </c>
      <c r="AN63" s="74">
        <f t="shared" si="33"/>
        <v>0</v>
      </c>
      <c r="AO63" s="74"/>
      <c r="AP63" s="74"/>
    </row>
    <row r="64" spans="2:42">
      <c r="H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mergeCells count="6">
    <mergeCell ref="AR18:AT18"/>
    <mergeCell ref="C63:D63"/>
    <mergeCell ref="AV23:AW23"/>
    <mergeCell ref="AY23:AZ23"/>
    <mergeCell ref="AS25:AT25"/>
    <mergeCell ref="AS27:AT28"/>
  </mergeCells>
  <dataValidations count="3">
    <dataValidation type="list" allowBlank="1" showInputMessage="1" showErrorMessage="1" sqref="F3:F62">
      <formula1>$AQ$17:$AQ$19</formula1>
    </dataValidation>
    <dataValidation type="list" allowBlank="1" showInputMessage="1" showErrorMessage="1" sqref="D6:D62 D3:D4">
      <formula1>$AQ$2:$AQ$16</formula1>
    </dataValidation>
    <dataValidation type="list" allowBlank="1" showInputMessage="1" showErrorMessage="1" sqref="D5">
      <formula1>$AQ$2:$AQ$12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AZ70"/>
  <sheetViews>
    <sheetView workbookViewId="0">
      <selection sqref="A1:XFD1048576"/>
    </sheetView>
  </sheetViews>
  <sheetFormatPr defaultRowHeight="16.5"/>
  <cols>
    <col min="1" max="1" width="1" style="56" customWidth="1"/>
    <col min="2" max="2" width="6.5703125" style="134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4" customWidth="1"/>
    <col min="7" max="8" width="13.7109375" style="56" customWidth="1"/>
    <col min="9" max="9" width="8.42578125" style="313" customWidth="1"/>
    <col min="10" max="10" width="13.5703125" style="56" hidden="1" customWidth="1"/>
    <col min="11" max="11" width="7.85546875" style="56" hidden="1" customWidth="1"/>
    <col min="12" max="12" width="7.42578125" style="56" hidden="1" customWidth="1"/>
    <col min="13" max="13" width="9.7109375" style="56" hidden="1" customWidth="1"/>
    <col min="14" max="14" width="7.42578125" style="56" hidden="1" customWidth="1"/>
    <col min="15" max="15" width="14.5703125" style="56" hidden="1" customWidth="1"/>
    <col min="16" max="16" width="16.85546875" style="56" hidden="1" customWidth="1"/>
    <col min="17" max="17" width="7.7109375" style="56" hidden="1" customWidth="1"/>
    <col min="18" max="18" width="8.85546875" style="56" hidden="1" customWidth="1"/>
    <col min="19" max="19" width="8" style="56" hidden="1" customWidth="1"/>
    <col min="20" max="20" width="7.42578125" style="56" hidden="1" customWidth="1"/>
    <col min="21" max="21" width="2" style="56" hidden="1" customWidth="1"/>
    <col min="22" max="22" width="9.7109375" style="56" hidden="1" customWidth="1"/>
    <col min="23" max="24" width="7.42578125" style="56" hidden="1" customWidth="1"/>
    <col min="25" max="25" width="1.7109375" style="56" hidden="1" customWidth="1"/>
    <col min="26" max="26" width="13.5703125" style="56" hidden="1" customWidth="1"/>
    <col min="27" max="27" width="7.85546875" style="56" hidden="1" customWidth="1"/>
    <col min="28" max="28" width="7.42578125" style="56" hidden="1" customWidth="1"/>
    <col min="29" max="29" width="9.7109375" style="56" hidden="1" customWidth="1"/>
    <col min="30" max="30" width="7.42578125" style="56" hidden="1" customWidth="1"/>
    <col min="31" max="31" width="14.5703125" style="56" hidden="1" customWidth="1"/>
    <col min="32" max="32" width="16.85546875" style="56" hidden="1" customWidth="1"/>
    <col min="33" max="33" width="7.7109375" style="56" hidden="1" customWidth="1"/>
    <col min="34" max="34" width="8.85546875" style="56" hidden="1" customWidth="1"/>
    <col min="35" max="35" width="8" style="56" hidden="1" customWidth="1"/>
    <col min="36" max="36" width="7.42578125" style="56" hidden="1" customWidth="1"/>
    <col min="37" max="37" width="13.42578125" style="56" hidden="1" customWidth="1"/>
    <col min="38" max="38" width="10.28515625" style="290" hidden="1" customWidth="1"/>
    <col min="39" max="40" width="7.42578125" style="56" hidden="1" customWidth="1"/>
    <col min="41" max="41" width="4" style="56" hidden="1" customWidth="1"/>
    <col min="42" max="42" width="4.42578125" style="56" customWidth="1"/>
    <col min="43" max="43" width="16.85546875" style="56" bestFit="1" customWidth="1"/>
    <col min="44" max="47" width="12.7109375" style="56" customWidth="1"/>
    <col min="48" max="48" width="8.28515625" style="56" bestFit="1" customWidth="1"/>
    <col min="49" max="49" width="10.5703125" style="56" bestFit="1" customWidth="1"/>
    <col min="50" max="50" width="3.28515625" style="56" customWidth="1"/>
    <col min="51" max="51" width="18.42578125" style="56" bestFit="1" customWidth="1"/>
    <col min="52" max="52" width="11.7109375" style="56" bestFit="1" customWidth="1"/>
    <col min="53" max="16384" width="9.140625" style="56"/>
  </cols>
  <sheetData>
    <row r="1" spans="2:51" ht="17.25" thickBot="1">
      <c r="AR1" s="134" t="s">
        <v>62</v>
      </c>
      <c r="AS1" s="134" t="s">
        <v>63</v>
      </c>
      <c r="AT1" s="82" t="s">
        <v>61</v>
      </c>
      <c r="AV1" s="134"/>
    </row>
    <row r="2" spans="2:51" ht="17.25" thickBot="1">
      <c r="B2" s="69" t="s">
        <v>1</v>
      </c>
      <c r="C2" s="67" t="s">
        <v>0</v>
      </c>
      <c r="D2" s="67" t="s">
        <v>59</v>
      </c>
      <c r="E2" s="67" t="s">
        <v>2</v>
      </c>
      <c r="F2" s="67" t="s">
        <v>60</v>
      </c>
      <c r="G2" s="67" t="s">
        <v>3</v>
      </c>
      <c r="H2" s="68" t="s">
        <v>4</v>
      </c>
      <c r="I2" s="314"/>
      <c r="J2" s="76" t="s">
        <v>55</v>
      </c>
      <c r="K2" s="75" t="s">
        <v>49</v>
      </c>
      <c r="L2" s="75" t="s">
        <v>91</v>
      </c>
      <c r="M2" s="75" t="s">
        <v>35</v>
      </c>
      <c r="N2" s="75" t="s">
        <v>54</v>
      </c>
      <c r="O2" s="75" t="s">
        <v>96</v>
      </c>
      <c r="P2" s="75" t="s">
        <v>52</v>
      </c>
      <c r="Q2" s="75" t="s">
        <v>57</v>
      </c>
      <c r="R2" s="75" t="s">
        <v>38</v>
      </c>
      <c r="S2" s="75" t="s">
        <v>53</v>
      </c>
      <c r="T2" s="75" t="s">
        <v>56</v>
      </c>
      <c r="U2" s="75" t="s">
        <v>50</v>
      </c>
      <c r="V2" s="291" t="str">
        <f>AQ14</f>
        <v>ESTUDOS</v>
      </c>
      <c r="W2" s="75" t="str">
        <f>AQ15</f>
        <v>MALU</v>
      </c>
      <c r="X2" s="75">
        <f>AQ16</f>
        <v>0</v>
      </c>
      <c r="Z2" s="76" t="s">
        <v>55</v>
      </c>
      <c r="AA2" s="75" t="s">
        <v>49</v>
      </c>
      <c r="AB2" s="75" t="s">
        <v>91</v>
      </c>
      <c r="AC2" s="75" t="s">
        <v>35</v>
      </c>
      <c r="AD2" s="75" t="s">
        <v>54</v>
      </c>
      <c r="AE2" s="75" t="s">
        <v>96</v>
      </c>
      <c r="AF2" s="75" t="s">
        <v>52</v>
      </c>
      <c r="AG2" s="75" t="s">
        <v>57</v>
      </c>
      <c r="AH2" s="75" t="s">
        <v>38</v>
      </c>
      <c r="AI2" s="75" t="s">
        <v>53</v>
      </c>
      <c r="AJ2" s="75" t="s">
        <v>56</v>
      </c>
      <c r="AK2" s="75" t="s">
        <v>50</v>
      </c>
      <c r="AL2" s="291" t="str">
        <f>AQ14</f>
        <v>ESTUDOS</v>
      </c>
      <c r="AM2" s="75" t="str">
        <f>AQ15</f>
        <v>MALU</v>
      </c>
      <c r="AN2" s="75">
        <f>AQ16</f>
        <v>0</v>
      </c>
      <c r="AO2" s="75"/>
      <c r="AP2" s="75"/>
      <c r="AQ2" s="72" t="s">
        <v>55</v>
      </c>
      <c r="AR2" s="98">
        <f t="shared" ref="AR2:AR16" si="0">AT2+AS2</f>
        <v>0</v>
      </c>
      <c r="AS2" s="59">
        <f>Z63</f>
        <v>0</v>
      </c>
      <c r="AT2" s="59">
        <f>J63</f>
        <v>0</v>
      </c>
    </row>
    <row r="3" spans="2:51">
      <c r="B3" s="61">
        <v>45097</v>
      </c>
      <c r="C3" s="63" t="s">
        <v>282</v>
      </c>
      <c r="D3" s="80" t="s">
        <v>53</v>
      </c>
      <c r="E3" s="57">
        <v>29.7</v>
      </c>
      <c r="F3" s="77" t="s">
        <v>61</v>
      </c>
      <c r="G3" s="78">
        <f t="shared" ref="G3:G62" si="1">IF(F3="MARCIA",E3,IF(F3="AMBOS",E3/2,0))</f>
        <v>0</v>
      </c>
      <c r="H3" s="79">
        <f t="shared" ref="H3:H62" si="2">IF(F3="LUCIANO",E3,IF(F3="AMBOS",E3/2,0))</f>
        <v>29.7</v>
      </c>
      <c r="I3" s="315" t="s">
        <v>283</v>
      </c>
      <c r="J3" s="73">
        <f>IF($D3="ALIMENTAÇÃO",$H3,0)</f>
        <v>0</v>
      </c>
      <c r="K3" s="73">
        <f>IF($D3="ANIMAIS",$H3,0)</f>
        <v>0</v>
      </c>
      <c r="L3" s="73">
        <f>IF($D3="FILHO",$H3,0)</f>
        <v>0</v>
      </c>
      <c r="M3" s="73">
        <f>IF($D3="GASOLINA",$H3,0)</f>
        <v>0</v>
      </c>
      <c r="N3" s="73">
        <f>IF($D3="LAZER",$H3,0)</f>
        <v>0</v>
      </c>
      <c r="O3" s="73">
        <f>IF($D3="MANUT. IMÓVEL",$H3,0)</f>
        <v>0</v>
      </c>
      <c r="P3" s="73">
        <f>IF($D3="MANUT. VEICULAR",$H3,0)</f>
        <v>0</v>
      </c>
      <c r="Q3" s="73">
        <f>IF($D3="MÓVEIS",$H3,0)</f>
        <v>0</v>
      </c>
      <c r="R3" s="73">
        <f>IF($D3="OUTROS",$H3,0)</f>
        <v>0</v>
      </c>
      <c r="S3" s="73">
        <f>IF($D3="PLANOS",$H3,0)</f>
        <v>29.7</v>
      </c>
      <c r="T3" s="73">
        <f>IF($D3="SAÚDE",$H3,0)</f>
        <v>0</v>
      </c>
      <c r="U3" s="73">
        <f>IF($D3="TRANSPORTE",$H3,0)</f>
        <v>0</v>
      </c>
      <c r="V3" s="73">
        <f>IF($D3=V$2,$H3,0)</f>
        <v>0</v>
      </c>
      <c r="W3" s="73">
        <f t="shared" ref="W3:X18" si="3">IF($D3=W$2,$H3,0)</f>
        <v>0</v>
      </c>
      <c r="X3" s="73">
        <f t="shared" si="3"/>
        <v>0</v>
      </c>
      <c r="Z3" s="73">
        <f>IF($D3="ALIMENTAÇÃO",$G3,0)</f>
        <v>0</v>
      </c>
      <c r="AA3" s="73">
        <f>IF($D3="ANIMAIS",$G3,0)</f>
        <v>0</v>
      </c>
      <c r="AB3" s="73">
        <f>IF($D3="FILHO",$G3,0)</f>
        <v>0</v>
      </c>
      <c r="AC3" s="73">
        <f>IF($D3="GASOLINA",$G3,0)</f>
        <v>0</v>
      </c>
      <c r="AD3" s="73">
        <f>IF($D3="LAZER",$G3,0)</f>
        <v>0</v>
      </c>
      <c r="AE3" s="73">
        <f>IF($D3="MANUT. IMÓVEL",$G3,0)</f>
        <v>0</v>
      </c>
      <c r="AF3" s="73">
        <f>IF($D3="MANUT. VEICULAR",$G3,0)</f>
        <v>0</v>
      </c>
      <c r="AG3" s="73">
        <f>IF($D3="MÓVEIS",$G3,0)</f>
        <v>0</v>
      </c>
      <c r="AH3" s="73">
        <f>IF($D3="OUTROS",$G3,0)</f>
        <v>0</v>
      </c>
      <c r="AI3" s="73">
        <f>IF($D3="PLANOS",$G3,0)</f>
        <v>0</v>
      </c>
      <c r="AJ3" s="73">
        <f>IF($D3="SAÚDE",$G3,0)</f>
        <v>0</v>
      </c>
      <c r="AK3" s="73">
        <f>IF($D3="TRANSPORTE",$G3,0)</f>
        <v>0</v>
      </c>
      <c r="AL3" s="73">
        <f>IF($D3=AL$2,$G3,0)</f>
        <v>0</v>
      </c>
      <c r="AM3" s="73">
        <f t="shared" ref="AM3:AN18" si="4">IF($D3=AM$2,$G3,0)</f>
        <v>0</v>
      </c>
      <c r="AN3" s="73">
        <f t="shared" si="4"/>
        <v>0</v>
      </c>
      <c r="AQ3" s="72" t="s">
        <v>49</v>
      </c>
      <c r="AR3" s="98">
        <f t="shared" si="0"/>
        <v>0</v>
      </c>
      <c r="AS3" s="59">
        <f>AA63</f>
        <v>0</v>
      </c>
      <c r="AT3" s="59">
        <f>K63</f>
        <v>0</v>
      </c>
    </row>
    <row r="4" spans="2:51">
      <c r="B4" s="61">
        <v>44964</v>
      </c>
      <c r="C4" s="63" t="s">
        <v>281</v>
      </c>
      <c r="D4" s="80" t="s">
        <v>53</v>
      </c>
      <c r="E4" s="57">
        <v>18.899999999999999</v>
      </c>
      <c r="F4" s="77" t="s">
        <v>61</v>
      </c>
      <c r="G4" s="78">
        <f t="shared" si="1"/>
        <v>0</v>
      </c>
      <c r="H4" s="79">
        <f t="shared" si="2"/>
        <v>18.899999999999999</v>
      </c>
      <c r="I4" s="315" t="s">
        <v>283</v>
      </c>
      <c r="J4" s="73">
        <f>IF($D4="ALIMENTAÇÃO",$H4,0)</f>
        <v>0</v>
      </c>
      <c r="K4" s="73">
        <f>IF($D4="ANIMAIS",$H4,0)</f>
        <v>0</v>
      </c>
      <c r="L4" s="73">
        <f>IF($D4="FILHO",$H4,0)</f>
        <v>0</v>
      </c>
      <c r="M4" s="73">
        <f>IF($D4="GASOLINA",$H4,0)</f>
        <v>0</v>
      </c>
      <c r="N4" s="73">
        <f>IF($D4="LAZER",$H4,0)</f>
        <v>0</v>
      </c>
      <c r="O4" s="73">
        <f>IF($D4="MANUT. IMÓVEL",$H4,0)</f>
        <v>0</v>
      </c>
      <c r="P4" s="73">
        <f>IF($D4="MANUT. VEICULAR",$H4,0)</f>
        <v>0</v>
      </c>
      <c r="Q4" s="73">
        <f>IF($D4="MÓVEIS",$H4,0)</f>
        <v>0</v>
      </c>
      <c r="R4" s="73">
        <f>IF($D4="OUTROS",$H4,0)</f>
        <v>0</v>
      </c>
      <c r="S4" s="73">
        <f>IF($D4="PLANOS",$H4,0)</f>
        <v>18.899999999999999</v>
      </c>
      <c r="T4" s="73">
        <f>IF($D4="SAÚDE",$H4,0)</f>
        <v>0</v>
      </c>
      <c r="U4" s="73">
        <f>IF($D4="TRANSPORTE",$H4,0)</f>
        <v>0</v>
      </c>
      <c r="V4" s="73">
        <f t="shared" ref="V4:X35" si="5">IF($D4=V$2,$H4,0)</f>
        <v>0</v>
      </c>
      <c r="W4" s="73">
        <f t="shared" si="3"/>
        <v>0</v>
      </c>
      <c r="X4" s="73">
        <f t="shared" si="3"/>
        <v>0</v>
      </c>
      <c r="Z4" s="73">
        <f t="shared" ref="Z4:Z62" si="6">IF($D4="ALIMENTAÇÃO",$G4,0)</f>
        <v>0</v>
      </c>
      <c r="AA4" s="73">
        <f t="shared" ref="AA4:AA62" si="7">IF($D4="ANIMAIS",$G4,0)</f>
        <v>0</v>
      </c>
      <c r="AB4" s="73">
        <f t="shared" ref="AB4:AB62" si="8">IF($D4="FILHO",$G4,0)</f>
        <v>0</v>
      </c>
      <c r="AC4" s="73">
        <f t="shared" ref="AC4:AC62" si="9">IF($D4="GASOLINA",$G4,0)</f>
        <v>0</v>
      </c>
      <c r="AD4" s="73">
        <f t="shared" ref="AD4:AD62" si="10">IF($D4="LAZER",$G4,0)</f>
        <v>0</v>
      </c>
      <c r="AE4" s="73">
        <f t="shared" ref="AE4:AE62" si="11">IF($D4="MANUT. IMÓVEL",$G4,0)</f>
        <v>0</v>
      </c>
      <c r="AF4" s="73">
        <f t="shared" ref="AF4:AF62" si="12">IF($D4="MANUT. VEICULAR",$G4,0)</f>
        <v>0</v>
      </c>
      <c r="AG4" s="73">
        <f t="shared" ref="AG4:AG62" si="13">IF($D4="MÓVEIS",$G4,0)</f>
        <v>0</v>
      </c>
      <c r="AH4" s="73">
        <f t="shared" ref="AH4:AH62" si="14">IF($D4="OUTROS",$G4,0)</f>
        <v>0</v>
      </c>
      <c r="AI4" s="73">
        <f t="shared" ref="AI4:AI62" si="15">IF($D4="PLANOS",$G4,0)</f>
        <v>0</v>
      </c>
      <c r="AJ4" s="73">
        <f t="shared" ref="AJ4:AJ62" si="16">IF($D4="SAÚDE",$G4,0)</f>
        <v>0</v>
      </c>
      <c r="AK4" s="73">
        <f t="shared" ref="AK4:AK62" si="17">IF($D4="TRANSPORTE",$G4,0)</f>
        <v>0</v>
      </c>
      <c r="AL4" s="73">
        <f t="shared" ref="AL4:AN62" si="18">IF($D4=AL$2,$G4,0)</f>
        <v>0</v>
      </c>
      <c r="AM4" s="73">
        <f t="shared" si="4"/>
        <v>0</v>
      </c>
      <c r="AN4" s="73">
        <f t="shared" si="4"/>
        <v>0</v>
      </c>
      <c r="AQ4" s="72" t="s">
        <v>91</v>
      </c>
      <c r="AR4" s="98">
        <f t="shared" si="0"/>
        <v>0</v>
      </c>
      <c r="AS4" s="59">
        <f>AB63</f>
        <v>0</v>
      </c>
      <c r="AT4" s="59">
        <f>L63</f>
        <v>0</v>
      </c>
    </row>
    <row r="5" spans="2:51">
      <c r="B5" s="61"/>
      <c r="C5" s="63"/>
      <c r="D5" s="80"/>
      <c r="E5" s="57"/>
      <c r="F5" s="77"/>
      <c r="G5" s="78">
        <f t="shared" si="1"/>
        <v>0</v>
      </c>
      <c r="H5" s="79">
        <f t="shared" si="2"/>
        <v>0</v>
      </c>
      <c r="I5" s="315"/>
      <c r="J5" s="73">
        <f t="shared" ref="J5:J62" si="19">IF($D5="ALIMENTAÇÃO",$H5,0)</f>
        <v>0</v>
      </c>
      <c r="K5" s="73">
        <f t="shared" ref="K5:K62" si="20">IF($D5="ANIMAIS",$H5,0)</f>
        <v>0</v>
      </c>
      <c r="L5" s="73">
        <f t="shared" ref="L5:L62" si="21">IF($D5="FILHO",$H5,0)</f>
        <v>0</v>
      </c>
      <c r="M5" s="73">
        <f t="shared" ref="M5:M62" si="22">IF($D5="GASOLINA",$H5,0)</f>
        <v>0</v>
      </c>
      <c r="N5" s="73">
        <f t="shared" ref="N5:N62" si="23">IF($D5="LAZER",$H5,0)</f>
        <v>0</v>
      </c>
      <c r="O5" s="73">
        <f t="shared" ref="O5:O62" si="24">IF($D5="MANUT. IMÓVEL",$H5,0)</f>
        <v>0</v>
      </c>
      <c r="P5" s="73">
        <f t="shared" ref="P5:P62" si="25">IF($D5="MANUT. VEICULAR",$H5,0)</f>
        <v>0</v>
      </c>
      <c r="Q5" s="73">
        <f t="shared" ref="Q5:Q62" si="26">IF($D5="MÓVEIS",$H5,0)</f>
        <v>0</v>
      </c>
      <c r="R5" s="73">
        <f t="shared" ref="R5:R62" si="27">IF($D5="OUTROS",$H5,0)</f>
        <v>0</v>
      </c>
      <c r="S5" s="73">
        <f t="shared" ref="S5:S62" si="28">IF($D5="PLANOS",$H5,0)</f>
        <v>0</v>
      </c>
      <c r="T5" s="73">
        <f t="shared" ref="T5:T62" si="29">IF($D5="SAÚDE",$H5,0)</f>
        <v>0</v>
      </c>
      <c r="U5" s="73">
        <f t="shared" ref="U5:U62" si="30">IF($D5="TRANSPORTE",$H5,0)</f>
        <v>0</v>
      </c>
      <c r="V5" s="73">
        <f t="shared" si="5"/>
        <v>0</v>
      </c>
      <c r="W5" s="73">
        <f t="shared" si="3"/>
        <v>0</v>
      </c>
      <c r="X5" s="73">
        <f t="shared" si="3"/>
        <v>0</v>
      </c>
      <c r="Z5" s="73">
        <f t="shared" si="6"/>
        <v>0</v>
      </c>
      <c r="AA5" s="73">
        <f t="shared" si="7"/>
        <v>0</v>
      </c>
      <c r="AB5" s="73">
        <f t="shared" si="8"/>
        <v>0</v>
      </c>
      <c r="AC5" s="73">
        <f t="shared" si="9"/>
        <v>0</v>
      </c>
      <c r="AD5" s="73">
        <f t="shared" si="10"/>
        <v>0</v>
      </c>
      <c r="AE5" s="73">
        <f t="shared" si="11"/>
        <v>0</v>
      </c>
      <c r="AF5" s="73">
        <f t="shared" si="12"/>
        <v>0</v>
      </c>
      <c r="AG5" s="73">
        <f t="shared" si="13"/>
        <v>0</v>
      </c>
      <c r="AH5" s="73">
        <f t="shared" si="14"/>
        <v>0</v>
      </c>
      <c r="AI5" s="73">
        <f t="shared" si="15"/>
        <v>0</v>
      </c>
      <c r="AJ5" s="73">
        <f t="shared" si="16"/>
        <v>0</v>
      </c>
      <c r="AK5" s="73">
        <f t="shared" si="17"/>
        <v>0</v>
      </c>
      <c r="AL5" s="73">
        <f t="shared" si="18"/>
        <v>0</v>
      </c>
      <c r="AM5" s="73">
        <f t="shared" si="4"/>
        <v>0</v>
      </c>
      <c r="AN5" s="73">
        <f t="shared" si="4"/>
        <v>0</v>
      </c>
      <c r="AQ5" s="72" t="s">
        <v>35</v>
      </c>
      <c r="AR5" s="98">
        <f t="shared" si="0"/>
        <v>0</v>
      </c>
      <c r="AS5" s="59">
        <f>AC63</f>
        <v>0</v>
      </c>
      <c r="AT5" s="59">
        <f>M63</f>
        <v>0</v>
      </c>
    </row>
    <row r="6" spans="2:51">
      <c r="B6" s="61"/>
      <c r="C6" s="63"/>
      <c r="D6" s="80"/>
      <c r="E6" s="57"/>
      <c r="F6" s="77"/>
      <c r="G6" s="78">
        <f t="shared" si="1"/>
        <v>0</v>
      </c>
      <c r="H6" s="79">
        <f t="shared" si="2"/>
        <v>0</v>
      </c>
      <c r="I6" s="315"/>
      <c r="J6" s="73">
        <f t="shared" si="19"/>
        <v>0</v>
      </c>
      <c r="K6" s="73">
        <f t="shared" si="20"/>
        <v>0</v>
      </c>
      <c r="L6" s="73">
        <f t="shared" si="21"/>
        <v>0</v>
      </c>
      <c r="M6" s="73">
        <f t="shared" si="22"/>
        <v>0</v>
      </c>
      <c r="N6" s="73">
        <f t="shared" si="23"/>
        <v>0</v>
      </c>
      <c r="O6" s="73">
        <f t="shared" si="24"/>
        <v>0</v>
      </c>
      <c r="P6" s="73">
        <f t="shared" si="25"/>
        <v>0</v>
      </c>
      <c r="Q6" s="73">
        <f t="shared" si="26"/>
        <v>0</v>
      </c>
      <c r="R6" s="73">
        <f t="shared" si="27"/>
        <v>0</v>
      </c>
      <c r="S6" s="73">
        <f t="shared" si="28"/>
        <v>0</v>
      </c>
      <c r="T6" s="73">
        <f t="shared" si="29"/>
        <v>0</v>
      </c>
      <c r="U6" s="73">
        <f t="shared" si="30"/>
        <v>0</v>
      </c>
      <c r="V6" s="73">
        <f t="shared" si="5"/>
        <v>0</v>
      </c>
      <c r="W6" s="73">
        <f t="shared" si="3"/>
        <v>0</v>
      </c>
      <c r="X6" s="73">
        <f t="shared" si="3"/>
        <v>0</v>
      </c>
      <c r="Z6" s="73">
        <f t="shared" si="6"/>
        <v>0</v>
      </c>
      <c r="AA6" s="73">
        <f t="shared" si="7"/>
        <v>0</v>
      </c>
      <c r="AB6" s="73">
        <f t="shared" si="8"/>
        <v>0</v>
      </c>
      <c r="AC6" s="73">
        <f t="shared" si="9"/>
        <v>0</v>
      </c>
      <c r="AD6" s="73">
        <f t="shared" si="10"/>
        <v>0</v>
      </c>
      <c r="AE6" s="73">
        <f t="shared" si="11"/>
        <v>0</v>
      </c>
      <c r="AF6" s="73">
        <f t="shared" si="12"/>
        <v>0</v>
      </c>
      <c r="AG6" s="73">
        <f t="shared" si="13"/>
        <v>0</v>
      </c>
      <c r="AH6" s="73">
        <f t="shared" si="14"/>
        <v>0</v>
      </c>
      <c r="AI6" s="73">
        <f t="shared" si="15"/>
        <v>0</v>
      </c>
      <c r="AJ6" s="73">
        <f t="shared" si="16"/>
        <v>0</v>
      </c>
      <c r="AK6" s="73">
        <f t="shared" si="17"/>
        <v>0</v>
      </c>
      <c r="AL6" s="73">
        <f t="shared" si="18"/>
        <v>0</v>
      </c>
      <c r="AM6" s="73">
        <f t="shared" si="4"/>
        <v>0</v>
      </c>
      <c r="AN6" s="73">
        <f t="shared" si="4"/>
        <v>0</v>
      </c>
      <c r="AQ6" s="72" t="s">
        <v>54</v>
      </c>
      <c r="AR6" s="98">
        <f t="shared" si="0"/>
        <v>0</v>
      </c>
      <c r="AS6" s="59">
        <f>AD63</f>
        <v>0</v>
      </c>
      <c r="AT6" s="59">
        <f>N63</f>
        <v>0</v>
      </c>
    </row>
    <row r="7" spans="2:51">
      <c r="B7" s="61"/>
      <c r="C7" s="63"/>
      <c r="D7" s="80"/>
      <c r="E7" s="57"/>
      <c r="F7" s="77"/>
      <c r="G7" s="78">
        <f t="shared" si="1"/>
        <v>0</v>
      </c>
      <c r="H7" s="79">
        <f t="shared" si="2"/>
        <v>0</v>
      </c>
      <c r="I7" s="315"/>
      <c r="J7" s="73">
        <f t="shared" si="19"/>
        <v>0</v>
      </c>
      <c r="K7" s="73">
        <f t="shared" si="20"/>
        <v>0</v>
      </c>
      <c r="L7" s="73">
        <f t="shared" si="21"/>
        <v>0</v>
      </c>
      <c r="M7" s="73">
        <f t="shared" si="22"/>
        <v>0</v>
      </c>
      <c r="N7" s="73">
        <f t="shared" si="23"/>
        <v>0</v>
      </c>
      <c r="O7" s="73">
        <f t="shared" si="24"/>
        <v>0</v>
      </c>
      <c r="P7" s="73">
        <f t="shared" si="25"/>
        <v>0</v>
      </c>
      <c r="Q7" s="73">
        <f t="shared" si="26"/>
        <v>0</v>
      </c>
      <c r="R7" s="73">
        <f t="shared" si="27"/>
        <v>0</v>
      </c>
      <c r="S7" s="73">
        <f t="shared" si="28"/>
        <v>0</v>
      </c>
      <c r="T7" s="73">
        <f t="shared" si="29"/>
        <v>0</v>
      </c>
      <c r="U7" s="73">
        <f t="shared" si="30"/>
        <v>0</v>
      </c>
      <c r="V7" s="73">
        <f t="shared" si="5"/>
        <v>0</v>
      </c>
      <c r="W7" s="73">
        <f t="shared" si="3"/>
        <v>0</v>
      </c>
      <c r="X7" s="73">
        <f t="shared" si="3"/>
        <v>0</v>
      </c>
      <c r="Z7" s="73">
        <f t="shared" si="6"/>
        <v>0</v>
      </c>
      <c r="AA7" s="73">
        <f t="shared" si="7"/>
        <v>0</v>
      </c>
      <c r="AB7" s="73">
        <f t="shared" si="8"/>
        <v>0</v>
      </c>
      <c r="AC7" s="73">
        <f t="shared" si="9"/>
        <v>0</v>
      </c>
      <c r="AD7" s="73">
        <f t="shared" si="10"/>
        <v>0</v>
      </c>
      <c r="AE7" s="73">
        <f t="shared" si="11"/>
        <v>0</v>
      </c>
      <c r="AF7" s="73">
        <f t="shared" si="12"/>
        <v>0</v>
      </c>
      <c r="AG7" s="73">
        <f t="shared" si="13"/>
        <v>0</v>
      </c>
      <c r="AH7" s="73">
        <f t="shared" si="14"/>
        <v>0</v>
      </c>
      <c r="AI7" s="73">
        <f t="shared" si="15"/>
        <v>0</v>
      </c>
      <c r="AJ7" s="73">
        <f t="shared" si="16"/>
        <v>0</v>
      </c>
      <c r="AK7" s="73">
        <f t="shared" si="17"/>
        <v>0</v>
      </c>
      <c r="AL7" s="73">
        <f t="shared" si="18"/>
        <v>0</v>
      </c>
      <c r="AM7" s="73">
        <f t="shared" si="4"/>
        <v>0</v>
      </c>
      <c r="AN7" s="73">
        <f t="shared" si="4"/>
        <v>0</v>
      </c>
      <c r="AQ7" s="72" t="s">
        <v>51</v>
      </c>
      <c r="AR7" s="98">
        <f t="shared" si="0"/>
        <v>0</v>
      </c>
      <c r="AS7" s="59">
        <f>AE63</f>
        <v>0</v>
      </c>
      <c r="AT7" s="59">
        <f>O63</f>
        <v>0</v>
      </c>
    </row>
    <row r="8" spans="2:51">
      <c r="B8" s="61"/>
      <c r="C8" s="63"/>
      <c r="D8" s="80"/>
      <c r="E8" s="57"/>
      <c r="F8" s="77"/>
      <c r="G8" s="78">
        <f t="shared" si="1"/>
        <v>0</v>
      </c>
      <c r="H8" s="79">
        <f t="shared" si="2"/>
        <v>0</v>
      </c>
      <c r="I8" s="315"/>
      <c r="J8" s="73">
        <f t="shared" si="19"/>
        <v>0</v>
      </c>
      <c r="K8" s="73">
        <f t="shared" si="20"/>
        <v>0</v>
      </c>
      <c r="L8" s="73">
        <f t="shared" si="21"/>
        <v>0</v>
      </c>
      <c r="M8" s="73">
        <f t="shared" si="22"/>
        <v>0</v>
      </c>
      <c r="N8" s="73">
        <f t="shared" si="23"/>
        <v>0</v>
      </c>
      <c r="O8" s="73">
        <f t="shared" si="24"/>
        <v>0</v>
      </c>
      <c r="P8" s="73">
        <f t="shared" si="25"/>
        <v>0</v>
      </c>
      <c r="Q8" s="73">
        <f t="shared" si="26"/>
        <v>0</v>
      </c>
      <c r="R8" s="73">
        <f t="shared" si="27"/>
        <v>0</v>
      </c>
      <c r="S8" s="73">
        <f t="shared" si="28"/>
        <v>0</v>
      </c>
      <c r="T8" s="73">
        <f t="shared" si="29"/>
        <v>0</v>
      </c>
      <c r="U8" s="73">
        <f t="shared" si="30"/>
        <v>0</v>
      </c>
      <c r="V8" s="73">
        <f t="shared" si="5"/>
        <v>0</v>
      </c>
      <c r="W8" s="73">
        <f t="shared" si="3"/>
        <v>0</v>
      </c>
      <c r="X8" s="73">
        <f t="shared" si="3"/>
        <v>0</v>
      </c>
      <c r="Z8" s="73">
        <f t="shared" si="6"/>
        <v>0</v>
      </c>
      <c r="AA8" s="73">
        <f t="shared" si="7"/>
        <v>0</v>
      </c>
      <c r="AB8" s="73">
        <f t="shared" si="8"/>
        <v>0</v>
      </c>
      <c r="AC8" s="73">
        <f t="shared" si="9"/>
        <v>0</v>
      </c>
      <c r="AD8" s="73">
        <f t="shared" si="10"/>
        <v>0</v>
      </c>
      <c r="AE8" s="73">
        <f t="shared" si="11"/>
        <v>0</v>
      </c>
      <c r="AF8" s="73">
        <f t="shared" si="12"/>
        <v>0</v>
      </c>
      <c r="AG8" s="73">
        <f t="shared" si="13"/>
        <v>0</v>
      </c>
      <c r="AH8" s="73">
        <f t="shared" si="14"/>
        <v>0</v>
      </c>
      <c r="AI8" s="73">
        <f t="shared" si="15"/>
        <v>0</v>
      </c>
      <c r="AJ8" s="73">
        <f t="shared" si="16"/>
        <v>0</v>
      </c>
      <c r="AK8" s="73">
        <f t="shared" si="17"/>
        <v>0</v>
      </c>
      <c r="AL8" s="73">
        <f t="shared" si="18"/>
        <v>0</v>
      </c>
      <c r="AM8" s="73">
        <f t="shared" si="4"/>
        <v>0</v>
      </c>
      <c r="AN8" s="73">
        <f t="shared" si="4"/>
        <v>0</v>
      </c>
      <c r="AQ8" s="72" t="s">
        <v>52</v>
      </c>
      <c r="AR8" s="98">
        <f t="shared" si="0"/>
        <v>0</v>
      </c>
      <c r="AS8" s="59">
        <f>AF63</f>
        <v>0</v>
      </c>
      <c r="AT8" s="59">
        <f>P63</f>
        <v>0</v>
      </c>
    </row>
    <row r="9" spans="2:51">
      <c r="B9" s="61"/>
      <c r="C9" s="63"/>
      <c r="D9" s="80"/>
      <c r="E9" s="57"/>
      <c r="F9" s="77"/>
      <c r="G9" s="78">
        <f t="shared" si="1"/>
        <v>0</v>
      </c>
      <c r="H9" s="79">
        <f t="shared" si="2"/>
        <v>0</v>
      </c>
      <c r="I9" s="315"/>
      <c r="J9" s="73">
        <f t="shared" si="19"/>
        <v>0</v>
      </c>
      <c r="K9" s="73">
        <f t="shared" si="20"/>
        <v>0</v>
      </c>
      <c r="L9" s="73">
        <f t="shared" si="21"/>
        <v>0</v>
      </c>
      <c r="M9" s="73">
        <f t="shared" si="22"/>
        <v>0</v>
      </c>
      <c r="N9" s="73">
        <f t="shared" si="23"/>
        <v>0</v>
      </c>
      <c r="O9" s="73">
        <f t="shared" si="24"/>
        <v>0</v>
      </c>
      <c r="P9" s="73">
        <f t="shared" si="25"/>
        <v>0</v>
      </c>
      <c r="Q9" s="73">
        <f t="shared" si="26"/>
        <v>0</v>
      </c>
      <c r="R9" s="73">
        <f t="shared" si="27"/>
        <v>0</v>
      </c>
      <c r="S9" s="73">
        <f t="shared" si="28"/>
        <v>0</v>
      </c>
      <c r="T9" s="73">
        <f t="shared" si="29"/>
        <v>0</v>
      </c>
      <c r="U9" s="73">
        <f t="shared" si="30"/>
        <v>0</v>
      </c>
      <c r="V9" s="73">
        <f t="shared" si="5"/>
        <v>0</v>
      </c>
      <c r="W9" s="73">
        <f t="shared" si="3"/>
        <v>0</v>
      </c>
      <c r="X9" s="73">
        <f t="shared" si="3"/>
        <v>0</v>
      </c>
      <c r="Z9" s="73">
        <f t="shared" si="6"/>
        <v>0</v>
      </c>
      <c r="AA9" s="73">
        <f t="shared" si="7"/>
        <v>0</v>
      </c>
      <c r="AB9" s="73">
        <f t="shared" si="8"/>
        <v>0</v>
      </c>
      <c r="AC9" s="73">
        <f t="shared" si="9"/>
        <v>0</v>
      </c>
      <c r="AD9" s="73">
        <f t="shared" si="10"/>
        <v>0</v>
      </c>
      <c r="AE9" s="73">
        <f t="shared" si="11"/>
        <v>0</v>
      </c>
      <c r="AF9" s="73">
        <f t="shared" si="12"/>
        <v>0</v>
      </c>
      <c r="AG9" s="73">
        <f t="shared" si="13"/>
        <v>0</v>
      </c>
      <c r="AH9" s="73">
        <f t="shared" si="14"/>
        <v>0</v>
      </c>
      <c r="AI9" s="73">
        <f t="shared" si="15"/>
        <v>0</v>
      </c>
      <c r="AJ9" s="73">
        <f t="shared" si="16"/>
        <v>0</v>
      </c>
      <c r="AK9" s="73">
        <f t="shared" si="17"/>
        <v>0</v>
      </c>
      <c r="AL9" s="73">
        <f t="shared" si="18"/>
        <v>0</v>
      </c>
      <c r="AM9" s="73">
        <f t="shared" si="4"/>
        <v>0</v>
      </c>
      <c r="AN9" s="73">
        <f t="shared" si="4"/>
        <v>0</v>
      </c>
      <c r="AQ9" s="72" t="s">
        <v>57</v>
      </c>
      <c r="AR9" s="98">
        <f t="shared" si="0"/>
        <v>0</v>
      </c>
      <c r="AS9" s="59">
        <f>AG63</f>
        <v>0</v>
      </c>
      <c r="AT9" s="59">
        <f>Q63</f>
        <v>0</v>
      </c>
    </row>
    <row r="10" spans="2:51">
      <c r="B10" s="61"/>
      <c r="C10" s="63"/>
      <c r="D10" s="80"/>
      <c r="E10" s="57"/>
      <c r="F10" s="77"/>
      <c r="G10" s="78">
        <f t="shared" si="1"/>
        <v>0</v>
      </c>
      <c r="H10" s="79">
        <f t="shared" si="2"/>
        <v>0</v>
      </c>
      <c r="I10" s="315"/>
      <c r="J10" s="73">
        <f t="shared" si="19"/>
        <v>0</v>
      </c>
      <c r="K10" s="73">
        <f t="shared" si="20"/>
        <v>0</v>
      </c>
      <c r="L10" s="73">
        <f t="shared" si="21"/>
        <v>0</v>
      </c>
      <c r="M10" s="73">
        <f t="shared" si="22"/>
        <v>0</v>
      </c>
      <c r="N10" s="73">
        <f t="shared" si="23"/>
        <v>0</v>
      </c>
      <c r="O10" s="73">
        <f t="shared" si="24"/>
        <v>0</v>
      </c>
      <c r="P10" s="73">
        <f t="shared" si="25"/>
        <v>0</v>
      </c>
      <c r="Q10" s="73">
        <f t="shared" si="26"/>
        <v>0</v>
      </c>
      <c r="R10" s="73">
        <f t="shared" si="27"/>
        <v>0</v>
      </c>
      <c r="S10" s="73">
        <f t="shared" si="28"/>
        <v>0</v>
      </c>
      <c r="T10" s="73">
        <f t="shared" si="29"/>
        <v>0</v>
      </c>
      <c r="U10" s="73">
        <f t="shared" si="30"/>
        <v>0</v>
      </c>
      <c r="V10" s="73">
        <f t="shared" si="5"/>
        <v>0</v>
      </c>
      <c r="W10" s="73">
        <f t="shared" si="3"/>
        <v>0</v>
      </c>
      <c r="X10" s="73">
        <f t="shared" si="3"/>
        <v>0</v>
      </c>
      <c r="Z10" s="73">
        <f t="shared" si="6"/>
        <v>0</v>
      </c>
      <c r="AA10" s="73">
        <f t="shared" si="7"/>
        <v>0</v>
      </c>
      <c r="AB10" s="73">
        <f t="shared" si="8"/>
        <v>0</v>
      </c>
      <c r="AC10" s="73">
        <f t="shared" si="9"/>
        <v>0</v>
      </c>
      <c r="AD10" s="73">
        <f t="shared" si="10"/>
        <v>0</v>
      </c>
      <c r="AE10" s="73">
        <f t="shared" si="11"/>
        <v>0</v>
      </c>
      <c r="AF10" s="73">
        <f t="shared" si="12"/>
        <v>0</v>
      </c>
      <c r="AG10" s="73">
        <f t="shared" si="13"/>
        <v>0</v>
      </c>
      <c r="AH10" s="73">
        <f t="shared" si="14"/>
        <v>0</v>
      </c>
      <c r="AI10" s="73">
        <f t="shared" si="15"/>
        <v>0</v>
      </c>
      <c r="AJ10" s="73">
        <f t="shared" si="16"/>
        <v>0</v>
      </c>
      <c r="AK10" s="73">
        <f t="shared" si="17"/>
        <v>0</v>
      </c>
      <c r="AL10" s="73">
        <f t="shared" si="18"/>
        <v>0</v>
      </c>
      <c r="AM10" s="73">
        <f t="shared" si="4"/>
        <v>0</v>
      </c>
      <c r="AN10" s="73">
        <f t="shared" si="4"/>
        <v>0</v>
      </c>
      <c r="AQ10" s="72" t="s">
        <v>38</v>
      </c>
      <c r="AR10" s="98">
        <f t="shared" si="0"/>
        <v>0</v>
      </c>
      <c r="AS10" s="59">
        <f>AH63</f>
        <v>0</v>
      </c>
      <c r="AT10" s="59">
        <f>R63</f>
        <v>0</v>
      </c>
      <c r="AY10" s="60"/>
    </row>
    <row r="11" spans="2:51">
      <c r="B11" s="61"/>
      <c r="C11" s="63"/>
      <c r="D11" s="80"/>
      <c r="E11" s="57"/>
      <c r="F11" s="77"/>
      <c r="G11" s="78">
        <f t="shared" si="1"/>
        <v>0</v>
      </c>
      <c r="H11" s="79">
        <f t="shared" si="2"/>
        <v>0</v>
      </c>
      <c r="I11" s="315"/>
      <c r="J11" s="73">
        <f t="shared" si="19"/>
        <v>0</v>
      </c>
      <c r="K11" s="73">
        <f t="shared" si="20"/>
        <v>0</v>
      </c>
      <c r="L11" s="73">
        <f t="shared" si="21"/>
        <v>0</v>
      </c>
      <c r="M11" s="73">
        <f t="shared" si="22"/>
        <v>0</v>
      </c>
      <c r="N11" s="73">
        <f t="shared" si="23"/>
        <v>0</v>
      </c>
      <c r="O11" s="73">
        <f t="shared" si="24"/>
        <v>0</v>
      </c>
      <c r="P11" s="73">
        <f t="shared" si="25"/>
        <v>0</v>
      </c>
      <c r="Q11" s="73">
        <f t="shared" si="26"/>
        <v>0</v>
      </c>
      <c r="R11" s="73">
        <f t="shared" si="27"/>
        <v>0</v>
      </c>
      <c r="S11" s="73">
        <f t="shared" si="28"/>
        <v>0</v>
      </c>
      <c r="T11" s="73">
        <f t="shared" si="29"/>
        <v>0</v>
      </c>
      <c r="U11" s="73">
        <f t="shared" si="30"/>
        <v>0</v>
      </c>
      <c r="V11" s="73">
        <f t="shared" si="5"/>
        <v>0</v>
      </c>
      <c r="W11" s="73">
        <f t="shared" si="3"/>
        <v>0</v>
      </c>
      <c r="X11" s="73">
        <f t="shared" si="3"/>
        <v>0</v>
      </c>
      <c r="Z11" s="73">
        <f t="shared" si="6"/>
        <v>0</v>
      </c>
      <c r="AA11" s="73">
        <f t="shared" si="7"/>
        <v>0</v>
      </c>
      <c r="AB11" s="73">
        <f t="shared" si="8"/>
        <v>0</v>
      </c>
      <c r="AC11" s="73">
        <f t="shared" si="9"/>
        <v>0</v>
      </c>
      <c r="AD11" s="73">
        <f t="shared" si="10"/>
        <v>0</v>
      </c>
      <c r="AE11" s="73">
        <f t="shared" si="11"/>
        <v>0</v>
      </c>
      <c r="AF11" s="73">
        <f t="shared" si="12"/>
        <v>0</v>
      </c>
      <c r="AG11" s="73">
        <f t="shared" si="13"/>
        <v>0</v>
      </c>
      <c r="AH11" s="73">
        <f t="shared" si="14"/>
        <v>0</v>
      </c>
      <c r="AI11" s="73">
        <f t="shared" si="15"/>
        <v>0</v>
      </c>
      <c r="AJ11" s="73">
        <f t="shared" si="16"/>
        <v>0</v>
      </c>
      <c r="AK11" s="73">
        <f t="shared" si="17"/>
        <v>0</v>
      </c>
      <c r="AL11" s="73">
        <f t="shared" si="18"/>
        <v>0</v>
      </c>
      <c r="AM11" s="73">
        <f t="shared" si="4"/>
        <v>0</v>
      </c>
      <c r="AN11" s="73">
        <f t="shared" si="4"/>
        <v>0</v>
      </c>
      <c r="AQ11" s="72" t="s">
        <v>53</v>
      </c>
      <c r="AR11" s="98">
        <f t="shared" si="0"/>
        <v>48.599999999999994</v>
      </c>
      <c r="AS11" s="59">
        <f>AI63</f>
        <v>0</v>
      </c>
      <c r="AT11" s="59">
        <f>S63</f>
        <v>48.599999999999994</v>
      </c>
      <c r="AY11" s="60"/>
    </row>
    <row r="12" spans="2:51">
      <c r="B12" s="61"/>
      <c r="C12" s="63"/>
      <c r="D12" s="80"/>
      <c r="E12" s="57"/>
      <c r="F12" s="77"/>
      <c r="G12" s="78">
        <f t="shared" si="1"/>
        <v>0</v>
      </c>
      <c r="H12" s="79">
        <f t="shared" si="2"/>
        <v>0</v>
      </c>
      <c r="I12" s="315"/>
      <c r="J12" s="73">
        <f t="shared" si="19"/>
        <v>0</v>
      </c>
      <c r="K12" s="73">
        <f t="shared" si="20"/>
        <v>0</v>
      </c>
      <c r="L12" s="73">
        <f t="shared" si="21"/>
        <v>0</v>
      </c>
      <c r="M12" s="73">
        <f t="shared" si="22"/>
        <v>0</v>
      </c>
      <c r="N12" s="73">
        <f t="shared" si="23"/>
        <v>0</v>
      </c>
      <c r="O12" s="73">
        <f t="shared" si="24"/>
        <v>0</v>
      </c>
      <c r="P12" s="73">
        <f t="shared" si="25"/>
        <v>0</v>
      </c>
      <c r="Q12" s="73">
        <f t="shared" si="26"/>
        <v>0</v>
      </c>
      <c r="R12" s="73">
        <f t="shared" si="27"/>
        <v>0</v>
      </c>
      <c r="S12" s="73">
        <f t="shared" si="28"/>
        <v>0</v>
      </c>
      <c r="T12" s="73">
        <f t="shared" si="29"/>
        <v>0</v>
      </c>
      <c r="U12" s="73">
        <f t="shared" si="30"/>
        <v>0</v>
      </c>
      <c r="V12" s="73">
        <f t="shared" si="5"/>
        <v>0</v>
      </c>
      <c r="W12" s="73">
        <f t="shared" si="3"/>
        <v>0</v>
      </c>
      <c r="X12" s="73">
        <f t="shared" si="3"/>
        <v>0</v>
      </c>
      <c r="Z12" s="73">
        <f t="shared" si="6"/>
        <v>0</v>
      </c>
      <c r="AA12" s="73">
        <f t="shared" si="7"/>
        <v>0</v>
      </c>
      <c r="AB12" s="73">
        <f t="shared" si="8"/>
        <v>0</v>
      </c>
      <c r="AC12" s="73">
        <f t="shared" si="9"/>
        <v>0</v>
      </c>
      <c r="AD12" s="73">
        <f t="shared" si="10"/>
        <v>0</v>
      </c>
      <c r="AE12" s="73">
        <f t="shared" si="11"/>
        <v>0</v>
      </c>
      <c r="AF12" s="73">
        <f t="shared" si="12"/>
        <v>0</v>
      </c>
      <c r="AG12" s="73">
        <f t="shared" si="13"/>
        <v>0</v>
      </c>
      <c r="AH12" s="73">
        <f t="shared" si="14"/>
        <v>0</v>
      </c>
      <c r="AI12" s="73">
        <f t="shared" si="15"/>
        <v>0</v>
      </c>
      <c r="AJ12" s="73">
        <f t="shared" si="16"/>
        <v>0</v>
      </c>
      <c r="AK12" s="73">
        <f t="shared" si="17"/>
        <v>0</v>
      </c>
      <c r="AL12" s="73">
        <f t="shared" si="18"/>
        <v>0</v>
      </c>
      <c r="AM12" s="73">
        <f t="shared" si="4"/>
        <v>0</v>
      </c>
      <c r="AN12" s="73">
        <f t="shared" si="4"/>
        <v>0</v>
      </c>
      <c r="AQ12" s="72" t="s">
        <v>56</v>
      </c>
      <c r="AR12" s="98">
        <f t="shared" si="0"/>
        <v>0</v>
      </c>
      <c r="AS12" s="59">
        <f>AJ63</f>
        <v>0</v>
      </c>
      <c r="AT12" s="59">
        <f>T63</f>
        <v>0</v>
      </c>
      <c r="AY12" s="60"/>
    </row>
    <row r="13" spans="2:51">
      <c r="B13" s="61"/>
      <c r="C13" s="63"/>
      <c r="D13" s="80"/>
      <c r="E13" s="57"/>
      <c r="F13" s="77"/>
      <c r="G13" s="78">
        <f t="shared" si="1"/>
        <v>0</v>
      </c>
      <c r="H13" s="79">
        <f t="shared" si="2"/>
        <v>0</v>
      </c>
      <c r="I13" s="315"/>
      <c r="J13" s="73">
        <f t="shared" si="19"/>
        <v>0</v>
      </c>
      <c r="K13" s="73">
        <f t="shared" si="20"/>
        <v>0</v>
      </c>
      <c r="L13" s="73">
        <f t="shared" si="21"/>
        <v>0</v>
      </c>
      <c r="M13" s="73">
        <f t="shared" si="22"/>
        <v>0</v>
      </c>
      <c r="N13" s="73">
        <f t="shared" si="23"/>
        <v>0</v>
      </c>
      <c r="O13" s="73">
        <f t="shared" si="24"/>
        <v>0</v>
      </c>
      <c r="P13" s="73">
        <f t="shared" si="25"/>
        <v>0</v>
      </c>
      <c r="Q13" s="73">
        <f t="shared" si="26"/>
        <v>0</v>
      </c>
      <c r="R13" s="73">
        <f t="shared" si="27"/>
        <v>0</v>
      </c>
      <c r="S13" s="73">
        <f t="shared" si="28"/>
        <v>0</v>
      </c>
      <c r="T13" s="73">
        <f t="shared" si="29"/>
        <v>0</v>
      </c>
      <c r="U13" s="73">
        <f t="shared" si="30"/>
        <v>0</v>
      </c>
      <c r="V13" s="73">
        <f t="shared" si="5"/>
        <v>0</v>
      </c>
      <c r="W13" s="73">
        <f t="shared" si="3"/>
        <v>0</v>
      </c>
      <c r="X13" s="73">
        <f t="shared" si="3"/>
        <v>0</v>
      </c>
      <c r="Z13" s="73">
        <f t="shared" si="6"/>
        <v>0</v>
      </c>
      <c r="AA13" s="73">
        <f t="shared" si="7"/>
        <v>0</v>
      </c>
      <c r="AB13" s="73">
        <f t="shared" si="8"/>
        <v>0</v>
      </c>
      <c r="AC13" s="73">
        <f t="shared" si="9"/>
        <v>0</v>
      </c>
      <c r="AD13" s="73">
        <f t="shared" si="10"/>
        <v>0</v>
      </c>
      <c r="AE13" s="73">
        <f t="shared" si="11"/>
        <v>0</v>
      </c>
      <c r="AF13" s="73">
        <f t="shared" si="12"/>
        <v>0</v>
      </c>
      <c r="AG13" s="73">
        <f t="shared" si="13"/>
        <v>0</v>
      </c>
      <c r="AH13" s="73">
        <f t="shared" si="14"/>
        <v>0</v>
      </c>
      <c r="AI13" s="73">
        <f t="shared" si="15"/>
        <v>0</v>
      </c>
      <c r="AJ13" s="73">
        <f t="shared" si="16"/>
        <v>0</v>
      </c>
      <c r="AK13" s="73">
        <f t="shared" si="17"/>
        <v>0</v>
      </c>
      <c r="AL13" s="73">
        <f t="shared" si="18"/>
        <v>0</v>
      </c>
      <c r="AM13" s="73">
        <f t="shared" si="4"/>
        <v>0</v>
      </c>
      <c r="AN13" s="73">
        <f t="shared" si="4"/>
        <v>0</v>
      </c>
      <c r="AQ13" s="72" t="s">
        <v>50</v>
      </c>
      <c r="AR13" s="98">
        <f t="shared" si="0"/>
        <v>0</v>
      </c>
      <c r="AS13" s="59">
        <f>AK63</f>
        <v>0</v>
      </c>
      <c r="AT13" s="59">
        <f>U63</f>
        <v>0</v>
      </c>
      <c r="AY13" s="60"/>
    </row>
    <row r="14" spans="2:51">
      <c r="B14" s="61"/>
      <c r="C14" s="63"/>
      <c r="D14" s="80"/>
      <c r="E14" s="57"/>
      <c r="F14" s="77"/>
      <c r="G14" s="78">
        <f t="shared" si="1"/>
        <v>0</v>
      </c>
      <c r="H14" s="79">
        <f t="shared" si="2"/>
        <v>0</v>
      </c>
      <c r="I14" s="315"/>
      <c r="J14" s="73">
        <f t="shared" si="19"/>
        <v>0</v>
      </c>
      <c r="K14" s="73">
        <f t="shared" si="20"/>
        <v>0</v>
      </c>
      <c r="L14" s="73">
        <f t="shared" si="21"/>
        <v>0</v>
      </c>
      <c r="M14" s="73">
        <f t="shared" si="22"/>
        <v>0</v>
      </c>
      <c r="N14" s="73">
        <f t="shared" si="23"/>
        <v>0</v>
      </c>
      <c r="O14" s="73">
        <f t="shared" si="24"/>
        <v>0</v>
      </c>
      <c r="P14" s="73">
        <f t="shared" si="25"/>
        <v>0</v>
      </c>
      <c r="Q14" s="73">
        <f t="shared" si="26"/>
        <v>0</v>
      </c>
      <c r="R14" s="73">
        <f t="shared" si="27"/>
        <v>0</v>
      </c>
      <c r="S14" s="73">
        <f t="shared" si="28"/>
        <v>0</v>
      </c>
      <c r="T14" s="73">
        <f t="shared" si="29"/>
        <v>0</v>
      </c>
      <c r="U14" s="73">
        <f t="shared" si="30"/>
        <v>0</v>
      </c>
      <c r="V14" s="73">
        <f t="shared" si="5"/>
        <v>0</v>
      </c>
      <c r="W14" s="73">
        <f t="shared" si="3"/>
        <v>0</v>
      </c>
      <c r="X14" s="73">
        <f t="shared" si="3"/>
        <v>0</v>
      </c>
      <c r="Z14" s="73">
        <f t="shared" si="6"/>
        <v>0</v>
      </c>
      <c r="AA14" s="73">
        <f t="shared" si="7"/>
        <v>0</v>
      </c>
      <c r="AB14" s="73">
        <f t="shared" si="8"/>
        <v>0</v>
      </c>
      <c r="AC14" s="73">
        <f t="shared" si="9"/>
        <v>0</v>
      </c>
      <c r="AD14" s="73">
        <f t="shared" si="10"/>
        <v>0</v>
      </c>
      <c r="AE14" s="73">
        <f t="shared" si="11"/>
        <v>0</v>
      </c>
      <c r="AF14" s="73">
        <f t="shared" si="12"/>
        <v>0</v>
      </c>
      <c r="AG14" s="73">
        <f t="shared" si="13"/>
        <v>0</v>
      </c>
      <c r="AH14" s="73">
        <f t="shared" si="14"/>
        <v>0</v>
      </c>
      <c r="AI14" s="73">
        <f t="shared" si="15"/>
        <v>0</v>
      </c>
      <c r="AJ14" s="73">
        <f t="shared" si="16"/>
        <v>0</v>
      </c>
      <c r="AK14" s="73">
        <f t="shared" si="17"/>
        <v>0</v>
      </c>
      <c r="AL14" s="73">
        <f t="shared" si="18"/>
        <v>0</v>
      </c>
      <c r="AM14" s="73">
        <f t="shared" si="4"/>
        <v>0</v>
      </c>
      <c r="AN14" s="73">
        <f t="shared" si="4"/>
        <v>0</v>
      </c>
      <c r="AQ14" s="72" t="s">
        <v>104</v>
      </c>
      <c r="AR14" s="98">
        <f t="shared" si="0"/>
        <v>0</v>
      </c>
      <c r="AS14" s="59">
        <f>AL63</f>
        <v>0</v>
      </c>
      <c r="AT14" s="59">
        <f>V63</f>
        <v>0</v>
      </c>
      <c r="AY14" s="60"/>
    </row>
    <row r="15" spans="2:51">
      <c r="B15" s="61"/>
      <c r="C15" s="63"/>
      <c r="D15" s="80"/>
      <c r="E15" s="57"/>
      <c r="F15" s="77"/>
      <c r="G15" s="78">
        <f t="shared" si="1"/>
        <v>0</v>
      </c>
      <c r="H15" s="79">
        <f t="shared" si="2"/>
        <v>0</v>
      </c>
      <c r="I15" s="315"/>
      <c r="J15" s="73">
        <f t="shared" si="19"/>
        <v>0</v>
      </c>
      <c r="K15" s="73">
        <f t="shared" si="20"/>
        <v>0</v>
      </c>
      <c r="L15" s="73">
        <f t="shared" si="21"/>
        <v>0</v>
      </c>
      <c r="M15" s="73">
        <f t="shared" si="22"/>
        <v>0</v>
      </c>
      <c r="N15" s="73">
        <f t="shared" si="23"/>
        <v>0</v>
      </c>
      <c r="O15" s="73">
        <f t="shared" si="24"/>
        <v>0</v>
      </c>
      <c r="P15" s="73">
        <f t="shared" si="25"/>
        <v>0</v>
      </c>
      <c r="Q15" s="73">
        <f t="shared" si="26"/>
        <v>0</v>
      </c>
      <c r="R15" s="73">
        <f t="shared" si="27"/>
        <v>0</v>
      </c>
      <c r="S15" s="73">
        <f t="shared" si="28"/>
        <v>0</v>
      </c>
      <c r="T15" s="73">
        <f t="shared" si="29"/>
        <v>0</v>
      </c>
      <c r="U15" s="73">
        <f t="shared" si="30"/>
        <v>0</v>
      </c>
      <c r="V15" s="73">
        <f t="shared" si="5"/>
        <v>0</v>
      </c>
      <c r="W15" s="73">
        <f t="shared" si="3"/>
        <v>0</v>
      </c>
      <c r="X15" s="73">
        <f t="shared" si="3"/>
        <v>0</v>
      </c>
      <c r="Z15" s="73">
        <f t="shared" si="6"/>
        <v>0</v>
      </c>
      <c r="AA15" s="73">
        <f t="shared" si="7"/>
        <v>0</v>
      </c>
      <c r="AB15" s="73">
        <f t="shared" si="8"/>
        <v>0</v>
      </c>
      <c r="AC15" s="73">
        <f t="shared" si="9"/>
        <v>0</v>
      </c>
      <c r="AD15" s="73">
        <f t="shared" si="10"/>
        <v>0</v>
      </c>
      <c r="AE15" s="73">
        <f t="shared" si="11"/>
        <v>0</v>
      </c>
      <c r="AF15" s="73">
        <f t="shared" si="12"/>
        <v>0</v>
      </c>
      <c r="AG15" s="73">
        <f t="shared" si="13"/>
        <v>0</v>
      </c>
      <c r="AH15" s="73">
        <f t="shared" si="14"/>
        <v>0</v>
      </c>
      <c r="AI15" s="73">
        <f t="shared" si="15"/>
        <v>0</v>
      </c>
      <c r="AJ15" s="73">
        <f t="shared" si="16"/>
        <v>0</v>
      </c>
      <c r="AK15" s="73">
        <f t="shared" si="17"/>
        <v>0</v>
      </c>
      <c r="AL15" s="73">
        <f t="shared" si="18"/>
        <v>0</v>
      </c>
      <c r="AM15" s="73">
        <f t="shared" si="4"/>
        <v>0</v>
      </c>
      <c r="AN15" s="73">
        <f t="shared" si="4"/>
        <v>0</v>
      </c>
      <c r="AQ15" s="72" t="s">
        <v>176</v>
      </c>
      <c r="AR15" s="98">
        <f t="shared" si="0"/>
        <v>0</v>
      </c>
      <c r="AS15" s="59">
        <f>AM63</f>
        <v>0</v>
      </c>
      <c r="AT15" s="59">
        <f>W63</f>
        <v>0</v>
      </c>
      <c r="AY15" s="60"/>
    </row>
    <row r="16" spans="2:51">
      <c r="B16" s="61"/>
      <c r="C16" s="63"/>
      <c r="D16" s="80"/>
      <c r="E16" s="57"/>
      <c r="F16" s="77"/>
      <c r="G16" s="78">
        <f t="shared" si="1"/>
        <v>0</v>
      </c>
      <c r="H16" s="79">
        <f t="shared" si="2"/>
        <v>0</v>
      </c>
      <c r="I16" s="315"/>
      <c r="J16" s="73">
        <f t="shared" si="19"/>
        <v>0</v>
      </c>
      <c r="K16" s="73">
        <f t="shared" si="20"/>
        <v>0</v>
      </c>
      <c r="L16" s="73">
        <f t="shared" si="21"/>
        <v>0</v>
      </c>
      <c r="M16" s="73">
        <f t="shared" si="22"/>
        <v>0</v>
      </c>
      <c r="N16" s="73">
        <f t="shared" si="23"/>
        <v>0</v>
      </c>
      <c r="O16" s="73">
        <f t="shared" si="24"/>
        <v>0</v>
      </c>
      <c r="P16" s="73">
        <f t="shared" si="25"/>
        <v>0</v>
      </c>
      <c r="Q16" s="73">
        <f t="shared" si="26"/>
        <v>0</v>
      </c>
      <c r="R16" s="73">
        <f t="shared" si="27"/>
        <v>0</v>
      </c>
      <c r="S16" s="73">
        <f t="shared" si="28"/>
        <v>0</v>
      </c>
      <c r="T16" s="73">
        <f t="shared" si="29"/>
        <v>0</v>
      </c>
      <c r="U16" s="73">
        <f t="shared" si="30"/>
        <v>0</v>
      </c>
      <c r="V16" s="73">
        <f t="shared" si="5"/>
        <v>0</v>
      </c>
      <c r="W16" s="73">
        <f t="shared" si="3"/>
        <v>0</v>
      </c>
      <c r="X16" s="73">
        <f t="shared" si="3"/>
        <v>0</v>
      </c>
      <c r="Z16" s="73">
        <f t="shared" si="6"/>
        <v>0</v>
      </c>
      <c r="AA16" s="73">
        <f t="shared" si="7"/>
        <v>0</v>
      </c>
      <c r="AB16" s="73">
        <f t="shared" si="8"/>
        <v>0</v>
      </c>
      <c r="AC16" s="73">
        <f t="shared" si="9"/>
        <v>0</v>
      </c>
      <c r="AD16" s="73">
        <f t="shared" si="10"/>
        <v>0</v>
      </c>
      <c r="AE16" s="73">
        <f t="shared" si="11"/>
        <v>0</v>
      </c>
      <c r="AF16" s="73">
        <f t="shared" si="12"/>
        <v>0</v>
      </c>
      <c r="AG16" s="73">
        <f t="shared" si="13"/>
        <v>0</v>
      </c>
      <c r="AH16" s="73">
        <f t="shared" si="14"/>
        <v>0</v>
      </c>
      <c r="AI16" s="73">
        <f t="shared" si="15"/>
        <v>0</v>
      </c>
      <c r="AJ16" s="73">
        <f t="shared" si="16"/>
        <v>0</v>
      </c>
      <c r="AK16" s="73">
        <f t="shared" si="17"/>
        <v>0</v>
      </c>
      <c r="AL16" s="73">
        <f t="shared" si="18"/>
        <v>0</v>
      </c>
      <c r="AM16" s="73">
        <f t="shared" si="4"/>
        <v>0</v>
      </c>
      <c r="AN16" s="73">
        <f t="shared" si="4"/>
        <v>0</v>
      </c>
      <c r="AQ16" s="72"/>
      <c r="AR16" s="98">
        <f t="shared" si="0"/>
        <v>0</v>
      </c>
      <c r="AS16" s="96">
        <f>AN63</f>
        <v>0</v>
      </c>
      <c r="AT16" s="96">
        <f>X63</f>
        <v>0</v>
      </c>
      <c r="AU16" s="60"/>
      <c r="AY16" s="60"/>
    </row>
    <row r="17" spans="2:52">
      <c r="B17" s="61"/>
      <c r="C17" s="63"/>
      <c r="D17" s="80"/>
      <c r="E17" s="57"/>
      <c r="F17" s="77"/>
      <c r="G17" s="78">
        <f t="shared" si="1"/>
        <v>0</v>
      </c>
      <c r="H17" s="79">
        <f t="shared" si="2"/>
        <v>0</v>
      </c>
      <c r="I17" s="315"/>
      <c r="J17" s="73">
        <f t="shared" si="19"/>
        <v>0</v>
      </c>
      <c r="K17" s="73">
        <f t="shared" si="20"/>
        <v>0</v>
      </c>
      <c r="L17" s="73">
        <f t="shared" si="21"/>
        <v>0</v>
      </c>
      <c r="M17" s="73">
        <f t="shared" si="22"/>
        <v>0</v>
      </c>
      <c r="N17" s="73">
        <f t="shared" si="23"/>
        <v>0</v>
      </c>
      <c r="O17" s="73">
        <f t="shared" si="24"/>
        <v>0</v>
      </c>
      <c r="P17" s="73">
        <f t="shared" si="25"/>
        <v>0</v>
      </c>
      <c r="Q17" s="73">
        <f t="shared" si="26"/>
        <v>0</v>
      </c>
      <c r="R17" s="73">
        <f t="shared" si="27"/>
        <v>0</v>
      </c>
      <c r="S17" s="73">
        <f t="shared" si="28"/>
        <v>0</v>
      </c>
      <c r="T17" s="73">
        <f t="shared" si="29"/>
        <v>0</v>
      </c>
      <c r="U17" s="73">
        <f t="shared" si="30"/>
        <v>0</v>
      </c>
      <c r="V17" s="73">
        <f t="shared" si="5"/>
        <v>0</v>
      </c>
      <c r="W17" s="73">
        <f t="shared" si="3"/>
        <v>0</v>
      </c>
      <c r="X17" s="73">
        <f t="shared" si="3"/>
        <v>0</v>
      </c>
      <c r="Z17" s="73">
        <f t="shared" si="6"/>
        <v>0</v>
      </c>
      <c r="AA17" s="73">
        <f t="shared" si="7"/>
        <v>0</v>
      </c>
      <c r="AB17" s="73">
        <f t="shared" si="8"/>
        <v>0</v>
      </c>
      <c r="AC17" s="73">
        <f t="shared" si="9"/>
        <v>0</v>
      </c>
      <c r="AD17" s="73">
        <f t="shared" si="10"/>
        <v>0</v>
      </c>
      <c r="AE17" s="73">
        <f t="shared" si="11"/>
        <v>0</v>
      </c>
      <c r="AF17" s="73">
        <f t="shared" si="12"/>
        <v>0</v>
      </c>
      <c r="AG17" s="73">
        <f t="shared" si="13"/>
        <v>0</v>
      </c>
      <c r="AH17" s="73">
        <f t="shared" si="14"/>
        <v>0</v>
      </c>
      <c r="AI17" s="73">
        <f t="shared" si="15"/>
        <v>0</v>
      </c>
      <c r="AJ17" s="73">
        <f t="shared" si="16"/>
        <v>0</v>
      </c>
      <c r="AK17" s="73">
        <f t="shared" si="17"/>
        <v>0</v>
      </c>
      <c r="AL17" s="73">
        <f t="shared" si="18"/>
        <v>0</v>
      </c>
      <c r="AM17" s="73">
        <f t="shared" si="4"/>
        <v>0</v>
      </c>
      <c r="AN17" s="73">
        <f t="shared" si="4"/>
        <v>0</v>
      </c>
      <c r="AQ17" s="88" t="s">
        <v>63</v>
      </c>
      <c r="AR17" s="97">
        <f>SUM(AR2:AR16)</f>
        <v>48.599999999999994</v>
      </c>
      <c r="AS17" s="89">
        <f>SUM(AS2:AS16)</f>
        <v>0</v>
      </c>
      <c r="AT17" s="89">
        <f>SUM(AT2:AT16)</f>
        <v>48.599999999999994</v>
      </c>
    </row>
    <row r="18" spans="2:52">
      <c r="B18" s="61"/>
      <c r="C18" s="63"/>
      <c r="D18" s="80"/>
      <c r="E18" s="57"/>
      <c r="F18" s="77"/>
      <c r="G18" s="78">
        <f t="shared" si="1"/>
        <v>0</v>
      </c>
      <c r="H18" s="79">
        <f t="shared" si="2"/>
        <v>0</v>
      </c>
      <c r="I18" s="315"/>
      <c r="J18" s="73">
        <f t="shared" si="19"/>
        <v>0</v>
      </c>
      <c r="K18" s="73">
        <f t="shared" si="20"/>
        <v>0</v>
      </c>
      <c r="L18" s="73">
        <f t="shared" si="21"/>
        <v>0</v>
      </c>
      <c r="M18" s="73">
        <f t="shared" si="22"/>
        <v>0</v>
      </c>
      <c r="N18" s="73">
        <f t="shared" si="23"/>
        <v>0</v>
      </c>
      <c r="O18" s="73">
        <f t="shared" si="24"/>
        <v>0</v>
      </c>
      <c r="P18" s="73">
        <f t="shared" si="25"/>
        <v>0</v>
      </c>
      <c r="Q18" s="73">
        <f t="shared" si="26"/>
        <v>0</v>
      </c>
      <c r="R18" s="73">
        <f t="shared" si="27"/>
        <v>0</v>
      </c>
      <c r="S18" s="73">
        <f t="shared" si="28"/>
        <v>0</v>
      </c>
      <c r="T18" s="73">
        <f t="shared" si="29"/>
        <v>0</v>
      </c>
      <c r="U18" s="73">
        <f t="shared" si="30"/>
        <v>0</v>
      </c>
      <c r="V18" s="73">
        <f t="shared" si="5"/>
        <v>0</v>
      </c>
      <c r="W18" s="73">
        <f t="shared" si="3"/>
        <v>0</v>
      </c>
      <c r="X18" s="73">
        <f t="shared" si="3"/>
        <v>0</v>
      </c>
      <c r="Z18" s="73">
        <f t="shared" si="6"/>
        <v>0</v>
      </c>
      <c r="AA18" s="73">
        <f t="shared" si="7"/>
        <v>0</v>
      </c>
      <c r="AB18" s="73">
        <f t="shared" si="8"/>
        <v>0</v>
      </c>
      <c r="AC18" s="73">
        <f t="shared" si="9"/>
        <v>0</v>
      </c>
      <c r="AD18" s="73">
        <f t="shared" si="10"/>
        <v>0</v>
      </c>
      <c r="AE18" s="73">
        <f t="shared" si="11"/>
        <v>0</v>
      </c>
      <c r="AF18" s="73">
        <f t="shared" si="12"/>
        <v>0</v>
      </c>
      <c r="AG18" s="73">
        <f t="shared" si="13"/>
        <v>0</v>
      </c>
      <c r="AH18" s="73">
        <f t="shared" si="14"/>
        <v>0</v>
      </c>
      <c r="AI18" s="73">
        <f t="shared" si="15"/>
        <v>0</v>
      </c>
      <c r="AJ18" s="73">
        <f t="shared" si="16"/>
        <v>0</v>
      </c>
      <c r="AK18" s="73">
        <f t="shared" si="17"/>
        <v>0</v>
      </c>
      <c r="AL18" s="73">
        <f t="shared" si="18"/>
        <v>0</v>
      </c>
      <c r="AM18" s="73">
        <f t="shared" si="4"/>
        <v>0</v>
      </c>
      <c r="AN18" s="73">
        <f t="shared" si="4"/>
        <v>0</v>
      </c>
      <c r="AQ18" s="81" t="s">
        <v>61</v>
      </c>
      <c r="AR18" s="647" t="s">
        <v>43</v>
      </c>
      <c r="AS18" s="648"/>
      <c r="AT18" s="649"/>
      <c r="AU18" s="100"/>
      <c r="AV18" s="99"/>
      <c r="AY18" s="60"/>
    </row>
    <row r="19" spans="2:52" ht="16.5" customHeight="1">
      <c r="B19" s="61"/>
      <c r="C19" s="63"/>
      <c r="D19" s="80"/>
      <c r="E19" s="57"/>
      <c r="F19" s="77"/>
      <c r="G19" s="78">
        <f t="shared" si="1"/>
        <v>0</v>
      </c>
      <c r="H19" s="79">
        <f t="shared" si="2"/>
        <v>0</v>
      </c>
      <c r="I19" s="315"/>
      <c r="J19" s="73">
        <f t="shared" si="19"/>
        <v>0</v>
      </c>
      <c r="K19" s="73">
        <f t="shared" si="20"/>
        <v>0</v>
      </c>
      <c r="L19" s="73">
        <f t="shared" si="21"/>
        <v>0</v>
      </c>
      <c r="M19" s="73">
        <f t="shared" si="22"/>
        <v>0</v>
      </c>
      <c r="N19" s="73">
        <f t="shared" si="23"/>
        <v>0</v>
      </c>
      <c r="O19" s="73">
        <f t="shared" si="24"/>
        <v>0</v>
      </c>
      <c r="P19" s="73">
        <f t="shared" si="25"/>
        <v>0</v>
      </c>
      <c r="Q19" s="73">
        <f t="shared" si="26"/>
        <v>0</v>
      </c>
      <c r="R19" s="73">
        <f t="shared" si="27"/>
        <v>0</v>
      </c>
      <c r="S19" s="73">
        <f t="shared" si="28"/>
        <v>0</v>
      </c>
      <c r="T19" s="73">
        <f t="shared" si="29"/>
        <v>0</v>
      </c>
      <c r="U19" s="73">
        <f t="shared" si="30"/>
        <v>0</v>
      </c>
      <c r="V19" s="73">
        <f t="shared" si="5"/>
        <v>0</v>
      </c>
      <c r="W19" s="73">
        <f t="shared" si="5"/>
        <v>0</v>
      </c>
      <c r="X19" s="73">
        <f t="shared" si="5"/>
        <v>0</v>
      </c>
      <c r="Z19" s="73">
        <f t="shared" si="6"/>
        <v>0</v>
      </c>
      <c r="AA19" s="73">
        <f t="shared" si="7"/>
        <v>0</v>
      </c>
      <c r="AB19" s="73">
        <f t="shared" si="8"/>
        <v>0</v>
      </c>
      <c r="AC19" s="73">
        <f t="shared" si="9"/>
        <v>0</v>
      </c>
      <c r="AD19" s="73">
        <f t="shared" si="10"/>
        <v>0</v>
      </c>
      <c r="AE19" s="73">
        <f t="shared" si="11"/>
        <v>0</v>
      </c>
      <c r="AF19" s="73">
        <f t="shared" si="12"/>
        <v>0</v>
      </c>
      <c r="AG19" s="73">
        <f t="shared" si="13"/>
        <v>0</v>
      </c>
      <c r="AH19" s="73">
        <f t="shared" si="14"/>
        <v>0</v>
      </c>
      <c r="AI19" s="73">
        <f t="shared" si="15"/>
        <v>0</v>
      </c>
      <c r="AJ19" s="73">
        <f t="shared" si="16"/>
        <v>0</v>
      </c>
      <c r="AK19" s="73">
        <f t="shared" si="17"/>
        <v>0</v>
      </c>
      <c r="AL19" s="73">
        <f t="shared" si="18"/>
        <v>0</v>
      </c>
      <c r="AM19" s="73">
        <f t="shared" si="18"/>
        <v>0</v>
      </c>
      <c r="AN19" s="73">
        <f t="shared" si="18"/>
        <v>0</v>
      </c>
      <c r="AQ19" s="81" t="s">
        <v>62</v>
      </c>
      <c r="AU19" s="99"/>
    </row>
    <row r="20" spans="2:52" ht="16.5" customHeight="1">
      <c r="B20" s="61"/>
      <c r="C20" s="63"/>
      <c r="D20" s="80"/>
      <c r="E20" s="57"/>
      <c r="F20" s="77"/>
      <c r="G20" s="78">
        <f t="shared" si="1"/>
        <v>0</v>
      </c>
      <c r="H20" s="79">
        <f t="shared" si="2"/>
        <v>0</v>
      </c>
      <c r="I20" s="315"/>
      <c r="J20" s="73">
        <f t="shared" si="19"/>
        <v>0</v>
      </c>
      <c r="K20" s="73">
        <f t="shared" si="20"/>
        <v>0</v>
      </c>
      <c r="L20" s="73">
        <f t="shared" si="21"/>
        <v>0</v>
      </c>
      <c r="M20" s="73">
        <f t="shared" si="22"/>
        <v>0</v>
      </c>
      <c r="N20" s="73">
        <f t="shared" si="23"/>
        <v>0</v>
      </c>
      <c r="O20" s="73">
        <f t="shared" si="24"/>
        <v>0</v>
      </c>
      <c r="P20" s="73">
        <f t="shared" si="25"/>
        <v>0</v>
      </c>
      <c r="Q20" s="73">
        <f t="shared" si="26"/>
        <v>0</v>
      </c>
      <c r="R20" s="73">
        <f t="shared" si="27"/>
        <v>0</v>
      </c>
      <c r="S20" s="73">
        <f t="shared" si="28"/>
        <v>0</v>
      </c>
      <c r="T20" s="73">
        <f t="shared" si="29"/>
        <v>0</v>
      </c>
      <c r="U20" s="73">
        <f t="shared" si="30"/>
        <v>0</v>
      </c>
      <c r="V20" s="73">
        <f t="shared" si="5"/>
        <v>0</v>
      </c>
      <c r="W20" s="73">
        <f t="shared" si="5"/>
        <v>0</v>
      </c>
      <c r="X20" s="73">
        <f t="shared" si="5"/>
        <v>0</v>
      </c>
      <c r="Z20" s="73">
        <f t="shared" si="6"/>
        <v>0</v>
      </c>
      <c r="AA20" s="73">
        <f t="shared" si="7"/>
        <v>0</v>
      </c>
      <c r="AB20" s="73">
        <f t="shared" si="8"/>
        <v>0</v>
      </c>
      <c r="AC20" s="73">
        <f t="shared" si="9"/>
        <v>0</v>
      </c>
      <c r="AD20" s="73">
        <f t="shared" si="10"/>
        <v>0</v>
      </c>
      <c r="AE20" s="73">
        <f t="shared" si="11"/>
        <v>0</v>
      </c>
      <c r="AF20" s="73">
        <f t="shared" si="12"/>
        <v>0</v>
      </c>
      <c r="AG20" s="73">
        <f t="shared" si="13"/>
        <v>0</v>
      </c>
      <c r="AH20" s="73">
        <f t="shared" si="14"/>
        <v>0</v>
      </c>
      <c r="AI20" s="73">
        <f t="shared" si="15"/>
        <v>0</v>
      </c>
      <c r="AJ20" s="73">
        <f t="shared" si="16"/>
        <v>0</v>
      </c>
      <c r="AK20" s="73">
        <f t="shared" si="17"/>
        <v>0</v>
      </c>
      <c r="AL20" s="73">
        <f t="shared" si="18"/>
        <v>0</v>
      </c>
      <c r="AM20" s="73">
        <f t="shared" si="18"/>
        <v>0</v>
      </c>
      <c r="AN20" s="73">
        <f t="shared" si="18"/>
        <v>0</v>
      </c>
    </row>
    <row r="21" spans="2:52" ht="16.5" customHeight="1">
      <c r="B21" s="61"/>
      <c r="C21" s="63"/>
      <c r="D21" s="80"/>
      <c r="E21" s="57"/>
      <c r="F21" s="77"/>
      <c r="G21" s="78">
        <f t="shared" si="1"/>
        <v>0</v>
      </c>
      <c r="H21" s="79">
        <f t="shared" si="2"/>
        <v>0</v>
      </c>
      <c r="I21" s="315"/>
      <c r="J21" s="73">
        <f t="shared" si="19"/>
        <v>0</v>
      </c>
      <c r="K21" s="73">
        <f t="shared" si="20"/>
        <v>0</v>
      </c>
      <c r="L21" s="73">
        <f t="shared" si="21"/>
        <v>0</v>
      </c>
      <c r="M21" s="73">
        <f t="shared" si="22"/>
        <v>0</v>
      </c>
      <c r="N21" s="73">
        <f t="shared" si="23"/>
        <v>0</v>
      </c>
      <c r="O21" s="73">
        <f t="shared" si="24"/>
        <v>0</v>
      </c>
      <c r="P21" s="73">
        <f t="shared" si="25"/>
        <v>0</v>
      </c>
      <c r="Q21" s="73">
        <f t="shared" si="26"/>
        <v>0</v>
      </c>
      <c r="R21" s="73">
        <f t="shared" si="27"/>
        <v>0</v>
      </c>
      <c r="S21" s="73">
        <f t="shared" si="28"/>
        <v>0</v>
      </c>
      <c r="T21" s="73">
        <f t="shared" si="29"/>
        <v>0</v>
      </c>
      <c r="U21" s="73">
        <f t="shared" si="30"/>
        <v>0</v>
      </c>
      <c r="V21" s="73">
        <f t="shared" si="5"/>
        <v>0</v>
      </c>
      <c r="W21" s="73">
        <f t="shared" si="5"/>
        <v>0</v>
      </c>
      <c r="X21" s="73">
        <f t="shared" si="5"/>
        <v>0</v>
      </c>
      <c r="Z21" s="73">
        <f t="shared" si="6"/>
        <v>0</v>
      </c>
      <c r="AA21" s="73">
        <f t="shared" si="7"/>
        <v>0</v>
      </c>
      <c r="AB21" s="73">
        <f t="shared" si="8"/>
        <v>0</v>
      </c>
      <c r="AC21" s="73">
        <f t="shared" si="9"/>
        <v>0</v>
      </c>
      <c r="AD21" s="73">
        <f t="shared" si="10"/>
        <v>0</v>
      </c>
      <c r="AE21" s="73">
        <f t="shared" si="11"/>
        <v>0</v>
      </c>
      <c r="AF21" s="73">
        <f t="shared" si="12"/>
        <v>0</v>
      </c>
      <c r="AG21" s="73">
        <f t="shared" si="13"/>
        <v>0</v>
      </c>
      <c r="AH21" s="73">
        <f t="shared" si="14"/>
        <v>0</v>
      </c>
      <c r="AI21" s="73">
        <f t="shared" si="15"/>
        <v>0</v>
      </c>
      <c r="AJ21" s="73">
        <f t="shared" si="16"/>
        <v>0</v>
      </c>
      <c r="AK21" s="73">
        <f t="shared" si="17"/>
        <v>0</v>
      </c>
      <c r="AL21" s="73">
        <f t="shared" si="18"/>
        <v>0</v>
      </c>
      <c r="AM21" s="73">
        <f t="shared" si="18"/>
        <v>0</v>
      </c>
      <c r="AN21" s="73">
        <f t="shared" si="18"/>
        <v>0</v>
      </c>
    </row>
    <row r="22" spans="2:52" ht="16.5" customHeight="1">
      <c r="B22" s="61"/>
      <c r="C22" s="63"/>
      <c r="D22" s="80"/>
      <c r="E22" s="57"/>
      <c r="F22" s="77"/>
      <c r="G22" s="78">
        <f t="shared" si="1"/>
        <v>0</v>
      </c>
      <c r="H22" s="79">
        <f t="shared" si="2"/>
        <v>0</v>
      </c>
      <c r="I22" s="316"/>
      <c r="J22" s="73">
        <f t="shared" si="19"/>
        <v>0</v>
      </c>
      <c r="K22" s="73">
        <f t="shared" si="20"/>
        <v>0</v>
      </c>
      <c r="L22" s="73">
        <f t="shared" si="21"/>
        <v>0</v>
      </c>
      <c r="M22" s="73">
        <f t="shared" si="22"/>
        <v>0</v>
      </c>
      <c r="N22" s="73">
        <f t="shared" si="23"/>
        <v>0</v>
      </c>
      <c r="O22" s="73">
        <f t="shared" si="24"/>
        <v>0</v>
      </c>
      <c r="P22" s="73">
        <f t="shared" si="25"/>
        <v>0</v>
      </c>
      <c r="Q22" s="73">
        <f t="shared" si="26"/>
        <v>0</v>
      </c>
      <c r="R22" s="73">
        <f t="shared" si="27"/>
        <v>0</v>
      </c>
      <c r="S22" s="73">
        <f t="shared" si="28"/>
        <v>0</v>
      </c>
      <c r="T22" s="73">
        <f t="shared" si="29"/>
        <v>0</v>
      </c>
      <c r="U22" s="73">
        <f t="shared" si="30"/>
        <v>0</v>
      </c>
      <c r="V22" s="73">
        <f t="shared" si="5"/>
        <v>0</v>
      </c>
      <c r="W22" s="73">
        <f t="shared" si="5"/>
        <v>0</v>
      </c>
      <c r="X22" s="73">
        <f t="shared" si="5"/>
        <v>0</v>
      </c>
      <c r="Y22" s="62"/>
      <c r="Z22" s="73">
        <f t="shared" si="6"/>
        <v>0</v>
      </c>
      <c r="AA22" s="73">
        <f t="shared" si="7"/>
        <v>0</v>
      </c>
      <c r="AB22" s="73">
        <f t="shared" si="8"/>
        <v>0</v>
      </c>
      <c r="AC22" s="73">
        <f t="shared" si="9"/>
        <v>0</v>
      </c>
      <c r="AD22" s="73">
        <f t="shared" si="10"/>
        <v>0</v>
      </c>
      <c r="AE22" s="73">
        <f t="shared" si="11"/>
        <v>0</v>
      </c>
      <c r="AF22" s="73">
        <f t="shared" si="12"/>
        <v>0</v>
      </c>
      <c r="AG22" s="73">
        <f t="shared" si="13"/>
        <v>0</v>
      </c>
      <c r="AH22" s="73">
        <f t="shared" si="14"/>
        <v>0</v>
      </c>
      <c r="AI22" s="73">
        <f t="shared" si="15"/>
        <v>0</v>
      </c>
      <c r="AJ22" s="73">
        <f t="shared" si="16"/>
        <v>0</v>
      </c>
      <c r="AK22" s="73">
        <f t="shared" si="17"/>
        <v>0</v>
      </c>
      <c r="AL22" s="73">
        <f t="shared" si="18"/>
        <v>0</v>
      </c>
      <c r="AM22" s="73">
        <f t="shared" si="18"/>
        <v>0</v>
      </c>
      <c r="AN22" s="73">
        <f t="shared" si="18"/>
        <v>0</v>
      </c>
      <c r="AO22" s="62"/>
      <c r="AP22" s="62"/>
    </row>
    <row r="23" spans="2:52" ht="17.25" customHeight="1" thickBot="1">
      <c r="B23" s="61"/>
      <c r="C23" s="63"/>
      <c r="D23" s="80"/>
      <c r="E23" s="57"/>
      <c r="F23" s="77"/>
      <c r="G23" s="78">
        <f t="shared" si="1"/>
        <v>0</v>
      </c>
      <c r="H23" s="79">
        <f t="shared" si="2"/>
        <v>0</v>
      </c>
      <c r="I23" s="315"/>
      <c r="J23" s="73">
        <f t="shared" si="19"/>
        <v>0</v>
      </c>
      <c r="K23" s="73">
        <f t="shared" si="20"/>
        <v>0</v>
      </c>
      <c r="L23" s="73">
        <f t="shared" si="21"/>
        <v>0</v>
      </c>
      <c r="M23" s="73">
        <f t="shared" si="22"/>
        <v>0</v>
      </c>
      <c r="N23" s="73">
        <f t="shared" si="23"/>
        <v>0</v>
      </c>
      <c r="O23" s="73">
        <f t="shared" si="24"/>
        <v>0</v>
      </c>
      <c r="P23" s="73">
        <f t="shared" si="25"/>
        <v>0</v>
      </c>
      <c r="Q23" s="73">
        <f t="shared" si="26"/>
        <v>0</v>
      </c>
      <c r="R23" s="73">
        <f t="shared" si="27"/>
        <v>0</v>
      </c>
      <c r="S23" s="73">
        <f t="shared" si="28"/>
        <v>0</v>
      </c>
      <c r="T23" s="73">
        <f t="shared" si="29"/>
        <v>0</v>
      </c>
      <c r="U23" s="73">
        <f t="shared" si="30"/>
        <v>0</v>
      </c>
      <c r="V23" s="73">
        <f t="shared" si="5"/>
        <v>0</v>
      </c>
      <c r="W23" s="73">
        <f t="shared" si="5"/>
        <v>0</v>
      </c>
      <c r="X23" s="73">
        <f t="shared" si="5"/>
        <v>0</v>
      </c>
      <c r="Z23" s="73">
        <f t="shared" si="6"/>
        <v>0</v>
      </c>
      <c r="AA23" s="73">
        <f t="shared" si="7"/>
        <v>0</v>
      </c>
      <c r="AB23" s="73">
        <f t="shared" si="8"/>
        <v>0</v>
      </c>
      <c r="AC23" s="73">
        <f t="shared" si="9"/>
        <v>0</v>
      </c>
      <c r="AD23" s="73">
        <f t="shared" si="10"/>
        <v>0</v>
      </c>
      <c r="AE23" s="73">
        <f t="shared" si="11"/>
        <v>0</v>
      </c>
      <c r="AF23" s="73">
        <f t="shared" si="12"/>
        <v>0</v>
      </c>
      <c r="AG23" s="73">
        <f t="shared" si="13"/>
        <v>0</v>
      </c>
      <c r="AH23" s="73">
        <f t="shared" si="14"/>
        <v>0</v>
      </c>
      <c r="AI23" s="73">
        <f t="shared" si="15"/>
        <v>0</v>
      </c>
      <c r="AJ23" s="73">
        <f t="shared" si="16"/>
        <v>0</v>
      </c>
      <c r="AK23" s="73">
        <f t="shared" si="17"/>
        <v>0</v>
      </c>
      <c r="AL23" s="73">
        <f t="shared" si="18"/>
        <v>0</v>
      </c>
      <c r="AM23" s="73">
        <f t="shared" si="18"/>
        <v>0</v>
      </c>
      <c r="AN23" s="73">
        <f t="shared" si="18"/>
        <v>0</v>
      </c>
      <c r="AV23" s="652" t="s">
        <v>103</v>
      </c>
      <c r="AW23" s="652"/>
      <c r="AY23" s="653" t="s">
        <v>102</v>
      </c>
      <c r="AZ23" s="653"/>
    </row>
    <row r="24" spans="2:52" ht="16.5" customHeight="1">
      <c r="B24" s="61"/>
      <c r="C24" s="63"/>
      <c r="D24" s="80"/>
      <c r="E24" s="57"/>
      <c r="F24" s="77"/>
      <c r="G24" s="78">
        <f t="shared" si="1"/>
        <v>0</v>
      </c>
      <c r="H24" s="79">
        <f t="shared" si="2"/>
        <v>0</v>
      </c>
      <c r="I24" s="315"/>
      <c r="J24" s="73">
        <f t="shared" si="19"/>
        <v>0</v>
      </c>
      <c r="K24" s="73">
        <f t="shared" si="20"/>
        <v>0</v>
      </c>
      <c r="L24" s="73">
        <f t="shared" si="21"/>
        <v>0</v>
      </c>
      <c r="M24" s="73">
        <f t="shared" si="22"/>
        <v>0</v>
      </c>
      <c r="N24" s="73">
        <f t="shared" si="23"/>
        <v>0</v>
      </c>
      <c r="O24" s="73">
        <f t="shared" si="24"/>
        <v>0</v>
      </c>
      <c r="P24" s="73">
        <f t="shared" si="25"/>
        <v>0</v>
      </c>
      <c r="Q24" s="73">
        <f t="shared" si="26"/>
        <v>0</v>
      </c>
      <c r="R24" s="73">
        <f t="shared" si="27"/>
        <v>0</v>
      </c>
      <c r="S24" s="73">
        <f t="shared" si="28"/>
        <v>0</v>
      </c>
      <c r="T24" s="73">
        <f t="shared" si="29"/>
        <v>0</v>
      </c>
      <c r="U24" s="73">
        <f t="shared" si="30"/>
        <v>0</v>
      </c>
      <c r="V24" s="73">
        <f t="shared" si="5"/>
        <v>0</v>
      </c>
      <c r="W24" s="73">
        <f t="shared" si="5"/>
        <v>0</v>
      </c>
      <c r="X24" s="73">
        <f t="shared" si="5"/>
        <v>0</v>
      </c>
      <c r="Z24" s="73">
        <f t="shared" si="6"/>
        <v>0</v>
      </c>
      <c r="AA24" s="73">
        <f t="shared" si="7"/>
        <v>0</v>
      </c>
      <c r="AB24" s="73">
        <f t="shared" si="8"/>
        <v>0</v>
      </c>
      <c r="AC24" s="73">
        <f t="shared" si="9"/>
        <v>0</v>
      </c>
      <c r="AD24" s="73">
        <f t="shared" si="10"/>
        <v>0</v>
      </c>
      <c r="AE24" s="73">
        <f t="shared" si="11"/>
        <v>0</v>
      </c>
      <c r="AF24" s="73">
        <f t="shared" si="12"/>
        <v>0</v>
      </c>
      <c r="AG24" s="73">
        <f t="shared" si="13"/>
        <v>0</v>
      </c>
      <c r="AH24" s="73">
        <f t="shared" si="14"/>
        <v>0</v>
      </c>
      <c r="AI24" s="73">
        <f t="shared" si="15"/>
        <v>0</v>
      </c>
      <c r="AJ24" s="73">
        <f t="shared" si="16"/>
        <v>0</v>
      </c>
      <c r="AK24" s="73">
        <f t="shared" si="17"/>
        <v>0</v>
      </c>
      <c r="AL24" s="73">
        <f t="shared" si="18"/>
        <v>0</v>
      </c>
      <c r="AM24" s="73">
        <f t="shared" si="18"/>
        <v>0</v>
      </c>
      <c r="AN24" s="73">
        <f t="shared" si="18"/>
        <v>0</v>
      </c>
      <c r="AP24" s="324"/>
      <c r="AQ24" s="320" t="s">
        <v>232</v>
      </c>
      <c r="AR24" s="327">
        <f>AR17</f>
        <v>48.599999999999994</v>
      </c>
      <c r="AV24" s="113" t="s">
        <v>64</v>
      </c>
      <c r="AW24" s="1">
        <v>0</v>
      </c>
      <c r="AY24" s="335" t="s">
        <v>99</v>
      </c>
      <c r="AZ24" s="336">
        <f>AS17</f>
        <v>0</v>
      </c>
    </row>
    <row r="25" spans="2:52" ht="16.5" customHeight="1">
      <c r="B25" s="61"/>
      <c r="C25" s="63"/>
      <c r="D25" s="80"/>
      <c r="E25" s="57"/>
      <c r="F25" s="77"/>
      <c r="G25" s="78">
        <f t="shared" si="1"/>
        <v>0</v>
      </c>
      <c r="H25" s="79">
        <f t="shared" si="2"/>
        <v>0</v>
      </c>
      <c r="I25" s="315"/>
      <c r="J25" s="73">
        <f t="shared" si="19"/>
        <v>0</v>
      </c>
      <c r="K25" s="73">
        <f t="shared" si="20"/>
        <v>0</v>
      </c>
      <c r="L25" s="73">
        <f t="shared" si="21"/>
        <v>0</v>
      </c>
      <c r="M25" s="73">
        <f t="shared" si="22"/>
        <v>0</v>
      </c>
      <c r="N25" s="73">
        <f t="shared" si="23"/>
        <v>0</v>
      </c>
      <c r="O25" s="73">
        <f t="shared" si="24"/>
        <v>0</v>
      </c>
      <c r="P25" s="73">
        <f t="shared" si="25"/>
        <v>0</v>
      </c>
      <c r="Q25" s="73">
        <f t="shared" si="26"/>
        <v>0</v>
      </c>
      <c r="R25" s="73">
        <f t="shared" si="27"/>
        <v>0</v>
      </c>
      <c r="S25" s="73">
        <f t="shared" si="28"/>
        <v>0</v>
      </c>
      <c r="T25" s="73">
        <f t="shared" si="29"/>
        <v>0</v>
      </c>
      <c r="U25" s="73">
        <f t="shared" si="30"/>
        <v>0</v>
      </c>
      <c r="V25" s="73">
        <f t="shared" si="5"/>
        <v>0</v>
      </c>
      <c r="W25" s="73">
        <f t="shared" si="5"/>
        <v>0</v>
      </c>
      <c r="X25" s="73">
        <f t="shared" si="5"/>
        <v>0</v>
      </c>
      <c r="Z25" s="73">
        <f t="shared" si="6"/>
        <v>0</v>
      </c>
      <c r="AA25" s="73">
        <f t="shared" si="7"/>
        <v>0</v>
      </c>
      <c r="AB25" s="73">
        <f t="shared" si="8"/>
        <v>0</v>
      </c>
      <c r="AC25" s="73">
        <f t="shared" si="9"/>
        <v>0</v>
      </c>
      <c r="AD25" s="73">
        <f t="shared" si="10"/>
        <v>0</v>
      </c>
      <c r="AE25" s="73">
        <f t="shared" si="11"/>
        <v>0</v>
      </c>
      <c r="AF25" s="73">
        <f t="shared" si="12"/>
        <v>0</v>
      </c>
      <c r="AG25" s="73">
        <f t="shared" si="13"/>
        <v>0</v>
      </c>
      <c r="AH25" s="73">
        <f t="shared" si="14"/>
        <v>0</v>
      </c>
      <c r="AI25" s="73">
        <f t="shared" si="15"/>
        <v>0</v>
      </c>
      <c r="AJ25" s="73">
        <f t="shared" si="16"/>
        <v>0</v>
      </c>
      <c r="AK25" s="73">
        <f t="shared" si="17"/>
        <v>0</v>
      </c>
      <c r="AL25" s="73">
        <f t="shared" si="18"/>
        <v>0</v>
      </c>
      <c r="AM25" s="73">
        <f t="shared" si="18"/>
        <v>0</v>
      </c>
      <c r="AN25" s="73">
        <f t="shared" si="18"/>
        <v>0</v>
      </c>
      <c r="AP25" s="325"/>
      <c r="AQ25" s="321" t="s">
        <v>231</v>
      </c>
      <c r="AR25" s="334">
        <f>AY4+AY6</f>
        <v>0</v>
      </c>
      <c r="AS25" s="654" t="s">
        <v>238</v>
      </c>
      <c r="AT25" s="655"/>
      <c r="AV25" s="113" t="s">
        <v>65</v>
      </c>
      <c r="AW25" s="1">
        <v>0</v>
      </c>
      <c r="AY25" s="335" t="s">
        <v>100</v>
      </c>
      <c r="AZ25" s="337">
        <f>AR27</f>
        <v>0</v>
      </c>
    </row>
    <row r="26" spans="2:52" ht="16.5" customHeight="1">
      <c r="B26" s="61"/>
      <c r="C26" s="63"/>
      <c r="D26" s="80"/>
      <c r="E26" s="57"/>
      <c r="F26" s="77"/>
      <c r="G26" s="78">
        <f t="shared" si="1"/>
        <v>0</v>
      </c>
      <c r="H26" s="79">
        <f t="shared" si="2"/>
        <v>0</v>
      </c>
      <c r="I26" s="315"/>
      <c r="J26" s="73">
        <f t="shared" si="19"/>
        <v>0</v>
      </c>
      <c r="K26" s="73">
        <f t="shared" si="20"/>
        <v>0</v>
      </c>
      <c r="L26" s="73">
        <f t="shared" si="21"/>
        <v>0</v>
      </c>
      <c r="M26" s="73">
        <f t="shared" si="22"/>
        <v>0</v>
      </c>
      <c r="N26" s="73">
        <f t="shared" si="23"/>
        <v>0</v>
      </c>
      <c r="O26" s="73">
        <f t="shared" si="24"/>
        <v>0</v>
      </c>
      <c r="P26" s="73">
        <f t="shared" si="25"/>
        <v>0</v>
      </c>
      <c r="Q26" s="73">
        <f t="shared" si="26"/>
        <v>0</v>
      </c>
      <c r="R26" s="73">
        <f t="shared" si="27"/>
        <v>0</v>
      </c>
      <c r="S26" s="73">
        <f t="shared" si="28"/>
        <v>0</v>
      </c>
      <c r="T26" s="73">
        <f t="shared" si="29"/>
        <v>0</v>
      </c>
      <c r="U26" s="73">
        <f t="shared" si="30"/>
        <v>0</v>
      </c>
      <c r="V26" s="73">
        <f t="shared" si="5"/>
        <v>0</v>
      </c>
      <c r="W26" s="73">
        <f t="shared" si="5"/>
        <v>0</v>
      </c>
      <c r="X26" s="73">
        <f t="shared" si="5"/>
        <v>0</v>
      </c>
      <c r="Z26" s="73">
        <f t="shared" si="6"/>
        <v>0</v>
      </c>
      <c r="AA26" s="73">
        <f t="shared" si="7"/>
        <v>0</v>
      </c>
      <c r="AB26" s="73">
        <f t="shared" si="8"/>
        <v>0</v>
      </c>
      <c r="AC26" s="73">
        <f t="shared" si="9"/>
        <v>0</v>
      </c>
      <c r="AD26" s="73">
        <f t="shared" si="10"/>
        <v>0</v>
      </c>
      <c r="AE26" s="73">
        <f t="shared" si="11"/>
        <v>0</v>
      </c>
      <c r="AF26" s="73">
        <f t="shared" si="12"/>
        <v>0</v>
      </c>
      <c r="AG26" s="73">
        <f t="shared" si="13"/>
        <v>0</v>
      </c>
      <c r="AH26" s="73">
        <f t="shared" si="14"/>
        <v>0</v>
      </c>
      <c r="AI26" s="73">
        <f t="shared" si="15"/>
        <v>0</v>
      </c>
      <c r="AJ26" s="73">
        <f t="shared" si="16"/>
        <v>0</v>
      </c>
      <c r="AK26" s="73">
        <f t="shared" si="17"/>
        <v>0</v>
      </c>
      <c r="AL26" s="73">
        <f t="shared" si="18"/>
        <v>0</v>
      </c>
      <c r="AM26" s="73">
        <f t="shared" si="18"/>
        <v>0</v>
      </c>
      <c r="AN26" s="73">
        <f t="shared" si="18"/>
        <v>0</v>
      </c>
      <c r="AP26" s="325"/>
      <c r="AQ26" s="321" t="s">
        <v>235</v>
      </c>
      <c r="AR26" s="328">
        <f>AR24-AR25</f>
        <v>48.599999999999994</v>
      </c>
      <c r="AV26" s="113" t="s">
        <v>66</v>
      </c>
      <c r="AW26" s="1">
        <v>0</v>
      </c>
      <c r="AY26" s="335" t="s">
        <v>103</v>
      </c>
      <c r="AZ26" s="338">
        <f>AW31</f>
        <v>0</v>
      </c>
    </row>
    <row r="27" spans="2:52" ht="16.5" customHeight="1">
      <c r="B27" s="61"/>
      <c r="C27" s="63"/>
      <c r="D27" s="80"/>
      <c r="E27" s="57"/>
      <c r="F27" s="77"/>
      <c r="G27" s="78">
        <f t="shared" si="1"/>
        <v>0</v>
      </c>
      <c r="H27" s="79">
        <f t="shared" si="2"/>
        <v>0</v>
      </c>
      <c r="I27" s="315"/>
      <c r="J27" s="73">
        <f t="shared" si="19"/>
        <v>0</v>
      </c>
      <c r="K27" s="73">
        <f t="shared" si="20"/>
        <v>0</v>
      </c>
      <c r="L27" s="73">
        <f t="shared" si="21"/>
        <v>0</v>
      </c>
      <c r="M27" s="73">
        <f t="shared" si="22"/>
        <v>0</v>
      </c>
      <c r="N27" s="73">
        <f t="shared" si="23"/>
        <v>0</v>
      </c>
      <c r="O27" s="73">
        <f t="shared" si="24"/>
        <v>0</v>
      </c>
      <c r="P27" s="73">
        <f t="shared" si="25"/>
        <v>0</v>
      </c>
      <c r="Q27" s="73">
        <f t="shared" si="26"/>
        <v>0</v>
      </c>
      <c r="R27" s="73">
        <f t="shared" si="27"/>
        <v>0</v>
      </c>
      <c r="S27" s="73">
        <f t="shared" si="28"/>
        <v>0</v>
      </c>
      <c r="T27" s="73">
        <f t="shared" si="29"/>
        <v>0</v>
      </c>
      <c r="U27" s="73">
        <f t="shared" si="30"/>
        <v>0</v>
      </c>
      <c r="V27" s="73">
        <f t="shared" si="5"/>
        <v>0</v>
      </c>
      <c r="W27" s="73">
        <f t="shared" si="5"/>
        <v>0</v>
      </c>
      <c r="X27" s="73">
        <f t="shared" si="5"/>
        <v>0</v>
      </c>
      <c r="Z27" s="73">
        <f t="shared" si="6"/>
        <v>0</v>
      </c>
      <c r="AA27" s="73">
        <f t="shared" si="7"/>
        <v>0</v>
      </c>
      <c r="AB27" s="73">
        <f t="shared" si="8"/>
        <v>0</v>
      </c>
      <c r="AC27" s="73">
        <f t="shared" si="9"/>
        <v>0</v>
      </c>
      <c r="AD27" s="73">
        <f t="shared" si="10"/>
        <v>0</v>
      </c>
      <c r="AE27" s="73">
        <f t="shared" si="11"/>
        <v>0</v>
      </c>
      <c r="AF27" s="73">
        <f t="shared" si="12"/>
        <v>0</v>
      </c>
      <c r="AG27" s="73">
        <f t="shared" si="13"/>
        <v>0</v>
      </c>
      <c r="AH27" s="73">
        <f t="shared" si="14"/>
        <v>0</v>
      </c>
      <c r="AI27" s="73">
        <f t="shared" si="15"/>
        <v>0</v>
      </c>
      <c r="AJ27" s="73">
        <f t="shared" si="16"/>
        <v>0</v>
      </c>
      <c r="AK27" s="73">
        <f t="shared" si="17"/>
        <v>0</v>
      </c>
      <c r="AL27" s="73">
        <f t="shared" si="18"/>
        <v>0</v>
      </c>
      <c r="AM27" s="73">
        <f t="shared" si="18"/>
        <v>0</v>
      </c>
      <c r="AN27" s="73">
        <f t="shared" si="18"/>
        <v>0</v>
      </c>
      <c r="AP27" s="325"/>
      <c r="AQ27" s="322" t="s">
        <v>233</v>
      </c>
      <c r="AR27" s="319"/>
      <c r="AS27" s="656" t="s">
        <v>239</v>
      </c>
      <c r="AT27" s="657"/>
      <c r="AV27" s="113" t="s">
        <v>67</v>
      </c>
      <c r="AW27" s="55">
        <v>0</v>
      </c>
      <c r="AY27" s="335" t="s">
        <v>237</v>
      </c>
      <c r="AZ27" s="160">
        <v>0</v>
      </c>
    </row>
    <row r="28" spans="2:52" ht="17.25" customHeight="1" thickBot="1">
      <c r="B28" s="61"/>
      <c r="C28" s="63"/>
      <c r="D28" s="80"/>
      <c r="E28" s="57"/>
      <c r="F28" s="77"/>
      <c r="G28" s="78">
        <f t="shared" si="1"/>
        <v>0</v>
      </c>
      <c r="H28" s="79">
        <f t="shared" si="2"/>
        <v>0</v>
      </c>
      <c r="I28" s="315"/>
      <c r="J28" s="73">
        <f t="shared" si="19"/>
        <v>0</v>
      </c>
      <c r="K28" s="73">
        <f t="shared" si="20"/>
        <v>0</v>
      </c>
      <c r="L28" s="73">
        <f t="shared" si="21"/>
        <v>0</v>
      </c>
      <c r="M28" s="73">
        <f t="shared" si="22"/>
        <v>0</v>
      </c>
      <c r="N28" s="73">
        <f t="shared" si="23"/>
        <v>0</v>
      </c>
      <c r="O28" s="73">
        <f t="shared" si="24"/>
        <v>0</v>
      </c>
      <c r="P28" s="73">
        <f t="shared" si="25"/>
        <v>0</v>
      </c>
      <c r="Q28" s="73">
        <f t="shared" si="26"/>
        <v>0</v>
      </c>
      <c r="R28" s="73">
        <f t="shared" si="27"/>
        <v>0</v>
      </c>
      <c r="S28" s="73">
        <f t="shared" si="28"/>
        <v>0</v>
      </c>
      <c r="T28" s="73">
        <f t="shared" si="29"/>
        <v>0</v>
      </c>
      <c r="U28" s="73">
        <f t="shared" si="30"/>
        <v>0</v>
      </c>
      <c r="V28" s="73">
        <f t="shared" si="5"/>
        <v>0</v>
      </c>
      <c r="W28" s="73">
        <f t="shared" si="5"/>
        <v>0</v>
      </c>
      <c r="X28" s="73">
        <f t="shared" si="5"/>
        <v>0</v>
      </c>
      <c r="Z28" s="73">
        <f t="shared" si="6"/>
        <v>0</v>
      </c>
      <c r="AA28" s="73">
        <f t="shared" si="7"/>
        <v>0</v>
      </c>
      <c r="AB28" s="73">
        <f t="shared" si="8"/>
        <v>0</v>
      </c>
      <c r="AC28" s="73">
        <f t="shared" si="9"/>
        <v>0</v>
      </c>
      <c r="AD28" s="73">
        <f t="shared" si="10"/>
        <v>0</v>
      </c>
      <c r="AE28" s="73">
        <f t="shared" si="11"/>
        <v>0</v>
      </c>
      <c r="AF28" s="73">
        <f t="shared" si="12"/>
        <v>0</v>
      </c>
      <c r="AG28" s="73">
        <f t="shared" si="13"/>
        <v>0</v>
      </c>
      <c r="AH28" s="73">
        <f t="shared" si="14"/>
        <v>0</v>
      </c>
      <c r="AI28" s="73">
        <f t="shared" si="15"/>
        <v>0</v>
      </c>
      <c r="AJ28" s="73">
        <f t="shared" si="16"/>
        <v>0</v>
      </c>
      <c r="AK28" s="73">
        <f t="shared" si="17"/>
        <v>0</v>
      </c>
      <c r="AL28" s="73">
        <f t="shared" si="18"/>
        <v>0</v>
      </c>
      <c r="AM28" s="73">
        <f t="shared" si="18"/>
        <v>0</v>
      </c>
      <c r="AN28" s="73">
        <f t="shared" si="18"/>
        <v>0</v>
      </c>
      <c r="AP28" s="326"/>
      <c r="AQ28" s="323" t="s">
        <v>234</v>
      </c>
      <c r="AR28" s="333">
        <f>AR27+AR26</f>
        <v>48.599999999999994</v>
      </c>
      <c r="AS28" s="656"/>
      <c r="AT28" s="657"/>
      <c r="AV28" s="113" t="s">
        <v>43</v>
      </c>
      <c r="AW28" s="1">
        <f>+SUM(AW24:AW27)</f>
        <v>0</v>
      </c>
      <c r="AY28" s="335" t="s">
        <v>43</v>
      </c>
      <c r="AZ28" s="161">
        <f>AZ24+AZ25+AZ26-AZ27</f>
        <v>0</v>
      </c>
    </row>
    <row r="29" spans="2:52" ht="16.5" customHeight="1">
      <c r="B29" s="61"/>
      <c r="C29" s="63"/>
      <c r="D29" s="80"/>
      <c r="E29" s="57"/>
      <c r="F29" s="77"/>
      <c r="G29" s="78">
        <f t="shared" si="1"/>
        <v>0</v>
      </c>
      <c r="H29" s="79">
        <f t="shared" si="2"/>
        <v>0</v>
      </c>
      <c r="I29" s="315"/>
      <c r="J29" s="73">
        <f t="shared" si="19"/>
        <v>0</v>
      </c>
      <c r="K29" s="73">
        <f t="shared" si="20"/>
        <v>0</v>
      </c>
      <c r="L29" s="73">
        <f t="shared" si="21"/>
        <v>0</v>
      </c>
      <c r="M29" s="73">
        <f t="shared" si="22"/>
        <v>0</v>
      </c>
      <c r="N29" s="73">
        <f t="shared" si="23"/>
        <v>0</v>
      </c>
      <c r="O29" s="73">
        <f t="shared" si="24"/>
        <v>0</v>
      </c>
      <c r="P29" s="73">
        <f t="shared" si="25"/>
        <v>0</v>
      </c>
      <c r="Q29" s="73">
        <f t="shared" si="26"/>
        <v>0</v>
      </c>
      <c r="R29" s="73">
        <f t="shared" si="27"/>
        <v>0</v>
      </c>
      <c r="S29" s="73">
        <f t="shared" si="28"/>
        <v>0</v>
      </c>
      <c r="T29" s="73">
        <f t="shared" si="29"/>
        <v>0</v>
      </c>
      <c r="U29" s="73">
        <f t="shared" si="30"/>
        <v>0</v>
      </c>
      <c r="V29" s="73">
        <f t="shared" si="5"/>
        <v>0</v>
      </c>
      <c r="W29" s="73">
        <f t="shared" si="5"/>
        <v>0</v>
      </c>
      <c r="X29" s="73">
        <f t="shared" si="5"/>
        <v>0</v>
      </c>
      <c r="Z29" s="73">
        <f t="shared" si="6"/>
        <v>0</v>
      </c>
      <c r="AA29" s="73">
        <f t="shared" si="7"/>
        <v>0</v>
      </c>
      <c r="AB29" s="73">
        <f t="shared" si="8"/>
        <v>0</v>
      </c>
      <c r="AC29" s="73">
        <f t="shared" si="9"/>
        <v>0</v>
      </c>
      <c r="AD29" s="73">
        <f t="shared" si="10"/>
        <v>0</v>
      </c>
      <c r="AE29" s="73">
        <f t="shared" si="11"/>
        <v>0</v>
      </c>
      <c r="AF29" s="73">
        <f t="shared" si="12"/>
        <v>0</v>
      </c>
      <c r="AG29" s="73">
        <f t="shared" si="13"/>
        <v>0</v>
      </c>
      <c r="AH29" s="73">
        <f t="shared" si="14"/>
        <v>0</v>
      </c>
      <c r="AI29" s="73">
        <f t="shared" si="15"/>
        <v>0</v>
      </c>
      <c r="AJ29" s="73">
        <f t="shared" si="16"/>
        <v>0</v>
      </c>
      <c r="AK29" s="73">
        <f t="shared" si="17"/>
        <v>0</v>
      </c>
      <c r="AL29" s="73">
        <f t="shared" si="18"/>
        <v>0</v>
      </c>
      <c r="AM29" s="73">
        <f t="shared" si="18"/>
        <v>0</v>
      </c>
      <c r="AN29" s="73">
        <f t="shared" si="18"/>
        <v>0</v>
      </c>
      <c r="AR29" s="60"/>
      <c r="AV29" s="113"/>
      <c r="AW29" s="1"/>
    </row>
    <row r="30" spans="2:52" ht="17.25" customHeight="1" thickBot="1">
      <c r="B30" s="61"/>
      <c r="C30" s="63"/>
      <c r="D30" s="80"/>
      <c r="E30" s="57"/>
      <c r="F30" s="77"/>
      <c r="G30" s="78">
        <f t="shared" si="1"/>
        <v>0</v>
      </c>
      <c r="H30" s="79">
        <f t="shared" si="2"/>
        <v>0</v>
      </c>
      <c r="I30" s="315"/>
      <c r="J30" s="73">
        <f t="shared" si="19"/>
        <v>0</v>
      </c>
      <c r="K30" s="73">
        <f t="shared" si="20"/>
        <v>0</v>
      </c>
      <c r="L30" s="73">
        <f t="shared" si="21"/>
        <v>0</v>
      </c>
      <c r="M30" s="73">
        <f t="shared" si="22"/>
        <v>0</v>
      </c>
      <c r="N30" s="73">
        <f t="shared" si="23"/>
        <v>0</v>
      </c>
      <c r="O30" s="73">
        <f t="shared" si="24"/>
        <v>0</v>
      </c>
      <c r="P30" s="73">
        <f t="shared" si="25"/>
        <v>0</v>
      </c>
      <c r="Q30" s="73">
        <f t="shared" si="26"/>
        <v>0</v>
      </c>
      <c r="R30" s="73">
        <f t="shared" si="27"/>
        <v>0</v>
      </c>
      <c r="S30" s="73">
        <f t="shared" si="28"/>
        <v>0</v>
      </c>
      <c r="T30" s="73">
        <f t="shared" si="29"/>
        <v>0</v>
      </c>
      <c r="U30" s="73">
        <f t="shared" si="30"/>
        <v>0</v>
      </c>
      <c r="V30" s="73">
        <f t="shared" si="5"/>
        <v>0</v>
      </c>
      <c r="W30" s="73">
        <f t="shared" si="5"/>
        <v>0</v>
      </c>
      <c r="X30" s="73">
        <f t="shared" si="5"/>
        <v>0</v>
      </c>
      <c r="Z30" s="73">
        <f t="shared" si="6"/>
        <v>0</v>
      </c>
      <c r="AA30" s="73">
        <f t="shared" si="7"/>
        <v>0</v>
      </c>
      <c r="AB30" s="73">
        <f t="shared" si="8"/>
        <v>0</v>
      </c>
      <c r="AC30" s="73">
        <f t="shared" si="9"/>
        <v>0</v>
      </c>
      <c r="AD30" s="73">
        <f t="shared" si="10"/>
        <v>0</v>
      </c>
      <c r="AE30" s="73">
        <f t="shared" si="11"/>
        <v>0</v>
      </c>
      <c r="AF30" s="73">
        <f t="shared" si="12"/>
        <v>0</v>
      </c>
      <c r="AG30" s="73">
        <f t="shared" si="13"/>
        <v>0</v>
      </c>
      <c r="AH30" s="73">
        <f t="shared" si="14"/>
        <v>0</v>
      </c>
      <c r="AI30" s="73">
        <f t="shared" si="15"/>
        <v>0</v>
      </c>
      <c r="AJ30" s="73">
        <f t="shared" si="16"/>
        <v>0</v>
      </c>
      <c r="AK30" s="73">
        <f t="shared" si="17"/>
        <v>0</v>
      </c>
      <c r="AL30" s="73">
        <f t="shared" si="18"/>
        <v>0</v>
      </c>
      <c r="AM30" s="73">
        <f t="shared" si="18"/>
        <v>0</v>
      </c>
      <c r="AN30" s="73">
        <f t="shared" si="18"/>
        <v>0</v>
      </c>
      <c r="AV30" s="1"/>
      <c r="AW30" s="1"/>
      <c r="AY30" s="318" t="s">
        <v>241</v>
      </c>
      <c r="AZ30" s="341">
        <f>AZ25+AZ24-AY6</f>
        <v>0</v>
      </c>
    </row>
    <row r="31" spans="2:52" ht="17.25" customHeight="1" thickBot="1">
      <c r="B31" s="61"/>
      <c r="C31" s="63"/>
      <c r="D31" s="80"/>
      <c r="E31" s="57"/>
      <c r="F31" s="77"/>
      <c r="G31" s="78">
        <f t="shared" si="1"/>
        <v>0</v>
      </c>
      <c r="H31" s="79">
        <f t="shared" si="2"/>
        <v>0</v>
      </c>
      <c r="I31" s="315"/>
      <c r="J31" s="73">
        <f t="shared" si="19"/>
        <v>0</v>
      </c>
      <c r="K31" s="73">
        <f t="shared" si="20"/>
        <v>0</v>
      </c>
      <c r="L31" s="73">
        <f t="shared" si="21"/>
        <v>0</v>
      </c>
      <c r="M31" s="73">
        <f t="shared" si="22"/>
        <v>0</v>
      </c>
      <c r="N31" s="73">
        <f t="shared" si="23"/>
        <v>0</v>
      </c>
      <c r="O31" s="73">
        <f t="shared" si="24"/>
        <v>0</v>
      </c>
      <c r="P31" s="73">
        <f t="shared" si="25"/>
        <v>0</v>
      </c>
      <c r="Q31" s="73">
        <f t="shared" si="26"/>
        <v>0</v>
      </c>
      <c r="R31" s="73">
        <f t="shared" si="27"/>
        <v>0</v>
      </c>
      <c r="S31" s="73">
        <f t="shared" si="28"/>
        <v>0</v>
      </c>
      <c r="T31" s="73">
        <f t="shared" si="29"/>
        <v>0</v>
      </c>
      <c r="U31" s="73">
        <f t="shared" si="30"/>
        <v>0</v>
      </c>
      <c r="V31" s="73">
        <f t="shared" si="5"/>
        <v>0</v>
      </c>
      <c r="W31" s="73">
        <f t="shared" si="5"/>
        <v>0</v>
      </c>
      <c r="X31" s="73">
        <f t="shared" si="5"/>
        <v>0</v>
      </c>
      <c r="Z31" s="73">
        <f t="shared" si="6"/>
        <v>0</v>
      </c>
      <c r="AA31" s="73">
        <f t="shared" si="7"/>
        <v>0</v>
      </c>
      <c r="AB31" s="73">
        <f t="shared" si="8"/>
        <v>0</v>
      </c>
      <c r="AC31" s="73">
        <f t="shared" si="9"/>
        <v>0</v>
      </c>
      <c r="AD31" s="73">
        <f t="shared" si="10"/>
        <v>0</v>
      </c>
      <c r="AE31" s="73">
        <f t="shared" si="11"/>
        <v>0</v>
      </c>
      <c r="AF31" s="73">
        <f t="shared" si="12"/>
        <v>0</v>
      </c>
      <c r="AG31" s="73">
        <f t="shared" si="13"/>
        <v>0</v>
      </c>
      <c r="AH31" s="73">
        <f t="shared" si="14"/>
        <v>0</v>
      </c>
      <c r="AI31" s="73">
        <f t="shared" si="15"/>
        <v>0</v>
      </c>
      <c r="AJ31" s="73">
        <f t="shared" si="16"/>
        <v>0</v>
      </c>
      <c r="AK31" s="73">
        <f t="shared" si="17"/>
        <v>0</v>
      </c>
      <c r="AL31" s="73">
        <f t="shared" si="18"/>
        <v>0</v>
      </c>
      <c r="AM31" s="73">
        <f t="shared" si="18"/>
        <v>0</v>
      </c>
      <c r="AN31" s="73">
        <f t="shared" si="18"/>
        <v>0</v>
      </c>
      <c r="AQ31" s="318" t="s">
        <v>63</v>
      </c>
      <c r="AR31" s="329">
        <f>AR27+AS17</f>
        <v>0</v>
      </c>
      <c r="AV31" s="113" t="s">
        <v>68</v>
      </c>
      <c r="AW31" s="114">
        <f>AW28/2</f>
        <v>0</v>
      </c>
    </row>
    <row r="32" spans="2:52" ht="16.5" customHeight="1">
      <c r="B32" s="61"/>
      <c r="C32" s="63"/>
      <c r="D32" s="80"/>
      <c r="E32" s="57"/>
      <c r="F32" s="77"/>
      <c r="G32" s="78">
        <f t="shared" si="1"/>
        <v>0</v>
      </c>
      <c r="H32" s="79">
        <f t="shared" si="2"/>
        <v>0</v>
      </c>
      <c r="I32" s="315"/>
      <c r="J32" s="73">
        <f t="shared" si="19"/>
        <v>0</v>
      </c>
      <c r="K32" s="73">
        <f t="shared" si="20"/>
        <v>0</v>
      </c>
      <c r="L32" s="73">
        <f t="shared" si="21"/>
        <v>0</v>
      </c>
      <c r="M32" s="73">
        <f t="shared" si="22"/>
        <v>0</v>
      </c>
      <c r="N32" s="73">
        <f t="shared" si="23"/>
        <v>0</v>
      </c>
      <c r="O32" s="73">
        <f t="shared" si="24"/>
        <v>0</v>
      </c>
      <c r="P32" s="73">
        <f t="shared" si="25"/>
        <v>0</v>
      </c>
      <c r="Q32" s="73">
        <f t="shared" si="26"/>
        <v>0</v>
      </c>
      <c r="R32" s="73">
        <f t="shared" si="27"/>
        <v>0</v>
      </c>
      <c r="S32" s="73">
        <f t="shared" si="28"/>
        <v>0</v>
      </c>
      <c r="T32" s="73">
        <f t="shared" si="29"/>
        <v>0</v>
      </c>
      <c r="U32" s="73">
        <f t="shared" si="30"/>
        <v>0</v>
      </c>
      <c r="V32" s="73">
        <f t="shared" si="5"/>
        <v>0</v>
      </c>
      <c r="W32" s="73">
        <f t="shared" si="5"/>
        <v>0</v>
      </c>
      <c r="X32" s="73">
        <f t="shared" si="5"/>
        <v>0</v>
      </c>
      <c r="Z32" s="73">
        <f t="shared" si="6"/>
        <v>0</v>
      </c>
      <c r="AA32" s="73">
        <f t="shared" si="7"/>
        <v>0</v>
      </c>
      <c r="AB32" s="73">
        <f t="shared" si="8"/>
        <v>0</v>
      </c>
      <c r="AC32" s="73">
        <f t="shared" si="9"/>
        <v>0</v>
      </c>
      <c r="AD32" s="73">
        <f t="shared" si="10"/>
        <v>0</v>
      </c>
      <c r="AE32" s="73">
        <f t="shared" si="11"/>
        <v>0</v>
      </c>
      <c r="AF32" s="73">
        <f t="shared" si="12"/>
        <v>0</v>
      </c>
      <c r="AG32" s="73">
        <f t="shared" si="13"/>
        <v>0</v>
      </c>
      <c r="AH32" s="73">
        <f t="shared" si="14"/>
        <v>0</v>
      </c>
      <c r="AI32" s="73">
        <f t="shared" si="15"/>
        <v>0</v>
      </c>
      <c r="AJ32" s="73">
        <f t="shared" si="16"/>
        <v>0</v>
      </c>
      <c r="AK32" s="73">
        <f t="shared" si="17"/>
        <v>0</v>
      </c>
      <c r="AL32" s="73">
        <f t="shared" si="18"/>
        <v>0</v>
      </c>
      <c r="AM32" s="73">
        <f t="shared" si="18"/>
        <v>0</v>
      </c>
      <c r="AN32" s="73">
        <f t="shared" si="18"/>
        <v>0</v>
      </c>
      <c r="AQ32" s="318" t="s">
        <v>61</v>
      </c>
      <c r="AR32" s="329">
        <f>AT17</f>
        <v>48.599999999999994</v>
      </c>
      <c r="AY32" s="318" t="s">
        <v>242</v>
      </c>
      <c r="AZ32" s="341">
        <f>AT17-AY4</f>
        <v>48.599999999999994</v>
      </c>
    </row>
    <row r="33" spans="2:52" ht="17.25" customHeight="1" thickBot="1">
      <c r="B33" s="61"/>
      <c r="C33" s="63"/>
      <c r="D33" s="80"/>
      <c r="E33" s="57"/>
      <c r="F33" s="77"/>
      <c r="G33" s="78">
        <f t="shared" si="1"/>
        <v>0</v>
      </c>
      <c r="H33" s="79">
        <f t="shared" si="2"/>
        <v>0</v>
      </c>
      <c r="I33" s="315"/>
      <c r="J33" s="73">
        <f t="shared" si="19"/>
        <v>0</v>
      </c>
      <c r="K33" s="73">
        <f t="shared" si="20"/>
        <v>0</v>
      </c>
      <c r="L33" s="73">
        <f t="shared" si="21"/>
        <v>0</v>
      </c>
      <c r="M33" s="73">
        <f t="shared" si="22"/>
        <v>0</v>
      </c>
      <c r="N33" s="73">
        <f t="shared" si="23"/>
        <v>0</v>
      </c>
      <c r="O33" s="73">
        <f t="shared" si="24"/>
        <v>0</v>
      </c>
      <c r="P33" s="73">
        <f t="shared" si="25"/>
        <v>0</v>
      </c>
      <c r="Q33" s="73">
        <f t="shared" si="26"/>
        <v>0</v>
      </c>
      <c r="R33" s="73">
        <f t="shared" si="27"/>
        <v>0</v>
      </c>
      <c r="S33" s="73">
        <f t="shared" si="28"/>
        <v>0</v>
      </c>
      <c r="T33" s="73">
        <f t="shared" si="29"/>
        <v>0</v>
      </c>
      <c r="U33" s="73">
        <f t="shared" si="30"/>
        <v>0</v>
      </c>
      <c r="V33" s="73">
        <f t="shared" si="5"/>
        <v>0</v>
      </c>
      <c r="W33" s="73">
        <f t="shared" si="5"/>
        <v>0</v>
      </c>
      <c r="X33" s="73">
        <f t="shared" si="5"/>
        <v>0</v>
      </c>
      <c r="Z33" s="73">
        <f t="shared" si="6"/>
        <v>0</v>
      </c>
      <c r="AA33" s="73">
        <f t="shared" si="7"/>
        <v>0</v>
      </c>
      <c r="AB33" s="73">
        <f t="shared" si="8"/>
        <v>0</v>
      </c>
      <c r="AC33" s="73">
        <f t="shared" si="9"/>
        <v>0</v>
      </c>
      <c r="AD33" s="73">
        <f t="shared" si="10"/>
        <v>0</v>
      </c>
      <c r="AE33" s="73">
        <f t="shared" si="11"/>
        <v>0</v>
      </c>
      <c r="AF33" s="73">
        <f t="shared" si="12"/>
        <v>0</v>
      </c>
      <c r="AG33" s="73">
        <f t="shared" si="13"/>
        <v>0</v>
      </c>
      <c r="AH33" s="73">
        <f t="shared" si="14"/>
        <v>0</v>
      </c>
      <c r="AI33" s="73">
        <f t="shared" si="15"/>
        <v>0</v>
      </c>
      <c r="AJ33" s="73">
        <f t="shared" si="16"/>
        <v>0</v>
      </c>
      <c r="AK33" s="73">
        <f t="shared" si="17"/>
        <v>0</v>
      </c>
      <c r="AL33" s="73">
        <f t="shared" si="18"/>
        <v>0</v>
      </c>
      <c r="AM33" s="73">
        <f t="shared" si="18"/>
        <v>0</v>
      </c>
      <c r="AN33" s="73">
        <f t="shared" si="18"/>
        <v>0</v>
      </c>
      <c r="AR33" s="60"/>
    </row>
    <row r="34" spans="2:52" ht="17.25" customHeight="1" thickBot="1">
      <c r="B34" s="61"/>
      <c r="C34" s="63"/>
      <c r="D34" s="80"/>
      <c r="E34" s="57"/>
      <c r="F34" s="77"/>
      <c r="G34" s="78">
        <f t="shared" si="1"/>
        <v>0</v>
      </c>
      <c r="H34" s="79">
        <f t="shared" si="2"/>
        <v>0</v>
      </c>
      <c r="I34" s="315"/>
      <c r="J34" s="73">
        <f t="shared" si="19"/>
        <v>0</v>
      </c>
      <c r="K34" s="73">
        <f t="shared" si="20"/>
        <v>0</v>
      </c>
      <c r="L34" s="73">
        <f t="shared" si="21"/>
        <v>0</v>
      </c>
      <c r="M34" s="73">
        <f t="shared" si="22"/>
        <v>0</v>
      </c>
      <c r="N34" s="73">
        <f t="shared" si="23"/>
        <v>0</v>
      </c>
      <c r="O34" s="73">
        <f t="shared" si="24"/>
        <v>0</v>
      </c>
      <c r="P34" s="73">
        <f t="shared" si="25"/>
        <v>0</v>
      </c>
      <c r="Q34" s="73">
        <f t="shared" si="26"/>
        <v>0</v>
      </c>
      <c r="R34" s="73">
        <f t="shared" si="27"/>
        <v>0</v>
      </c>
      <c r="S34" s="73">
        <f t="shared" si="28"/>
        <v>0</v>
      </c>
      <c r="T34" s="73">
        <f t="shared" si="29"/>
        <v>0</v>
      </c>
      <c r="U34" s="73">
        <f t="shared" si="30"/>
        <v>0</v>
      </c>
      <c r="V34" s="73">
        <f t="shared" si="5"/>
        <v>0</v>
      </c>
      <c r="W34" s="73">
        <f t="shared" si="5"/>
        <v>0</v>
      </c>
      <c r="X34" s="73">
        <f t="shared" si="5"/>
        <v>0</v>
      </c>
      <c r="Z34" s="73">
        <f t="shared" si="6"/>
        <v>0</v>
      </c>
      <c r="AA34" s="73">
        <f t="shared" si="7"/>
        <v>0</v>
      </c>
      <c r="AB34" s="73">
        <f t="shared" si="8"/>
        <v>0</v>
      </c>
      <c r="AC34" s="73">
        <f t="shared" si="9"/>
        <v>0</v>
      </c>
      <c r="AD34" s="73">
        <f t="shared" si="10"/>
        <v>0</v>
      </c>
      <c r="AE34" s="73">
        <f t="shared" si="11"/>
        <v>0</v>
      </c>
      <c r="AF34" s="73">
        <f t="shared" si="12"/>
        <v>0</v>
      </c>
      <c r="AG34" s="73">
        <f t="shared" si="13"/>
        <v>0</v>
      </c>
      <c r="AH34" s="73">
        <f t="shared" si="14"/>
        <v>0</v>
      </c>
      <c r="AI34" s="73">
        <f t="shared" si="15"/>
        <v>0</v>
      </c>
      <c r="AJ34" s="73">
        <f t="shared" si="16"/>
        <v>0</v>
      </c>
      <c r="AK34" s="73">
        <f t="shared" si="17"/>
        <v>0</v>
      </c>
      <c r="AL34" s="73">
        <f t="shared" si="18"/>
        <v>0</v>
      </c>
      <c r="AM34" s="73">
        <f t="shared" si="18"/>
        <v>0</v>
      </c>
      <c r="AN34" s="73">
        <f t="shared" si="18"/>
        <v>0</v>
      </c>
      <c r="AR34" s="330">
        <f>AR32+AR31</f>
        <v>48.599999999999994</v>
      </c>
      <c r="AS34" s="331" t="s">
        <v>236</v>
      </c>
      <c r="AT34" s="332">
        <f>AR24+AR27</f>
        <v>48.599999999999994</v>
      </c>
      <c r="AZ34" s="342">
        <f>AZ32+AZ30</f>
        <v>48.599999999999994</v>
      </c>
    </row>
    <row r="35" spans="2:52" ht="16.5" customHeight="1">
      <c r="B35" s="61"/>
      <c r="C35" s="63"/>
      <c r="D35" s="80"/>
      <c r="E35" s="57"/>
      <c r="F35" s="77"/>
      <c r="G35" s="78">
        <f t="shared" si="1"/>
        <v>0</v>
      </c>
      <c r="H35" s="79">
        <f t="shared" si="2"/>
        <v>0</v>
      </c>
      <c r="I35" s="315"/>
      <c r="J35" s="73">
        <f t="shared" si="19"/>
        <v>0</v>
      </c>
      <c r="K35" s="73">
        <f t="shared" si="20"/>
        <v>0</v>
      </c>
      <c r="L35" s="73">
        <f t="shared" si="21"/>
        <v>0</v>
      </c>
      <c r="M35" s="73">
        <f t="shared" si="22"/>
        <v>0</v>
      </c>
      <c r="N35" s="73">
        <f t="shared" si="23"/>
        <v>0</v>
      </c>
      <c r="O35" s="73">
        <f t="shared" si="24"/>
        <v>0</v>
      </c>
      <c r="P35" s="73">
        <f t="shared" si="25"/>
        <v>0</v>
      </c>
      <c r="Q35" s="73">
        <f t="shared" si="26"/>
        <v>0</v>
      </c>
      <c r="R35" s="73">
        <f t="shared" si="27"/>
        <v>0</v>
      </c>
      <c r="S35" s="73">
        <f t="shared" si="28"/>
        <v>0</v>
      </c>
      <c r="T35" s="73">
        <f t="shared" si="29"/>
        <v>0</v>
      </c>
      <c r="U35" s="73">
        <f t="shared" si="30"/>
        <v>0</v>
      </c>
      <c r="V35" s="73">
        <f t="shared" si="5"/>
        <v>0</v>
      </c>
      <c r="W35" s="73">
        <f t="shared" si="5"/>
        <v>0</v>
      </c>
      <c r="X35" s="73">
        <f t="shared" si="5"/>
        <v>0</v>
      </c>
      <c r="Z35" s="73">
        <f t="shared" si="6"/>
        <v>0</v>
      </c>
      <c r="AA35" s="73">
        <f t="shared" si="7"/>
        <v>0</v>
      </c>
      <c r="AB35" s="73">
        <f t="shared" si="8"/>
        <v>0</v>
      </c>
      <c r="AC35" s="73">
        <f t="shared" si="9"/>
        <v>0</v>
      </c>
      <c r="AD35" s="73">
        <f t="shared" si="10"/>
        <v>0</v>
      </c>
      <c r="AE35" s="73">
        <f t="shared" si="11"/>
        <v>0</v>
      </c>
      <c r="AF35" s="73">
        <f t="shared" si="12"/>
        <v>0</v>
      </c>
      <c r="AG35" s="73">
        <f t="shared" si="13"/>
        <v>0</v>
      </c>
      <c r="AH35" s="73">
        <f t="shared" si="14"/>
        <v>0</v>
      </c>
      <c r="AI35" s="73">
        <f t="shared" si="15"/>
        <v>0</v>
      </c>
      <c r="AJ35" s="73">
        <f t="shared" si="16"/>
        <v>0</v>
      </c>
      <c r="AK35" s="73">
        <f t="shared" si="17"/>
        <v>0</v>
      </c>
      <c r="AL35" s="73">
        <f t="shared" si="18"/>
        <v>0</v>
      </c>
      <c r="AM35" s="73">
        <f t="shared" si="18"/>
        <v>0</v>
      </c>
      <c r="AN35" s="73">
        <f t="shared" si="18"/>
        <v>0</v>
      </c>
    </row>
    <row r="36" spans="2:52" ht="16.5" customHeight="1">
      <c r="B36" s="61"/>
      <c r="C36" s="63"/>
      <c r="D36" s="80"/>
      <c r="E36" s="57"/>
      <c r="F36" s="77"/>
      <c r="G36" s="78">
        <f t="shared" si="1"/>
        <v>0</v>
      </c>
      <c r="H36" s="79">
        <f t="shared" si="2"/>
        <v>0</v>
      </c>
      <c r="I36" s="315"/>
      <c r="J36" s="73">
        <f t="shared" si="19"/>
        <v>0</v>
      </c>
      <c r="K36" s="73">
        <f t="shared" si="20"/>
        <v>0</v>
      </c>
      <c r="L36" s="73">
        <f t="shared" si="21"/>
        <v>0</v>
      </c>
      <c r="M36" s="73">
        <f t="shared" si="22"/>
        <v>0</v>
      </c>
      <c r="N36" s="73">
        <f t="shared" si="23"/>
        <v>0</v>
      </c>
      <c r="O36" s="73">
        <f t="shared" si="24"/>
        <v>0</v>
      </c>
      <c r="P36" s="73">
        <f t="shared" si="25"/>
        <v>0</v>
      </c>
      <c r="Q36" s="73">
        <f t="shared" si="26"/>
        <v>0</v>
      </c>
      <c r="R36" s="73">
        <f t="shared" si="27"/>
        <v>0</v>
      </c>
      <c r="S36" s="73">
        <f t="shared" si="28"/>
        <v>0</v>
      </c>
      <c r="T36" s="73">
        <f t="shared" si="29"/>
        <v>0</v>
      </c>
      <c r="U36" s="73">
        <f t="shared" si="30"/>
        <v>0</v>
      </c>
      <c r="V36" s="73">
        <f t="shared" ref="V36:X62" si="31">IF($D36=V$2,$H36,0)</f>
        <v>0</v>
      </c>
      <c r="W36" s="73">
        <f t="shared" si="31"/>
        <v>0</v>
      </c>
      <c r="X36" s="73">
        <f t="shared" si="31"/>
        <v>0</v>
      </c>
      <c r="Z36" s="73">
        <f t="shared" si="6"/>
        <v>0</v>
      </c>
      <c r="AA36" s="73">
        <f t="shared" si="7"/>
        <v>0</v>
      </c>
      <c r="AB36" s="73">
        <f t="shared" si="8"/>
        <v>0</v>
      </c>
      <c r="AC36" s="73">
        <f t="shared" si="9"/>
        <v>0</v>
      </c>
      <c r="AD36" s="73">
        <f t="shared" si="10"/>
        <v>0</v>
      </c>
      <c r="AE36" s="73">
        <f t="shared" si="11"/>
        <v>0</v>
      </c>
      <c r="AF36" s="73">
        <f t="shared" si="12"/>
        <v>0</v>
      </c>
      <c r="AG36" s="73">
        <f t="shared" si="13"/>
        <v>0</v>
      </c>
      <c r="AH36" s="73">
        <f t="shared" si="14"/>
        <v>0</v>
      </c>
      <c r="AI36" s="73">
        <f t="shared" si="15"/>
        <v>0</v>
      </c>
      <c r="AJ36" s="73">
        <f t="shared" si="16"/>
        <v>0</v>
      </c>
      <c r="AK36" s="73">
        <f t="shared" si="17"/>
        <v>0</v>
      </c>
      <c r="AL36" s="73">
        <f t="shared" si="18"/>
        <v>0</v>
      </c>
      <c r="AM36" s="73">
        <f t="shared" si="18"/>
        <v>0</v>
      </c>
      <c r="AN36" s="73">
        <f t="shared" si="18"/>
        <v>0</v>
      </c>
    </row>
    <row r="37" spans="2:52" ht="16.5" customHeight="1">
      <c r="B37" s="61"/>
      <c r="C37" s="63"/>
      <c r="D37" s="80"/>
      <c r="E37" s="57"/>
      <c r="F37" s="77"/>
      <c r="G37" s="78">
        <f t="shared" si="1"/>
        <v>0</v>
      </c>
      <c r="H37" s="79">
        <f t="shared" si="2"/>
        <v>0</v>
      </c>
      <c r="I37" s="315"/>
      <c r="J37" s="73">
        <f t="shared" si="19"/>
        <v>0</v>
      </c>
      <c r="K37" s="73">
        <f t="shared" si="20"/>
        <v>0</v>
      </c>
      <c r="L37" s="73">
        <f t="shared" si="21"/>
        <v>0</v>
      </c>
      <c r="M37" s="73">
        <f t="shared" si="22"/>
        <v>0</v>
      </c>
      <c r="N37" s="73">
        <f t="shared" si="23"/>
        <v>0</v>
      </c>
      <c r="O37" s="73">
        <f t="shared" si="24"/>
        <v>0</v>
      </c>
      <c r="P37" s="73">
        <f t="shared" si="25"/>
        <v>0</v>
      </c>
      <c r="Q37" s="73">
        <f t="shared" si="26"/>
        <v>0</v>
      </c>
      <c r="R37" s="73">
        <f t="shared" si="27"/>
        <v>0</v>
      </c>
      <c r="S37" s="73">
        <f t="shared" si="28"/>
        <v>0</v>
      </c>
      <c r="T37" s="73">
        <f t="shared" si="29"/>
        <v>0</v>
      </c>
      <c r="U37" s="73">
        <f t="shared" si="30"/>
        <v>0</v>
      </c>
      <c r="V37" s="73">
        <f t="shared" si="31"/>
        <v>0</v>
      </c>
      <c r="W37" s="73">
        <f t="shared" si="31"/>
        <v>0</v>
      </c>
      <c r="X37" s="73">
        <f t="shared" si="31"/>
        <v>0</v>
      </c>
      <c r="Z37" s="73">
        <f t="shared" si="6"/>
        <v>0</v>
      </c>
      <c r="AA37" s="73">
        <f t="shared" si="7"/>
        <v>0</v>
      </c>
      <c r="AB37" s="73">
        <f t="shared" si="8"/>
        <v>0</v>
      </c>
      <c r="AC37" s="73">
        <f t="shared" si="9"/>
        <v>0</v>
      </c>
      <c r="AD37" s="73">
        <f t="shared" si="10"/>
        <v>0</v>
      </c>
      <c r="AE37" s="73">
        <f t="shared" si="11"/>
        <v>0</v>
      </c>
      <c r="AF37" s="73">
        <f t="shared" si="12"/>
        <v>0</v>
      </c>
      <c r="AG37" s="73">
        <f t="shared" si="13"/>
        <v>0</v>
      </c>
      <c r="AH37" s="73">
        <f t="shared" si="14"/>
        <v>0</v>
      </c>
      <c r="AI37" s="73">
        <f t="shared" si="15"/>
        <v>0</v>
      </c>
      <c r="AJ37" s="73">
        <f t="shared" si="16"/>
        <v>0</v>
      </c>
      <c r="AK37" s="73">
        <f t="shared" si="17"/>
        <v>0</v>
      </c>
      <c r="AL37" s="73">
        <f t="shared" si="18"/>
        <v>0</v>
      </c>
      <c r="AM37" s="73">
        <f t="shared" si="18"/>
        <v>0</v>
      </c>
      <c r="AN37" s="73">
        <f t="shared" si="18"/>
        <v>0</v>
      </c>
    </row>
    <row r="38" spans="2:52" ht="16.5" customHeight="1">
      <c r="B38" s="61"/>
      <c r="C38" s="63"/>
      <c r="D38" s="80"/>
      <c r="E38" s="57"/>
      <c r="F38" s="77"/>
      <c r="G38" s="78">
        <f t="shared" si="1"/>
        <v>0</v>
      </c>
      <c r="H38" s="79">
        <f t="shared" si="2"/>
        <v>0</v>
      </c>
      <c r="I38" s="315"/>
      <c r="J38" s="73">
        <f t="shared" si="19"/>
        <v>0</v>
      </c>
      <c r="K38" s="73">
        <f t="shared" si="20"/>
        <v>0</v>
      </c>
      <c r="L38" s="73">
        <f t="shared" si="21"/>
        <v>0</v>
      </c>
      <c r="M38" s="73">
        <f t="shared" si="22"/>
        <v>0</v>
      </c>
      <c r="N38" s="73">
        <f t="shared" si="23"/>
        <v>0</v>
      </c>
      <c r="O38" s="73">
        <f t="shared" si="24"/>
        <v>0</v>
      </c>
      <c r="P38" s="73">
        <f t="shared" si="25"/>
        <v>0</v>
      </c>
      <c r="Q38" s="73">
        <f t="shared" si="26"/>
        <v>0</v>
      </c>
      <c r="R38" s="73">
        <f t="shared" si="27"/>
        <v>0</v>
      </c>
      <c r="S38" s="73">
        <f t="shared" si="28"/>
        <v>0</v>
      </c>
      <c r="T38" s="73">
        <f t="shared" si="29"/>
        <v>0</v>
      </c>
      <c r="U38" s="73">
        <f t="shared" si="30"/>
        <v>0</v>
      </c>
      <c r="V38" s="73">
        <f t="shared" si="31"/>
        <v>0</v>
      </c>
      <c r="W38" s="73">
        <f t="shared" si="31"/>
        <v>0</v>
      </c>
      <c r="X38" s="73">
        <f t="shared" si="31"/>
        <v>0</v>
      </c>
      <c r="Z38" s="73">
        <f t="shared" si="6"/>
        <v>0</v>
      </c>
      <c r="AA38" s="73">
        <f t="shared" si="7"/>
        <v>0</v>
      </c>
      <c r="AB38" s="73">
        <f t="shared" si="8"/>
        <v>0</v>
      </c>
      <c r="AC38" s="73">
        <f t="shared" si="9"/>
        <v>0</v>
      </c>
      <c r="AD38" s="73">
        <f t="shared" si="10"/>
        <v>0</v>
      </c>
      <c r="AE38" s="73">
        <f t="shared" si="11"/>
        <v>0</v>
      </c>
      <c r="AF38" s="73">
        <f t="shared" si="12"/>
        <v>0</v>
      </c>
      <c r="AG38" s="73">
        <f t="shared" si="13"/>
        <v>0</v>
      </c>
      <c r="AH38" s="73">
        <f t="shared" si="14"/>
        <v>0</v>
      </c>
      <c r="AI38" s="73">
        <f t="shared" si="15"/>
        <v>0</v>
      </c>
      <c r="AJ38" s="73">
        <f t="shared" si="16"/>
        <v>0</v>
      </c>
      <c r="AK38" s="73">
        <f t="shared" si="17"/>
        <v>0</v>
      </c>
      <c r="AL38" s="73">
        <f t="shared" si="18"/>
        <v>0</v>
      </c>
      <c r="AM38" s="73">
        <f t="shared" si="18"/>
        <v>0</v>
      </c>
      <c r="AN38" s="73">
        <f t="shared" si="18"/>
        <v>0</v>
      </c>
    </row>
    <row r="39" spans="2:52" ht="16.5" customHeight="1">
      <c r="B39" s="61"/>
      <c r="C39" s="63"/>
      <c r="D39" s="80"/>
      <c r="E39" s="57"/>
      <c r="F39" s="77"/>
      <c r="G39" s="78">
        <f t="shared" si="1"/>
        <v>0</v>
      </c>
      <c r="H39" s="79">
        <f t="shared" si="2"/>
        <v>0</v>
      </c>
      <c r="I39" s="315"/>
      <c r="J39" s="73">
        <f t="shared" si="19"/>
        <v>0</v>
      </c>
      <c r="K39" s="73">
        <f t="shared" si="20"/>
        <v>0</v>
      </c>
      <c r="L39" s="73">
        <f t="shared" si="21"/>
        <v>0</v>
      </c>
      <c r="M39" s="73">
        <f t="shared" si="22"/>
        <v>0</v>
      </c>
      <c r="N39" s="73">
        <f t="shared" si="23"/>
        <v>0</v>
      </c>
      <c r="O39" s="73">
        <f t="shared" si="24"/>
        <v>0</v>
      </c>
      <c r="P39" s="73">
        <f t="shared" si="25"/>
        <v>0</v>
      </c>
      <c r="Q39" s="73">
        <f t="shared" si="26"/>
        <v>0</v>
      </c>
      <c r="R39" s="73">
        <f t="shared" si="27"/>
        <v>0</v>
      </c>
      <c r="S39" s="73">
        <f t="shared" si="28"/>
        <v>0</v>
      </c>
      <c r="T39" s="73">
        <f t="shared" si="29"/>
        <v>0</v>
      </c>
      <c r="U39" s="73">
        <f t="shared" si="30"/>
        <v>0</v>
      </c>
      <c r="V39" s="73">
        <f t="shared" si="31"/>
        <v>0</v>
      </c>
      <c r="W39" s="73">
        <f t="shared" si="31"/>
        <v>0</v>
      </c>
      <c r="X39" s="73">
        <f t="shared" si="31"/>
        <v>0</v>
      </c>
      <c r="Z39" s="73">
        <f t="shared" si="6"/>
        <v>0</v>
      </c>
      <c r="AA39" s="73">
        <f t="shared" si="7"/>
        <v>0</v>
      </c>
      <c r="AB39" s="73">
        <f t="shared" si="8"/>
        <v>0</v>
      </c>
      <c r="AC39" s="73">
        <f t="shared" si="9"/>
        <v>0</v>
      </c>
      <c r="AD39" s="73">
        <f t="shared" si="10"/>
        <v>0</v>
      </c>
      <c r="AE39" s="73">
        <f t="shared" si="11"/>
        <v>0</v>
      </c>
      <c r="AF39" s="73">
        <f t="shared" si="12"/>
        <v>0</v>
      </c>
      <c r="AG39" s="73">
        <f t="shared" si="13"/>
        <v>0</v>
      </c>
      <c r="AH39" s="73">
        <f t="shared" si="14"/>
        <v>0</v>
      </c>
      <c r="AI39" s="73">
        <f t="shared" si="15"/>
        <v>0</v>
      </c>
      <c r="AJ39" s="73">
        <f t="shared" si="16"/>
        <v>0</v>
      </c>
      <c r="AK39" s="73">
        <f t="shared" si="17"/>
        <v>0</v>
      </c>
      <c r="AL39" s="73">
        <f t="shared" si="18"/>
        <v>0</v>
      </c>
      <c r="AM39" s="73">
        <f t="shared" si="18"/>
        <v>0</v>
      </c>
      <c r="AN39" s="73">
        <f t="shared" si="18"/>
        <v>0</v>
      </c>
      <c r="AZ39" s="56">
        <v>1079.05</v>
      </c>
    </row>
    <row r="40" spans="2:52" hidden="1">
      <c r="B40" s="61"/>
      <c r="C40" s="63"/>
      <c r="D40" s="80"/>
      <c r="E40" s="57"/>
      <c r="F40" s="77"/>
      <c r="G40" s="78">
        <f t="shared" si="1"/>
        <v>0</v>
      </c>
      <c r="H40" s="79">
        <f t="shared" si="2"/>
        <v>0</v>
      </c>
      <c r="I40" s="315"/>
      <c r="J40" s="73">
        <f>IF($D40="ALIMENTAÇÃO",$H40,0)</f>
        <v>0</v>
      </c>
      <c r="K40" s="73">
        <f>IF($D40="ANIMAIS",$H40,0)</f>
        <v>0</v>
      </c>
      <c r="L40" s="73">
        <f>IF($D40="FILHO",$H40,0)</f>
        <v>0</v>
      </c>
      <c r="M40" s="73">
        <f>IF($D40="GASOLINA",$H40,0)</f>
        <v>0</v>
      </c>
      <c r="N40" s="73">
        <f>IF($D40="LAZER",$H40,0)</f>
        <v>0</v>
      </c>
      <c r="O40" s="73">
        <f>IF($D40="MANUT. IMÓVEL",$H40,0)</f>
        <v>0</v>
      </c>
      <c r="P40" s="73">
        <f>IF($D40="MANUT. VEICULAR",$H40,0)</f>
        <v>0</v>
      </c>
      <c r="Q40" s="73">
        <f>IF($D40="MÓVEIS",$H40,0)</f>
        <v>0</v>
      </c>
      <c r="R40" s="73">
        <f>IF($D40="OUTROS",$H40,0)</f>
        <v>0</v>
      </c>
      <c r="S40" s="73">
        <f>IF($D40="PLANOS",$H40,0)</f>
        <v>0</v>
      </c>
      <c r="T40" s="73">
        <f>IF($D40="SAÚDE",$H40,0)</f>
        <v>0</v>
      </c>
      <c r="U40" s="73">
        <f>IF($D40="TRANSPORTE",$H40,0)</f>
        <v>0</v>
      </c>
      <c r="V40" s="73">
        <f>IF($D40=V$2,$H40,0)</f>
        <v>0</v>
      </c>
      <c r="W40" s="73">
        <f>IF($D40=W$2,$H40,0)</f>
        <v>0</v>
      </c>
      <c r="X40" s="73">
        <f>IF($D40=X$2,$H40,0)</f>
        <v>0</v>
      </c>
      <c r="Z40" s="73">
        <f>IF($D40="ALIMENTAÇÃO",$G40,0)</f>
        <v>0</v>
      </c>
      <c r="AA40" s="73">
        <f>IF($D40="ANIMAIS",$G40,0)</f>
        <v>0</v>
      </c>
      <c r="AB40" s="73">
        <f>IF($D40="FILHO",$G40,0)</f>
        <v>0</v>
      </c>
      <c r="AC40" s="73">
        <f>IF($D40="GASOLINA",$G40,0)</f>
        <v>0</v>
      </c>
      <c r="AD40" s="73">
        <f>IF($D40="LAZER",$G40,0)</f>
        <v>0</v>
      </c>
      <c r="AE40" s="73">
        <f>IF($D40="MANUT. IMÓVEL",$G40,0)</f>
        <v>0</v>
      </c>
      <c r="AF40" s="73">
        <f>IF($D40="MANUT. VEICULAR",$G40,0)</f>
        <v>0</v>
      </c>
      <c r="AG40" s="73">
        <f>IF($D40="MÓVEIS",$G40,0)</f>
        <v>0</v>
      </c>
      <c r="AH40" s="73">
        <f>IF($D40="OUTROS",$G40,0)</f>
        <v>0</v>
      </c>
      <c r="AI40" s="73">
        <f>IF($D40="PLANOS",$G40,0)</f>
        <v>0</v>
      </c>
      <c r="AJ40" s="73">
        <f>IF($D40="SAÚDE",$G40,0)</f>
        <v>0</v>
      </c>
      <c r="AK40" s="73">
        <f>IF($D40="TRANSPORTE",$G40,0)</f>
        <v>0</v>
      </c>
      <c r="AL40" s="73">
        <f>IF($D40=AL$2,$G40,0)</f>
        <v>0</v>
      </c>
      <c r="AM40" s="73">
        <f>IF($D40=AM$2,$G40,0)</f>
        <v>0</v>
      </c>
      <c r="AN40" s="73">
        <f>IF($D40=AN$2,$G40,0)</f>
        <v>0</v>
      </c>
    </row>
    <row r="41" spans="2:52" hidden="1">
      <c r="B41" s="61"/>
      <c r="C41" s="63"/>
      <c r="D41" s="80"/>
      <c r="E41" s="57"/>
      <c r="F41" s="77"/>
      <c r="G41" s="78">
        <f t="shared" si="1"/>
        <v>0</v>
      </c>
      <c r="H41" s="79">
        <f t="shared" si="2"/>
        <v>0</v>
      </c>
      <c r="I41" s="315"/>
      <c r="J41" s="73">
        <f t="shared" si="19"/>
        <v>0</v>
      </c>
      <c r="K41" s="73">
        <f t="shared" si="20"/>
        <v>0</v>
      </c>
      <c r="L41" s="73">
        <f t="shared" si="21"/>
        <v>0</v>
      </c>
      <c r="M41" s="73">
        <f t="shared" si="22"/>
        <v>0</v>
      </c>
      <c r="N41" s="73">
        <f t="shared" si="23"/>
        <v>0</v>
      </c>
      <c r="O41" s="73">
        <f t="shared" si="24"/>
        <v>0</v>
      </c>
      <c r="P41" s="73">
        <f t="shared" si="25"/>
        <v>0</v>
      </c>
      <c r="Q41" s="73">
        <f t="shared" si="26"/>
        <v>0</v>
      </c>
      <c r="R41" s="73">
        <f t="shared" si="27"/>
        <v>0</v>
      </c>
      <c r="S41" s="73">
        <f t="shared" si="28"/>
        <v>0</v>
      </c>
      <c r="T41" s="73">
        <f t="shared" si="29"/>
        <v>0</v>
      </c>
      <c r="U41" s="73">
        <f t="shared" si="30"/>
        <v>0</v>
      </c>
      <c r="V41" s="73">
        <f t="shared" si="31"/>
        <v>0</v>
      </c>
      <c r="W41" s="73">
        <f t="shared" si="31"/>
        <v>0</v>
      </c>
      <c r="X41" s="73">
        <f t="shared" si="31"/>
        <v>0</v>
      </c>
      <c r="Z41" s="73">
        <f t="shared" si="6"/>
        <v>0</v>
      </c>
      <c r="AA41" s="73">
        <f t="shared" si="7"/>
        <v>0</v>
      </c>
      <c r="AB41" s="73">
        <f t="shared" si="8"/>
        <v>0</v>
      </c>
      <c r="AC41" s="73">
        <f t="shared" si="9"/>
        <v>0</v>
      </c>
      <c r="AD41" s="73">
        <f t="shared" si="10"/>
        <v>0</v>
      </c>
      <c r="AE41" s="73">
        <f t="shared" si="11"/>
        <v>0</v>
      </c>
      <c r="AF41" s="73">
        <f t="shared" si="12"/>
        <v>0</v>
      </c>
      <c r="AG41" s="73">
        <f t="shared" si="13"/>
        <v>0</v>
      </c>
      <c r="AH41" s="73">
        <f t="shared" si="14"/>
        <v>0</v>
      </c>
      <c r="AI41" s="73">
        <f t="shared" si="15"/>
        <v>0</v>
      </c>
      <c r="AJ41" s="73">
        <f t="shared" si="16"/>
        <v>0</v>
      </c>
      <c r="AK41" s="73">
        <f t="shared" si="17"/>
        <v>0</v>
      </c>
      <c r="AL41" s="73">
        <f t="shared" si="18"/>
        <v>0</v>
      </c>
      <c r="AM41" s="73">
        <f t="shared" si="18"/>
        <v>0</v>
      </c>
      <c r="AN41" s="73">
        <f t="shared" si="18"/>
        <v>0</v>
      </c>
    </row>
    <row r="42" spans="2:52" hidden="1">
      <c r="B42" s="61"/>
      <c r="C42" s="63"/>
      <c r="D42" s="80"/>
      <c r="E42" s="57"/>
      <c r="F42" s="77"/>
      <c r="G42" s="78">
        <f t="shared" si="1"/>
        <v>0</v>
      </c>
      <c r="H42" s="79">
        <f t="shared" si="2"/>
        <v>0</v>
      </c>
      <c r="I42" s="315"/>
      <c r="J42" s="73">
        <f t="shared" si="19"/>
        <v>0</v>
      </c>
      <c r="K42" s="73">
        <f t="shared" si="20"/>
        <v>0</v>
      </c>
      <c r="L42" s="73">
        <f t="shared" si="21"/>
        <v>0</v>
      </c>
      <c r="M42" s="73">
        <f t="shared" si="22"/>
        <v>0</v>
      </c>
      <c r="N42" s="73">
        <f t="shared" si="23"/>
        <v>0</v>
      </c>
      <c r="O42" s="73">
        <f t="shared" si="24"/>
        <v>0</v>
      </c>
      <c r="P42" s="73">
        <f t="shared" si="25"/>
        <v>0</v>
      </c>
      <c r="Q42" s="73">
        <f t="shared" si="26"/>
        <v>0</v>
      </c>
      <c r="R42" s="73">
        <f t="shared" si="27"/>
        <v>0</v>
      </c>
      <c r="S42" s="73">
        <f t="shared" si="28"/>
        <v>0</v>
      </c>
      <c r="T42" s="73">
        <f t="shared" si="29"/>
        <v>0</v>
      </c>
      <c r="U42" s="73">
        <f t="shared" si="30"/>
        <v>0</v>
      </c>
      <c r="V42" s="73">
        <f t="shared" si="31"/>
        <v>0</v>
      </c>
      <c r="W42" s="73">
        <f t="shared" si="31"/>
        <v>0</v>
      </c>
      <c r="X42" s="73">
        <f t="shared" si="31"/>
        <v>0</v>
      </c>
      <c r="Z42" s="73">
        <f t="shared" si="6"/>
        <v>0</v>
      </c>
      <c r="AA42" s="73">
        <f t="shared" si="7"/>
        <v>0</v>
      </c>
      <c r="AB42" s="73">
        <f t="shared" si="8"/>
        <v>0</v>
      </c>
      <c r="AC42" s="73">
        <f t="shared" si="9"/>
        <v>0</v>
      </c>
      <c r="AD42" s="73">
        <f t="shared" si="10"/>
        <v>0</v>
      </c>
      <c r="AE42" s="73">
        <f t="shared" si="11"/>
        <v>0</v>
      </c>
      <c r="AF42" s="73">
        <f t="shared" si="12"/>
        <v>0</v>
      </c>
      <c r="AG42" s="73">
        <f t="shared" si="13"/>
        <v>0</v>
      </c>
      <c r="AH42" s="73">
        <f t="shared" si="14"/>
        <v>0</v>
      </c>
      <c r="AI42" s="73">
        <f t="shared" si="15"/>
        <v>0</v>
      </c>
      <c r="AJ42" s="73">
        <f t="shared" si="16"/>
        <v>0</v>
      </c>
      <c r="AK42" s="73">
        <f t="shared" si="17"/>
        <v>0</v>
      </c>
      <c r="AL42" s="73">
        <f t="shared" si="18"/>
        <v>0</v>
      </c>
      <c r="AM42" s="73">
        <f t="shared" si="18"/>
        <v>0</v>
      </c>
      <c r="AN42" s="73">
        <f t="shared" si="18"/>
        <v>0</v>
      </c>
    </row>
    <row r="43" spans="2:52" hidden="1">
      <c r="B43" s="61"/>
      <c r="C43" s="63"/>
      <c r="D43" s="80"/>
      <c r="E43" s="57"/>
      <c r="F43" s="77"/>
      <c r="G43" s="78">
        <f t="shared" si="1"/>
        <v>0</v>
      </c>
      <c r="H43" s="79">
        <f t="shared" si="2"/>
        <v>0</v>
      </c>
      <c r="I43" s="315"/>
      <c r="J43" s="73">
        <f t="shared" si="19"/>
        <v>0</v>
      </c>
      <c r="K43" s="73">
        <f t="shared" si="20"/>
        <v>0</v>
      </c>
      <c r="L43" s="73">
        <f t="shared" si="21"/>
        <v>0</v>
      </c>
      <c r="M43" s="73">
        <f t="shared" si="22"/>
        <v>0</v>
      </c>
      <c r="N43" s="73">
        <f t="shared" si="23"/>
        <v>0</v>
      </c>
      <c r="O43" s="73">
        <f t="shared" si="24"/>
        <v>0</v>
      </c>
      <c r="P43" s="73">
        <f t="shared" si="25"/>
        <v>0</v>
      </c>
      <c r="Q43" s="73">
        <f t="shared" si="26"/>
        <v>0</v>
      </c>
      <c r="R43" s="73">
        <f t="shared" si="27"/>
        <v>0</v>
      </c>
      <c r="S43" s="73">
        <f t="shared" si="28"/>
        <v>0</v>
      </c>
      <c r="T43" s="73">
        <f t="shared" si="29"/>
        <v>0</v>
      </c>
      <c r="U43" s="73">
        <f t="shared" si="30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Z43" s="73">
        <f t="shared" si="6"/>
        <v>0</v>
      </c>
      <c r="AA43" s="73">
        <f t="shared" si="7"/>
        <v>0</v>
      </c>
      <c r="AB43" s="73">
        <f t="shared" si="8"/>
        <v>0</v>
      </c>
      <c r="AC43" s="73">
        <f t="shared" si="9"/>
        <v>0</v>
      </c>
      <c r="AD43" s="73">
        <f t="shared" si="10"/>
        <v>0</v>
      </c>
      <c r="AE43" s="73">
        <f t="shared" si="11"/>
        <v>0</v>
      </c>
      <c r="AF43" s="73">
        <f t="shared" si="12"/>
        <v>0</v>
      </c>
      <c r="AG43" s="73">
        <f t="shared" si="13"/>
        <v>0</v>
      </c>
      <c r="AH43" s="73">
        <f t="shared" si="14"/>
        <v>0</v>
      </c>
      <c r="AI43" s="73">
        <f t="shared" si="15"/>
        <v>0</v>
      </c>
      <c r="AJ43" s="73">
        <f t="shared" si="16"/>
        <v>0</v>
      </c>
      <c r="AK43" s="73">
        <f t="shared" si="17"/>
        <v>0</v>
      </c>
      <c r="AL43" s="73">
        <f t="shared" si="18"/>
        <v>0</v>
      </c>
      <c r="AM43" s="73">
        <f t="shared" si="18"/>
        <v>0</v>
      </c>
      <c r="AN43" s="73">
        <f t="shared" si="18"/>
        <v>0</v>
      </c>
    </row>
    <row r="44" spans="2:52" hidden="1">
      <c r="B44" s="61"/>
      <c r="C44" s="63"/>
      <c r="D44" s="80"/>
      <c r="E44" s="57"/>
      <c r="F44" s="77"/>
      <c r="G44" s="78">
        <f t="shared" si="1"/>
        <v>0</v>
      </c>
      <c r="H44" s="79">
        <f t="shared" si="2"/>
        <v>0</v>
      </c>
      <c r="I44" s="315"/>
      <c r="J44" s="73">
        <f t="shared" si="19"/>
        <v>0</v>
      </c>
      <c r="K44" s="73">
        <f t="shared" si="20"/>
        <v>0</v>
      </c>
      <c r="L44" s="73">
        <f t="shared" si="21"/>
        <v>0</v>
      </c>
      <c r="M44" s="73">
        <f t="shared" si="22"/>
        <v>0</v>
      </c>
      <c r="N44" s="73">
        <f t="shared" si="23"/>
        <v>0</v>
      </c>
      <c r="O44" s="73">
        <f t="shared" si="24"/>
        <v>0</v>
      </c>
      <c r="P44" s="73">
        <f t="shared" si="25"/>
        <v>0</v>
      </c>
      <c r="Q44" s="73">
        <f t="shared" si="26"/>
        <v>0</v>
      </c>
      <c r="R44" s="73">
        <f t="shared" si="27"/>
        <v>0</v>
      </c>
      <c r="S44" s="73">
        <f t="shared" si="28"/>
        <v>0</v>
      </c>
      <c r="T44" s="73">
        <f t="shared" si="29"/>
        <v>0</v>
      </c>
      <c r="U44" s="73">
        <f t="shared" si="30"/>
        <v>0</v>
      </c>
      <c r="V44" s="73">
        <f t="shared" si="31"/>
        <v>0</v>
      </c>
      <c r="W44" s="73">
        <f t="shared" si="31"/>
        <v>0</v>
      </c>
      <c r="X44" s="73">
        <f t="shared" si="31"/>
        <v>0</v>
      </c>
      <c r="Z44" s="73">
        <f t="shared" si="6"/>
        <v>0</v>
      </c>
      <c r="AA44" s="73">
        <f t="shared" si="7"/>
        <v>0</v>
      </c>
      <c r="AB44" s="73">
        <f t="shared" si="8"/>
        <v>0</v>
      </c>
      <c r="AC44" s="73">
        <f t="shared" si="9"/>
        <v>0</v>
      </c>
      <c r="AD44" s="73">
        <f t="shared" si="10"/>
        <v>0</v>
      </c>
      <c r="AE44" s="73">
        <f t="shared" si="11"/>
        <v>0</v>
      </c>
      <c r="AF44" s="73">
        <f t="shared" si="12"/>
        <v>0</v>
      </c>
      <c r="AG44" s="73">
        <f t="shared" si="13"/>
        <v>0</v>
      </c>
      <c r="AH44" s="73">
        <f t="shared" si="14"/>
        <v>0</v>
      </c>
      <c r="AI44" s="73">
        <f t="shared" si="15"/>
        <v>0</v>
      </c>
      <c r="AJ44" s="73">
        <f t="shared" si="16"/>
        <v>0</v>
      </c>
      <c r="AK44" s="73">
        <f t="shared" si="17"/>
        <v>0</v>
      </c>
      <c r="AL44" s="73">
        <f t="shared" si="18"/>
        <v>0</v>
      </c>
      <c r="AM44" s="73">
        <f t="shared" si="18"/>
        <v>0</v>
      </c>
      <c r="AN44" s="73">
        <f t="shared" si="18"/>
        <v>0</v>
      </c>
    </row>
    <row r="45" spans="2:52" hidden="1">
      <c r="B45" s="61"/>
      <c r="C45" s="63"/>
      <c r="D45" s="80"/>
      <c r="E45" s="57"/>
      <c r="F45" s="77"/>
      <c r="G45" s="78">
        <f t="shared" si="1"/>
        <v>0</v>
      </c>
      <c r="H45" s="79">
        <f t="shared" si="2"/>
        <v>0</v>
      </c>
      <c r="I45" s="315"/>
      <c r="J45" s="73">
        <f t="shared" si="19"/>
        <v>0</v>
      </c>
      <c r="K45" s="73">
        <f t="shared" si="20"/>
        <v>0</v>
      </c>
      <c r="L45" s="73">
        <f t="shared" si="21"/>
        <v>0</v>
      </c>
      <c r="M45" s="73">
        <f t="shared" si="22"/>
        <v>0</v>
      </c>
      <c r="N45" s="73">
        <f t="shared" si="23"/>
        <v>0</v>
      </c>
      <c r="O45" s="73">
        <f t="shared" si="24"/>
        <v>0</v>
      </c>
      <c r="P45" s="73">
        <f t="shared" si="25"/>
        <v>0</v>
      </c>
      <c r="Q45" s="73">
        <f t="shared" si="26"/>
        <v>0</v>
      </c>
      <c r="R45" s="73">
        <f t="shared" si="27"/>
        <v>0</v>
      </c>
      <c r="S45" s="73">
        <f t="shared" si="28"/>
        <v>0</v>
      </c>
      <c r="T45" s="73">
        <f t="shared" si="29"/>
        <v>0</v>
      </c>
      <c r="U45" s="73">
        <f t="shared" si="30"/>
        <v>0</v>
      </c>
      <c r="V45" s="73">
        <f t="shared" si="31"/>
        <v>0</v>
      </c>
      <c r="W45" s="73">
        <f t="shared" si="31"/>
        <v>0</v>
      </c>
      <c r="X45" s="73">
        <f t="shared" si="31"/>
        <v>0</v>
      </c>
      <c r="Z45" s="73">
        <f t="shared" si="6"/>
        <v>0</v>
      </c>
      <c r="AA45" s="73">
        <f t="shared" si="7"/>
        <v>0</v>
      </c>
      <c r="AB45" s="73">
        <f t="shared" si="8"/>
        <v>0</v>
      </c>
      <c r="AC45" s="73">
        <f t="shared" si="9"/>
        <v>0</v>
      </c>
      <c r="AD45" s="73">
        <f t="shared" si="10"/>
        <v>0</v>
      </c>
      <c r="AE45" s="73">
        <f t="shared" si="11"/>
        <v>0</v>
      </c>
      <c r="AF45" s="73">
        <f t="shared" si="12"/>
        <v>0</v>
      </c>
      <c r="AG45" s="73">
        <f t="shared" si="13"/>
        <v>0</v>
      </c>
      <c r="AH45" s="73">
        <f t="shared" si="14"/>
        <v>0</v>
      </c>
      <c r="AI45" s="73">
        <f t="shared" si="15"/>
        <v>0</v>
      </c>
      <c r="AJ45" s="73">
        <f t="shared" si="16"/>
        <v>0</v>
      </c>
      <c r="AK45" s="73">
        <f t="shared" si="17"/>
        <v>0</v>
      </c>
      <c r="AL45" s="73">
        <f t="shared" si="18"/>
        <v>0</v>
      </c>
      <c r="AM45" s="73">
        <f t="shared" si="18"/>
        <v>0</v>
      </c>
      <c r="AN45" s="73">
        <f t="shared" si="18"/>
        <v>0</v>
      </c>
    </row>
    <row r="46" spans="2:52" hidden="1">
      <c r="B46" s="61"/>
      <c r="C46" s="63"/>
      <c r="D46" s="80"/>
      <c r="E46" s="57"/>
      <c r="F46" s="77"/>
      <c r="G46" s="78">
        <f t="shared" si="1"/>
        <v>0</v>
      </c>
      <c r="H46" s="79">
        <f t="shared" si="2"/>
        <v>0</v>
      </c>
      <c r="I46" s="315"/>
      <c r="J46" s="73">
        <f t="shared" si="19"/>
        <v>0</v>
      </c>
      <c r="K46" s="73">
        <f t="shared" si="20"/>
        <v>0</v>
      </c>
      <c r="L46" s="73">
        <f t="shared" si="21"/>
        <v>0</v>
      </c>
      <c r="M46" s="73">
        <f t="shared" si="22"/>
        <v>0</v>
      </c>
      <c r="N46" s="73">
        <f t="shared" si="23"/>
        <v>0</v>
      </c>
      <c r="O46" s="73">
        <f t="shared" si="24"/>
        <v>0</v>
      </c>
      <c r="P46" s="73">
        <f t="shared" si="25"/>
        <v>0</v>
      </c>
      <c r="Q46" s="73">
        <f t="shared" si="26"/>
        <v>0</v>
      </c>
      <c r="R46" s="73">
        <f t="shared" si="27"/>
        <v>0</v>
      </c>
      <c r="S46" s="73">
        <f t="shared" si="28"/>
        <v>0</v>
      </c>
      <c r="T46" s="73">
        <f t="shared" si="29"/>
        <v>0</v>
      </c>
      <c r="U46" s="73">
        <f t="shared" si="30"/>
        <v>0</v>
      </c>
      <c r="V46" s="73">
        <f t="shared" si="31"/>
        <v>0</v>
      </c>
      <c r="W46" s="73">
        <f t="shared" si="31"/>
        <v>0</v>
      </c>
      <c r="X46" s="73">
        <f t="shared" si="31"/>
        <v>0</v>
      </c>
      <c r="Z46" s="73">
        <f t="shared" si="6"/>
        <v>0</v>
      </c>
      <c r="AA46" s="73">
        <f t="shared" si="7"/>
        <v>0</v>
      </c>
      <c r="AB46" s="73">
        <f t="shared" si="8"/>
        <v>0</v>
      </c>
      <c r="AC46" s="73">
        <f t="shared" si="9"/>
        <v>0</v>
      </c>
      <c r="AD46" s="73">
        <f t="shared" si="10"/>
        <v>0</v>
      </c>
      <c r="AE46" s="73">
        <f t="shared" si="11"/>
        <v>0</v>
      </c>
      <c r="AF46" s="73">
        <f t="shared" si="12"/>
        <v>0</v>
      </c>
      <c r="AG46" s="73">
        <f t="shared" si="13"/>
        <v>0</v>
      </c>
      <c r="AH46" s="73">
        <f t="shared" si="14"/>
        <v>0</v>
      </c>
      <c r="AI46" s="73">
        <f t="shared" si="15"/>
        <v>0</v>
      </c>
      <c r="AJ46" s="73">
        <f t="shared" si="16"/>
        <v>0</v>
      </c>
      <c r="AK46" s="73">
        <f t="shared" si="17"/>
        <v>0</v>
      </c>
      <c r="AL46" s="73">
        <f t="shared" si="18"/>
        <v>0</v>
      </c>
      <c r="AM46" s="73">
        <f t="shared" si="18"/>
        <v>0</v>
      </c>
      <c r="AN46" s="73">
        <f t="shared" si="18"/>
        <v>0</v>
      </c>
    </row>
    <row r="47" spans="2:52" hidden="1">
      <c r="B47" s="61"/>
      <c r="C47" s="63"/>
      <c r="D47" s="80"/>
      <c r="E47" s="57"/>
      <c r="F47" s="77"/>
      <c r="G47" s="78">
        <f t="shared" si="1"/>
        <v>0</v>
      </c>
      <c r="H47" s="79">
        <f t="shared" si="2"/>
        <v>0</v>
      </c>
      <c r="I47" s="315"/>
      <c r="J47" s="73">
        <f t="shared" si="19"/>
        <v>0</v>
      </c>
      <c r="K47" s="73">
        <f t="shared" si="20"/>
        <v>0</v>
      </c>
      <c r="L47" s="73">
        <f t="shared" si="21"/>
        <v>0</v>
      </c>
      <c r="M47" s="73">
        <f t="shared" si="22"/>
        <v>0</v>
      </c>
      <c r="N47" s="73">
        <f t="shared" si="23"/>
        <v>0</v>
      </c>
      <c r="O47" s="73">
        <f t="shared" si="24"/>
        <v>0</v>
      </c>
      <c r="P47" s="73">
        <f t="shared" si="25"/>
        <v>0</v>
      </c>
      <c r="Q47" s="73">
        <f t="shared" si="26"/>
        <v>0</v>
      </c>
      <c r="R47" s="73">
        <f t="shared" si="27"/>
        <v>0</v>
      </c>
      <c r="S47" s="73">
        <f t="shared" si="28"/>
        <v>0</v>
      </c>
      <c r="T47" s="73">
        <f t="shared" si="29"/>
        <v>0</v>
      </c>
      <c r="U47" s="73">
        <f t="shared" si="30"/>
        <v>0</v>
      </c>
      <c r="V47" s="73">
        <f t="shared" si="31"/>
        <v>0</v>
      </c>
      <c r="W47" s="73">
        <f t="shared" si="31"/>
        <v>0</v>
      </c>
      <c r="X47" s="73">
        <f t="shared" si="31"/>
        <v>0</v>
      </c>
      <c r="Z47" s="73">
        <f t="shared" si="6"/>
        <v>0</v>
      </c>
      <c r="AA47" s="73">
        <f t="shared" si="7"/>
        <v>0</v>
      </c>
      <c r="AB47" s="73">
        <f t="shared" si="8"/>
        <v>0</v>
      </c>
      <c r="AC47" s="73">
        <f t="shared" si="9"/>
        <v>0</v>
      </c>
      <c r="AD47" s="73">
        <f t="shared" si="10"/>
        <v>0</v>
      </c>
      <c r="AE47" s="73">
        <f t="shared" si="11"/>
        <v>0</v>
      </c>
      <c r="AF47" s="73">
        <f t="shared" si="12"/>
        <v>0</v>
      </c>
      <c r="AG47" s="73">
        <f t="shared" si="13"/>
        <v>0</v>
      </c>
      <c r="AH47" s="73">
        <f t="shared" si="14"/>
        <v>0</v>
      </c>
      <c r="AI47" s="73">
        <f t="shared" si="15"/>
        <v>0</v>
      </c>
      <c r="AJ47" s="73">
        <f t="shared" si="16"/>
        <v>0</v>
      </c>
      <c r="AK47" s="73">
        <f t="shared" si="17"/>
        <v>0</v>
      </c>
      <c r="AL47" s="73">
        <f t="shared" si="18"/>
        <v>0</v>
      </c>
      <c r="AM47" s="73">
        <f t="shared" si="18"/>
        <v>0</v>
      </c>
      <c r="AN47" s="73">
        <f t="shared" si="18"/>
        <v>0</v>
      </c>
    </row>
    <row r="48" spans="2:52" hidden="1">
      <c r="B48" s="61"/>
      <c r="C48" s="63"/>
      <c r="D48" s="80"/>
      <c r="E48" s="57"/>
      <c r="F48" s="77"/>
      <c r="G48" s="78">
        <f t="shared" si="1"/>
        <v>0</v>
      </c>
      <c r="H48" s="79">
        <f t="shared" si="2"/>
        <v>0</v>
      </c>
      <c r="I48" s="315"/>
      <c r="J48" s="73">
        <f t="shared" si="19"/>
        <v>0</v>
      </c>
      <c r="K48" s="73">
        <f t="shared" si="20"/>
        <v>0</v>
      </c>
      <c r="L48" s="73">
        <f t="shared" si="21"/>
        <v>0</v>
      </c>
      <c r="M48" s="73">
        <f t="shared" si="22"/>
        <v>0</v>
      </c>
      <c r="N48" s="73">
        <f t="shared" si="23"/>
        <v>0</v>
      </c>
      <c r="O48" s="73">
        <f t="shared" si="24"/>
        <v>0</v>
      </c>
      <c r="P48" s="73">
        <f t="shared" si="25"/>
        <v>0</v>
      </c>
      <c r="Q48" s="73">
        <f t="shared" si="26"/>
        <v>0</v>
      </c>
      <c r="R48" s="73">
        <f t="shared" si="27"/>
        <v>0</v>
      </c>
      <c r="S48" s="73">
        <f t="shared" si="28"/>
        <v>0</v>
      </c>
      <c r="T48" s="73">
        <f t="shared" si="29"/>
        <v>0</v>
      </c>
      <c r="U48" s="73">
        <f t="shared" si="30"/>
        <v>0</v>
      </c>
      <c r="V48" s="73">
        <f t="shared" si="31"/>
        <v>0</v>
      </c>
      <c r="W48" s="73">
        <f t="shared" si="31"/>
        <v>0</v>
      </c>
      <c r="X48" s="73">
        <f t="shared" si="31"/>
        <v>0</v>
      </c>
      <c r="Z48" s="73">
        <f t="shared" si="6"/>
        <v>0</v>
      </c>
      <c r="AA48" s="73">
        <f t="shared" si="7"/>
        <v>0</v>
      </c>
      <c r="AB48" s="73">
        <f t="shared" si="8"/>
        <v>0</v>
      </c>
      <c r="AC48" s="73">
        <f t="shared" si="9"/>
        <v>0</v>
      </c>
      <c r="AD48" s="73">
        <f t="shared" si="10"/>
        <v>0</v>
      </c>
      <c r="AE48" s="73">
        <f t="shared" si="11"/>
        <v>0</v>
      </c>
      <c r="AF48" s="73">
        <f t="shared" si="12"/>
        <v>0</v>
      </c>
      <c r="AG48" s="73">
        <f t="shared" si="13"/>
        <v>0</v>
      </c>
      <c r="AH48" s="73">
        <f t="shared" si="14"/>
        <v>0</v>
      </c>
      <c r="AI48" s="73">
        <f t="shared" si="15"/>
        <v>0</v>
      </c>
      <c r="AJ48" s="73">
        <f t="shared" si="16"/>
        <v>0</v>
      </c>
      <c r="AK48" s="73">
        <f t="shared" si="17"/>
        <v>0</v>
      </c>
      <c r="AL48" s="73">
        <f t="shared" si="18"/>
        <v>0</v>
      </c>
      <c r="AM48" s="73">
        <f t="shared" si="18"/>
        <v>0</v>
      </c>
      <c r="AN48" s="73">
        <f t="shared" si="18"/>
        <v>0</v>
      </c>
    </row>
    <row r="49" spans="2:42" ht="16.5" hidden="1" customHeight="1">
      <c r="B49" s="61"/>
      <c r="C49" s="63"/>
      <c r="D49" s="80"/>
      <c r="E49" s="57"/>
      <c r="F49" s="77"/>
      <c r="G49" s="78">
        <f t="shared" si="1"/>
        <v>0</v>
      </c>
      <c r="H49" s="79">
        <f t="shared" si="2"/>
        <v>0</v>
      </c>
      <c r="I49" s="315"/>
      <c r="J49" s="73">
        <f t="shared" si="19"/>
        <v>0</v>
      </c>
      <c r="K49" s="73">
        <f t="shared" si="20"/>
        <v>0</v>
      </c>
      <c r="L49" s="73">
        <f t="shared" si="21"/>
        <v>0</v>
      </c>
      <c r="M49" s="73">
        <f t="shared" si="22"/>
        <v>0</v>
      </c>
      <c r="N49" s="73">
        <f t="shared" si="23"/>
        <v>0</v>
      </c>
      <c r="O49" s="73">
        <f t="shared" si="24"/>
        <v>0</v>
      </c>
      <c r="P49" s="73">
        <f t="shared" si="25"/>
        <v>0</v>
      </c>
      <c r="Q49" s="73">
        <f t="shared" si="26"/>
        <v>0</v>
      </c>
      <c r="R49" s="73">
        <f t="shared" si="27"/>
        <v>0</v>
      </c>
      <c r="S49" s="73">
        <f t="shared" si="28"/>
        <v>0</v>
      </c>
      <c r="T49" s="73">
        <f t="shared" si="29"/>
        <v>0</v>
      </c>
      <c r="U49" s="73">
        <f t="shared" si="30"/>
        <v>0</v>
      </c>
      <c r="V49" s="73">
        <f t="shared" si="31"/>
        <v>0</v>
      </c>
      <c r="W49" s="73">
        <f t="shared" si="31"/>
        <v>0</v>
      </c>
      <c r="X49" s="73">
        <f t="shared" si="31"/>
        <v>0</v>
      </c>
      <c r="Z49" s="73">
        <f t="shared" si="6"/>
        <v>0</v>
      </c>
      <c r="AA49" s="73">
        <f t="shared" si="7"/>
        <v>0</v>
      </c>
      <c r="AB49" s="73">
        <f t="shared" si="8"/>
        <v>0</v>
      </c>
      <c r="AC49" s="73">
        <f t="shared" si="9"/>
        <v>0</v>
      </c>
      <c r="AD49" s="73">
        <f t="shared" si="10"/>
        <v>0</v>
      </c>
      <c r="AE49" s="73">
        <f t="shared" si="11"/>
        <v>0</v>
      </c>
      <c r="AF49" s="73">
        <f t="shared" si="12"/>
        <v>0</v>
      </c>
      <c r="AG49" s="73">
        <f t="shared" si="13"/>
        <v>0</v>
      </c>
      <c r="AH49" s="73">
        <f t="shared" si="14"/>
        <v>0</v>
      </c>
      <c r="AI49" s="73">
        <f t="shared" si="15"/>
        <v>0</v>
      </c>
      <c r="AJ49" s="73">
        <f t="shared" si="16"/>
        <v>0</v>
      </c>
      <c r="AK49" s="73">
        <f t="shared" si="17"/>
        <v>0</v>
      </c>
      <c r="AL49" s="73">
        <f t="shared" si="18"/>
        <v>0</v>
      </c>
      <c r="AM49" s="73">
        <f t="shared" si="18"/>
        <v>0</v>
      </c>
      <c r="AN49" s="73">
        <f t="shared" si="18"/>
        <v>0</v>
      </c>
    </row>
    <row r="50" spans="2:42" ht="16.5" hidden="1" customHeight="1">
      <c r="B50" s="61"/>
      <c r="C50" s="63"/>
      <c r="D50" s="80"/>
      <c r="E50" s="57"/>
      <c r="F50" s="77"/>
      <c r="G50" s="78">
        <f t="shared" si="1"/>
        <v>0</v>
      </c>
      <c r="H50" s="79">
        <f t="shared" si="2"/>
        <v>0</v>
      </c>
      <c r="I50" s="315"/>
      <c r="J50" s="73">
        <f t="shared" si="19"/>
        <v>0</v>
      </c>
      <c r="K50" s="73">
        <f t="shared" si="20"/>
        <v>0</v>
      </c>
      <c r="L50" s="73">
        <f t="shared" si="21"/>
        <v>0</v>
      </c>
      <c r="M50" s="73">
        <f t="shared" si="22"/>
        <v>0</v>
      </c>
      <c r="N50" s="73">
        <f t="shared" si="23"/>
        <v>0</v>
      </c>
      <c r="O50" s="73">
        <f t="shared" si="24"/>
        <v>0</v>
      </c>
      <c r="P50" s="73">
        <f t="shared" si="25"/>
        <v>0</v>
      </c>
      <c r="Q50" s="73">
        <f t="shared" si="26"/>
        <v>0</v>
      </c>
      <c r="R50" s="73">
        <f t="shared" si="27"/>
        <v>0</v>
      </c>
      <c r="S50" s="73">
        <f t="shared" si="28"/>
        <v>0</v>
      </c>
      <c r="T50" s="73">
        <f t="shared" si="29"/>
        <v>0</v>
      </c>
      <c r="U50" s="73">
        <f t="shared" si="30"/>
        <v>0</v>
      </c>
      <c r="V50" s="73">
        <f t="shared" si="31"/>
        <v>0</v>
      </c>
      <c r="W50" s="73">
        <f t="shared" si="31"/>
        <v>0</v>
      </c>
      <c r="X50" s="73">
        <f t="shared" si="31"/>
        <v>0</v>
      </c>
      <c r="Z50" s="73">
        <f t="shared" si="6"/>
        <v>0</v>
      </c>
      <c r="AA50" s="73">
        <f t="shared" si="7"/>
        <v>0</v>
      </c>
      <c r="AB50" s="73">
        <f t="shared" si="8"/>
        <v>0</v>
      </c>
      <c r="AC50" s="73">
        <f t="shared" si="9"/>
        <v>0</v>
      </c>
      <c r="AD50" s="73">
        <f t="shared" si="10"/>
        <v>0</v>
      </c>
      <c r="AE50" s="73">
        <f t="shared" si="11"/>
        <v>0</v>
      </c>
      <c r="AF50" s="73">
        <f t="shared" si="12"/>
        <v>0</v>
      </c>
      <c r="AG50" s="73">
        <f t="shared" si="13"/>
        <v>0</v>
      </c>
      <c r="AH50" s="73">
        <f t="shared" si="14"/>
        <v>0</v>
      </c>
      <c r="AI50" s="73">
        <f t="shared" si="15"/>
        <v>0</v>
      </c>
      <c r="AJ50" s="73">
        <f t="shared" si="16"/>
        <v>0</v>
      </c>
      <c r="AK50" s="73">
        <f t="shared" si="17"/>
        <v>0</v>
      </c>
      <c r="AL50" s="73">
        <f t="shared" si="18"/>
        <v>0</v>
      </c>
      <c r="AM50" s="73">
        <f t="shared" si="18"/>
        <v>0</v>
      </c>
      <c r="AN50" s="73">
        <f t="shared" si="18"/>
        <v>0</v>
      </c>
    </row>
    <row r="51" spans="2:42" ht="16.5" hidden="1" customHeight="1">
      <c r="B51" s="61"/>
      <c r="C51" s="63"/>
      <c r="D51" s="80"/>
      <c r="E51" s="57"/>
      <c r="F51" s="77"/>
      <c r="G51" s="78">
        <f t="shared" si="1"/>
        <v>0</v>
      </c>
      <c r="H51" s="79">
        <f t="shared" si="2"/>
        <v>0</v>
      </c>
      <c r="I51" s="315"/>
      <c r="J51" s="73">
        <f t="shared" si="19"/>
        <v>0</v>
      </c>
      <c r="K51" s="73">
        <f t="shared" si="20"/>
        <v>0</v>
      </c>
      <c r="L51" s="73">
        <f t="shared" si="21"/>
        <v>0</v>
      </c>
      <c r="M51" s="73">
        <f t="shared" si="22"/>
        <v>0</v>
      </c>
      <c r="N51" s="73">
        <f t="shared" si="23"/>
        <v>0</v>
      </c>
      <c r="O51" s="73">
        <f t="shared" si="24"/>
        <v>0</v>
      </c>
      <c r="P51" s="73">
        <f t="shared" si="25"/>
        <v>0</v>
      </c>
      <c r="Q51" s="73">
        <f t="shared" si="26"/>
        <v>0</v>
      </c>
      <c r="R51" s="73">
        <f t="shared" si="27"/>
        <v>0</v>
      </c>
      <c r="S51" s="73">
        <f t="shared" si="28"/>
        <v>0</v>
      </c>
      <c r="T51" s="73">
        <f t="shared" si="29"/>
        <v>0</v>
      </c>
      <c r="U51" s="73">
        <f t="shared" si="30"/>
        <v>0</v>
      </c>
      <c r="V51" s="73">
        <f t="shared" si="31"/>
        <v>0</v>
      </c>
      <c r="W51" s="73">
        <f t="shared" si="31"/>
        <v>0</v>
      </c>
      <c r="X51" s="73">
        <f t="shared" si="31"/>
        <v>0</v>
      </c>
      <c r="Z51" s="73">
        <f t="shared" si="6"/>
        <v>0</v>
      </c>
      <c r="AA51" s="73">
        <f t="shared" si="7"/>
        <v>0</v>
      </c>
      <c r="AB51" s="73">
        <f t="shared" si="8"/>
        <v>0</v>
      </c>
      <c r="AC51" s="73">
        <f t="shared" si="9"/>
        <v>0</v>
      </c>
      <c r="AD51" s="73">
        <f t="shared" si="10"/>
        <v>0</v>
      </c>
      <c r="AE51" s="73">
        <f t="shared" si="11"/>
        <v>0</v>
      </c>
      <c r="AF51" s="73">
        <f t="shared" si="12"/>
        <v>0</v>
      </c>
      <c r="AG51" s="73">
        <f t="shared" si="13"/>
        <v>0</v>
      </c>
      <c r="AH51" s="73">
        <f t="shared" si="14"/>
        <v>0</v>
      </c>
      <c r="AI51" s="73">
        <f t="shared" si="15"/>
        <v>0</v>
      </c>
      <c r="AJ51" s="73">
        <f t="shared" si="16"/>
        <v>0</v>
      </c>
      <c r="AK51" s="73">
        <f t="shared" si="17"/>
        <v>0</v>
      </c>
      <c r="AL51" s="73">
        <f t="shared" si="18"/>
        <v>0</v>
      </c>
      <c r="AM51" s="73">
        <f t="shared" si="18"/>
        <v>0</v>
      </c>
      <c r="AN51" s="73">
        <f t="shared" si="18"/>
        <v>0</v>
      </c>
    </row>
    <row r="52" spans="2:42" ht="15" hidden="1" customHeight="1">
      <c r="B52" s="61"/>
      <c r="C52" s="63"/>
      <c r="D52" s="80"/>
      <c r="E52" s="57"/>
      <c r="F52" s="77"/>
      <c r="G52" s="78">
        <f t="shared" si="1"/>
        <v>0</v>
      </c>
      <c r="H52" s="79">
        <f t="shared" si="2"/>
        <v>0</v>
      </c>
      <c r="I52" s="315"/>
      <c r="J52" s="73">
        <f t="shared" si="19"/>
        <v>0</v>
      </c>
      <c r="K52" s="73">
        <f t="shared" si="20"/>
        <v>0</v>
      </c>
      <c r="L52" s="73">
        <f t="shared" si="21"/>
        <v>0</v>
      </c>
      <c r="M52" s="73">
        <f t="shared" si="22"/>
        <v>0</v>
      </c>
      <c r="N52" s="73">
        <f t="shared" si="23"/>
        <v>0</v>
      </c>
      <c r="O52" s="73">
        <f t="shared" si="24"/>
        <v>0</v>
      </c>
      <c r="P52" s="73">
        <f t="shared" si="25"/>
        <v>0</v>
      </c>
      <c r="Q52" s="73">
        <f t="shared" si="26"/>
        <v>0</v>
      </c>
      <c r="R52" s="73">
        <f t="shared" si="27"/>
        <v>0</v>
      </c>
      <c r="S52" s="73">
        <f t="shared" si="28"/>
        <v>0</v>
      </c>
      <c r="T52" s="73">
        <f t="shared" si="29"/>
        <v>0</v>
      </c>
      <c r="U52" s="73">
        <f t="shared" si="30"/>
        <v>0</v>
      </c>
      <c r="V52" s="73">
        <f t="shared" si="31"/>
        <v>0</v>
      </c>
      <c r="W52" s="73">
        <f t="shared" si="31"/>
        <v>0</v>
      </c>
      <c r="X52" s="73">
        <f t="shared" si="31"/>
        <v>0</v>
      </c>
      <c r="Z52" s="73">
        <f t="shared" si="6"/>
        <v>0</v>
      </c>
      <c r="AA52" s="73">
        <f t="shared" si="7"/>
        <v>0</v>
      </c>
      <c r="AB52" s="73">
        <f t="shared" si="8"/>
        <v>0</v>
      </c>
      <c r="AC52" s="73">
        <f t="shared" si="9"/>
        <v>0</v>
      </c>
      <c r="AD52" s="73">
        <f t="shared" si="10"/>
        <v>0</v>
      </c>
      <c r="AE52" s="73">
        <f t="shared" si="11"/>
        <v>0</v>
      </c>
      <c r="AF52" s="73">
        <f t="shared" si="12"/>
        <v>0</v>
      </c>
      <c r="AG52" s="73">
        <f t="shared" si="13"/>
        <v>0</v>
      </c>
      <c r="AH52" s="73">
        <f t="shared" si="14"/>
        <v>0</v>
      </c>
      <c r="AI52" s="73">
        <f t="shared" si="15"/>
        <v>0</v>
      </c>
      <c r="AJ52" s="73">
        <f t="shared" si="16"/>
        <v>0</v>
      </c>
      <c r="AK52" s="73">
        <f t="shared" si="17"/>
        <v>0</v>
      </c>
      <c r="AL52" s="73">
        <f t="shared" si="18"/>
        <v>0</v>
      </c>
      <c r="AM52" s="73">
        <f t="shared" si="18"/>
        <v>0</v>
      </c>
      <c r="AN52" s="73">
        <f t="shared" si="18"/>
        <v>0</v>
      </c>
    </row>
    <row r="53" spans="2:42" ht="16.5" hidden="1" customHeight="1">
      <c r="B53" s="61"/>
      <c r="C53" s="63"/>
      <c r="D53" s="80"/>
      <c r="E53" s="57"/>
      <c r="F53" s="77"/>
      <c r="G53" s="78">
        <f t="shared" si="1"/>
        <v>0</v>
      </c>
      <c r="H53" s="79">
        <f t="shared" si="2"/>
        <v>0</v>
      </c>
      <c r="I53" s="315"/>
      <c r="J53" s="73">
        <f t="shared" si="19"/>
        <v>0</v>
      </c>
      <c r="K53" s="73">
        <f t="shared" si="20"/>
        <v>0</v>
      </c>
      <c r="L53" s="73">
        <f t="shared" si="21"/>
        <v>0</v>
      </c>
      <c r="M53" s="73">
        <f t="shared" si="22"/>
        <v>0</v>
      </c>
      <c r="N53" s="73">
        <f t="shared" si="23"/>
        <v>0</v>
      </c>
      <c r="O53" s="73">
        <f t="shared" si="24"/>
        <v>0</v>
      </c>
      <c r="P53" s="73">
        <f t="shared" si="25"/>
        <v>0</v>
      </c>
      <c r="Q53" s="73">
        <f t="shared" si="26"/>
        <v>0</v>
      </c>
      <c r="R53" s="73">
        <f t="shared" si="27"/>
        <v>0</v>
      </c>
      <c r="S53" s="73">
        <f t="shared" si="28"/>
        <v>0</v>
      </c>
      <c r="T53" s="73">
        <f t="shared" si="29"/>
        <v>0</v>
      </c>
      <c r="U53" s="73">
        <f t="shared" si="30"/>
        <v>0</v>
      </c>
      <c r="V53" s="73">
        <f t="shared" si="31"/>
        <v>0</v>
      </c>
      <c r="W53" s="73">
        <f t="shared" si="31"/>
        <v>0</v>
      </c>
      <c r="X53" s="73">
        <f t="shared" si="31"/>
        <v>0</v>
      </c>
      <c r="Z53" s="73">
        <f t="shared" si="6"/>
        <v>0</v>
      </c>
      <c r="AA53" s="73">
        <f t="shared" si="7"/>
        <v>0</v>
      </c>
      <c r="AB53" s="73">
        <f t="shared" si="8"/>
        <v>0</v>
      </c>
      <c r="AC53" s="73">
        <f t="shared" si="9"/>
        <v>0</v>
      </c>
      <c r="AD53" s="73">
        <f t="shared" si="10"/>
        <v>0</v>
      </c>
      <c r="AE53" s="73">
        <f t="shared" si="11"/>
        <v>0</v>
      </c>
      <c r="AF53" s="73">
        <f t="shared" si="12"/>
        <v>0</v>
      </c>
      <c r="AG53" s="73">
        <f t="shared" si="13"/>
        <v>0</v>
      </c>
      <c r="AH53" s="73">
        <f t="shared" si="14"/>
        <v>0</v>
      </c>
      <c r="AI53" s="73">
        <f t="shared" si="15"/>
        <v>0</v>
      </c>
      <c r="AJ53" s="73">
        <f t="shared" si="16"/>
        <v>0</v>
      </c>
      <c r="AK53" s="73">
        <f t="shared" si="17"/>
        <v>0</v>
      </c>
      <c r="AL53" s="73">
        <f t="shared" si="18"/>
        <v>0</v>
      </c>
      <c r="AM53" s="73">
        <f t="shared" si="18"/>
        <v>0</v>
      </c>
      <c r="AN53" s="73">
        <f t="shared" si="18"/>
        <v>0</v>
      </c>
    </row>
    <row r="54" spans="2:42" ht="16.5" hidden="1" customHeight="1">
      <c r="B54" s="61"/>
      <c r="C54" s="63"/>
      <c r="D54" s="80"/>
      <c r="E54" s="57"/>
      <c r="F54" s="77"/>
      <c r="G54" s="78">
        <f t="shared" si="1"/>
        <v>0</v>
      </c>
      <c r="H54" s="79">
        <f t="shared" si="2"/>
        <v>0</v>
      </c>
      <c r="I54" s="315"/>
      <c r="J54" s="73">
        <f t="shared" si="19"/>
        <v>0</v>
      </c>
      <c r="K54" s="73">
        <f t="shared" si="20"/>
        <v>0</v>
      </c>
      <c r="L54" s="73">
        <f t="shared" si="21"/>
        <v>0</v>
      </c>
      <c r="M54" s="73">
        <f t="shared" si="22"/>
        <v>0</v>
      </c>
      <c r="N54" s="73">
        <f t="shared" si="23"/>
        <v>0</v>
      </c>
      <c r="O54" s="73">
        <f t="shared" si="24"/>
        <v>0</v>
      </c>
      <c r="P54" s="73">
        <f t="shared" si="25"/>
        <v>0</v>
      </c>
      <c r="Q54" s="73">
        <f t="shared" si="26"/>
        <v>0</v>
      </c>
      <c r="R54" s="73">
        <f t="shared" si="27"/>
        <v>0</v>
      </c>
      <c r="S54" s="73">
        <f t="shared" si="28"/>
        <v>0</v>
      </c>
      <c r="T54" s="73">
        <f t="shared" si="29"/>
        <v>0</v>
      </c>
      <c r="U54" s="73">
        <f t="shared" si="30"/>
        <v>0</v>
      </c>
      <c r="V54" s="73">
        <f t="shared" si="31"/>
        <v>0</v>
      </c>
      <c r="W54" s="73">
        <f t="shared" si="31"/>
        <v>0</v>
      </c>
      <c r="X54" s="73">
        <f t="shared" si="31"/>
        <v>0</v>
      </c>
      <c r="Z54" s="73">
        <f t="shared" si="6"/>
        <v>0</v>
      </c>
      <c r="AA54" s="73">
        <f t="shared" si="7"/>
        <v>0</v>
      </c>
      <c r="AB54" s="73">
        <f t="shared" si="8"/>
        <v>0</v>
      </c>
      <c r="AC54" s="73">
        <f t="shared" si="9"/>
        <v>0</v>
      </c>
      <c r="AD54" s="73">
        <f t="shared" si="10"/>
        <v>0</v>
      </c>
      <c r="AE54" s="73">
        <f t="shared" si="11"/>
        <v>0</v>
      </c>
      <c r="AF54" s="73">
        <f t="shared" si="12"/>
        <v>0</v>
      </c>
      <c r="AG54" s="73">
        <f t="shared" si="13"/>
        <v>0</v>
      </c>
      <c r="AH54" s="73">
        <f t="shared" si="14"/>
        <v>0</v>
      </c>
      <c r="AI54" s="73">
        <f t="shared" si="15"/>
        <v>0</v>
      </c>
      <c r="AJ54" s="73">
        <f t="shared" si="16"/>
        <v>0</v>
      </c>
      <c r="AK54" s="73">
        <f t="shared" si="17"/>
        <v>0</v>
      </c>
      <c r="AL54" s="73">
        <f t="shared" si="18"/>
        <v>0</v>
      </c>
      <c r="AM54" s="73">
        <f t="shared" si="18"/>
        <v>0</v>
      </c>
      <c r="AN54" s="73">
        <f t="shared" si="18"/>
        <v>0</v>
      </c>
    </row>
    <row r="55" spans="2:42" ht="16.5" hidden="1" customHeight="1">
      <c r="B55" s="61"/>
      <c r="C55" s="63"/>
      <c r="D55" s="80"/>
      <c r="E55" s="57"/>
      <c r="F55" s="77"/>
      <c r="G55" s="78">
        <f t="shared" si="1"/>
        <v>0</v>
      </c>
      <c r="H55" s="79">
        <f t="shared" si="2"/>
        <v>0</v>
      </c>
      <c r="I55" s="315"/>
      <c r="J55" s="73">
        <f t="shared" si="19"/>
        <v>0</v>
      </c>
      <c r="K55" s="73">
        <f t="shared" si="20"/>
        <v>0</v>
      </c>
      <c r="L55" s="73">
        <f t="shared" si="21"/>
        <v>0</v>
      </c>
      <c r="M55" s="73">
        <f t="shared" si="22"/>
        <v>0</v>
      </c>
      <c r="N55" s="73">
        <f t="shared" si="23"/>
        <v>0</v>
      </c>
      <c r="O55" s="73">
        <f t="shared" si="24"/>
        <v>0</v>
      </c>
      <c r="P55" s="73">
        <f t="shared" si="25"/>
        <v>0</v>
      </c>
      <c r="Q55" s="73">
        <f t="shared" si="26"/>
        <v>0</v>
      </c>
      <c r="R55" s="73">
        <f t="shared" si="27"/>
        <v>0</v>
      </c>
      <c r="S55" s="73">
        <f t="shared" si="28"/>
        <v>0</v>
      </c>
      <c r="T55" s="73">
        <f t="shared" si="29"/>
        <v>0</v>
      </c>
      <c r="U55" s="73">
        <f t="shared" si="30"/>
        <v>0</v>
      </c>
      <c r="V55" s="73">
        <f t="shared" si="31"/>
        <v>0</v>
      </c>
      <c r="W55" s="73">
        <f t="shared" si="31"/>
        <v>0</v>
      </c>
      <c r="X55" s="73">
        <f t="shared" si="31"/>
        <v>0</v>
      </c>
      <c r="Z55" s="73">
        <f t="shared" si="6"/>
        <v>0</v>
      </c>
      <c r="AA55" s="73">
        <f t="shared" si="7"/>
        <v>0</v>
      </c>
      <c r="AB55" s="73">
        <f t="shared" si="8"/>
        <v>0</v>
      </c>
      <c r="AC55" s="73">
        <f t="shared" si="9"/>
        <v>0</v>
      </c>
      <c r="AD55" s="73">
        <f t="shared" si="10"/>
        <v>0</v>
      </c>
      <c r="AE55" s="73">
        <f t="shared" si="11"/>
        <v>0</v>
      </c>
      <c r="AF55" s="73">
        <f t="shared" si="12"/>
        <v>0</v>
      </c>
      <c r="AG55" s="73">
        <f t="shared" si="13"/>
        <v>0</v>
      </c>
      <c r="AH55" s="73">
        <f t="shared" si="14"/>
        <v>0</v>
      </c>
      <c r="AI55" s="73">
        <f t="shared" si="15"/>
        <v>0</v>
      </c>
      <c r="AJ55" s="73">
        <f t="shared" si="16"/>
        <v>0</v>
      </c>
      <c r="AK55" s="73">
        <f t="shared" si="17"/>
        <v>0</v>
      </c>
      <c r="AL55" s="73">
        <f t="shared" si="18"/>
        <v>0</v>
      </c>
      <c r="AM55" s="73">
        <f t="shared" si="18"/>
        <v>0</v>
      </c>
      <c r="AN55" s="73">
        <f t="shared" si="18"/>
        <v>0</v>
      </c>
    </row>
    <row r="56" spans="2:42" ht="16.5" hidden="1" customHeight="1">
      <c r="B56" s="61"/>
      <c r="C56" s="63"/>
      <c r="D56" s="80"/>
      <c r="E56" s="57"/>
      <c r="F56" s="77"/>
      <c r="G56" s="78">
        <f t="shared" si="1"/>
        <v>0</v>
      </c>
      <c r="H56" s="79">
        <f t="shared" si="2"/>
        <v>0</v>
      </c>
      <c r="I56" s="315"/>
      <c r="J56" s="73">
        <f t="shared" si="19"/>
        <v>0</v>
      </c>
      <c r="K56" s="73">
        <f t="shared" si="20"/>
        <v>0</v>
      </c>
      <c r="L56" s="73">
        <f t="shared" si="21"/>
        <v>0</v>
      </c>
      <c r="M56" s="73">
        <f t="shared" si="22"/>
        <v>0</v>
      </c>
      <c r="N56" s="73">
        <f t="shared" si="23"/>
        <v>0</v>
      </c>
      <c r="O56" s="73">
        <f t="shared" si="24"/>
        <v>0</v>
      </c>
      <c r="P56" s="73">
        <f t="shared" si="25"/>
        <v>0</v>
      </c>
      <c r="Q56" s="73">
        <f t="shared" si="26"/>
        <v>0</v>
      </c>
      <c r="R56" s="73">
        <f t="shared" si="27"/>
        <v>0</v>
      </c>
      <c r="S56" s="73">
        <f t="shared" si="28"/>
        <v>0</v>
      </c>
      <c r="T56" s="73">
        <f t="shared" si="29"/>
        <v>0</v>
      </c>
      <c r="U56" s="73">
        <f t="shared" si="30"/>
        <v>0</v>
      </c>
      <c r="V56" s="73">
        <f t="shared" si="31"/>
        <v>0</v>
      </c>
      <c r="W56" s="73">
        <f t="shared" si="31"/>
        <v>0</v>
      </c>
      <c r="X56" s="73">
        <f t="shared" si="31"/>
        <v>0</v>
      </c>
      <c r="Z56" s="73">
        <f t="shared" si="6"/>
        <v>0</v>
      </c>
      <c r="AA56" s="73">
        <f t="shared" si="7"/>
        <v>0</v>
      </c>
      <c r="AB56" s="73">
        <f t="shared" si="8"/>
        <v>0</v>
      </c>
      <c r="AC56" s="73">
        <f t="shared" si="9"/>
        <v>0</v>
      </c>
      <c r="AD56" s="73">
        <f t="shared" si="10"/>
        <v>0</v>
      </c>
      <c r="AE56" s="73">
        <f t="shared" si="11"/>
        <v>0</v>
      </c>
      <c r="AF56" s="73">
        <f t="shared" si="12"/>
        <v>0</v>
      </c>
      <c r="AG56" s="73">
        <f t="shared" si="13"/>
        <v>0</v>
      </c>
      <c r="AH56" s="73">
        <f t="shared" si="14"/>
        <v>0</v>
      </c>
      <c r="AI56" s="73">
        <f t="shared" si="15"/>
        <v>0</v>
      </c>
      <c r="AJ56" s="73">
        <f t="shared" si="16"/>
        <v>0</v>
      </c>
      <c r="AK56" s="73">
        <f t="shared" si="17"/>
        <v>0</v>
      </c>
      <c r="AL56" s="73">
        <f t="shared" si="18"/>
        <v>0</v>
      </c>
      <c r="AM56" s="73">
        <f t="shared" si="18"/>
        <v>0</v>
      </c>
      <c r="AN56" s="73">
        <f t="shared" si="18"/>
        <v>0</v>
      </c>
    </row>
    <row r="57" spans="2:42" ht="11.25" hidden="1" customHeight="1">
      <c r="B57" s="61"/>
      <c r="C57" s="63"/>
      <c r="D57" s="80"/>
      <c r="E57" s="57"/>
      <c r="F57" s="77"/>
      <c r="G57" s="78">
        <f t="shared" si="1"/>
        <v>0</v>
      </c>
      <c r="H57" s="79">
        <f t="shared" si="2"/>
        <v>0</v>
      </c>
      <c r="I57" s="315"/>
      <c r="J57" s="73">
        <f t="shared" si="19"/>
        <v>0</v>
      </c>
      <c r="K57" s="73">
        <f t="shared" si="20"/>
        <v>0</v>
      </c>
      <c r="L57" s="73">
        <f t="shared" si="21"/>
        <v>0</v>
      </c>
      <c r="M57" s="73">
        <f t="shared" si="22"/>
        <v>0</v>
      </c>
      <c r="N57" s="73">
        <f t="shared" si="23"/>
        <v>0</v>
      </c>
      <c r="O57" s="73">
        <f t="shared" si="24"/>
        <v>0</v>
      </c>
      <c r="P57" s="73">
        <f t="shared" si="25"/>
        <v>0</v>
      </c>
      <c r="Q57" s="73">
        <f t="shared" si="26"/>
        <v>0</v>
      </c>
      <c r="R57" s="73">
        <f t="shared" si="27"/>
        <v>0</v>
      </c>
      <c r="S57" s="73">
        <f t="shared" si="28"/>
        <v>0</v>
      </c>
      <c r="T57" s="73">
        <f t="shared" si="29"/>
        <v>0</v>
      </c>
      <c r="U57" s="73">
        <f t="shared" si="30"/>
        <v>0</v>
      </c>
      <c r="V57" s="73">
        <f t="shared" si="31"/>
        <v>0</v>
      </c>
      <c r="W57" s="73">
        <f t="shared" si="31"/>
        <v>0</v>
      </c>
      <c r="X57" s="73">
        <f t="shared" si="31"/>
        <v>0</v>
      </c>
      <c r="Z57" s="73">
        <f t="shared" si="6"/>
        <v>0</v>
      </c>
      <c r="AA57" s="73">
        <f t="shared" si="7"/>
        <v>0</v>
      </c>
      <c r="AB57" s="73">
        <f t="shared" si="8"/>
        <v>0</v>
      </c>
      <c r="AC57" s="73">
        <f t="shared" si="9"/>
        <v>0</v>
      </c>
      <c r="AD57" s="73">
        <f t="shared" si="10"/>
        <v>0</v>
      </c>
      <c r="AE57" s="73">
        <f t="shared" si="11"/>
        <v>0</v>
      </c>
      <c r="AF57" s="73">
        <f t="shared" si="12"/>
        <v>0</v>
      </c>
      <c r="AG57" s="73">
        <f t="shared" si="13"/>
        <v>0</v>
      </c>
      <c r="AH57" s="73">
        <f t="shared" si="14"/>
        <v>0</v>
      </c>
      <c r="AI57" s="73">
        <f t="shared" si="15"/>
        <v>0</v>
      </c>
      <c r="AJ57" s="73">
        <f t="shared" si="16"/>
        <v>0</v>
      </c>
      <c r="AK57" s="73">
        <f t="shared" si="17"/>
        <v>0</v>
      </c>
      <c r="AL57" s="73">
        <f t="shared" si="18"/>
        <v>0</v>
      </c>
      <c r="AM57" s="73">
        <f t="shared" si="18"/>
        <v>0</v>
      </c>
      <c r="AN57" s="73">
        <f t="shared" si="18"/>
        <v>0</v>
      </c>
    </row>
    <row r="58" spans="2:42" ht="16.5" hidden="1" customHeight="1">
      <c r="B58" s="61"/>
      <c r="C58" s="63"/>
      <c r="D58" s="80"/>
      <c r="E58" s="57"/>
      <c r="F58" s="77"/>
      <c r="G58" s="78">
        <f t="shared" si="1"/>
        <v>0</v>
      </c>
      <c r="H58" s="79">
        <f t="shared" si="2"/>
        <v>0</v>
      </c>
      <c r="I58" s="315"/>
      <c r="J58" s="73">
        <f t="shared" si="19"/>
        <v>0</v>
      </c>
      <c r="K58" s="73">
        <f t="shared" si="20"/>
        <v>0</v>
      </c>
      <c r="L58" s="73">
        <f t="shared" si="21"/>
        <v>0</v>
      </c>
      <c r="M58" s="73">
        <f t="shared" si="22"/>
        <v>0</v>
      </c>
      <c r="N58" s="73">
        <f t="shared" si="23"/>
        <v>0</v>
      </c>
      <c r="O58" s="73">
        <f t="shared" si="24"/>
        <v>0</v>
      </c>
      <c r="P58" s="73">
        <f t="shared" si="25"/>
        <v>0</v>
      </c>
      <c r="Q58" s="73">
        <f t="shared" si="26"/>
        <v>0</v>
      </c>
      <c r="R58" s="73">
        <f t="shared" si="27"/>
        <v>0</v>
      </c>
      <c r="S58" s="73">
        <f t="shared" si="28"/>
        <v>0</v>
      </c>
      <c r="T58" s="73">
        <f t="shared" si="29"/>
        <v>0</v>
      </c>
      <c r="U58" s="73">
        <f t="shared" si="30"/>
        <v>0</v>
      </c>
      <c r="V58" s="73">
        <f t="shared" si="31"/>
        <v>0</v>
      </c>
      <c r="W58" s="73">
        <f t="shared" si="31"/>
        <v>0</v>
      </c>
      <c r="X58" s="73">
        <f t="shared" si="31"/>
        <v>0</v>
      </c>
      <c r="Z58" s="73">
        <f t="shared" si="6"/>
        <v>0</v>
      </c>
      <c r="AA58" s="73">
        <f t="shared" si="7"/>
        <v>0</v>
      </c>
      <c r="AB58" s="73">
        <f t="shared" si="8"/>
        <v>0</v>
      </c>
      <c r="AC58" s="73">
        <f t="shared" si="9"/>
        <v>0</v>
      </c>
      <c r="AD58" s="73">
        <f t="shared" si="10"/>
        <v>0</v>
      </c>
      <c r="AE58" s="73">
        <f t="shared" si="11"/>
        <v>0</v>
      </c>
      <c r="AF58" s="73">
        <f t="shared" si="12"/>
        <v>0</v>
      </c>
      <c r="AG58" s="73">
        <f t="shared" si="13"/>
        <v>0</v>
      </c>
      <c r="AH58" s="73">
        <f t="shared" si="14"/>
        <v>0</v>
      </c>
      <c r="AI58" s="73">
        <f t="shared" si="15"/>
        <v>0</v>
      </c>
      <c r="AJ58" s="73">
        <f t="shared" si="16"/>
        <v>0</v>
      </c>
      <c r="AK58" s="73">
        <f t="shared" si="17"/>
        <v>0</v>
      </c>
      <c r="AL58" s="73">
        <f t="shared" si="18"/>
        <v>0</v>
      </c>
      <c r="AM58" s="73">
        <f t="shared" si="18"/>
        <v>0</v>
      </c>
      <c r="AN58" s="73">
        <f t="shared" si="18"/>
        <v>0</v>
      </c>
    </row>
    <row r="59" spans="2:42" ht="16.5" hidden="1" customHeight="1">
      <c r="B59" s="61"/>
      <c r="C59" s="63"/>
      <c r="D59" s="80"/>
      <c r="E59" s="57"/>
      <c r="F59" s="77"/>
      <c r="G59" s="78">
        <f t="shared" si="1"/>
        <v>0</v>
      </c>
      <c r="H59" s="79">
        <f t="shared" si="2"/>
        <v>0</v>
      </c>
      <c r="I59" s="315"/>
      <c r="J59" s="73">
        <f t="shared" si="19"/>
        <v>0</v>
      </c>
      <c r="K59" s="73">
        <f t="shared" si="20"/>
        <v>0</v>
      </c>
      <c r="L59" s="73">
        <f t="shared" si="21"/>
        <v>0</v>
      </c>
      <c r="M59" s="73">
        <f t="shared" si="22"/>
        <v>0</v>
      </c>
      <c r="N59" s="73">
        <f t="shared" si="23"/>
        <v>0</v>
      </c>
      <c r="O59" s="73">
        <f t="shared" si="24"/>
        <v>0</v>
      </c>
      <c r="P59" s="73">
        <f t="shared" si="25"/>
        <v>0</v>
      </c>
      <c r="Q59" s="73">
        <f t="shared" si="26"/>
        <v>0</v>
      </c>
      <c r="R59" s="73">
        <f t="shared" si="27"/>
        <v>0</v>
      </c>
      <c r="S59" s="73">
        <f t="shared" si="28"/>
        <v>0</v>
      </c>
      <c r="T59" s="73">
        <f t="shared" si="29"/>
        <v>0</v>
      </c>
      <c r="U59" s="73">
        <f t="shared" si="30"/>
        <v>0</v>
      </c>
      <c r="V59" s="73">
        <f t="shared" si="31"/>
        <v>0</v>
      </c>
      <c r="W59" s="73">
        <f t="shared" si="31"/>
        <v>0</v>
      </c>
      <c r="X59" s="73">
        <f t="shared" si="31"/>
        <v>0</v>
      </c>
      <c r="Z59" s="73">
        <f t="shared" si="6"/>
        <v>0</v>
      </c>
      <c r="AA59" s="73">
        <f t="shared" si="7"/>
        <v>0</v>
      </c>
      <c r="AB59" s="73">
        <f t="shared" si="8"/>
        <v>0</v>
      </c>
      <c r="AC59" s="73">
        <f t="shared" si="9"/>
        <v>0</v>
      </c>
      <c r="AD59" s="73">
        <f t="shared" si="10"/>
        <v>0</v>
      </c>
      <c r="AE59" s="73">
        <f t="shared" si="11"/>
        <v>0</v>
      </c>
      <c r="AF59" s="73">
        <f t="shared" si="12"/>
        <v>0</v>
      </c>
      <c r="AG59" s="73">
        <f t="shared" si="13"/>
        <v>0</v>
      </c>
      <c r="AH59" s="73">
        <f t="shared" si="14"/>
        <v>0</v>
      </c>
      <c r="AI59" s="73">
        <f t="shared" si="15"/>
        <v>0</v>
      </c>
      <c r="AJ59" s="73">
        <f t="shared" si="16"/>
        <v>0</v>
      </c>
      <c r="AK59" s="73">
        <f t="shared" si="17"/>
        <v>0</v>
      </c>
      <c r="AL59" s="73">
        <f t="shared" si="18"/>
        <v>0</v>
      </c>
      <c r="AM59" s="73">
        <f t="shared" si="18"/>
        <v>0</v>
      </c>
      <c r="AN59" s="73">
        <f t="shared" si="18"/>
        <v>0</v>
      </c>
    </row>
    <row r="60" spans="2:42" ht="16.5" hidden="1" customHeight="1">
      <c r="B60" s="61"/>
      <c r="C60" s="63"/>
      <c r="D60" s="80"/>
      <c r="E60" s="57"/>
      <c r="F60" s="77"/>
      <c r="G60" s="78">
        <f t="shared" si="1"/>
        <v>0</v>
      </c>
      <c r="H60" s="79">
        <f t="shared" si="2"/>
        <v>0</v>
      </c>
      <c r="I60" s="315"/>
      <c r="J60" s="73">
        <f t="shared" si="19"/>
        <v>0</v>
      </c>
      <c r="K60" s="73">
        <f t="shared" si="20"/>
        <v>0</v>
      </c>
      <c r="L60" s="73">
        <f t="shared" si="21"/>
        <v>0</v>
      </c>
      <c r="M60" s="73">
        <f t="shared" si="22"/>
        <v>0</v>
      </c>
      <c r="N60" s="73">
        <f t="shared" si="23"/>
        <v>0</v>
      </c>
      <c r="O60" s="73">
        <f t="shared" si="24"/>
        <v>0</v>
      </c>
      <c r="P60" s="73">
        <f t="shared" si="25"/>
        <v>0</v>
      </c>
      <c r="Q60" s="73">
        <f t="shared" si="26"/>
        <v>0</v>
      </c>
      <c r="R60" s="73">
        <f t="shared" si="27"/>
        <v>0</v>
      </c>
      <c r="S60" s="73">
        <f t="shared" si="28"/>
        <v>0</v>
      </c>
      <c r="T60" s="73">
        <f t="shared" si="29"/>
        <v>0</v>
      </c>
      <c r="U60" s="73">
        <f t="shared" si="30"/>
        <v>0</v>
      </c>
      <c r="V60" s="73">
        <f t="shared" si="31"/>
        <v>0</v>
      </c>
      <c r="W60" s="73">
        <f t="shared" si="31"/>
        <v>0</v>
      </c>
      <c r="X60" s="73">
        <f t="shared" si="31"/>
        <v>0</v>
      </c>
      <c r="Z60" s="73">
        <f t="shared" si="6"/>
        <v>0</v>
      </c>
      <c r="AA60" s="73">
        <f t="shared" si="7"/>
        <v>0</v>
      </c>
      <c r="AB60" s="73">
        <f t="shared" si="8"/>
        <v>0</v>
      </c>
      <c r="AC60" s="73">
        <f t="shared" si="9"/>
        <v>0</v>
      </c>
      <c r="AD60" s="73">
        <f t="shared" si="10"/>
        <v>0</v>
      </c>
      <c r="AE60" s="73">
        <f t="shared" si="11"/>
        <v>0</v>
      </c>
      <c r="AF60" s="73">
        <f t="shared" si="12"/>
        <v>0</v>
      </c>
      <c r="AG60" s="73">
        <f t="shared" si="13"/>
        <v>0</v>
      </c>
      <c r="AH60" s="73">
        <f t="shared" si="14"/>
        <v>0</v>
      </c>
      <c r="AI60" s="73">
        <f t="shared" si="15"/>
        <v>0</v>
      </c>
      <c r="AJ60" s="73">
        <f t="shared" si="16"/>
        <v>0</v>
      </c>
      <c r="AK60" s="73">
        <f t="shared" si="17"/>
        <v>0</v>
      </c>
      <c r="AL60" s="73">
        <f t="shared" si="18"/>
        <v>0</v>
      </c>
      <c r="AM60" s="73">
        <f t="shared" si="18"/>
        <v>0</v>
      </c>
      <c r="AN60" s="73">
        <f t="shared" si="18"/>
        <v>0</v>
      </c>
    </row>
    <row r="61" spans="2:42" ht="16.5" hidden="1" customHeight="1">
      <c r="B61" s="61"/>
      <c r="C61" s="63"/>
      <c r="D61" s="80"/>
      <c r="E61" s="57"/>
      <c r="F61" s="77"/>
      <c r="G61" s="78">
        <f t="shared" si="1"/>
        <v>0</v>
      </c>
      <c r="H61" s="79">
        <f t="shared" si="2"/>
        <v>0</v>
      </c>
      <c r="I61" s="315"/>
      <c r="J61" s="73">
        <f t="shared" si="19"/>
        <v>0</v>
      </c>
      <c r="K61" s="73">
        <f t="shared" si="20"/>
        <v>0</v>
      </c>
      <c r="L61" s="73">
        <f t="shared" si="21"/>
        <v>0</v>
      </c>
      <c r="M61" s="73">
        <f t="shared" si="22"/>
        <v>0</v>
      </c>
      <c r="N61" s="73">
        <f t="shared" si="23"/>
        <v>0</v>
      </c>
      <c r="O61" s="73">
        <f t="shared" si="24"/>
        <v>0</v>
      </c>
      <c r="P61" s="73">
        <f t="shared" si="25"/>
        <v>0</v>
      </c>
      <c r="Q61" s="73">
        <f t="shared" si="26"/>
        <v>0</v>
      </c>
      <c r="R61" s="73">
        <f t="shared" si="27"/>
        <v>0</v>
      </c>
      <c r="S61" s="73">
        <f t="shared" si="28"/>
        <v>0</v>
      </c>
      <c r="T61" s="73">
        <f t="shared" si="29"/>
        <v>0</v>
      </c>
      <c r="U61" s="73">
        <f t="shared" si="30"/>
        <v>0</v>
      </c>
      <c r="V61" s="73">
        <f t="shared" si="31"/>
        <v>0</v>
      </c>
      <c r="W61" s="73">
        <f t="shared" si="31"/>
        <v>0</v>
      </c>
      <c r="X61" s="73">
        <f t="shared" si="31"/>
        <v>0</v>
      </c>
      <c r="Z61" s="73">
        <f t="shared" si="6"/>
        <v>0</v>
      </c>
      <c r="AA61" s="73">
        <f t="shared" si="7"/>
        <v>0</v>
      </c>
      <c r="AB61" s="73">
        <f t="shared" si="8"/>
        <v>0</v>
      </c>
      <c r="AC61" s="73">
        <f t="shared" si="9"/>
        <v>0</v>
      </c>
      <c r="AD61" s="73">
        <f t="shared" si="10"/>
        <v>0</v>
      </c>
      <c r="AE61" s="73">
        <f t="shared" si="11"/>
        <v>0</v>
      </c>
      <c r="AF61" s="73">
        <f t="shared" si="12"/>
        <v>0</v>
      </c>
      <c r="AG61" s="73">
        <f t="shared" si="13"/>
        <v>0</v>
      </c>
      <c r="AH61" s="73">
        <f t="shared" si="14"/>
        <v>0</v>
      </c>
      <c r="AI61" s="73">
        <f t="shared" si="15"/>
        <v>0</v>
      </c>
      <c r="AJ61" s="73">
        <f t="shared" si="16"/>
        <v>0</v>
      </c>
      <c r="AK61" s="73">
        <f t="shared" si="17"/>
        <v>0</v>
      </c>
      <c r="AL61" s="73">
        <f t="shared" si="18"/>
        <v>0</v>
      </c>
      <c r="AM61" s="73">
        <f t="shared" si="18"/>
        <v>0</v>
      </c>
      <c r="AN61" s="73">
        <f t="shared" si="18"/>
        <v>0</v>
      </c>
    </row>
    <row r="62" spans="2:42" ht="17.25" hidden="1" customHeight="1" thickBot="1">
      <c r="B62" s="101"/>
      <c r="C62" s="85"/>
      <c r="D62" s="165"/>
      <c r="E62" s="87"/>
      <c r="F62" s="158"/>
      <c r="G62" s="156">
        <f t="shared" si="1"/>
        <v>0</v>
      </c>
      <c r="H62" s="157">
        <f t="shared" si="2"/>
        <v>0</v>
      </c>
      <c r="I62" s="315"/>
      <c r="J62" s="73">
        <f t="shared" si="19"/>
        <v>0</v>
      </c>
      <c r="K62" s="73">
        <f t="shared" si="20"/>
        <v>0</v>
      </c>
      <c r="L62" s="73">
        <f t="shared" si="21"/>
        <v>0</v>
      </c>
      <c r="M62" s="73">
        <f t="shared" si="22"/>
        <v>0</v>
      </c>
      <c r="N62" s="73">
        <f t="shared" si="23"/>
        <v>0</v>
      </c>
      <c r="O62" s="73">
        <f t="shared" si="24"/>
        <v>0</v>
      </c>
      <c r="P62" s="73">
        <f t="shared" si="25"/>
        <v>0</v>
      </c>
      <c r="Q62" s="73">
        <f t="shared" si="26"/>
        <v>0</v>
      </c>
      <c r="R62" s="73">
        <f t="shared" si="27"/>
        <v>0</v>
      </c>
      <c r="S62" s="73">
        <f t="shared" si="28"/>
        <v>0</v>
      </c>
      <c r="T62" s="73">
        <f t="shared" si="29"/>
        <v>0</v>
      </c>
      <c r="U62" s="73">
        <f t="shared" si="30"/>
        <v>0</v>
      </c>
      <c r="V62" s="73">
        <f t="shared" si="31"/>
        <v>0</v>
      </c>
      <c r="W62" s="73">
        <f t="shared" si="31"/>
        <v>0</v>
      </c>
      <c r="X62" s="73">
        <f t="shared" si="31"/>
        <v>0</v>
      </c>
      <c r="Z62" s="73">
        <f t="shared" si="6"/>
        <v>0</v>
      </c>
      <c r="AA62" s="73">
        <f t="shared" si="7"/>
        <v>0</v>
      </c>
      <c r="AB62" s="73">
        <f t="shared" si="8"/>
        <v>0</v>
      </c>
      <c r="AC62" s="73">
        <f t="shared" si="9"/>
        <v>0</v>
      </c>
      <c r="AD62" s="73">
        <f t="shared" si="10"/>
        <v>0</v>
      </c>
      <c r="AE62" s="73">
        <f t="shared" si="11"/>
        <v>0</v>
      </c>
      <c r="AF62" s="73">
        <f t="shared" si="12"/>
        <v>0</v>
      </c>
      <c r="AG62" s="73">
        <f t="shared" si="13"/>
        <v>0</v>
      </c>
      <c r="AH62" s="73">
        <f t="shared" si="14"/>
        <v>0</v>
      </c>
      <c r="AI62" s="73">
        <f t="shared" si="15"/>
        <v>0</v>
      </c>
      <c r="AJ62" s="73">
        <f t="shared" si="16"/>
        <v>0</v>
      </c>
      <c r="AK62" s="73">
        <f t="shared" si="17"/>
        <v>0</v>
      </c>
      <c r="AL62" s="73">
        <f t="shared" si="18"/>
        <v>0</v>
      </c>
      <c r="AM62" s="73">
        <f t="shared" si="18"/>
        <v>0</v>
      </c>
      <c r="AN62" s="73">
        <f t="shared" si="18"/>
        <v>0</v>
      </c>
    </row>
    <row r="63" spans="2:42" ht="17.25" thickBot="1">
      <c r="C63" s="650" t="s">
        <v>43</v>
      </c>
      <c r="D63" s="651"/>
      <c r="E63" s="64">
        <f>SUM(E3:E62)</f>
        <v>48.599999999999994</v>
      </c>
      <c r="F63" s="70"/>
      <c r="G63" s="65">
        <f>SUM(G3:G62)</f>
        <v>0</v>
      </c>
      <c r="H63" s="66">
        <f>SUM(H3:H62)</f>
        <v>48.599999999999994</v>
      </c>
      <c r="I63" s="317"/>
      <c r="J63" s="74">
        <f>SUM(J3:J62)</f>
        <v>0</v>
      </c>
      <c r="K63" s="74">
        <f t="shared" ref="K63:X63" si="32">SUM(K3:K62)</f>
        <v>0</v>
      </c>
      <c r="L63" s="74">
        <f t="shared" si="32"/>
        <v>0</v>
      </c>
      <c r="M63" s="74">
        <f t="shared" si="32"/>
        <v>0</v>
      </c>
      <c r="N63" s="74">
        <f t="shared" si="32"/>
        <v>0</v>
      </c>
      <c r="O63" s="74">
        <f t="shared" si="32"/>
        <v>0</v>
      </c>
      <c r="P63" s="74">
        <f t="shared" si="32"/>
        <v>0</v>
      </c>
      <c r="Q63" s="74">
        <f t="shared" si="32"/>
        <v>0</v>
      </c>
      <c r="R63" s="74">
        <f t="shared" si="32"/>
        <v>0</v>
      </c>
      <c r="S63" s="74">
        <f t="shared" si="32"/>
        <v>48.599999999999994</v>
      </c>
      <c r="T63" s="74">
        <f t="shared" si="32"/>
        <v>0</v>
      </c>
      <c r="U63" s="74">
        <f t="shared" si="32"/>
        <v>0</v>
      </c>
      <c r="V63" s="74">
        <f t="shared" si="32"/>
        <v>0</v>
      </c>
      <c r="W63" s="74">
        <f t="shared" si="32"/>
        <v>0</v>
      </c>
      <c r="X63" s="74">
        <f t="shared" si="32"/>
        <v>0</v>
      </c>
      <c r="Y63" s="74"/>
      <c r="Z63" s="74">
        <f>SUM(Z3:Z62)</f>
        <v>0</v>
      </c>
      <c r="AA63" s="74">
        <f t="shared" ref="AA63:AN63" si="33">SUM(AA3:AA62)</f>
        <v>0</v>
      </c>
      <c r="AB63" s="74">
        <f t="shared" si="33"/>
        <v>0</v>
      </c>
      <c r="AC63" s="74">
        <f t="shared" si="33"/>
        <v>0</v>
      </c>
      <c r="AD63" s="74">
        <f t="shared" si="33"/>
        <v>0</v>
      </c>
      <c r="AE63" s="74">
        <f t="shared" si="33"/>
        <v>0</v>
      </c>
      <c r="AF63" s="74">
        <f t="shared" si="33"/>
        <v>0</v>
      </c>
      <c r="AG63" s="74">
        <f t="shared" si="33"/>
        <v>0</v>
      </c>
      <c r="AH63" s="74">
        <f t="shared" si="33"/>
        <v>0</v>
      </c>
      <c r="AI63" s="74">
        <f t="shared" si="33"/>
        <v>0</v>
      </c>
      <c r="AJ63" s="74">
        <f t="shared" si="33"/>
        <v>0</v>
      </c>
      <c r="AK63" s="74">
        <f t="shared" si="33"/>
        <v>0</v>
      </c>
      <c r="AL63" s="74">
        <f t="shared" si="33"/>
        <v>0</v>
      </c>
      <c r="AM63" s="74">
        <f t="shared" si="33"/>
        <v>0</v>
      </c>
      <c r="AN63" s="74">
        <f t="shared" si="33"/>
        <v>0</v>
      </c>
      <c r="AO63" s="74"/>
      <c r="AP63" s="74"/>
    </row>
    <row r="64" spans="2:42">
      <c r="H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mergeCells count="6">
    <mergeCell ref="AR18:AT18"/>
    <mergeCell ref="C63:D63"/>
    <mergeCell ref="AV23:AW23"/>
    <mergeCell ref="AY23:AZ23"/>
    <mergeCell ref="AS25:AT25"/>
    <mergeCell ref="AS27:AT28"/>
  </mergeCells>
  <dataValidations count="3">
    <dataValidation type="list" allowBlank="1" showInputMessage="1" showErrorMessage="1" sqref="F3:F62">
      <formula1>$AQ$17:$AQ$19</formula1>
    </dataValidation>
    <dataValidation type="list" allowBlank="1" showInputMessage="1" showErrorMessage="1" sqref="D6:D62 D3:D4">
      <formula1>$AQ$2:$AQ$16</formula1>
    </dataValidation>
    <dataValidation type="list" allowBlank="1" showInputMessage="1" showErrorMessage="1" sqref="D5">
      <formula1>$AQ$2:$AQ$12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AZ70"/>
  <sheetViews>
    <sheetView workbookViewId="0">
      <selection sqref="A1:XFD1048576"/>
    </sheetView>
  </sheetViews>
  <sheetFormatPr defaultRowHeight="16.5"/>
  <cols>
    <col min="1" max="1" width="1" style="56" customWidth="1"/>
    <col min="2" max="2" width="6.5703125" style="134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4" customWidth="1"/>
    <col min="7" max="8" width="13.7109375" style="56" customWidth="1"/>
    <col min="9" max="9" width="8.42578125" style="313" customWidth="1"/>
    <col min="10" max="10" width="13.5703125" style="56" hidden="1" customWidth="1"/>
    <col min="11" max="11" width="7.85546875" style="56" hidden="1" customWidth="1"/>
    <col min="12" max="12" width="7.42578125" style="56" hidden="1" customWidth="1"/>
    <col min="13" max="13" width="9.7109375" style="56" hidden="1" customWidth="1"/>
    <col min="14" max="14" width="7.42578125" style="56" hidden="1" customWidth="1"/>
    <col min="15" max="15" width="14.5703125" style="56" hidden="1" customWidth="1"/>
    <col min="16" max="16" width="16.85546875" style="56" hidden="1" customWidth="1"/>
    <col min="17" max="17" width="7.7109375" style="56" hidden="1" customWidth="1"/>
    <col min="18" max="18" width="8.85546875" style="56" hidden="1" customWidth="1"/>
    <col min="19" max="19" width="8" style="56" hidden="1" customWidth="1"/>
    <col min="20" max="20" width="7.42578125" style="56" hidden="1" customWidth="1"/>
    <col min="21" max="21" width="2" style="56" hidden="1" customWidth="1"/>
    <col min="22" max="22" width="9.7109375" style="56" hidden="1" customWidth="1"/>
    <col min="23" max="24" width="7.42578125" style="56" hidden="1" customWidth="1"/>
    <col min="25" max="25" width="1.7109375" style="56" hidden="1" customWidth="1"/>
    <col min="26" max="26" width="13.5703125" style="56" hidden="1" customWidth="1"/>
    <col min="27" max="27" width="7.85546875" style="56" hidden="1" customWidth="1"/>
    <col min="28" max="28" width="7.42578125" style="56" hidden="1" customWidth="1"/>
    <col min="29" max="29" width="9.7109375" style="56" hidden="1" customWidth="1"/>
    <col min="30" max="30" width="7.42578125" style="56" hidden="1" customWidth="1"/>
    <col min="31" max="31" width="14.5703125" style="56" hidden="1" customWidth="1"/>
    <col min="32" max="32" width="16.85546875" style="56" hidden="1" customWidth="1"/>
    <col min="33" max="33" width="7.7109375" style="56" hidden="1" customWidth="1"/>
    <col min="34" max="34" width="8.85546875" style="56" hidden="1" customWidth="1"/>
    <col min="35" max="35" width="8" style="56" hidden="1" customWidth="1"/>
    <col min="36" max="36" width="7.42578125" style="56" hidden="1" customWidth="1"/>
    <col min="37" max="37" width="13.42578125" style="56" hidden="1" customWidth="1"/>
    <col min="38" max="38" width="10.28515625" style="290" hidden="1" customWidth="1"/>
    <col min="39" max="40" width="7.42578125" style="56" hidden="1" customWidth="1"/>
    <col min="41" max="41" width="4" style="56" hidden="1" customWidth="1"/>
    <col min="42" max="42" width="4.42578125" style="56" customWidth="1"/>
    <col min="43" max="43" width="16.85546875" style="56" bestFit="1" customWidth="1"/>
    <col min="44" max="47" width="12.7109375" style="56" customWidth="1"/>
    <col min="48" max="48" width="8.28515625" style="56" bestFit="1" customWidth="1"/>
    <col min="49" max="49" width="10.5703125" style="56" bestFit="1" customWidth="1"/>
    <col min="50" max="50" width="3.28515625" style="56" customWidth="1"/>
    <col min="51" max="51" width="18.42578125" style="56" bestFit="1" customWidth="1"/>
    <col min="52" max="52" width="11.7109375" style="56" bestFit="1" customWidth="1"/>
    <col min="53" max="16384" width="9.140625" style="56"/>
  </cols>
  <sheetData>
    <row r="1" spans="2:51" ht="17.25" thickBot="1">
      <c r="AR1" s="134" t="s">
        <v>62</v>
      </c>
      <c r="AS1" s="134" t="s">
        <v>63</v>
      </c>
      <c r="AT1" s="82" t="s">
        <v>61</v>
      </c>
      <c r="AV1" s="134"/>
    </row>
    <row r="2" spans="2:51" ht="17.25" thickBot="1">
      <c r="B2" s="69" t="s">
        <v>1</v>
      </c>
      <c r="C2" s="67" t="s">
        <v>0</v>
      </c>
      <c r="D2" s="67" t="s">
        <v>59</v>
      </c>
      <c r="E2" s="67" t="s">
        <v>2</v>
      </c>
      <c r="F2" s="67" t="s">
        <v>60</v>
      </c>
      <c r="G2" s="67" t="s">
        <v>3</v>
      </c>
      <c r="H2" s="68" t="s">
        <v>4</v>
      </c>
      <c r="I2" s="314"/>
      <c r="J2" s="76" t="s">
        <v>55</v>
      </c>
      <c r="K2" s="75" t="s">
        <v>49</v>
      </c>
      <c r="L2" s="75" t="s">
        <v>91</v>
      </c>
      <c r="M2" s="75" t="s">
        <v>35</v>
      </c>
      <c r="N2" s="75" t="s">
        <v>54</v>
      </c>
      <c r="O2" s="75" t="s">
        <v>96</v>
      </c>
      <c r="P2" s="75" t="s">
        <v>52</v>
      </c>
      <c r="Q2" s="75" t="s">
        <v>57</v>
      </c>
      <c r="R2" s="75" t="s">
        <v>38</v>
      </c>
      <c r="S2" s="75" t="s">
        <v>53</v>
      </c>
      <c r="T2" s="75" t="s">
        <v>56</v>
      </c>
      <c r="U2" s="75" t="s">
        <v>50</v>
      </c>
      <c r="V2" s="291" t="str">
        <f>AQ14</f>
        <v>ESTUDOS</v>
      </c>
      <c r="W2" s="75" t="str">
        <f>AQ15</f>
        <v>MALU</v>
      </c>
      <c r="X2" s="75">
        <f>AQ16</f>
        <v>0</v>
      </c>
      <c r="Z2" s="76" t="s">
        <v>55</v>
      </c>
      <c r="AA2" s="75" t="s">
        <v>49</v>
      </c>
      <c r="AB2" s="75" t="s">
        <v>91</v>
      </c>
      <c r="AC2" s="75" t="s">
        <v>35</v>
      </c>
      <c r="AD2" s="75" t="s">
        <v>54</v>
      </c>
      <c r="AE2" s="75" t="s">
        <v>96</v>
      </c>
      <c r="AF2" s="75" t="s">
        <v>52</v>
      </c>
      <c r="AG2" s="75" t="s">
        <v>57</v>
      </c>
      <c r="AH2" s="75" t="s">
        <v>38</v>
      </c>
      <c r="AI2" s="75" t="s">
        <v>53</v>
      </c>
      <c r="AJ2" s="75" t="s">
        <v>56</v>
      </c>
      <c r="AK2" s="75" t="s">
        <v>50</v>
      </c>
      <c r="AL2" s="291" t="str">
        <f>AQ14</f>
        <v>ESTUDOS</v>
      </c>
      <c r="AM2" s="75" t="str">
        <f>AQ15</f>
        <v>MALU</v>
      </c>
      <c r="AN2" s="75">
        <f>AQ16</f>
        <v>0</v>
      </c>
      <c r="AO2" s="75"/>
      <c r="AP2" s="75"/>
      <c r="AQ2" s="72" t="s">
        <v>55</v>
      </c>
      <c r="AR2" s="98">
        <f t="shared" ref="AR2:AR16" si="0">AT2+AS2</f>
        <v>0</v>
      </c>
      <c r="AS2" s="59">
        <f>Z63</f>
        <v>0</v>
      </c>
      <c r="AT2" s="59">
        <f>J63</f>
        <v>0</v>
      </c>
    </row>
    <row r="3" spans="2:51">
      <c r="B3" s="61">
        <v>45097</v>
      </c>
      <c r="C3" s="63" t="s">
        <v>282</v>
      </c>
      <c r="D3" s="80" t="s">
        <v>53</v>
      </c>
      <c r="E3" s="57">
        <v>29.7</v>
      </c>
      <c r="F3" s="77" t="s">
        <v>61</v>
      </c>
      <c r="G3" s="78">
        <f t="shared" ref="G3:G62" si="1">IF(F3="MARCIA",E3,IF(F3="AMBOS",E3/2,0))</f>
        <v>0</v>
      </c>
      <c r="H3" s="79">
        <f t="shared" ref="H3:H62" si="2">IF(F3="LUCIANO",E3,IF(F3="AMBOS",E3/2,0))</f>
        <v>29.7</v>
      </c>
      <c r="I3" s="315" t="s">
        <v>283</v>
      </c>
      <c r="J3" s="73">
        <f>IF($D3="ALIMENTAÇÃO",$H3,0)</f>
        <v>0</v>
      </c>
      <c r="K3" s="73">
        <f>IF($D3="ANIMAIS",$H3,0)</f>
        <v>0</v>
      </c>
      <c r="L3" s="73">
        <f>IF($D3="FILHO",$H3,0)</f>
        <v>0</v>
      </c>
      <c r="M3" s="73">
        <f>IF($D3="GASOLINA",$H3,0)</f>
        <v>0</v>
      </c>
      <c r="N3" s="73">
        <f>IF($D3="LAZER",$H3,0)</f>
        <v>0</v>
      </c>
      <c r="O3" s="73">
        <f>IF($D3="MANUT. IMÓVEL",$H3,0)</f>
        <v>0</v>
      </c>
      <c r="P3" s="73">
        <f>IF($D3="MANUT. VEICULAR",$H3,0)</f>
        <v>0</v>
      </c>
      <c r="Q3" s="73">
        <f>IF($D3="MÓVEIS",$H3,0)</f>
        <v>0</v>
      </c>
      <c r="R3" s="73">
        <f>IF($D3="OUTROS",$H3,0)</f>
        <v>0</v>
      </c>
      <c r="S3" s="73">
        <f>IF($D3="PLANOS",$H3,0)</f>
        <v>29.7</v>
      </c>
      <c r="T3" s="73">
        <f>IF($D3="SAÚDE",$H3,0)</f>
        <v>0</v>
      </c>
      <c r="U3" s="73">
        <f>IF($D3="TRANSPORTE",$H3,0)</f>
        <v>0</v>
      </c>
      <c r="V3" s="73">
        <f>IF($D3=V$2,$H3,0)</f>
        <v>0</v>
      </c>
      <c r="W3" s="73">
        <f t="shared" ref="W3:X18" si="3">IF($D3=W$2,$H3,0)</f>
        <v>0</v>
      </c>
      <c r="X3" s="73">
        <f t="shared" si="3"/>
        <v>0</v>
      </c>
      <c r="Z3" s="73">
        <f>IF($D3="ALIMENTAÇÃO",$G3,0)</f>
        <v>0</v>
      </c>
      <c r="AA3" s="73">
        <f>IF($D3="ANIMAIS",$G3,0)</f>
        <v>0</v>
      </c>
      <c r="AB3" s="73">
        <f>IF($D3="FILHO",$G3,0)</f>
        <v>0</v>
      </c>
      <c r="AC3" s="73">
        <f>IF($D3="GASOLINA",$G3,0)</f>
        <v>0</v>
      </c>
      <c r="AD3" s="73">
        <f>IF($D3="LAZER",$G3,0)</f>
        <v>0</v>
      </c>
      <c r="AE3" s="73">
        <f>IF($D3="MANUT. IMÓVEL",$G3,0)</f>
        <v>0</v>
      </c>
      <c r="AF3" s="73">
        <f>IF($D3="MANUT. VEICULAR",$G3,0)</f>
        <v>0</v>
      </c>
      <c r="AG3" s="73">
        <f>IF($D3="MÓVEIS",$G3,0)</f>
        <v>0</v>
      </c>
      <c r="AH3" s="73">
        <f>IF($D3="OUTROS",$G3,0)</f>
        <v>0</v>
      </c>
      <c r="AI3" s="73">
        <f>IF($D3="PLANOS",$G3,0)</f>
        <v>0</v>
      </c>
      <c r="AJ3" s="73">
        <f>IF($D3="SAÚDE",$G3,0)</f>
        <v>0</v>
      </c>
      <c r="AK3" s="73">
        <f>IF($D3="TRANSPORTE",$G3,0)</f>
        <v>0</v>
      </c>
      <c r="AL3" s="73">
        <f>IF($D3=AL$2,$G3,0)</f>
        <v>0</v>
      </c>
      <c r="AM3" s="73">
        <f t="shared" ref="AM3:AN18" si="4">IF($D3=AM$2,$G3,0)</f>
        <v>0</v>
      </c>
      <c r="AN3" s="73">
        <f t="shared" si="4"/>
        <v>0</v>
      </c>
      <c r="AQ3" s="72" t="s">
        <v>49</v>
      </c>
      <c r="AR3" s="98">
        <f t="shared" si="0"/>
        <v>0</v>
      </c>
      <c r="AS3" s="59">
        <f>AA63</f>
        <v>0</v>
      </c>
      <c r="AT3" s="59">
        <f>K63</f>
        <v>0</v>
      </c>
    </row>
    <row r="4" spans="2:51">
      <c r="B4" s="61">
        <v>44964</v>
      </c>
      <c r="C4" s="63" t="s">
        <v>281</v>
      </c>
      <c r="D4" s="80" t="s">
        <v>53</v>
      </c>
      <c r="E4" s="57">
        <v>18.899999999999999</v>
      </c>
      <c r="F4" s="77" t="s">
        <v>61</v>
      </c>
      <c r="G4" s="78">
        <f t="shared" si="1"/>
        <v>0</v>
      </c>
      <c r="H4" s="79">
        <f t="shared" si="2"/>
        <v>18.899999999999999</v>
      </c>
      <c r="I4" s="315" t="s">
        <v>283</v>
      </c>
      <c r="J4" s="73">
        <f>IF($D4="ALIMENTAÇÃO",$H4,0)</f>
        <v>0</v>
      </c>
      <c r="K4" s="73">
        <f>IF($D4="ANIMAIS",$H4,0)</f>
        <v>0</v>
      </c>
      <c r="L4" s="73">
        <f>IF($D4="FILHO",$H4,0)</f>
        <v>0</v>
      </c>
      <c r="M4" s="73">
        <f>IF($D4="GASOLINA",$H4,0)</f>
        <v>0</v>
      </c>
      <c r="N4" s="73">
        <f>IF($D4="LAZER",$H4,0)</f>
        <v>0</v>
      </c>
      <c r="O4" s="73">
        <f>IF($D4="MANUT. IMÓVEL",$H4,0)</f>
        <v>0</v>
      </c>
      <c r="P4" s="73">
        <f>IF($D4="MANUT. VEICULAR",$H4,0)</f>
        <v>0</v>
      </c>
      <c r="Q4" s="73">
        <f>IF($D4="MÓVEIS",$H4,0)</f>
        <v>0</v>
      </c>
      <c r="R4" s="73">
        <f>IF($D4="OUTROS",$H4,0)</f>
        <v>0</v>
      </c>
      <c r="S4" s="73">
        <f>IF($D4="PLANOS",$H4,0)</f>
        <v>18.899999999999999</v>
      </c>
      <c r="T4" s="73">
        <f>IF($D4="SAÚDE",$H4,0)</f>
        <v>0</v>
      </c>
      <c r="U4" s="73">
        <f>IF($D4="TRANSPORTE",$H4,0)</f>
        <v>0</v>
      </c>
      <c r="V4" s="73">
        <f t="shared" ref="V4:X35" si="5">IF($D4=V$2,$H4,0)</f>
        <v>0</v>
      </c>
      <c r="W4" s="73">
        <f t="shared" si="3"/>
        <v>0</v>
      </c>
      <c r="X4" s="73">
        <f t="shared" si="3"/>
        <v>0</v>
      </c>
      <c r="Z4" s="73">
        <f t="shared" ref="Z4:Z62" si="6">IF($D4="ALIMENTAÇÃO",$G4,0)</f>
        <v>0</v>
      </c>
      <c r="AA4" s="73">
        <f t="shared" ref="AA4:AA62" si="7">IF($D4="ANIMAIS",$G4,0)</f>
        <v>0</v>
      </c>
      <c r="AB4" s="73">
        <f t="shared" ref="AB4:AB62" si="8">IF($D4="FILHO",$G4,0)</f>
        <v>0</v>
      </c>
      <c r="AC4" s="73">
        <f t="shared" ref="AC4:AC62" si="9">IF($D4="GASOLINA",$G4,0)</f>
        <v>0</v>
      </c>
      <c r="AD4" s="73">
        <f t="shared" ref="AD4:AD62" si="10">IF($D4="LAZER",$G4,0)</f>
        <v>0</v>
      </c>
      <c r="AE4" s="73">
        <f t="shared" ref="AE4:AE62" si="11">IF($D4="MANUT. IMÓVEL",$G4,0)</f>
        <v>0</v>
      </c>
      <c r="AF4" s="73">
        <f t="shared" ref="AF4:AF62" si="12">IF($D4="MANUT. VEICULAR",$G4,0)</f>
        <v>0</v>
      </c>
      <c r="AG4" s="73">
        <f t="shared" ref="AG4:AG62" si="13">IF($D4="MÓVEIS",$G4,0)</f>
        <v>0</v>
      </c>
      <c r="AH4" s="73">
        <f t="shared" ref="AH4:AH62" si="14">IF($D4="OUTROS",$G4,0)</f>
        <v>0</v>
      </c>
      <c r="AI4" s="73">
        <f t="shared" ref="AI4:AI62" si="15">IF($D4="PLANOS",$G4,0)</f>
        <v>0</v>
      </c>
      <c r="AJ4" s="73">
        <f t="shared" ref="AJ4:AJ62" si="16">IF($D4="SAÚDE",$G4,0)</f>
        <v>0</v>
      </c>
      <c r="AK4" s="73">
        <f t="shared" ref="AK4:AK62" si="17">IF($D4="TRANSPORTE",$G4,0)</f>
        <v>0</v>
      </c>
      <c r="AL4" s="73">
        <f t="shared" ref="AL4:AN62" si="18">IF($D4=AL$2,$G4,0)</f>
        <v>0</v>
      </c>
      <c r="AM4" s="73">
        <f t="shared" si="4"/>
        <v>0</v>
      </c>
      <c r="AN4" s="73">
        <f t="shared" si="4"/>
        <v>0</v>
      </c>
      <c r="AQ4" s="72" t="s">
        <v>91</v>
      </c>
      <c r="AR4" s="98">
        <f t="shared" si="0"/>
        <v>0</v>
      </c>
      <c r="AS4" s="59">
        <f>AB63</f>
        <v>0</v>
      </c>
      <c r="AT4" s="59">
        <f>L63</f>
        <v>0</v>
      </c>
    </row>
    <row r="5" spans="2:51">
      <c r="B5" s="61"/>
      <c r="C5" s="63"/>
      <c r="D5" s="80"/>
      <c r="E5" s="57"/>
      <c r="F5" s="77"/>
      <c r="G5" s="78">
        <f t="shared" si="1"/>
        <v>0</v>
      </c>
      <c r="H5" s="79">
        <f t="shared" si="2"/>
        <v>0</v>
      </c>
      <c r="I5" s="315"/>
      <c r="J5" s="73">
        <f t="shared" ref="J5:J62" si="19">IF($D5="ALIMENTAÇÃO",$H5,0)</f>
        <v>0</v>
      </c>
      <c r="K5" s="73">
        <f t="shared" ref="K5:K62" si="20">IF($D5="ANIMAIS",$H5,0)</f>
        <v>0</v>
      </c>
      <c r="L5" s="73">
        <f t="shared" ref="L5:L62" si="21">IF($D5="FILHO",$H5,0)</f>
        <v>0</v>
      </c>
      <c r="M5" s="73">
        <f t="shared" ref="M5:M62" si="22">IF($D5="GASOLINA",$H5,0)</f>
        <v>0</v>
      </c>
      <c r="N5" s="73">
        <f t="shared" ref="N5:N62" si="23">IF($D5="LAZER",$H5,0)</f>
        <v>0</v>
      </c>
      <c r="O5" s="73">
        <f t="shared" ref="O5:O62" si="24">IF($D5="MANUT. IMÓVEL",$H5,0)</f>
        <v>0</v>
      </c>
      <c r="P5" s="73">
        <f t="shared" ref="P5:P62" si="25">IF($D5="MANUT. VEICULAR",$H5,0)</f>
        <v>0</v>
      </c>
      <c r="Q5" s="73">
        <f t="shared" ref="Q5:Q62" si="26">IF($D5="MÓVEIS",$H5,0)</f>
        <v>0</v>
      </c>
      <c r="R5" s="73">
        <f t="shared" ref="R5:R62" si="27">IF($D5="OUTROS",$H5,0)</f>
        <v>0</v>
      </c>
      <c r="S5" s="73">
        <f t="shared" ref="S5:S62" si="28">IF($D5="PLANOS",$H5,0)</f>
        <v>0</v>
      </c>
      <c r="T5" s="73">
        <f t="shared" ref="T5:T62" si="29">IF($D5="SAÚDE",$H5,0)</f>
        <v>0</v>
      </c>
      <c r="U5" s="73">
        <f t="shared" ref="U5:U62" si="30">IF($D5="TRANSPORTE",$H5,0)</f>
        <v>0</v>
      </c>
      <c r="V5" s="73">
        <f t="shared" si="5"/>
        <v>0</v>
      </c>
      <c r="W5" s="73">
        <f t="shared" si="3"/>
        <v>0</v>
      </c>
      <c r="X5" s="73">
        <f t="shared" si="3"/>
        <v>0</v>
      </c>
      <c r="Z5" s="73">
        <f t="shared" si="6"/>
        <v>0</v>
      </c>
      <c r="AA5" s="73">
        <f t="shared" si="7"/>
        <v>0</v>
      </c>
      <c r="AB5" s="73">
        <f t="shared" si="8"/>
        <v>0</v>
      </c>
      <c r="AC5" s="73">
        <f t="shared" si="9"/>
        <v>0</v>
      </c>
      <c r="AD5" s="73">
        <f t="shared" si="10"/>
        <v>0</v>
      </c>
      <c r="AE5" s="73">
        <f t="shared" si="11"/>
        <v>0</v>
      </c>
      <c r="AF5" s="73">
        <f t="shared" si="12"/>
        <v>0</v>
      </c>
      <c r="AG5" s="73">
        <f t="shared" si="13"/>
        <v>0</v>
      </c>
      <c r="AH5" s="73">
        <f t="shared" si="14"/>
        <v>0</v>
      </c>
      <c r="AI5" s="73">
        <f t="shared" si="15"/>
        <v>0</v>
      </c>
      <c r="AJ5" s="73">
        <f t="shared" si="16"/>
        <v>0</v>
      </c>
      <c r="AK5" s="73">
        <f t="shared" si="17"/>
        <v>0</v>
      </c>
      <c r="AL5" s="73">
        <f t="shared" si="18"/>
        <v>0</v>
      </c>
      <c r="AM5" s="73">
        <f t="shared" si="4"/>
        <v>0</v>
      </c>
      <c r="AN5" s="73">
        <f t="shared" si="4"/>
        <v>0</v>
      </c>
      <c r="AQ5" s="72" t="s">
        <v>35</v>
      </c>
      <c r="AR5" s="98">
        <f t="shared" si="0"/>
        <v>0</v>
      </c>
      <c r="AS5" s="59">
        <f>AC63</f>
        <v>0</v>
      </c>
      <c r="AT5" s="59">
        <f>M63</f>
        <v>0</v>
      </c>
    </row>
    <row r="6" spans="2:51">
      <c r="B6" s="61"/>
      <c r="C6" s="63"/>
      <c r="D6" s="80"/>
      <c r="E6" s="57"/>
      <c r="F6" s="77"/>
      <c r="G6" s="78">
        <f t="shared" si="1"/>
        <v>0</v>
      </c>
      <c r="H6" s="79">
        <f t="shared" si="2"/>
        <v>0</v>
      </c>
      <c r="I6" s="315"/>
      <c r="J6" s="73">
        <f t="shared" si="19"/>
        <v>0</v>
      </c>
      <c r="K6" s="73">
        <f t="shared" si="20"/>
        <v>0</v>
      </c>
      <c r="L6" s="73">
        <f t="shared" si="21"/>
        <v>0</v>
      </c>
      <c r="M6" s="73">
        <f t="shared" si="22"/>
        <v>0</v>
      </c>
      <c r="N6" s="73">
        <f t="shared" si="23"/>
        <v>0</v>
      </c>
      <c r="O6" s="73">
        <f t="shared" si="24"/>
        <v>0</v>
      </c>
      <c r="P6" s="73">
        <f t="shared" si="25"/>
        <v>0</v>
      </c>
      <c r="Q6" s="73">
        <f t="shared" si="26"/>
        <v>0</v>
      </c>
      <c r="R6" s="73">
        <f t="shared" si="27"/>
        <v>0</v>
      </c>
      <c r="S6" s="73">
        <f t="shared" si="28"/>
        <v>0</v>
      </c>
      <c r="T6" s="73">
        <f t="shared" si="29"/>
        <v>0</v>
      </c>
      <c r="U6" s="73">
        <f t="shared" si="30"/>
        <v>0</v>
      </c>
      <c r="V6" s="73">
        <f t="shared" si="5"/>
        <v>0</v>
      </c>
      <c r="W6" s="73">
        <f t="shared" si="3"/>
        <v>0</v>
      </c>
      <c r="X6" s="73">
        <f t="shared" si="3"/>
        <v>0</v>
      </c>
      <c r="Z6" s="73">
        <f t="shared" si="6"/>
        <v>0</v>
      </c>
      <c r="AA6" s="73">
        <f t="shared" si="7"/>
        <v>0</v>
      </c>
      <c r="AB6" s="73">
        <f t="shared" si="8"/>
        <v>0</v>
      </c>
      <c r="AC6" s="73">
        <f t="shared" si="9"/>
        <v>0</v>
      </c>
      <c r="AD6" s="73">
        <f t="shared" si="10"/>
        <v>0</v>
      </c>
      <c r="AE6" s="73">
        <f t="shared" si="11"/>
        <v>0</v>
      </c>
      <c r="AF6" s="73">
        <f t="shared" si="12"/>
        <v>0</v>
      </c>
      <c r="AG6" s="73">
        <f t="shared" si="13"/>
        <v>0</v>
      </c>
      <c r="AH6" s="73">
        <f t="shared" si="14"/>
        <v>0</v>
      </c>
      <c r="AI6" s="73">
        <f t="shared" si="15"/>
        <v>0</v>
      </c>
      <c r="AJ6" s="73">
        <f t="shared" si="16"/>
        <v>0</v>
      </c>
      <c r="AK6" s="73">
        <f t="shared" si="17"/>
        <v>0</v>
      </c>
      <c r="AL6" s="73">
        <f t="shared" si="18"/>
        <v>0</v>
      </c>
      <c r="AM6" s="73">
        <f t="shared" si="4"/>
        <v>0</v>
      </c>
      <c r="AN6" s="73">
        <f t="shared" si="4"/>
        <v>0</v>
      </c>
      <c r="AQ6" s="72" t="s">
        <v>54</v>
      </c>
      <c r="AR6" s="98">
        <f t="shared" si="0"/>
        <v>0</v>
      </c>
      <c r="AS6" s="59">
        <f>AD63</f>
        <v>0</v>
      </c>
      <c r="AT6" s="59">
        <f>N63</f>
        <v>0</v>
      </c>
    </row>
    <row r="7" spans="2:51">
      <c r="B7" s="61"/>
      <c r="C7" s="63"/>
      <c r="D7" s="80"/>
      <c r="E7" s="57"/>
      <c r="F7" s="77"/>
      <c r="G7" s="78">
        <f t="shared" si="1"/>
        <v>0</v>
      </c>
      <c r="H7" s="79">
        <f t="shared" si="2"/>
        <v>0</v>
      </c>
      <c r="I7" s="315"/>
      <c r="J7" s="73">
        <f t="shared" si="19"/>
        <v>0</v>
      </c>
      <c r="K7" s="73">
        <f t="shared" si="20"/>
        <v>0</v>
      </c>
      <c r="L7" s="73">
        <f t="shared" si="21"/>
        <v>0</v>
      </c>
      <c r="M7" s="73">
        <f t="shared" si="22"/>
        <v>0</v>
      </c>
      <c r="N7" s="73">
        <f t="shared" si="23"/>
        <v>0</v>
      </c>
      <c r="O7" s="73">
        <f t="shared" si="24"/>
        <v>0</v>
      </c>
      <c r="P7" s="73">
        <f t="shared" si="25"/>
        <v>0</v>
      </c>
      <c r="Q7" s="73">
        <f t="shared" si="26"/>
        <v>0</v>
      </c>
      <c r="R7" s="73">
        <f t="shared" si="27"/>
        <v>0</v>
      </c>
      <c r="S7" s="73">
        <f t="shared" si="28"/>
        <v>0</v>
      </c>
      <c r="T7" s="73">
        <f t="shared" si="29"/>
        <v>0</v>
      </c>
      <c r="U7" s="73">
        <f t="shared" si="30"/>
        <v>0</v>
      </c>
      <c r="V7" s="73">
        <f t="shared" si="5"/>
        <v>0</v>
      </c>
      <c r="W7" s="73">
        <f t="shared" si="3"/>
        <v>0</v>
      </c>
      <c r="X7" s="73">
        <f t="shared" si="3"/>
        <v>0</v>
      </c>
      <c r="Z7" s="73">
        <f t="shared" si="6"/>
        <v>0</v>
      </c>
      <c r="AA7" s="73">
        <f t="shared" si="7"/>
        <v>0</v>
      </c>
      <c r="AB7" s="73">
        <f t="shared" si="8"/>
        <v>0</v>
      </c>
      <c r="AC7" s="73">
        <f t="shared" si="9"/>
        <v>0</v>
      </c>
      <c r="AD7" s="73">
        <f t="shared" si="10"/>
        <v>0</v>
      </c>
      <c r="AE7" s="73">
        <f t="shared" si="11"/>
        <v>0</v>
      </c>
      <c r="AF7" s="73">
        <f t="shared" si="12"/>
        <v>0</v>
      </c>
      <c r="AG7" s="73">
        <f t="shared" si="13"/>
        <v>0</v>
      </c>
      <c r="AH7" s="73">
        <f t="shared" si="14"/>
        <v>0</v>
      </c>
      <c r="AI7" s="73">
        <f t="shared" si="15"/>
        <v>0</v>
      </c>
      <c r="AJ7" s="73">
        <f t="shared" si="16"/>
        <v>0</v>
      </c>
      <c r="AK7" s="73">
        <f t="shared" si="17"/>
        <v>0</v>
      </c>
      <c r="AL7" s="73">
        <f t="shared" si="18"/>
        <v>0</v>
      </c>
      <c r="AM7" s="73">
        <f t="shared" si="4"/>
        <v>0</v>
      </c>
      <c r="AN7" s="73">
        <f t="shared" si="4"/>
        <v>0</v>
      </c>
      <c r="AQ7" s="72" t="s">
        <v>51</v>
      </c>
      <c r="AR7" s="98">
        <f t="shared" si="0"/>
        <v>0</v>
      </c>
      <c r="AS7" s="59">
        <f>AE63</f>
        <v>0</v>
      </c>
      <c r="AT7" s="59">
        <f>O63</f>
        <v>0</v>
      </c>
    </row>
    <row r="8" spans="2:51">
      <c r="B8" s="61"/>
      <c r="C8" s="63"/>
      <c r="D8" s="80"/>
      <c r="E8" s="57"/>
      <c r="F8" s="77"/>
      <c r="G8" s="78">
        <f t="shared" si="1"/>
        <v>0</v>
      </c>
      <c r="H8" s="79">
        <f t="shared" si="2"/>
        <v>0</v>
      </c>
      <c r="I8" s="315"/>
      <c r="J8" s="73">
        <f t="shared" si="19"/>
        <v>0</v>
      </c>
      <c r="K8" s="73">
        <f t="shared" si="20"/>
        <v>0</v>
      </c>
      <c r="L8" s="73">
        <f t="shared" si="21"/>
        <v>0</v>
      </c>
      <c r="M8" s="73">
        <f t="shared" si="22"/>
        <v>0</v>
      </c>
      <c r="N8" s="73">
        <f t="shared" si="23"/>
        <v>0</v>
      </c>
      <c r="O8" s="73">
        <f t="shared" si="24"/>
        <v>0</v>
      </c>
      <c r="P8" s="73">
        <f t="shared" si="25"/>
        <v>0</v>
      </c>
      <c r="Q8" s="73">
        <f t="shared" si="26"/>
        <v>0</v>
      </c>
      <c r="R8" s="73">
        <f t="shared" si="27"/>
        <v>0</v>
      </c>
      <c r="S8" s="73">
        <f t="shared" si="28"/>
        <v>0</v>
      </c>
      <c r="T8" s="73">
        <f t="shared" si="29"/>
        <v>0</v>
      </c>
      <c r="U8" s="73">
        <f t="shared" si="30"/>
        <v>0</v>
      </c>
      <c r="V8" s="73">
        <f t="shared" si="5"/>
        <v>0</v>
      </c>
      <c r="W8" s="73">
        <f t="shared" si="3"/>
        <v>0</v>
      </c>
      <c r="X8" s="73">
        <f t="shared" si="3"/>
        <v>0</v>
      </c>
      <c r="Z8" s="73">
        <f t="shared" si="6"/>
        <v>0</v>
      </c>
      <c r="AA8" s="73">
        <f t="shared" si="7"/>
        <v>0</v>
      </c>
      <c r="AB8" s="73">
        <f t="shared" si="8"/>
        <v>0</v>
      </c>
      <c r="AC8" s="73">
        <f t="shared" si="9"/>
        <v>0</v>
      </c>
      <c r="AD8" s="73">
        <f t="shared" si="10"/>
        <v>0</v>
      </c>
      <c r="AE8" s="73">
        <f t="shared" si="11"/>
        <v>0</v>
      </c>
      <c r="AF8" s="73">
        <f t="shared" si="12"/>
        <v>0</v>
      </c>
      <c r="AG8" s="73">
        <f t="shared" si="13"/>
        <v>0</v>
      </c>
      <c r="AH8" s="73">
        <f t="shared" si="14"/>
        <v>0</v>
      </c>
      <c r="AI8" s="73">
        <f t="shared" si="15"/>
        <v>0</v>
      </c>
      <c r="AJ8" s="73">
        <f t="shared" si="16"/>
        <v>0</v>
      </c>
      <c r="AK8" s="73">
        <f t="shared" si="17"/>
        <v>0</v>
      </c>
      <c r="AL8" s="73">
        <f t="shared" si="18"/>
        <v>0</v>
      </c>
      <c r="AM8" s="73">
        <f t="shared" si="4"/>
        <v>0</v>
      </c>
      <c r="AN8" s="73">
        <f t="shared" si="4"/>
        <v>0</v>
      </c>
      <c r="AQ8" s="72" t="s">
        <v>52</v>
      </c>
      <c r="AR8" s="98">
        <f t="shared" si="0"/>
        <v>0</v>
      </c>
      <c r="AS8" s="59">
        <f>AF63</f>
        <v>0</v>
      </c>
      <c r="AT8" s="59">
        <f>P63</f>
        <v>0</v>
      </c>
    </row>
    <row r="9" spans="2:51">
      <c r="B9" s="61"/>
      <c r="C9" s="63"/>
      <c r="D9" s="80"/>
      <c r="E9" s="57"/>
      <c r="F9" s="77"/>
      <c r="G9" s="78">
        <f t="shared" si="1"/>
        <v>0</v>
      </c>
      <c r="H9" s="79">
        <f t="shared" si="2"/>
        <v>0</v>
      </c>
      <c r="I9" s="315"/>
      <c r="J9" s="73">
        <f t="shared" si="19"/>
        <v>0</v>
      </c>
      <c r="K9" s="73">
        <f t="shared" si="20"/>
        <v>0</v>
      </c>
      <c r="L9" s="73">
        <f t="shared" si="21"/>
        <v>0</v>
      </c>
      <c r="M9" s="73">
        <f t="shared" si="22"/>
        <v>0</v>
      </c>
      <c r="N9" s="73">
        <f t="shared" si="23"/>
        <v>0</v>
      </c>
      <c r="O9" s="73">
        <f t="shared" si="24"/>
        <v>0</v>
      </c>
      <c r="P9" s="73">
        <f t="shared" si="25"/>
        <v>0</v>
      </c>
      <c r="Q9" s="73">
        <f t="shared" si="26"/>
        <v>0</v>
      </c>
      <c r="R9" s="73">
        <f t="shared" si="27"/>
        <v>0</v>
      </c>
      <c r="S9" s="73">
        <f t="shared" si="28"/>
        <v>0</v>
      </c>
      <c r="T9" s="73">
        <f t="shared" si="29"/>
        <v>0</v>
      </c>
      <c r="U9" s="73">
        <f t="shared" si="30"/>
        <v>0</v>
      </c>
      <c r="V9" s="73">
        <f t="shared" si="5"/>
        <v>0</v>
      </c>
      <c r="W9" s="73">
        <f t="shared" si="3"/>
        <v>0</v>
      </c>
      <c r="X9" s="73">
        <f t="shared" si="3"/>
        <v>0</v>
      </c>
      <c r="Z9" s="73">
        <f t="shared" si="6"/>
        <v>0</v>
      </c>
      <c r="AA9" s="73">
        <f t="shared" si="7"/>
        <v>0</v>
      </c>
      <c r="AB9" s="73">
        <f t="shared" si="8"/>
        <v>0</v>
      </c>
      <c r="AC9" s="73">
        <f t="shared" si="9"/>
        <v>0</v>
      </c>
      <c r="AD9" s="73">
        <f t="shared" si="10"/>
        <v>0</v>
      </c>
      <c r="AE9" s="73">
        <f t="shared" si="11"/>
        <v>0</v>
      </c>
      <c r="AF9" s="73">
        <f t="shared" si="12"/>
        <v>0</v>
      </c>
      <c r="AG9" s="73">
        <f t="shared" si="13"/>
        <v>0</v>
      </c>
      <c r="AH9" s="73">
        <f t="shared" si="14"/>
        <v>0</v>
      </c>
      <c r="AI9" s="73">
        <f t="shared" si="15"/>
        <v>0</v>
      </c>
      <c r="AJ9" s="73">
        <f t="shared" si="16"/>
        <v>0</v>
      </c>
      <c r="AK9" s="73">
        <f t="shared" si="17"/>
        <v>0</v>
      </c>
      <c r="AL9" s="73">
        <f t="shared" si="18"/>
        <v>0</v>
      </c>
      <c r="AM9" s="73">
        <f t="shared" si="4"/>
        <v>0</v>
      </c>
      <c r="AN9" s="73">
        <f t="shared" si="4"/>
        <v>0</v>
      </c>
      <c r="AQ9" s="72" t="s">
        <v>57</v>
      </c>
      <c r="AR9" s="98">
        <f t="shared" si="0"/>
        <v>0</v>
      </c>
      <c r="AS9" s="59">
        <f>AG63</f>
        <v>0</v>
      </c>
      <c r="AT9" s="59">
        <f>Q63</f>
        <v>0</v>
      </c>
    </row>
    <row r="10" spans="2:51">
      <c r="B10" s="61"/>
      <c r="C10" s="63"/>
      <c r="D10" s="80"/>
      <c r="E10" s="57"/>
      <c r="F10" s="77"/>
      <c r="G10" s="78">
        <f t="shared" si="1"/>
        <v>0</v>
      </c>
      <c r="H10" s="79">
        <f t="shared" si="2"/>
        <v>0</v>
      </c>
      <c r="I10" s="315"/>
      <c r="J10" s="73">
        <f t="shared" si="19"/>
        <v>0</v>
      </c>
      <c r="K10" s="73">
        <f t="shared" si="20"/>
        <v>0</v>
      </c>
      <c r="L10" s="73">
        <f t="shared" si="21"/>
        <v>0</v>
      </c>
      <c r="M10" s="73">
        <f t="shared" si="22"/>
        <v>0</v>
      </c>
      <c r="N10" s="73">
        <f t="shared" si="23"/>
        <v>0</v>
      </c>
      <c r="O10" s="73">
        <f t="shared" si="24"/>
        <v>0</v>
      </c>
      <c r="P10" s="73">
        <f t="shared" si="25"/>
        <v>0</v>
      </c>
      <c r="Q10" s="73">
        <f t="shared" si="26"/>
        <v>0</v>
      </c>
      <c r="R10" s="73">
        <f t="shared" si="27"/>
        <v>0</v>
      </c>
      <c r="S10" s="73">
        <f t="shared" si="28"/>
        <v>0</v>
      </c>
      <c r="T10" s="73">
        <f t="shared" si="29"/>
        <v>0</v>
      </c>
      <c r="U10" s="73">
        <f t="shared" si="30"/>
        <v>0</v>
      </c>
      <c r="V10" s="73">
        <f t="shared" si="5"/>
        <v>0</v>
      </c>
      <c r="W10" s="73">
        <f t="shared" si="3"/>
        <v>0</v>
      </c>
      <c r="X10" s="73">
        <f t="shared" si="3"/>
        <v>0</v>
      </c>
      <c r="Z10" s="73">
        <f t="shared" si="6"/>
        <v>0</v>
      </c>
      <c r="AA10" s="73">
        <f t="shared" si="7"/>
        <v>0</v>
      </c>
      <c r="AB10" s="73">
        <f t="shared" si="8"/>
        <v>0</v>
      </c>
      <c r="AC10" s="73">
        <f t="shared" si="9"/>
        <v>0</v>
      </c>
      <c r="AD10" s="73">
        <f t="shared" si="10"/>
        <v>0</v>
      </c>
      <c r="AE10" s="73">
        <f t="shared" si="11"/>
        <v>0</v>
      </c>
      <c r="AF10" s="73">
        <f t="shared" si="12"/>
        <v>0</v>
      </c>
      <c r="AG10" s="73">
        <f t="shared" si="13"/>
        <v>0</v>
      </c>
      <c r="AH10" s="73">
        <f t="shared" si="14"/>
        <v>0</v>
      </c>
      <c r="AI10" s="73">
        <f t="shared" si="15"/>
        <v>0</v>
      </c>
      <c r="AJ10" s="73">
        <f t="shared" si="16"/>
        <v>0</v>
      </c>
      <c r="AK10" s="73">
        <f t="shared" si="17"/>
        <v>0</v>
      </c>
      <c r="AL10" s="73">
        <f t="shared" si="18"/>
        <v>0</v>
      </c>
      <c r="AM10" s="73">
        <f t="shared" si="4"/>
        <v>0</v>
      </c>
      <c r="AN10" s="73">
        <f t="shared" si="4"/>
        <v>0</v>
      </c>
      <c r="AQ10" s="72" t="s">
        <v>38</v>
      </c>
      <c r="AR10" s="98">
        <f t="shared" si="0"/>
        <v>0</v>
      </c>
      <c r="AS10" s="59">
        <f>AH63</f>
        <v>0</v>
      </c>
      <c r="AT10" s="59">
        <f>R63</f>
        <v>0</v>
      </c>
      <c r="AY10" s="60"/>
    </row>
    <row r="11" spans="2:51">
      <c r="B11" s="61"/>
      <c r="C11" s="63"/>
      <c r="D11" s="80"/>
      <c r="E11" s="57"/>
      <c r="F11" s="77"/>
      <c r="G11" s="78">
        <f t="shared" si="1"/>
        <v>0</v>
      </c>
      <c r="H11" s="79">
        <f t="shared" si="2"/>
        <v>0</v>
      </c>
      <c r="I11" s="315"/>
      <c r="J11" s="73">
        <f t="shared" si="19"/>
        <v>0</v>
      </c>
      <c r="K11" s="73">
        <f t="shared" si="20"/>
        <v>0</v>
      </c>
      <c r="L11" s="73">
        <f t="shared" si="21"/>
        <v>0</v>
      </c>
      <c r="M11" s="73">
        <f t="shared" si="22"/>
        <v>0</v>
      </c>
      <c r="N11" s="73">
        <f t="shared" si="23"/>
        <v>0</v>
      </c>
      <c r="O11" s="73">
        <f t="shared" si="24"/>
        <v>0</v>
      </c>
      <c r="P11" s="73">
        <f t="shared" si="25"/>
        <v>0</v>
      </c>
      <c r="Q11" s="73">
        <f t="shared" si="26"/>
        <v>0</v>
      </c>
      <c r="R11" s="73">
        <f t="shared" si="27"/>
        <v>0</v>
      </c>
      <c r="S11" s="73">
        <f t="shared" si="28"/>
        <v>0</v>
      </c>
      <c r="T11" s="73">
        <f t="shared" si="29"/>
        <v>0</v>
      </c>
      <c r="U11" s="73">
        <f t="shared" si="30"/>
        <v>0</v>
      </c>
      <c r="V11" s="73">
        <f t="shared" si="5"/>
        <v>0</v>
      </c>
      <c r="W11" s="73">
        <f t="shared" si="3"/>
        <v>0</v>
      </c>
      <c r="X11" s="73">
        <f t="shared" si="3"/>
        <v>0</v>
      </c>
      <c r="Z11" s="73">
        <f t="shared" si="6"/>
        <v>0</v>
      </c>
      <c r="AA11" s="73">
        <f t="shared" si="7"/>
        <v>0</v>
      </c>
      <c r="AB11" s="73">
        <f t="shared" si="8"/>
        <v>0</v>
      </c>
      <c r="AC11" s="73">
        <f t="shared" si="9"/>
        <v>0</v>
      </c>
      <c r="AD11" s="73">
        <f t="shared" si="10"/>
        <v>0</v>
      </c>
      <c r="AE11" s="73">
        <f t="shared" si="11"/>
        <v>0</v>
      </c>
      <c r="AF11" s="73">
        <f t="shared" si="12"/>
        <v>0</v>
      </c>
      <c r="AG11" s="73">
        <f t="shared" si="13"/>
        <v>0</v>
      </c>
      <c r="AH11" s="73">
        <f t="shared" si="14"/>
        <v>0</v>
      </c>
      <c r="AI11" s="73">
        <f t="shared" si="15"/>
        <v>0</v>
      </c>
      <c r="AJ11" s="73">
        <f t="shared" si="16"/>
        <v>0</v>
      </c>
      <c r="AK11" s="73">
        <f t="shared" si="17"/>
        <v>0</v>
      </c>
      <c r="AL11" s="73">
        <f t="shared" si="18"/>
        <v>0</v>
      </c>
      <c r="AM11" s="73">
        <f t="shared" si="4"/>
        <v>0</v>
      </c>
      <c r="AN11" s="73">
        <f t="shared" si="4"/>
        <v>0</v>
      </c>
      <c r="AQ11" s="72" t="s">
        <v>53</v>
      </c>
      <c r="AR11" s="98">
        <f t="shared" si="0"/>
        <v>48.599999999999994</v>
      </c>
      <c r="AS11" s="59">
        <f>AI63</f>
        <v>0</v>
      </c>
      <c r="AT11" s="59">
        <f>S63</f>
        <v>48.599999999999994</v>
      </c>
      <c r="AY11" s="60"/>
    </row>
    <row r="12" spans="2:51">
      <c r="B12" s="61"/>
      <c r="C12" s="63"/>
      <c r="D12" s="80"/>
      <c r="E12" s="57"/>
      <c r="F12" s="77"/>
      <c r="G12" s="78">
        <f t="shared" si="1"/>
        <v>0</v>
      </c>
      <c r="H12" s="79">
        <f t="shared" si="2"/>
        <v>0</v>
      </c>
      <c r="I12" s="315"/>
      <c r="J12" s="73">
        <f t="shared" si="19"/>
        <v>0</v>
      </c>
      <c r="K12" s="73">
        <f t="shared" si="20"/>
        <v>0</v>
      </c>
      <c r="L12" s="73">
        <f t="shared" si="21"/>
        <v>0</v>
      </c>
      <c r="M12" s="73">
        <f t="shared" si="22"/>
        <v>0</v>
      </c>
      <c r="N12" s="73">
        <f t="shared" si="23"/>
        <v>0</v>
      </c>
      <c r="O12" s="73">
        <f t="shared" si="24"/>
        <v>0</v>
      </c>
      <c r="P12" s="73">
        <f t="shared" si="25"/>
        <v>0</v>
      </c>
      <c r="Q12" s="73">
        <f t="shared" si="26"/>
        <v>0</v>
      </c>
      <c r="R12" s="73">
        <f t="shared" si="27"/>
        <v>0</v>
      </c>
      <c r="S12" s="73">
        <f t="shared" si="28"/>
        <v>0</v>
      </c>
      <c r="T12" s="73">
        <f t="shared" si="29"/>
        <v>0</v>
      </c>
      <c r="U12" s="73">
        <f t="shared" si="30"/>
        <v>0</v>
      </c>
      <c r="V12" s="73">
        <f t="shared" si="5"/>
        <v>0</v>
      </c>
      <c r="W12" s="73">
        <f t="shared" si="3"/>
        <v>0</v>
      </c>
      <c r="X12" s="73">
        <f t="shared" si="3"/>
        <v>0</v>
      </c>
      <c r="Z12" s="73">
        <f t="shared" si="6"/>
        <v>0</v>
      </c>
      <c r="AA12" s="73">
        <f t="shared" si="7"/>
        <v>0</v>
      </c>
      <c r="AB12" s="73">
        <f t="shared" si="8"/>
        <v>0</v>
      </c>
      <c r="AC12" s="73">
        <f t="shared" si="9"/>
        <v>0</v>
      </c>
      <c r="AD12" s="73">
        <f t="shared" si="10"/>
        <v>0</v>
      </c>
      <c r="AE12" s="73">
        <f t="shared" si="11"/>
        <v>0</v>
      </c>
      <c r="AF12" s="73">
        <f t="shared" si="12"/>
        <v>0</v>
      </c>
      <c r="AG12" s="73">
        <f t="shared" si="13"/>
        <v>0</v>
      </c>
      <c r="AH12" s="73">
        <f t="shared" si="14"/>
        <v>0</v>
      </c>
      <c r="AI12" s="73">
        <f t="shared" si="15"/>
        <v>0</v>
      </c>
      <c r="AJ12" s="73">
        <f t="shared" si="16"/>
        <v>0</v>
      </c>
      <c r="AK12" s="73">
        <f t="shared" si="17"/>
        <v>0</v>
      </c>
      <c r="AL12" s="73">
        <f t="shared" si="18"/>
        <v>0</v>
      </c>
      <c r="AM12" s="73">
        <f t="shared" si="4"/>
        <v>0</v>
      </c>
      <c r="AN12" s="73">
        <f t="shared" si="4"/>
        <v>0</v>
      </c>
      <c r="AQ12" s="72" t="s">
        <v>56</v>
      </c>
      <c r="AR12" s="98">
        <f t="shared" si="0"/>
        <v>0</v>
      </c>
      <c r="AS12" s="59">
        <f>AJ63</f>
        <v>0</v>
      </c>
      <c r="AT12" s="59">
        <f>T63</f>
        <v>0</v>
      </c>
      <c r="AY12" s="60"/>
    </row>
    <row r="13" spans="2:51">
      <c r="B13" s="61"/>
      <c r="C13" s="63"/>
      <c r="D13" s="80"/>
      <c r="E13" s="57"/>
      <c r="F13" s="77"/>
      <c r="G13" s="78">
        <f t="shared" si="1"/>
        <v>0</v>
      </c>
      <c r="H13" s="79">
        <f t="shared" si="2"/>
        <v>0</v>
      </c>
      <c r="I13" s="315"/>
      <c r="J13" s="73">
        <f t="shared" si="19"/>
        <v>0</v>
      </c>
      <c r="K13" s="73">
        <f t="shared" si="20"/>
        <v>0</v>
      </c>
      <c r="L13" s="73">
        <f t="shared" si="21"/>
        <v>0</v>
      </c>
      <c r="M13" s="73">
        <f t="shared" si="22"/>
        <v>0</v>
      </c>
      <c r="N13" s="73">
        <f t="shared" si="23"/>
        <v>0</v>
      </c>
      <c r="O13" s="73">
        <f t="shared" si="24"/>
        <v>0</v>
      </c>
      <c r="P13" s="73">
        <f t="shared" si="25"/>
        <v>0</v>
      </c>
      <c r="Q13" s="73">
        <f t="shared" si="26"/>
        <v>0</v>
      </c>
      <c r="R13" s="73">
        <f t="shared" si="27"/>
        <v>0</v>
      </c>
      <c r="S13" s="73">
        <f t="shared" si="28"/>
        <v>0</v>
      </c>
      <c r="T13" s="73">
        <f t="shared" si="29"/>
        <v>0</v>
      </c>
      <c r="U13" s="73">
        <f t="shared" si="30"/>
        <v>0</v>
      </c>
      <c r="V13" s="73">
        <f t="shared" si="5"/>
        <v>0</v>
      </c>
      <c r="W13" s="73">
        <f t="shared" si="3"/>
        <v>0</v>
      </c>
      <c r="X13" s="73">
        <f t="shared" si="3"/>
        <v>0</v>
      </c>
      <c r="Z13" s="73">
        <f t="shared" si="6"/>
        <v>0</v>
      </c>
      <c r="AA13" s="73">
        <f t="shared" si="7"/>
        <v>0</v>
      </c>
      <c r="AB13" s="73">
        <f t="shared" si="8"/>
        <v>0</v>
      </c>
      <c r="AC13" s="73">
        <f t="shared" si="9"/>
        <v>0</v>
      </c>
      <c r="AD13" s="73">
        <f t="shared" si="10"/>
        <v>0</v>
      </c>
      <c r="AE13" s="73">
        <f t="shared" si="11"/>
        <v>0</v>
      </c>
      <c r="AF13" s="73">
        <f t="shared" si="12"/>
        <v>0</v>
      </c>
      <c r="AG13" s="73">
        <f t="shared" si="13"/>
        <v>0</v>
      </c>
      <c r="AH13" s="73">
        <f t="shared" si="14"/>
        <v>0</v>
      </c>
      <c r="AI13" s="73">
        <f t="shared" si="15"/>
        <v>0</v>
      </c>
      <c r="AJ13" s="73">
        <f t="shared" si="16"/>
        <v>0</v>
      </c>
      <c r="AK13" s="73">
        <f t="shared" si="17"/>
        <v>0</v>
      </c>
      <c r="AL13" s="73">
        <f t="shared" si="18"/>
        <v>0</v>
      </c>
      <c r="AM13" s="73">
        <f t="shared" si="4"/>
        <v>0</v>
      </c>
      <c r="AN13" s="73">
        <f t="shared" si="4"/>
        <v>0</v>
      </c>
      <c r="AQ13" s="72" t="s">
        <v>50</v>
      </c>
      <c r="AR13" s="98">
        <f t="shared" si="0"/>
        <v>0</v>
      </c>
      <c r="AS13" s="59">
        <f>AK63</f>
        <v>0</v>
      </c>
      <c r="AT13" s="59">
        <f>U63</f>
        <v>0</v>
      </c>
      <c r="AY13" s="60"/>
    </row>
    <row r="14" spans="2:51">
      <c r="B14" s="61"/>
      <c r="C14" s="63"/>
      <c r="D14" s="80"/>
      <c r="E14" s="57"/>
      <c r="F14" s="77"/>
      <c r="G14" s="78">
        <f t="shared" si="1"/>
        <v>0</v>
      </c>
      <c r="H14" s="79">
        <f t="shared" si="2"/>
        <v>0</v>
      </c>
      <c r="I14" s="315"/>
      <c r="J14" s="73">
        <f t="shared" si="19"/>
        <v>0</v>
      </c>
      <c r="K14" s="73">
        <f t="shared" si="20"/>
        <v>0</v>
      </c>
      <c r="L14" s="73">
        <f t="shared" si="21"/>
        <v>0</v>
      </c>
      <c r="M14" s="73">
        <f t="shared" si="22"/>
        <v>0</v>
      </c>
      <c r="N14" s="73">
        <f t="shared" si="23"/>
        <v>0</v>
      </c>
      <c r="O14" s="73">
        <f t="shared" si="24"/>
        <v>0</v>
      </c>
      <c r="P14" s="73">
        <f t="shared" si="25"/>
        <v>0</v>
      </c>
      <c r="Q14" s="73">
        <f t="shared" si="26"/>
        <v>0</v>
      </c>
      <c r="R14" s="73">
        <f t="shared" si="27"/>
        <v>0</v>
      </c>
      <c r="S14" s="73">
        <f t="shared" si="28"/>
        <v>0</v>
      </c>
      <c r="T14" s="73">
        <f t="shared" si="29"/>
        <v>0</v>
      </c>
      <c r="U14" s="73">
        <f t="shared" si="30"/>
        <v>0</v>
      </c>
      <c r="V14" s="73">
        <f t="shared" si="5"/>
        <v>0</v>
      </c>
      <c r="W14" s="73">
        <f t="shared" si="3"/>
        <v>0</v>
      </c>
      <c r="X14" s="73">
        <f t="shared" si="3"/>
        <v>0</v>
      </c>
      <c r="Z14" s="73">
        <f t="shared" si="6"/>
        <v>0</v>
      </c>
      <c r="AA14" s="73">
        <f t="shared" si="7"/>
        <v>0</v>
      </c>
      <c r="AB14" s="73">
        <f t="shared" si="8"/>
        <v>0</v>
      </c>
      <c r="AC14" s="73">
        <f t="shared" si="9"/>
        <v>0</v>
      </c>
      <c r="AD14" s="73">
        <f t="shared" si="10"/>
        <v>0</v>
      </c>
      <c r="AE14" s="73">
        <f t="shared" si="11"/>
        <v>0</v>
      </c>
      <c r="AF14" s="73">
        <f t="shared" si="12"/>
        <v>0</v>
      </c>
      <c r="AG14" s="73">
        <f t="shared" si="13"/>
        <v>0</v>
      </c>
      <c r="AH14" s="73">
        <f t="shared" si="14"/>
        <v>0</v>
      </c>
      <c r="AI14" s="73">
        <f t="shared" si="15"/>
        <v>0</v>
      </c>
      <c r="AJ14" s="73">
        <f t="shared" si="16"/>
        <v>0</v>
      </c>
      <c r="AK14" s="73">
        <f t="shared" si="17"/>
        <v>0</v>
      </c>
      <c r="AL14" s="73">
        <f t="shared" si="18"/>
        <v>0</v>
      </c>
      <c r="AM14" s="73">
        <f t="shared" si="4"/>
        <v>0</v>
      </c>
      <c r="AN14" s="73">
        <f t="shared" si="4"/>
        <v>0</v>
      </c>
      <c r="AQ14" s="72" t="s">
        <v>104</v>
      </c>
      <c r="AR14" s="98">
        <f t="shared" si="0"/>
        <v>0</v>
      </c>
      <c r="AS14" s="59">
        <f>AL63</f>
        <v>0</v>
      </c>
      <c r="AT14" s="59">
        <f>V63</f>
        <v>0</v>
      </c>
      <c r="AY14" s="60"/>
    </row>
    <row r="15" spans="2:51">
      <c r="B15" s="61"/>
      <c r="C15" s="63"/>
      <c r="D15" s="80"/>
      <c r="E15" s="57"/>
      <c r="F15" s="77"/>
      <c r="G15" s="78">
        <f t="shared" si="1"/>
        <v>0</v>
      </c>
      <c r="H15" s="79">
        <f t="shared" si="2"/>
        <v>0</v>
      </c>
      <c r="I15" s="315"/>
      <c r="J15" s="73">
        <f t="shared" si="19"/>
        <v>0</v>
      </c>
      <c r="K15" s="73">
        <f t="shared" si="20"/>
        <v>0</v>
      </c>
      <c r="L15" s="73">
        <f t="shared" si="21"/>
        <v>0</v>
      </c>
      <c r="M15" s="73">
        <f t="shared" si="22"/>
        <v>0</v>
      </c>
      <c r="N15" s="73">
        <f t="shared" si="23"/>
        <v>0</v>
      </c>
      <c r="O15" s="73">
        <f t="shared" si="24"/>
        <v>0</v>
      </c>
      <c r="P15" s="73">
        <f t="shared" si="25"/>
        <v>0</v>
      </c>
      <c r="Q15" s="73">
        <f t="shared" si="26"/>
        <v>0</v>
      </c>
      <c r="R15" s="73">
        <f t="shared" si="27"/>
        <v>0</v>
      </c>
      <c r="S15" s="73">
        <f t="shared" si="28"/>
        <v>0</v>
      </c>
      <c r="T15" s="73">
        <f t="shared" si="29"/>
        <v>0</v>
      </c>
      <c r="U15" s="73">
        <f t="shared" si="30"/>
        <v>0</v>
      </c>
      <c r="V15" s="73">
        <f t="shared" si="5"/>
        <v>0</v>
      </c>
      <c r="W15" s="73">
        <f t="shared" si="3"/>
        <v>0</v>
      </c>
      <c r="X15" s="73">
        <f t="shared" si="3"/>
        <v>0</v>
      </c>
      <c r="Z15" s="73">
        <f t="shared" si="6"/>
        <v>0</v>
      </c>
      <c r="AA15" s="73">
        <f t="shared" si="7"/>
        <v>0</v>
      </c>
      <c r="AB15" s="73">
        <f t="shared" si="8"/>
        <v>0</v>
      </c>
      <c r="AC15" s="73">
        <f t="shared" si="9"/>
        <v>0</v>
      </c>
      <c r="AD15" s="73">
        <f t="shared" si="10"/>
        <v>0</v>
      </c>
      <c r="AE15" s="73">
        <f t="shared" si="11"/>
        <v>0</v>
      </c>
      <c r="AF15" s="73">
        <f t="shared" si="12"/>
        <v>0</v>
      </c>
      <c r="AG15" s="73">
        <f t="shared" si="13"/>
        <v>0</v>
      </c>
      <c r="AH15" s="73">
        <f t="shared" si="14"/>
        <v>0</v>
      </c>
      <c r="AI15" s="73">
        <f t="shared" si="15"/>
        <v>0</v>
      </c>
      <c r="AJ15" s="73">
        <f t="shared" si="16"/>
        <v>0</v>
      </c>
      <c r="AK15" s="73">
        <f t="shared" si="17"/>
        <v>0</v>
      </c>
      <c r="AL15" s="73">
        <f t="shared" si="18"/>
        <v>0</v>
      </c>
      <c r="AM15" s="73">
        <f t="shared" si="4"/>
        <v>0</v>
      </c>
      <c r="AN15" s="73">
        <f t="shared" si="4"/>
        <v>0</v>
      </c>
      <c r="AQ15" s="72" t="s">
        <v>176</v>
      </c>
      <c r="AR15" s="98">
        <f t="shared" si="0"/>
        <v>0</v>
      </c>
      <c r="AS15" s="59">
        <f>AM63</f>
        <v>0</v>
      </c>
      <c r="AT15" s="59">
        <f>W63</f>
        <v>0</v>
      </c>
      <c r="AY15" s="60"/>
    </row>
    <row r="16" spans="2:51">
      <c r="B16" s="61"/>
      <c r="C16" s="63"/>
      <c r="D16" s="80"/>
      <c r="E16" s="57"/>
      <c r="F16" s="77"/>
      <c r="G16" s="78">
        <f t="shared" si="1"/>
        <v>0</v>
      </c>
      <c r="H16" s="79">
        <f t="shared" si="2"/>
        <v>0</v>
      </c>
      <c r="I16" s="315"/>
      <c r="J16" s="73">
        <f t="shared" si="19"/>
        <v>0</v>
      </c>
      <c r="K16" s="73">
        <f t="shared" si="20"/>
        <v>0</v>
      </c>
      <c r="L16" s="73">
        <f t="shared" si="21"/>
        <v>0</v>
      </c>
      <c r="M16" s="73">
        <f t="shared" si="22"/>
        <v>0</v>
      </c>
      <c r="N16" s="73">
        <f t="shared" si="23"/>
        <v>0</v>
      </c>
      <c r="O16" s="73">
        <f t="shared" si="24"/>
        <v>0</v>
      </c>
      <c r="P16" s="73">
        <f t="shared" si="25"/>
        <v>0</v>
      </c>
      <c r="Q16" s="73">
        <f t="shared" si="26"/>
        <v>0</v>
      </c>
      <c r="R16" s="73">
        <f t="shared" si="27"/>
        <v>0</v>
      </c>
      <c r="S16" s="73">
        <f t="shared" si="28"/>
        <v>0</v>
      </c>
      <c r="T16" s="73">
        <f t="shared" si="29"/>
        <v>0</v>
      </c>
      <c r="U16" s="73">
        <f t="shared" si="30"/>
        <v>0</v>
      </c>
      <c r="V16" s="73">
        <f t="shared" si="5"/>
        <v>0</v>
      </c>
      <c r="W16" s="73">
        <f t="shared" si="3"/>
        <v>0</v>
      </c>
      <c r="X16" s="73">
        <f t="shared" si="3"/>
        <v>0</v>
      </c>
      <c r="Z16" s="73">
        <f t="shared" si="6"/>
        <v>0</v>
      </c>
      <c r="AA16" s="73">
        <f t="shared" si="7"/>
        <v>0</v>
      </c>
      <c r="AB16" s="73">
        <f t="shared" si="8"/>
        <v>0</v>
      </c>
      <c r="AC16" s="73">
        <f t="shared" si="9"/>
        <v>0</v>
      </c>
      <c r="AD16" s="73">
        <f t="shared" si="10"/>
        <v>0</v>
      </c>
      <c r="AE16" s="73">
        <f t="shared" si="11"/>
        <v>0</v>
      </c>
      <c r="AF16" s="73">
        <f t="shared" si="12"/>
        <v>0</v>
      </c>
      <c r="AG16" s="73">
        <f t="shared" si="13"/>
        <v>0</v>
      </c>
      <c r="AH16" s="73">
        <f t="shared" si="14"/>
        <v>0</v>
      </c>
      <c r="AI16" s="73">
        <f t="shared" si="15"/>
        <v>0</v>
      </c>
      <c r="AJ16" s="73">
        <f t="shared" si="16"/>
        <v>0</v>
      </c>
      <c r="AK16" s="73">
        <f t="shared" si="17"/>
        <v>0</v>
      </c>
      <c r="AL16" s="73">
        <f t="shared" si="18"/>
        <v>0</v>
      </c>
      <c r="AM16" s="73">
        <f t="shared" si="4"/>
        <v>0</v>
      </c>
      <c r="AN16" s="73">
        <f t="shared" si="4"/>
        <v>0</v>
      </c>
      <c r="AQ16" s="72"/>
      <c r="AR16" s="98">
        <f t="shared" si="0"/>
        <v>0</v>
      </c>
      <c r="AS16" s="96">
        <f>AN63</f>
        <v>0</v>
      </c>
      <c r="AT16" s="96">
        <f>X63</f>
        <v>0</v>
      </c>
      <c r="AU16" s="60"/>
      <c r="AY16" s="60"/>
    </row>
    <row r="17" spans="2:52">
      <c r="B17" s="61"/>
      <c r="C17" s="63"/>
      <c r="D17" s="80"/>
      <c r="E17" s="57"/>
      <c r="F17" s="77"/>
      <c r="G17" s="78">
        <f t="shared" si="1"/>
        <v>0</v>
      </c>
      <c r="H17" s="79">
        <f t="shared" si="2"/>
        <v>0</v>
      </c>
      <c r="I17" s="315"/>
      <c r="J17" s="73">
        <f t="shared" si="19"/>
        <v>0</v>
      </c>
      <c r="K17" s="73">
        <f t="shared" si="20"/>
        <v>0</v>
      </c>
      <c r="L17" s="73">
        <f t="shared" si="21"/>
        <v>0</v>
      </c>
      <c r="M17" s="73">
        <f t="shared" si="22"/>
        <v>0</v>
      </c>
      <c r="N17" s="73">
        <f t="shared" si="23"/>
        <v>0</v>
      </c>
      <c r="O17" s="73">
        <f t="shared" si="24"/>
        <v>0</v>
      </c>
      <c r="P17" s="73">
        <f t="shared" si="25"/>
        <v>0</v>
      </c>
      <c r="Q17" s="73">
        <f t="shared" si="26"/>
        <v>0</v>
      </c>
      <c r="R17" s="73">
        <f t="shared" si="27"/>
        <v>0</v>
      </c>
      <c r="S17" s="73">
        <f t="shared" si="28"/>
        <v>0</v>
      </c>
      <c r="T17" s="73">
        <f t="shared" si="29"/>
        <v>0</v>
      </c>
      <c r="U17" s="73">
        <f t="shared" si="30"/>
        <v>0</v>
      </c>
      <c r="V17" s="73">
        <f t="shared" si="5"/>
        <v>0</v>
      </c>
      <c r="W17" s="73">
        <f t="shared" si="3"/>
        <v>0</v>
      </c>
      <c r="X17" s="73">
        <f t="shared" si="3"/>
        <v>0</v>
      </c>
      <c r="Z17" s="73">
        <f t="shared" si="6"/>
        <v>0</v>
      </c>
      <c r="AA17" s="73">
        <f t="shared" si="7"/>
        <v>0</v>
      </c>
      <c r="AB17" s="73">
        <f t="shared" si="8"/>
        <v>0</v>
      </c>
      <c r="AC17" s="73">
        <f t="shared" si="9"/>
        <v>0</v>
      </c>
      <c r="AD17" s="73">
        <f t="shared" si="10"/>
        <v>0</v>
      </c>
      <c r="AE17" s="73">
        <f t="shared" si="11"/>
        <v>0</v>
      </c>
      <c r="AF17" s="73">
        <f t="shared" si="12"/>
        <v>0</v>
      </c>
      <c r="AG17" s="73">
        <f t="shared" si="13"/>
        <v>0</v>
      </c>
      <c r="AH17" s="73">
        <f t="shared" si="14"/>
        <v>0</v>
      </c>
      <c r="AI17" s="73">
        <f t="shared" si="15"/>
        <v>0</v>
      </c>
      <c r="AJ17" s="73">
        <f t="shared" si="16"/>
        <v>0</v>
      </c>
      <c r="AK17" s="73">
        <f t="shared" si="17"/>
        <v>0</v>
      </c>
      <c r="AL17" s="73">
        <f t="shared" si="18"/>
        <v>0</v>
      </c>
      <c r="AM17" s="73">
        <f t="shared" si="4"/>
        <v>0</v>
      </c>
      <c r="AN17" s="73">
        <f t="shared" si="4"/>
        <v>0</v>
      </c>
      <c r="AQ17" s="88" t="s">
        <v>63</v>
      </c>
      <c r="AR17" s="97">
        <f>SUM(AR2:AR16)</f>
        <v>48.599999999999994</v>
      </c>
      <c r="AS17" s="89">
        <f>SUM(AS2:AS16)</f>
        <v>0</v>
      </c>
      <c r="AT17" s="89">
        <f>SUM(AT2:AT16)</f>
        <v>48.599999999999994</v>
      </c>
    </row>
    <row r="18" spans="2:52">
      <c r="B18" s="61"/>
      <c r="C18" s="63"/>
      <c r="D18" s="80"/>
      <c r="E18" s="57"/>
      <c r="F18" s="77"/>
      <c r="G18" s="78">
        <f t="shared" si="1"/>
        <v>0</v>
      </c>
      <c r="H18" s="79">
        <f t="shared" si="2"/>
        <v>0</v>
      </c>
      <c r="I18" s="315"/>
      <c r="J18" s="73">
        <f t="shared" si="19"/>
        <v>0</v>
      </c>
      <c r="K18" s="73">
        <f t="shared" si="20"/>
        <v>0</v>
      </c>
      <c r="L18" s="73">
        <f t="shared" si="21"/>
        <v>0</v>
      </c>
      <c r="M18" s="73">
        <f t="shared" si="22"/>
        <v>0</v>
      </c>
      <c r="N18" s="73">
        <f t="shared" si="23"/>
        <v>0</v>
      </c>
      <c r="O18" s="73">
        <f t="shared" si="24"/>
        <v>0</v>
      </c>
      <c r="P18" s="73">
        <f t="shared" si="25"/>
        <v>0</v>
      </c>
      <c r="Q18" s="73">
        <f t="shared" si="26"/>
        <v>0</v>
      </c>
      <c r="R18" s="73">
        <f t="shared" si="27"/>
        <v>0</v>
      </c>
      <c r="S18" s="73">
        <f t="shared" si="28"/>
        <v>0</v>
      </c>
      <c r="T18" s="73">
        <f t="shared" si="29"/>
        <v>0</v>
      </c>
      <c r="U18" s="73">
        <f t="shared" si="30"/>
        <v>0</v>
      </c>
      <c r="V18" s="73">
        <f t="shared" si="5"/>
        <v>0</v>
      </c>
      <c r="W18" s="73">
        <f t="shared" si="3"/>
        <v>0</v>
      </c>
      <c r="X18" s="73">
        <f t="shared" si="3"/>
        <v>0</v>
      </c>
      <c r="Z18" s="73">
        <f t="shared" si="6"/>
        <v>0</v>
      </c>
      <c r="AA18" s="73">
        <f t="shared" si="7"/>
        <v>0</v>
      </c>
      <c r="AB18" s="73">
        <f t="shared" si="8"/>
        <v>0</v>
      </c>
      <c r="AC18" s="73">
        <f t="shared" si="9"/>
        <v>0</v>
      </c>
      <c r="AD18" s="73">
        <f t="shared" si="10"/>
        <v>0</v>
      </c>
      <c r="AE18" s="73">
        <f t="shared" si="11"/>
        <v>0</v>
      </c>
      <c r="AF18" s="73">
        <f t="shared" si="12"/>
        <v>0</v>
      </c>
      <c r="AG18" s="73">
        <f t="shared" si="13"/>
        <v>0</v>
      </c>
      <c r="AH18" s="73">
        <f t="shared" si="14"/>
        <v>0</v>
      </c>
      <c r="AI18" s="73">
        <f t="shared" si="15"/>
        <v>0</v>
      </c>
      <c r="AJ18" s="73">
        <f t="shared" si="16"/>
        <v>0</v>
      </c>
      <c r="AK18" s="73">
        <f t="shared" si="17"/>
        <v>0</v>
      </c>
      <c r="AL18" s="73">
        <f t="shared" si="18"/>
        <v>0</v>
      </c>
      <c r="AM18" s="73">
        <f t="shared" si="4"/>
        <v>0</v>
      </c>
      <c r="AN18" s="73">
        <f t="shared" si="4"/>
        <v>0</v>
      </c>
      <c r="AQ18" s="81" t="s">
        <v>61</v>
      </c>
      <c r="AR18" s="647" t="s">
        <v>43</v>
      </c>
      <c r="AS18" s="648"/>
      <c r="AT18" s="649"/>
      <c r="AU18" s="100"/>
      <c r="AV18" s="99"/>
      <c r="AY18" s="60"/>
    </row>
    <row r="19" spans="2:52">
      <c r="B19" s="61"/>
      <c r="C19" s="63"/>
      <c r="D19" s="80"/>
      <c r="E19" s="57"/>
      <c r="F19" s="77"/>
      <c r="G19" s="78">
        <f t="shared" si="1"/>
        <v>0</v>
      </c>
      <c r="H19" s="79">
        <f t="shared" si="2"/>
        <v>0</v>
      </c>
      <c r="I19" s="315"/>
      <c r="J19" s="73">
        <f t="shared" si="19"/>
        <v>0</v>
      </c>
      <c r="K19" s="73">
        <f t="shared" si="20"/>
        <v>0</v>
      </c>
      <c r="L19" s="73">
        <f t="shared" si="21"/>
        <v>0</v>
      </c>
      <c r="M19" s="73">
        <f t="shared" si="22"/>
        <v>0</v>
      </c>
      <c r="N19" s="73">
        <f t="shared" si="23"/>
        <v>0</v>
      </c>
      <c r="O19" s="73">
        <f t="shared" si="24"/>
        <v>0</v>
      </c>
      <c r="P19" s="73">
        <f t="shared" si="25"/>
        <v>0</v>
      </c>
      <c r="Q19" s="73">
        <f t="shared" si="26"/>
        <v>0</v>
      </c>
      <c r="R19" s="73">
        <f t="shared" si="27"/>
        <v>0</v>
      </c>
      <c r="S19" s="73">
        <f t="shared" si="28"/>
        <v>0</v>
      </c>
      <c r="T19" s="73">
        <f t="shared" si="29"/>
        <v>0</v>
      </c>
      <c r="U19" s="73">
        <f t="shared" si="30"/>
        <v>0</v>
      </c>
      <c r="V19" s="73">
        <f t="shared" si="5"/>
        <v>0</v>
      </c>
      <c r="W19" s="73">
        <f t="shared" si="5"/>
        <v>0</v>
      </c>
      <c r="X19" s="73">
        <f t="shared" si="5"/>
        <v>0</v>
      </c>
      <c r="Z19" s="73">
        <f t="shared" si="6"/>
        <v>0</v>
      </c>
      <c r="AA19" s="73">
        <f t="shared" si="7"/>
        <v>0</v>
      </c>
      <c r="AB19" s="73">
        <f t="shared" si="8"/>
        <v>0</v>
      </c>
      <c r="AC19" s="73">
        <f t="shared" si="9"/>
        <v>0</v>
      </c>
      <c r="AD19" s="73">
        <f t="shared" si="10"/>
        <v>0</v>
      </c>
      <c r="AE19" s="73">
        <f t="shared" si="11"/>
        <v>0</v>
      </c>
      <c r="AF19" s="73">
        <f t="shared" si="12"/>
        <v>0</v>
      </c>
      <c r="AG19" s="73">
        <f t="shared" si="13"/>
        <v>0</v>
      </c>
      <c r="AH19" s="73">
        <f t="shared" si="14"/>
        <v>0</v>
      </c>
      <c r="AI19" s="73">
        <f t="shared" si="15"/>
        <v>0</v>
      </c>
      <c r="AJ19" s="73">
        <f t="shared" si="16"/>
        <v>0</v>
      </c>
      <c r="AK19" s="73">
        <f t="shared" si="17"/>
        <v>0</v>
      </c>
      <c r="AL19" s="73">
        <f t="shared" si="18"/>
        <v>0</v>
      </c>
      <c r="AM19" s="73">
        <f t="shared" si="18"/>
        <v>0</v>
      </c>
      <c r="AN19" s="73">
        <f t="shared" si="18"/>
        <v>0</v>
      </c>
      <c r="AQ19" s="81" t="s">
        <v>62</v>
      </c>
      <c r="AU19" s="99"/>
    </row>
    <row r="20" spans="2:52">
      <c r="B20" s="61"/>
      <c r="C20" s="63"/>
      <c r="D20" s="80"/>
      <c r="E20" s="57"/>
      <c r="F20" s="77"/>
      <c r="G20" s="78">
        <f t="shared" si="1"/>
        <v>0</v>
      </c>
      <c r="H20" s="79">
        <f t="shared" si="2"/>
        <v>0</v>
      </c>
      <c r="I20" s="315"/>
      <c r="J20" s="73">
        <f t="shared" si="19"/>
        <v>0</v>
      </c>
      <c r="K20" s="73">
        <f t="shared" si="20"/>
        <v>0</v>
      </c>
      <c r="L20" s="73">
        <f t="shared" si="21"/>
        <v>0</v>
      </c>
      <c r="M20" s="73">
        <f t="shared" si="22"/>
        <v>0</v>
      </c>
      <c r="N20" s="73">
        <f t="shared" si="23"/>
        <v>0</v>
      </c>
      <c r="O20" s="73">
        <f t="shared" si="24"/>
        <v>0</v>
      </c>
      <c r="P20" s="73">
        <f t="shared" si="25"/>
        <v>0</v>
      </c>
      <c r="Q20" s="73">
        <f t="shared" si="26"/>
        <v>0</v>
      </c>
      <c r="R20" s="73">
        <f t="shared" si="27"/>
        <v>0</v>
      </c>
      <c r="S20" s="73">
        <f t="shared" si="28"/>
        <v>0</v>
      </c>
      <c r="T20" s="73">
        <f t="shared" si="29"/>
        <v>0</v>
      </c>
      <c r="U20" s="73">
        <f t="shared" si="30"/>
        <v>0</v>
      </c>
      <c r="V20" s="73">
        <f t="shared" si="5"/>
        <v>0</v>
      </c>
      <c r="W20" s="73">
        <f t="shared" si="5"/>
        <v>0</v>
      </c>
      <c r="X20" s="73">
        <f t="shared" si="5"/>
        <v>0</v>
      </c>
      <c r="Z20" s="73">
        <f t="shared" si="6"/>
        <v>0</v>
      </c>
      <c r="AA20" s="73">
        <f t="shared" si="7"/>
        <v>0</v>
      </c>
      <c r="AB20" s="73">
        <f t="shared" si="8"/>
        <v>0</v>
      </c>
      <c r="AC20" s="73">
        <f t="shared" si="9"/>
        <v>0</v>
      </c>
      <c r="AD20" s="73">
        <f t="shared" si="10"/>
        <v>0</v>
      </c>
      <c r="AE20" s="73">
        <f t="shared" si="11"/>
        <v>0</v>
      </c>
      <c r="AF20" s="73">
        <f t="shared" si="12"/>
        <v>0</v>
      </c>
      <c r="AG20" s="73">
        <f t="shared" si="13"/>
        <v>0</v>
      </c>
      <c r="AH20" s="73">
        <f t="shared" si="14"/>
        <v>0</v>
      </c>
      <c r="AI20" s="73">
        <f t="shared" si="15"/>
        <v>0</v>
      </c>
      <c r="AJ20" s="73">
        <f t="shared" si="16"/>
        <v>0</v>
      </c>
      <c r="AK20" s="73">
        <f t="shared" si="17"/>
        <v>0</v>
      </c>
      <c r="AL20" s="73">
        <f t="shared" si="18"/>
        <v>0</v>
      </c>
      <c r="AM20" s="73">
        <f t="shared" si="18"/>
        <v>0</v>
      </c>
      <c r="AN20" s="73">
        <f t="shared" si="18"/>
        <v>0</v>
      </c>
    </row>
    <row r="21" spans="2:52">
      <c r="B21" s="61"/>
      <c r="C21" s="63"/>
      <c r="D21" s="80"/>
      <c r="E21" s="57"/>
      <c r="F21" s="77"/>
      <c r="G21" s="78">
        <f t="shared" si="1"/>
        <v>0</v>
      </c>
      <c r="H21" s="79">
        <f t="shared" si="2"/>
        <v>0</v>
      </c>
      <c r="I21" s="315"/>
      <c r="J21" s="73">
        <f t="shared" si="19"/>
        <v>0</v>
      </c>
      <c r="K21" s="73">
        <f t="shared" si="20"/>
        <v>0</v>
      </c>
      <c r="L21" s="73">
        <f t="shared" si="21"/>
        <v>0</v>
      </c>
      <c r="M21" s="73">
        <f t="shared" si="22"/>
        <v>0</v>
      </c>
      <c r="N21" s="73">
        <f t="shared" si="23"/>
        <v>0</v>
      </c>
      <c r="O21" s="73">
        <f t="shared" si="24"/>
        <v>0</v>
      </c>
      <c r="P21" s="73">
        <f t="shared" si="25"/>
        <v>0</v>
      </c>
      <c r="Q21" s="73">
        <f t="shared" si="26"/>
        <v>0</v>
      </c>
      <c r="R21" s="73">
        <f t="shared" si="27"/>
        <v>0</v>
      </c>
      <c r="S21" s="73">
        <f t="shared" si="28"/>
        <v>0</v>
      </c>
      <c r="T21" s="73">
        <f t="shared" si="29"/>
        <v>0</v>
      </c>
      <c r="U21" s="73">
        <f t="shared" si="30"/>
        <v>0</v>
      </c>
      <c r="V21" s="73">
        <f t="shared" si="5"/>
        <v>0</v>
      </c>
      <c r="W21" s="73">
        <f t="shared" si="5"/>
        <v>0</v>
      </c>
      <c r="X21" s="73">
        <f t="shared" si="5"/>
        <v>0</v>
      </c>
      <c r="Z21" s="73">
        <f t="shared" si="6"/>
        <v>0</v>
      </c>
      <c r="AA21" s="73">
        <f t="shared" si="7"/>
        <v>0</v>
      </c>
      <c r="AB21" s="73">
        <f t="shared" si="8"/>
        <v>0</v>
      </c>
      <c r="AC21" s="73">
        <f t="shared" si="9"/>
        <v>0</v>
      </c>
      <c r="AD21" s="73">
        <f t="shared" si="10"/>
        <v>0</v>
      </c>
      <c r="AE21" s="73">
        <f t="shared" si="11"/>
        <v>0</v>
      </c>
      <c r="AF21" s="73">
        <f t="shared" si="12"/>
        <v>0</v>
      </c>
      <c r="AG21" s="73">
        <f t="shared" si="13"/>
        <v>0</v>
      </c>
      <c r="AH21" s="73">
        <f t="shared" si="14"/>
        <v>0</v>
      </c>
      <c r="AI21" s="73">
        <f t="shared" si="15"/>
        <v>0</v>
      </c>
      <c r="AJ21" s="73">
        <f t="shared" si="16"/>
        <v>0</v>
      </c>
      <c r="AK21" s="73">
        <f t="shared" si="17"/>
        <v>0</v>
      </c>
      <c r="AL21" s="73">
        <f t="shared" si="18"/>
        <v>0</v>
      </c>
      <c r="AM21" s="73">
        <f t="shared" si="18"/>
        <v>0</v>
      </c>
      <c r="AN21" s="73">
        <f t="shared" si="18"/>
        <v>0</v>
      </c>
    </row>
    <row r="22" spans="2:52">
      <c r="B22" s="61"/>
      <c r="C22" s="63"/>
      <c r="D22" s="80"/>
      <c r="E22" s="57"/>
      <c r="F22" s="77"/>
      <c r="G22" s="78">
        <f t="shared" si="1"/>
        <v>0</v>
      </c>
      <c r="H22" s="79">
        <f t="shared" si="2"/>
        <v>0</v>
      </c>
      <c r="I22" s="316"/>
      <c r="J22" s="73">
        <f t="shared" si="19"/>
        <v>0</v>
      </c>
      <c r="K22" s="73">
        <f t="shared" si="20"/>
        <v>0</v>
      </c>
      <c r="L22" s="73">
        <f t="shared" si="21"/>
        <v>0</v>
      </c>
      <c r="M22" s="73">
        <f t="shared" si="22"/>
        <v>0</v>
      </c>
      <c r="N22" s="73">
        <f t="shared" si="23"/>
        <v>0</v>
      </c>
      <c r="O22" s="73">
        <f t="shared" si="24"/>
        <v>0</v>
      </c>
      <c r="P22" s="73">
        <f t="shared" si="25"/>
        <v>0</v>
      </c>
      <c r="Q22" s="73">
        <f t="shared" si="26"/>
        <v>0</v>
      </c>
      <c r="R22" s="73">
        <f t="shared" si="27"/>
        <v>0</v>
      </c>
      <c r="S22" s="73">
        <f t="shared" si="28"/>
        <v>0</v>
      </c>
      <c r="T22" s="73">
        <f t="shared" si="29"/>
        <v>0</v>
      </c>
      <c r="U22" s="73">
        <f t="shared" si="30"/>
        <v>0</v>
      </c>
      <c r="V22" s="73">
        <f t="shared" si="5"/>
        <v>0</v>
      </c>
      <c r="W22" s="73">
        <f t="shared" si="5"/>
        <v>0</v>
      </c>
      <c r="X22" s="73">
        <f t="shared" si="5"/>
        <v>0</v>
      </c>
      <c r="Y22" s="62"/>
      <c r="Z22" s="73">
        <f t="shared" si="6"/>
        <v>0</v>
      </c>
      <c r="AA22" s="73">
        <f t="shared" si="7"/>
        <v>0</v>
      </c>
      <c r="AB22" s="73">
        <f t="shared" si="8"/>
        <v>0</v>
      </c>
      <c r="AC22" s="73">
        <f t="shared" si="9"/>
        <v>0</v>
      </c>
      <c r="AD22" s="73">
        <f t="shared" si="10"/>
        <v>0</v>
      </c>
      <c r="AE22" s="73">
        <f t="shared" si="11"/>
        <v>0</v>
      </c>
      <c r="AF22" s="73">
        <f t="shared" si="12"/>
        <v>0</v>
      </c>
      <c r="AG22" s="73">
        <f t="shared" si="13"/>
        <v>0</v>
      </c>
      <c r="AH22" s="73">
        <f t="shared" si="14"/>
        <v>0</v>
      </c>
      <c r="AI22" s="73">
        <f t="shared" si="15"/>
        <v>0</v>
      </c>
      <c r="AJ22" s="73">
        <f t="shared" si="16"/>
        <v>0</v>
      </c>
      <c r="AK22" s="73">
        <f t="shared" si="17"/>
        <v>0</v>
      </c>
      <c r="AL22" s="73">
        <f t="shared" si="18"/>
        <v>0</v>
      </c>
      <c r="AM22" s="73">
        <f t="shared" si="18"/>
        <v>0</v>
      </c>
      <c r="AN22" s="73">
        <f t="shared" si="18"/>
        <v>0</v>
      </c>
      <c r="AO22" s="62"/>
      <c r="AP22" s="62"/>
    </row>
    <row r="23" spans="2:52" ht="17.25" thickBot="1">
      <c r="B23" s="61"/>
      <c r="C23" s="63"/>
      <c r="D23" s="80"/>
      <c r="E23" s="57"/>
      <c r="F23" s="77"/>
      <c r="G23" s="78">
        <f t="shared" si="1"/>
        <v>0</v>
      </c>
      <c r="H23" s="79">
        <f t="shared" si="2"/>
        <v>0</v>
      </c>
      <c r="I23" s="315"/>
      <c r="J23" s="73">
        <f t="shared" si="19"/>
        <v>0</v>
      </c>
      <c r="K23" s="73">
        <f t="shared" si="20"/>
        <v>0</v>
      </c>
      <c r="L23" s="73">
        <f t="shared" si="21"/>
        <v>0</v>
      </c>
      <c r="M23" s="73">
        <f t="shared" si="22"/>
        <v>0</v>
      </c>
      <c r="N23" s="73">
        <f t="shared" si="23"/>
        <v>0</v>
      </c>
      <c r="O23" s="73">
        <f t="shared" si="24"/>
        <v>0</v>
      </c>
      <c r="P23" s="73">
        <f t="shared" si="25"/>
        <v>0</v>
      </c>
      <c r="Q23" s="73">
        <f t="shared" si="26"/>
        <v>0</v>
      </c>
      <c r="R23" s="73">
        <f t="shared" si="27"/>
        <v>0</v>
      </c>
      <c r="S23" s="73">
        <f t="shared" si="28"/>
        <v>0</v>
      </c>
      <c r="T23" s="73">
        <f t="shared" si="29"/>
        <v>0</v>
      </c>
      <c r="U23" s="73">
        <f t="shared" si="30"/>
        <v>0</v>
      </c>
      <c r="V23" s="73">
        <f t="shared" si="5"/>
        <v>0</v>
      </c>
      <c r="W23" s="73">
        <f t="shared" si="5"/>
        <v>0</v>
      </c>
      <c r="X23" s="73">
        <f t="shared" si="5"/>
        <v>0</v>
      </c>
      <c r="Z23" s="73">
        <f t="shared" si="6"/>
        <v>0</v>
      </c>
      <c r="AA23" s="73">
        <f t="shared" si="7"/>
        <v>0</v>
      </c>
      <c r="AB23" s="73">
        <f t="shared" si="8"/>
        <v>0</v>
      </c>
      <c r="AC23" s="73">
        <f t="shared" si="9"/>
        <v>0</v>
      </c>
      <c r="AD23" s="73">
        <f t="shared" si="10"/>
        <v>0</v>
      </c>
      <c r="AE23" s="73">
        <f t="shared" si="11"/>
        <v>0</v>
      </c>
      <c r="AF23" s="73">
        <f t="shared" si="12"/>
        <v>0</v>
      </c>
      <c r="AG23" s="73">
        <f t="shared" si="13"/>
        <v>0</v>
      </c>
      <c r="AH23" s="73">
        <f t="shared" si="14"/>
        <v>0</v>
      </c>
      <c r="AI23" s="73">
        <f t="shared" si="15"/>
        <v>0</v>
      </c>
      <c r="AJ23" s="73">
        <f t="shared" si="16"/>
        <v>0</v>
      </c>
      <c r="AK23" s="73">
        <f t="shared" si="17"/>
        <v>0</v>
      </c>
      <c r="AL23" s="73">
        <f t="shared" si="18"/>
        <v>0</v>
      </c>
      <c r="AM23" s="73">
        <f t="shared" si="18"/>
        <v>0</v>
      </c>
      <c r="AN23" s="73">
        <f t="shared" si="18"/>
        <v>0</v>
      </c>
      <c r="AV23" s="652" t="s">
        <v>103</v>
      </c>
      <c r="AW23" s="652"/>
      <c r="AY23" s="653" t="s">
        <v>102</v>
      </c>
      <c r="AZ23" s="653"/>
    </row>
    <row r="24" spans="2:52">
      <c r="B24" s="61"/>
      <c r="C24" s="63"/>
      <c r="D24" s="80"/>
      <c r="E24" s="57"/>
      <c r="F24" s="77"/>
      <c r="G24" s="78">
        <f t="shared" si="1"/>
        <v>0</v>
      </c>
      <c r="H24" s="79">
        <f t="shared" si="2"/>
        <v>0</v>
      </c>
      <c r="I24" s="315"/>
      <c r="J24" s="73">
        <f t="shared" si="19"/>
        <v>0</v>
      </c>
      <c r="K24" s="73">
        <f t="shared" si="20"/>
        <v>0</v>
      </c>
      <c r="L24" s="73">
        <f t="shared" si="21"/>
        <v>0</v>
      </c>
      <c r="M24" s="73">
        <f t="shared" si="22"/>
        <v>0</v>
      </c>
      <c r="N24" s="73">
        <f t="shared" si="23"/>
        <v>0</v>
      </c>
      <c r="O24" s="73">
        <f t="shared" si="24"/>
        <v>0</v>
      </c>
      <c r="P24" s="73">
        <f t="shared" si="25"/>
        <v>0</v>
      </c>
      <c r="Q24" s="73">
        <f t="shared" si="26"/>
        <v>0</v>
      </c>
      <c r="R24" s="73">
        <f t="shared" si="27"/>
        <v>0</v>
      </c>
      <c r="S24" s="73">
        <f t="shared" si="28"/>
        <v>0</v>
      </c>
      <c r="T24" s="73">
        <f t="shared" si="29"/>
        <v>0</v>
      </c>
      <c r="U24" s="73">
        <f t="shared" si="30"/>
        <v>0</v>
      </c>
      <c r="V24" s="73">
        <f t="shared" si="5"/>
        <v>0</v>
      </c>
      <c r="W24" s="73">
        <f t="shared" si="5"/>
        <v>0</v>
      </c>
      <c r="X24" s="73">
        <f t="shared" si="5"/>
        <v>0</v>
      </c>
      <c r="Z24" s="73">
        <f t="shared" si="6"/>
        <v>0</v>
      </c>
      <c r="AA24" s="73">
        <f t="shared" si="7"/>
        <v>0</v>
      </c>
      <c r="AB24" s="73">
        <f t="shared" si="8"/>
        <v>0</v>
      </c>
      <c r="AC24" s="73">
        <f t="shared" si="9"/>
        <v>0</v>
      </c>
      <c r="AD24" s="73">
        <f t="shared" si="10"/>
        <v>0</v>
      </c>
      <c r="AE24" s="73">
        <f t="shared" si="11"/>
        <v>0</v>
      </c>
      <c r="AF24" s="73">
        <f t="shared" si="12"/>
        <v>0</v>
      </c>
      <c r="AG24" s="73">
        <f t="shared" si="13"/>
        <v>0</v>
      </c>
      <c r="AH24" s="73">
        <f t="shared" si="14"/>
        <v>0</v>
      </c>
      <c r="AI24" s="73">
        <f t="shared" si="15"/>
        <v>0</v>
      </c>
      <c r="AJ24" s="73">
        <f t="shared" si="16"/>
        <v>0</v>
      </c>
      <c r="AK24" s="73">
        <f t="shared" si="17"/>
        <v>0</v>
      </c>
      <c r="AL24" s="73">
        <f t="shared" si="18"/>
        <v>0</v>
      </c>
      <c r="AM24" s="73">
        <f t="shared" si="18"/>
        <v>0</v>
      </c>
      <c r="AN24" s="73">
        <f t="shared" si="18"/>
        <v>0</v>
      </c>
      <c r="AP24" s="324"/>
      <c r="AQ24" s="320" t="s">
        <v>232</v>
      </c>
      <c r="AR24" s="327">
        <f>AR17</f>
        <v>48.599999999999994</v>
      </c>
      <c r="AV24" s="113" t="s">
        <v>64</v>
      </c>
      <c r="AW24" s="1">
        <v>0</v>
      </c>
      <c r="AY24" s="335" t="s">
        <v>99</v>
      </c>
      <c r="AZ24" s="336">
        <f>AS17</f>
        <v>0</v>
      </c>
    </row>
    <row r="25" spans="2:52">
      <c r="B25" s="61"/>
      <c r="C25" s="63"/>
      <c r="D25" s="80"/>
      <c r="E25" s="57"/>
      <c r="F25" s="77"/>
      <c r="G25" s="78">
        <f t="shared" si="1"/>
        <v>0</v>
      </c>
      <c r="H25" s="79">
        <f t="shared" si="2"/>
        <v>0</v>
      </c>
      <c r="I25" s="315"/>
      <c r="J25" s="73">
        <f t="shared" si="19"/>
        <v>0</v>
      </c>
      <c r="K25" s="73">
        <f t="shared" si="20"/>
        <v>0</v>
      </c>
      <c r="L25" s="73">
        <f t="shared" si="21"/>
        <v>0</v>
      </c>
      <c r="M25" s="73">
        <f t="shared" si="22"/>
        <v>0</v>
      </c>
      <c r="N25" s="73">
        <f t="shared" si="23"/>
        <v>0</v>
      </c>
      <c r="O25" s="73">
        <f t="shared" si="24"/>
        <v>0</v>
      </c>
      <c r="P25" s="73">
        <f t="shared" si="25"/>
        <v>0</v>
      </c>
      <c r="Q25" s="73">
        <f t="shared" si="26"/>
        <v>0</v>
      </c>
      <c r="R25" s="73">
        <f t="shared" si="27"/>
        <v>0</v>
      </c>
      <c r="S25" s="73">
        <f t="shared" si="28"/>
        <v>0</v>
      </c>
      <c r="T25" s="73">
        <f t="shared" si="29"/>
        <v>0</v>
      </c>
      <c r="U25" s="73">
        <f t="shared" si="30"/>
        <v>0</v>
      </c>
      <c r="V25" s="73">
        <f t="shared" si="5"/>
        <v>0</v>
      </c>
      <c r="W25" s="73">
        <f t="shared" si="5"/>
        <v>0</v>
      </c>
      <c r="X25" s="73">
        <f t="shared" si="5"/>
        <v>0</v>
      </c>
      <c r="Z25" s="73">
        <f t="shared" si="6"/>
        <v>0</v>
      </c>
      <c r="AA25" s="73">
        <f t="shared" si="7"/>
        <v>0</v>
      </c>
      <c r="AB25" s="73">
        <f t="shared" si="8"/>
        <v>0</v>
      </c>
      <c r="AC25" s="73">
        <f t="shared" si="9"/>
        <v>0</v>
      </c>
      <c r="AD25" s="73">
        <f t="shared" si="10"/>
        <v>0</v>
      </c>
      <c r="AE25" s="73">
        <f t="shared" si="11"/>
        <v>0</v>
      </c>
      <c r="AF25" s="73">
        <f t="shared" si="12"/>
        <v>0</v>
      </c>
      <c r="AG25" s="73">
        <f t="shared" si="13"/>
        <v>0</v>
      </c>
      <c r="AH25" s="73">
        <f t="shared" si="14"/>
        <v>0</v>
      </c>
      <c r="AI25" s="73">
        <f t="shared" si="15"/>
        <v>0</v>
      </c>
      <c r="AJ25" s="73">
        <f t="shared" si="16"/>
        <v>0</v>
      </c>
      <c r="AK25" s="73">
        <f t="shared" si="17"/>
        <v>0</v>
      </c>
      <c r="AL25" s="73">
        <f t="shared" si="18"/>
        <v>0</v>
      </c>
      <c r="AM25" s="73">
        <f t="shared" si="18"/>
        <v>0</v>
      </c>
      <c r="AN25" s="73">
        <f t="shared" si="18"/>
        <v>0</v>
      </c>
      <c r="AP25" s="325"/>
      <c r="AQ25" s="321" t="s">
        <v>231</v>
      </c>
      <c r="AR25" s="334">
        <f>AY4+AY6</f>
        <v>0</v>
      </c>
      <c r="AS25" s="654" t="s">
        <v>238</v>
      </c>
      <c r="AT25" s="655"/>
      <c r="AV25" s="113" t="s">
        <v>65</v>
      </c>
      <c r="AW25" s="1">
        <v>0</v>
      </c>
      <c r="AY25" s="335" t="s">
        <v>100</v>
      </c>
      <c r="AZ25" s="337">
        <f>AR27</f>
        <v>0</v>
      </c>
    </row>
    <row r="26" spans="2:52">
      <c r="B26" s="61"/>
      <c r="C26" s="63"/>
      <c r="D26" s="80"/>
      <c r="E26" s="57"/>
      <c r="F26" s="77"/>
      <c r="G26" s="78">
        <f t="shared" si="1"/>
        <v>0</v>
      </c>
      <c r="H26" s="79">
        <f t="shared" si="2"/>
        <v>0</v>
      </c>
      <c r="I26" s="315"/>
      <c r="J26" s="73">
        <f t="shared" si="19"/>
        <v>0</v>
      </c>
      <c r="K26" s="73">
        <f t="shared" si="20"/>
        <v>0</v>
      </c>
      <c r="L26" s="73">
        <f t="shared" si="21"/>
        <v>0</v>
      </c>
      <c r="M26" s="73">
        <f t="shared" si="22"/>
        <v>0</v>
      </c>
      <c r="N26" s="73">
        <f t="shared" si="23"/>
        <v>0</v>
      </c>
      <c r="O26" s="73">
        <f t="shared" si="24"/>
        <v>0</v>
      </c>
      <c r="P26" s="73">
        <f t="shared" si="25"/>
        <v>0</v>
      </c>
      <c r="Q26" s="73">
        <f t="shared" si="26"/>
        <v>0</v>
      </c>
      <c r="R26" s="73">
        <f t="shared" si="27"/>
        <v>0</v>
      </c>
      <c r="S26" s="73">
        <f t="shared" si="28"/>
        <v>0</v>
      </c>
      <c r="T26" s="73">
        <f t="shared" si="29"/>
        <v>0</v>
      </c>
      <c r="U26" s="73">
        <f t="shared" si="30"/>
        <v>0</v>
      </c>
      <c r="V26" s="73">
        <f t="shared" si="5"/>
        <v>0</v>
      </c>
      <c r="W26" s="73">
        <f t="shared" si="5"/>
        <v>0</v>
      </c>
      <c r="X26" s="73">
        <f t="shared" si="5"/>
        <v>0</v>
      </c>
      <c r="Z26" s="73">
        <f t="shared" si="6"/>
        <v>0</v>
      </c>
      <c r="AA26" s="73">
        <f t="shared" si="7"/>
        <v>0</v>
      </c>
      <c r="AB26" s="73">
        <f t="shared" si="8"/>
        <v>0</v>
      </c>
      <c r="AC26" s="73">
        <f t="shared" si="9"/>
        <v>0</v>
      </c>
      <c r="AD26" s="73">
        <f t="shared" si="10"/>
        <v>0</v>
      </c>
      <c r="AE26" s="73">
        <f t="shared" si="11"/>
        <v>0</v>
      </c>
      <c r="AF26" s="73">
        <f t="shared" si="12"/>
        <v>0</v>
      </c>
      <c r="AG26" s="73">
        <f t="shared" si="13"/>
        <v>0</v>
      </c>
      <c r="AH26" s="73">
        <f t="shared" si="14"/>
        <v>0</v>
      </c>
      <c r="AI26" s="73">
        <f t="shared" si="15"/>
        <v>0</v>
      </c>
      <c r="AJ26" s="73">
        <f t="shared" si="16"/>
        <v>0</v>
      </c>
      <c r="AK26" s="73">
        <f t="shared" si="17"/>
        <v>0</v>
      </c>
      <c r="AL26" s="73">
        <f t="shared" si="18"/>
        <v>0</v>
      </c>
      <c r="AM26" s="73">
        <f t="shared" si="18"/>
        <v>0</v>
      </c>
      <c r="AN26" s="73">
        <f t="shared" si="18"/>
        <v>0</v>
      </c>
      <c r="AP26" s="325"/>
      <c r="AQ26" s="321" t="s">
        <v>235</v>
      </c>
      <c r="AR26" s="328">
        <f>AR24-AR25</f>
        <v>48.599999999999994</v>
      </c>
      <c r="AV26" s="113" t="s">
        <v>66</v>
      </c>
      <c r="AW26" s="1">
        <v>0</v>
      </c>
      <c r="AY26" s="335" t="s">
        <v>103</v>
      </c>
      <c r="AZ26" s="338">
        <f>AW31</f>
        <v>0</v>
      </c>
    </row>
    <row r="27" spans="2:52">
      <c r="B27" s="61"/>
      <c r="C27" s="63"/>
      <c r="D27" s="80"/>
      <c r="E27" s="57"/>
      <c r="F27" s="77"/>
      <c r="G27" s="78">
        <f t="shared" si="1"/>
        <v>0</v>
      </c>
      <c r="H27" s="79">
        <f t="shared" si="2"/>
        <v>0</v>
      </c>
      <c r="I27" s="315"/>
      <c r="J27" s="73">
        <f t="shared" si="19"/>
        <v>0</v>
      </c>
      <c r="K27" s="73">
        <f t="shared" si="20"/>
        <v>0</v>
      </c>
      <c r="L27" s="73">
        <f t="shared" si="21"/>
        <v>0</v>
      </c>
      <c r="M27" s="73">
        <f t="shared" si="22"/>
        <v>0</v>
      </c>
      <c r="N27" s="73">
        <f t="shared" si="23"/>
        <v>0</v>
      </c>
      <c r="O27" s="73">
        <f t="shared" si="24"/>
        <v>0</v>
      </c>
      <c r="P27" s="73">
        <f t="shared" si="25"/>
        <v>0</v>
      </c>
      <c r="Q27" s="73">
        <f t="shared" si="26"/>
        <v>0</v>
      </c>
      <c r="R27" s="73">
        <f t="shared" si="27"/>
        <v>0</v>
      </c>
      <c r="S27" s="73">
        <f t="shared" si="28"/>
        <v>0</v>
      </c>
      <c r="T27" s="73">
        <f t="shared" si="29"/>
        <v>0</v>
      </c>
      <c r="U27" s="73">
        <f t="shared" si="30"/>
        <v>0</v>
      </c>
      <c r="V27" s="73">
        <f t="shared" si="5"/>
        <v>0</v>
      </c>
      <c r="W27" s="73">
        <f t="shared" si="5"/>
        <v>0</v>
      </c>
      <c r="X27" s="73">
        <f t="shared" si="5"/>
        <v>0</v>
      </c>
      <c r="Z27" s="73">
        <f t="shared" si="6"/>
        <v>0</v>
      </c>
      <c r="AA27" s="73">
        <f t="shared" si="7"/>
        <v>0</v>
      </c>
      <c r="AB27" s="73">
        <f t="shared" si="8"/>
        <v>0</v>
      </c>
      <c r="AC27" s="73">
        <f t="shared" si="9"/>
        <v>0</v>
      </c>
      <c r="AD27" s="73">
        <f t="shared" si="10"/>
        <v>0</v>
      </c>
      <c r="AE27" s="73">
        <f t="shared" si="11"/>
        <v>0</v>
      </c>
      <c r="AF27" s="73">
        <f t="shared" si="12"/>
        <v>0</v>
      </c>
      <c r="AG27" s="73">
        <f t="shared" si="13"/>
        <v>0</v>
      </c>
      <c r="AH27" s="73">
        <f t="shared" si="14"/>
        <v>0</v>
      </c>
      <c r="AI27" s="73">
        <f t="shared" si="15"/>
        <v>0</v>
      </c>
      <c r="AJ27" s="73">
        <f t="shared" si="16"/>
        <v>0</v>
      </c>
      <c r="AK27" s="73">
        <f t="shared" si="17"/>
        <v>0</v>
      </c>
      <c r="AL27" s="73">
        <f t="shared" si="18"/>
        <v>0</v>
      </c>
      <c r="AM27" s="73">
        <f t="shared" si="18"/>
        <v>0</v>
      </c>
      <c r="AN27" s="73">
        <f t="shared" si="18"/>
        <v>0</v>
      </c>
      <c r="AP27" s="325"/>
      <c r="AQ27" s="322" t="s">
        <v>233</v>
      </c>
      <c r="AR27" s="319"/>
      <c r="AS27" s="656" t="s">
        <v>239</v>
      </c>
      <c r="AT27" s="657"/>
      <c r="AV27" s="113" t="s">
        <v>67</v>
      </c>
      <c r="AW27" s="55">
        <v>0</v>
      </c>
      <c r="AY27" s="335" t="s">
        <v>237</v>
      </c>
      <c r="AZ27" s="160">
        <v>0</v>
      </c>
    </row>
    <row r="28" spans="2:52" ht="17.25" customHeight="1" thickBot="1">
      <c r="B28" s="61"/>
      <c r="C28" s="63"/>
      <c r="D28" s="80"/>
      <c r="E28" s="57"/>
      <c r="F28" s="77"/>
      <c r="G28" s="78">
        <f t="shared" si="1"/>
        <v>0</v>
      </c>
      <c r="H28" s="79">
        <f t="shared" si="2"/>
        <v>0</v>
      </c>
      <c r="I28" s="315"/>
      <c r="J28" s="73">
        <f t="shared" si="19"/>
        <v>0</v>
      </c>
      <c r="K28" s="73">
        <f t="shared" si="20"/>
        <v>0</v>
      </c>
      <c r="L28" s="73">
        <f t="shared" si="21"/>
        <v>0</v>
      </c>
      <c r="M28" s="73">
        <f t="shared" si="22"/>
        <v>0</v>
      </c>
      <c r="N28" s="73">
        <f t="shared" si="23"/>
        <v>0</v>
      </c>
      <c r="O28" s="73">
        <f t="shared" si="24"/>
        <v>0</v>
      </c>
      <c r="P28" s="73">
        <f t="shared" si="25"/>
        <v>0</v>
      </c>
      <c r="Q28" s="73">
        <f t="shared" si="26"/>
        <v>0</v>
      </c>
      <c r="R28" s="73">
        <f t="shared" si="27"/>
        <v>0</v>
      </c>
      <c r="S28" s="73">
        <f t="shared" si="28"/>
        <v>0</v>
      </c>
      <c r="T28" s="73">
        <f t="shared" si="29"/>
        <v>0</v>
      </c>
      <c r="U28" s="73">
        <f t="shared" si="30"/>
        <v>0</v>
      </c>
      <c r="V28" s="73">
        <f t="shared" si="5"/>
        <v>0</v>
      </c>
      <c r="W28" s="73">
        <f t="shared" si="5"/>
        <v>0</v>
      </c>
      <c r="X28" s="73">
        <f t="shared" si="5"/>
        <v>0</v>
      </c>
      <c r="Z28" s="73">
        <f t="shared" si="6"/>
        <v>0</v>
      </c>
      <c r="AA28" s="73">
        <f t="shared" si="7"/>
        <v>0</v>
      </c>
      <c r="AB28" s="73">
        <f t="shared" si="8"/>
        <v>0</v>
      </c>
      <c r="AC28" s="73">
        <f t="shared" si="9"/>
        <v>0</v>
      </c>
      <c r="AD28" s="73">
        <f t="shared" si="10"/>
        <v>0</v>
      </c>
      <c r="AE28" s="73">
        <f t="shared" si="11"/>
        <v>0</v>
      </c>
      <c r="AF28" s="73">
        <f t="shared" si="12"/>
        <v>0</v>
      </c>
      <c r="AG28" s="73">
        <f t="shared" si="13"/>
        <v>0</v>
      </c>
      <c r="AH28" s="73">
        <f t="shared" si="14"/>
        <v>0</v>
      </c>
      <c r="AI28" s="73">
        <f t="shared" si="15"/>
        <v>0</v>
      </c>
      <c r="AJ28" s="73">
        <f t="shared" si="16"/>
        <v>0</v>
      </c>
      <c r="AK28" s="73">
        <f t="shared" si="17"/>
        <v>0</v>
      </c>
      <c r="AL28" s="73">
        <f t="shared" si="18"/>
        <v>0</v>
      </c>
      <c r="AM28" s="73">
        <f t="shared" si="18"/>
        <v>0</v>
      </c>
      <c r="AN28" s="73">
        <f t="shared" si="18"/>
        <v>0</v>
      </c>
      <c r="AP28" s="326"/>
      <c r="AQ28" s="323" t="s">
        <v>234</v>
      </c>
      <c r="AR28" s="333">
        <f>AR27+AR26</f>
        <v>48.599999999999994</v>
      </c>
      <c r="AS28" s="656"/>
      <c r="AT28" s="657"/>
      <c r="AV28" s="113" t="s">
        <v>43</v>
      </c>
      <c r="AW28" s="1">
        <f>+SUM(AW24:AW27)</f>
        <v>0</v>
      </c>
      <c r="AY28" s="335" t="s">
        <v>43</v>
      </c>
      <c r="AZ28" s="161">
        <f>AZ24+AZ25+AZ26-AZ27</f>
        <v>0</v>
      </c>
    </row>
    <row r="29" spans="2:52" ht="16.5" customHeight="1">
      <c r="B29" s="61"/>
      <c r="C29" s="63"/>
      <c r="D29" s="80"/>
      <c r="E29" s="57"/>
      <c r="F29" s="77"/>
      <c r="G29" s="78">
        <f t="shared" si="1"/>
        <v>0</v>
      </c>
      <c r="H29" s="79">
        <f t="shared" si="2"/>
        <v>0</v>
      </c>
      <c r="I29" s="315"/>
      <c r="J29" s="73">
        <f t="shared" si="19"/>
        <v>0</v>
      </c>
      <c r="K29" s="73">
        <f t="shared" si="20"/>
        <v>0</v>
      </c>
      <c r="L29" s="73">
        <f t="shared" si="21"/>
        <v>0</v>
      </c>
      <c r="M29" s="73">
        <f t="shared" si="22"/>
        <v>0</v>
      </c>
      <c r="N29" s="73">
        <f t="shared" si="23"/>
        <v>0</v>
      </c>
      <c r="O29" s="73">
        <f t="shared" si="24"/>
        <v>0</v>
      </c>
      <c r="P29" s="73">
        <f t="shared" si="25"/>
        <v>0</v>
      </c>
      <c r="Q29" s="73">
        <f t="shared" si="26"/>
        <v>0</v>
      </c>
      <c r="R29" s="73">
        <f t="shared" si="27"/>
        <v>0</v>
      </c>
      <c r="S29" s="73">
        <f t="shared" si="28"/>
        <v>0</v>
      </c>
      <c r="T29" s="73">
        <f t="shared" si="29"/>
        <v>0</v>
      </c>
      <c r="U29" s="73">
        <f t="shared" si="30"/>
        <v>0</v>
      </c>
      <c r="V29" s="73">
        <f t="shared" si="5"/>
        <v>0</v>
      </c>
      <c r="W29" s="73">
        <f t="shared" si="5"/>
        <v>0</v>
      </c>
      <c r="X29" s="73">
        <f t="shared" si="5"/>
        <v>0</v>
      </c>
      <c r="Z29" s="73">
        <f t="shared" si="6"/>
        <v>0</v>
      </c>
      <c r="AA29" s="73">
        <f t="shared" si="7"/>
        <v>0</v>
      </c>
      <c r="AB29" s="73">
        <f t="shared" si="8"/>
        <v>0</v>
      </c>
      <c r="AC29" s="73">
        <f t="shared" si="9"/>
        <v>0</v>
      </c>
      <c r="AD29" s="73">
        <f t="shared" si="10"/>
        <v>0</v>
      </c>
      <c r="AE29" s="73">
        <f t="shared" si="11"/>
        <v>0</v>
      </c>
      <c r="AF29" s="73">
        <f t="shared" si="12"/>
        <v>0</v>
      </c>
      <c r="AG29" s="73">
        <f t="shared" si="13"/>
        <v>0</v>
      </c>
      <c r="AH29" s="73">
        <f t="shared" si="14"/>
        <v>0</v>
      </c>
      <c r="AI29" s="73">
        <f t="shared" si="15"/>
        <v>0</v>
      </c>
      <c r="AJ29" s="73">
        <f t="shared" si="16"/>
        <v>0</v>
      </c>
      <c r="AK29" s="73">
        <f t="shared" si="17"/>
        <v>0</v>
      </c>
      <c r="AL29" s="73">
        <f t="shared" si="18"/>
        <v>0</v>
      </c>
      <c r="AM29" s="73">
        <f t="shared" si="18"/>
        <v>0</v>
      </c>
      <c r="AN29" s="73">
        <f t="shared" si="18"/>
        <v>0</v>
      </c>
      <c r="AR29" s="60"/>
      <c r="AV29" s="113"/>
      <c r="AW29" s="1"/>
    </row>
    <row r="30" spans="2:52" ht="17.25" customHeight="1" thickBot="1">
      <c r="B30" s="61"/>
      <c r="C30" s="63"/>
      <c r="D30" s="80"/>
      <c r="E30" s="57"/>
      <c r="F30" s="77"/>
      <c r="G30" s="78">
        <f t="shared" si="1"/>
        <v>0</v>
      </c>
      <c r="H30" s="79">
        <f t="shared" si="2"/>
        <v>0</v>
      </c>
      <c r="I30" s="315"/>
      <c r="J30" s="73">
        <f t="shared" si="19"/>
        <v>0</v>
      </c>
      <c r="K30" s="73">
        <f t="shared" si="20"/>
        <v>0</v>
      </c>
      <c r="L30" s="73">
        <f t="shared" si="21"/>
        <v>0</v>
      </c>
      <c r="M30" s="73">
        <f t="shared" si="22"/>
        <v>0</v>
      </c>
      <c r="N30" s="73">
        <f t="shared" si="23"/>
        <v>0</v>
      </c>
      <c r="O30" s="73">
        <f t="shared" si="24"/>
        <v>0</v>
      </c>
      <c r="P30" s="73">
        <f t="shared" si="25"/>
        <v>0</v>
      </c>
      <c r="Q30" s="73">
        <f t="shared" si="26"/>
        <v>0</v>
      </c>
      <c r="R30" s="73">
        <f t="shared" si="27"/>
        <v>0</v>
      </c>
      <c r="S30" s="73">
        <f t="shared" si="28"/>
        <v>0</v>
      </c>
      <c r="T30" s="73">
        <f t="shared" si="29"/>
        <v>0</v>
      </c>
      <c r="U30" s="73">
        <f t="shared" si="30"/>
        <v>0</v>
      </c>
      <c r="V30" s="73">
        <f t="shared" si="5"/>
        <v>0</v>
      </c>
      <c r="W30" s="73">
        <f t="shared" si="5"/>
        <v>0</v>
      </c>
      <c r="X30" s="73">
        <f t="shared" si="5"/>
        <v>0</v>
      </c>
      <c r="Z30" s="73">
        <f t="shared" si="6"/>
        <v>0</v>
      </c>
      <c r="AA30" s="73">
        <f t="shared" si="7"/>
        <v>0</v>
      </c>
      <c r="AB30" s="73">
        <f t="shared" si="8"/>
        <v>0</v>
      </c>
      <c r="AC30" s="73">
        <f t="shared" si="9"/>
        <v>0</v>
      </c>
      <c r="AD30" s="73">
        <f t="shared" si="10"/>
        <v>0</v>
      </c>
      <c r="AE30" s="73">
        <f t="shared" si="11"/>
        <v>0</v>
      </c>
      <c r="AF30" s="73">
        <f t="shared" si="12"/>
        <v>0</v>
      </c>
      <c r="AG30" s="73">
        <f t="shared" si="13"/>
        <v>0</v>
      </c>
      <c r="AH30" s="73">
        <f t="shared" si="14"/>
        <v>0</v>
      </c>
      <c r="AI30" s="73">
        <f t="shared" si="15"/>
        <v>0</v>
      </c>
      <c r="AJ30" s="73">
        <f t="shared" si="16"/>
        <v>0</v>
      </c>
      <c r="AK30" s="73">
        <f t="shared" si="17"/>
        <v>0</v>
      </c>
      <c r="AL30" s="73">
        <f t="shared" si="18"/>
        <v>0</v>
      </c>
      <c r="AM30" s="73">
        <f t="shared" si="18"/>
        <v>0</v>
      </c>
      <c r="AN30" s="73">
        <f t="shared" si="18"/>
        <v>0</v>
      </c>
      <c r="AV30" s="1"/>
      <c r="AW30" s="1"/>
      <c r="AY30" s="318" t="s">
        <v>241</v>
      </c>
      <c r="AZ30" s="341">
        <f>AZ25+AZ24-AY6</f>
        <v>0</v>
      </c>
    </row>
    <row r="31" spans="2:52" ht="17.25" customHeight="1" thickBot="1">
      <c r="B31" s="61"/>
      <c r="C31" s="63"/>
      <c r="D31" s="80"/>
      <c r="E31" s="57"/>
      <c r="F31" s="77"/>
      <c r="G31" s="78">
        <f t="shared" si="1"/>
        <v>0</v>
      </c>
      <c r="H31" s="79">
        <f t="shared" si="2"/>
        <v>0</v>
      </c>
      <c r="I31" s="315"/>
      <c r="J31" s="73">
        <f t="shared" si="19"/>
        <v>0</v>
      </c>
      <c r="K31" s="73">
        <f t="shared" si="20"/>
        <v>0</v>
      </c>
      <c r="L31" s="73">
        <f t="shared" si="21"/>
        <v>0</v>
      </c>
      <c r="M31" s="73">
        <f t="shared" si="22"/>
        <v>0</v>
      </c>
      <c r="N31" s="73">
        <f t="shared" si="23"/>
        <v>0</v>
      </c>
      <c r="O31" s="73">
        <f t="shared" si="24"/>
        <v>0</v>
      </c>
      <c r="P31" s="73">
        <f t="shared" si="25"/>
        <v>0</v>
      </c>
      <c r="Q31" s="73">
        <f t="shared" si="26"/>
        <v>0</v>
      </c>
      <c r="R31" s="73">
        <f t="shared" si="27"/>
        <v>0</v>
      </c>
      <c r="S31" s="73">
        <f t="shared" si="28"/>
        <v>0</v>
      </c>
      <c r="T31" s="73">
        <f t="shared" si="29"/>
        <v>0</v>
      </c>
      <c r="U31" s="73">
        <f t="shared" si="30"/>
        <v>0</v>
      </c>
      <c r="V31" s="73">
        <f t="shared" si="5"/>
        <v>0</v>
      </c>
      <c r="W31" s="73">
        <f t="shared" si="5"/>
        <v>0</v>
      </c>
      <c r="X31" s="73">
        <f t="shared" si="5"/>
        <v>0</v>
      </c>
      <c r="Z31" s="73">
        <f t="shared" si="6"/>
        <v>0</v>
      </c>
      <c r="AA31" s="73">
        <f t="shared" si="7"/>
        <v>0</v>
      </c>
      <c r="AB31" s="73">
        <f t="shared" si="8"/>
        <v>0</v>
      </c>
      <c r="AC31" s="73">
        <f t="shared" si="9"/>
        <v>0</v>
      </c>
      <c r="AD31" s="73">
        <f t="shared" si="10"/>
        <v>0</v>
      </c>
      <c r="AE31" s="73">
        <f t="shared" si="11"/>
        <v>0</v>
      </c>
      <c r="AF31" s="73">
        <f t="shared" si="12"/>
        <v>0</v>
      </c>
      <c r="AG31" s="73">
        <f t="shared" si="13"/>
        <v>0</v>
      </c>
      <c r="AH31" s="73">
        <f t="shared" si="14"/>
        <v>0</v>
      </c>
      <c r="AI31" s="73">
        <f t="shared" si="15"/>
        <v>0</v>
      </c>
      <c r="AJ31" s="73">
        <f t="shared" si="16"/>
        <v>0</v>
      </c>
      <c r="AK31" s="73">
        <f t="shared" si="17"/>
        <v>0</v>
      </c>
      <c r="AL31" s="73">
        <f t="shared" si="18"/>
        <v>0</v>
      </c>
      <c r="AM31" s="73">
        <f t="shared" si="18"/>
        <v>0</v>
      </c>
      <c r="AN31" s="73">
        <f t="shared" si="18"/>
        <v>0</v>
      </c>
      <c r="AQ31" s="318" t="s">
        <v>63</v>
      </c>
      <c r="AR31" s="329">
        <f>AR27+AS17</f>
        <v>0</v>
      </c>
      <c r="AV31" s="113" t="s">
        <v>68</v>
      </c>
      <c r="AW31" s="114">
        <f>AW28/2</f>
        <v>0</v>
      </c>
    </row>
    <row r="32" spans="2:52" ht="16.5" customHeight="1">
      <c r="B32" s="61"/>
      <c r="C32" s="63"/>
      <c r="D32" s="80"/>
      <c r="E32" s="57"/>
      <c r="F32" s="77"/>
      <c r="G32" s="78">
        <f t="shared" si="1"/>
        <v>0</v>
      </c>
      <c r="H32" s="79">
        <f t="shared" si="2"/>
        <v>0</v>
      </c>
      <c r="I32" s="315"/>
      <c r="J32" s="73">
        <f t="shared" si="19"/>
        <v>0</v>
      </c>
      <c r="K32" s="73">
        <f t="shared" si="20"/>
        <v>0</v>
      </c>
      <c r="L32" s="73">
        <f t="shared" si="21"/>
        <v>0</v>
      </c>
      <c r="M32" s="73">
        <f t="shared" si="22"/>
        <v>0</v>
      </c>
      <c r="N32" s="73">
        <f t="shared" si="23"/>
        <v>0</v>
      </c>
      <c r="O32" s="73">
        <f t="shared" si="24"/>
        <v>0</v>
      </c>
      <c r="P32" s="73">
        <f t="shared" si="25"/>
        <v>0</v>
      </c>
      <c r="Q32" s="73">
        <f t="shared" si="26"/>
        <v>0</v>
      </c>
      <c r="R32" s="73">
        <f t="shared" si="27"/>
        <v>0</v>
      </c>
      <c r="S32" s="73">
        <f t="shared" si="28"/>
        <v>0</v>
      </c>
      <c r="T32" s="73">
        <f t="shared" si="29"/>
        <v>0</v>
      </c>
      <c r="U32" s="73">
        <f t="shared" si="30"/>
        <v>0</v>
      </c>
      <c r="V32" s="73">
        <f t="shared" si="5"/>
        <v>0</v>
      </c>
      <c r="W32" s="73">
        <f t="shared" si="5"/>
        <v>0</v>
      </c>
      <c r="X32" s="73">
        <f t="shared" si="5"/>
        <v>0</v>
      </c>
      <c r="Z32" s="73">
        <f t="shared" si="6"/>
        <v>0</v>
      </c>
      <c r="AA32" s="73">
        <f t="shared" si="7"/>
        <v>0</v>
      </c>
      <c r="AB32" s="73">
        <f t="shared" si="8"/>
        <v>0</v>
      </c>
      <c r="AC32" s="73">
        <f t="shared" si="9"/>
        <v>0</v>
      </c>
      <c r="AD32" s="73">
        <f t="shared" si="10"/>
        <v>0</v>
      </c>
      <c r="AE32" s="73">
        <f t="shared" si="11"/>
        <v>0</v>
      </c>
      <c r="AF32" s="73">
        <f t="shared" si="12"/>
        <v>0</v>
      </c>
      <c r="AG32" s="73">
        <f t="shared" si="13"/>
        <v>0</v>
      </c>
      <c r="AH32" s="73">
        <f t="shared" si="14"/>
        <v>0</v>
      </c>
      <c r="AI32" s="73">
        <f t="shared" si="15"/>
        <v>0</v>
      </c>
      <c r="AJ32" s="73">
        <f t="shared" si="16"/>
        <v>0</v>
      </c>
      <c r="AK32" s="73">
        <f t="shared" si="17"/>
        <v>0</v>
      </c>
      <c r="AL32" s="73">
        <f t="shared" si="18"/>
        <v>0</v>
      </c>
      <c r="AM32" s="73">
        <f t="shared" si="18"/>
        <v>0</v>
      </c>
      <c r="AN32" s="73">
        <f t="shared" si="18"/>
        <v>0</v>
      </c>
      <c r="AQ32" s="318" t="s">
        <v>61</v>
      </c>
      <c r="AR32" s="329">
        <f>AT17</f>
        <v>48.599999999999994</v>
      </c>
      <c r="AY32" s="318" t="s">
        <v>242</v>
      </c>
      <c r="AZ32" s="341">
        <f>AT17-AY4</f>
        <v>48.599999999999994</v>
      </c>
    </row>
    <row r="33" spans="2:52" ht="17.25" customHeight="1" thickBot="1">
      <c r="B33" s="61"/>
      <c r="C33" s="63"/>
      <c r="D33" s="80"/>
      <c r="E33" s="57"/>
      <c r="F33" s="77"/>
      <c r="G33" s="78">
        <f t="shared" si="1"/>
        <v>0</v>
      </c>
      <c r="H33" s="79">
        <f t="shared" si="2"/>
        <v>0</v>
      </c>
      <c r="I33" s="315"/>
      <c r="J33" s="73">
        <f t="shared" si="19"/>
        <v>0</v>
      </c>
      <c r="K33" s="73">
        <f t="shared" si="20"/>
        <v>0</v>
      </c>
      <c r="L33" s="73">
        <f t="shared" si="21"/>
        <v>0</v>
      </c>
      <c r="M33" s="73">
        <f t="shared" si="22"/>
        <v>0</v>
      </c>
      <c r="N33" s="73">
        <f t="shared" si="23"/>
        <v>0</v>
      </c>
      <c r="O33" s="73">
        <f t="shared" si="24"/>
        <v>0</v>
      </c>
      <c r="P33" s="73">
        <f t="shared" si="25"/>
        <v>0</v>
      </c>
      <c r="Q33" s="73">
        <f t="shared" si="26"/>
        <v>0</v>
      </c>
      <c r="R33" s="73">
        <f t="shared" si="27"/>
        <v>0</v>
      </c>
      <c r="S33" s="73">
        <f t="shared" si="28"/>
        <v>0</v>
      </c>
      <c r="T33" s="73">
        <f t="shared" si="29"/>
        <v>0</v>
      </c>
      <c r="U33" s="73">
        <f t="shared" si="30"/>
        <v>0</v>
      </c>
      <c r="V33" s="73">
        <f t="shared" si="5"/>
        <v>0</v>
      </c>
      <c r="W33" s="73">
        <f t="shared" si="5"/>
        <v>0</v>
      </c>
      <c r="X33" s="73">
        <f t="shared" si="5"/>
        <v>0</v>
      </c>
      <c r="Z33" s="73">
        <f t="shared" si="6"/>
        <v>0</v>
      </c>
      <c r="AA33" s="73">
        <f t="shared" si="7"/>
        <v>0</v>
      </c>
      <c r="AB33" s="73">
        <f t="shared" si="8"/>
        <v>0</v>
      </c>
      <c r="AC33" s="73">
        <f t="shared" si="9"/>
        <v>0</v>
      </c>
      <c r="AD33" s="73">
        <f t="shared" si="10"/>
        <v>0</v>
      </c>
      <c r="AE33" s="73">
        <f t="shared" si="11"/>
        <v>0</v>
      </c>
      <c r="AF33" s="73">
        <f t="shared" si="12"/>
        <v>0</v>
      </c>
      <c r="AG33" s="73">
        <f t="shared" si="13"/>
        <v>0</v>
      </c>
      <c r="AH33" s="73">
        <f t="shared" si="14"/>
        <v>0</v>
      </c>
      <c r="AI33" s="73">
        <f t="shared" si="15"/>
        <v>0</v>
      </c>
      <c r="AJ33" s="73">
        <f t="shared" si="16"/>
        <v>0</v>
      </c>
      <c r="AK33" s="73">
        <f t="shared" si="17"/>
        <v>0</v>
      </c>
      <c r="AL33" s="73">
        <f t="shared" si="18"/>
        <v>0</v>
      </c>
      <c r="AM33" s="73">
        <f t="shared" si="18"/>
        <v>0</v>
      </c>
      <c r="AN33" s="73">
        <f t="shared" si="18"/>
        <v>0</v>
      </c>
      <c r="AR33" s="60"/>
    </row>
    <row r="34" spans="2:52" ht="17.25" customHeight="1" thickBot="1">
      <c r="B34" s="61"/>
      <c r="C34" s="63"/>
      <c r="D34" s="80"/>
      <c r="E34" s="57"/>
      <c r="F34" s="77"/>
      <c r="G34" s="78">
        <f t="shared" si="1"/>
        <v>0</v>
      </c>
      <c r="H34" s="79">
        <f t="shared" si="2"/>
        <v>0</v>
      </c>
      <c r="I34" s="315"/>
      <c r="J34" s="73">
        <f t="shared" si="19"/>
        <v>0</v>
      </c>
      <c r="K34" s="73">
        <f t="shared" si="20"/>
        <v>0</v>
      </c>
      <c r="L34" s="73">
        <f t="shared" si="21"/>
        <v>0</v>
      </c>
      <c r="M34" s="73">
        <f t="shared" si="22"/>
        <v>0</v>
      </c>
      <c r="N34" s="73">
        <f t="shared" si="23"/>
        <v>0</v>
      </c>
      <c r="O34" s="73">
        <f t="shared" si="24"/>
        <v>0</v>
      </c>
      <c r="P34" s="73">
        <f t="shared" si="25"/>
        <v>0</v>
      </c>
      <c r="Q34" s="73">
        <f t="shared" si="26"/>
        <v>0</v>
      </c>
      <c r="R34" s="73">
        <f t="shared" si="27"/>
        <v>0</v>
      </c>
      <c r="S34" s="73">
        <f t="shared" si="28"/>
        <v>0</v>
      </c>
      <c r="T34" s="73">
        <f t="shared" si="29"/>
        <v>0</v>
      </c>
      <c r="U34" s="73">
        <f t="shared" si="30"/>
        <v>0</v>
      </c>
      <c r="V34" s="73">
        <f t="shared" si="5"/>
        <v>0</v>
      </c>
      <c r="W34" s="73">
        <f t="shared" si="5"/>
        <v>0</v>
      </c>
      <c r="X34" s="73">
        <f t="shared" si="5"/>
        <v>0</v>
      </c>
      <c r="Z34" s="73">
        <f t="shared" si="6"/>
        <v>0</v>
      </c>
      <c r="AA34" s="73">
        <f t="shared" si="7"/>
        <v>0</v>
      </c>
      <c r="AB34" s="73">
        <f t="shared" si="8"/>
        <v>0</v>
      </c>
      <c r="AC34" s="73">
        <f t="shared" si="9"/>
        <v>0</v>
      </c>
      <c r="AD34" s="73">
        <f t="shared" si="10"/>
        <v>0</v>
      </c>
      <c r="AE34" s="73">
        <f t="shared" si="11"/>
        <v>0</v>
      </c>
      <c r="AF34" s="73">
        <f t="shared" si="12"/>
        <v>0</v>
      </c>
      <c r="AG34" s="73">
        <f t="shared" si="13"/>
        <v>0</v>
      </c>
      <c r="AH34" s="73">
        <f t="shared" si="14"/>
        <v>0</v>
      </c>
      <c r="AI34" s="73">
        <f t="shared" si="15"/>
        <v>0</v>
      </c>
      <c r="AJ34" s="73">
        <f t="shared" si="16"/>
        <v>0</v>
      </c>
      <c r="AK34" s="73">
        <f t="shared" si="17"/>
        <v>0</v>
      </c>
      <c r="AL34" s="73">
        <f t="shared" si="18"/>
        <v>0</v>
      </c>
      <c r="AM34" s="73">
        <f t="shared" si="18"/>
        <v>0</v>
      </c>
      <c r="AN34" s="73">
        <f t="shared" si="18"/>
        <v>0</v>
      </c>
      <c r="AR34" s="330">
        <f>AR32+AR31</f>
        <v>48.599999999999994</v>
      </c>
      <c r="AS34" s="331" t="s">
        <v>236</v>
      </c>
      <c r="AT34" s="332">
        <f>AR24+AR27</f>
        <v>48.599999999999994</v>
      </c>
      <c r="AZ34" s="342">
        <f>AZ32+AZ30</f>
        <v>48.599999999999994</v>
      </c>
    </row>
    <row r="35" spans="2:52" ht="16.5" customHeight="1">
      <c r="B35" s="61"/>
      <c r="C35" s="63"/>
      <c r="D35" s="80"/>
      <c r="E35" s="57"/>
      <c r="F35" s="77"/>
      <c r="G35" s="78">
        <f t="shared" si="1"/>
        <v>0</v>
      </c>
      <c r="H35" s="79">
        <f t="shared" si="2"/>
        <v>0</v>
      </c>
      <c r="I35" s="315"/>
      <c r="J35" s="73">
        <f t="shared" si="19"/>
        <v>0</v>
      </c>
      <c r="K35" s="73">
        <f t="shared" si="20"/>
        <v>0</v>
      </c>
      <c r="L35" s="73">
        <f t="shared" si="21"/>
        <v>0</v>
      </c>
      <c r="M35" s="73">
        <f t="shared" si="22"/>
        <v>0</v>
      </c>
      <c r="N35" s="73">
        <f t="shared" si="23"/>
        <v>0</v>
      </c>
      <c r="O35" s="73">
        <f t="shared" si="24"/>
        <v>0</v>
      </c>
      <c r="P35" s="73">
        <f t="shared" si="25"/>
        <v>0</v>
      </c>
      <c r="Q35" s="73">
        <f t="shared" si="26"/>
        <v>0</v>
      </c>
      <c r="R35" s="73">
        <f t="shared" si="27"/>
        <v>0</v>
      </c>
      <c r="S35" s="73">
        <f t="shared" si="28"/>
        <v>0</v>
      </c>
      <c r="T35" s="73">
        <f t="shared" si="29"/>
        <v>0</v>
      </c>
      <c r="U35" s="73">
        <f t="shared" si="30"/>
        <v>0</v>
      </c>
      <c r="V35" s="73">
        <f t="shared" si="5"/>
        <v>0</v>
      </c>
      <c r="W35" s="73">
        <f t="shared" si="5"/>
        <v>0</v>
      </c>
      <c r="X35" s="73">
        <f t="shared" si="5"/>
        <v>0</v>
      </c>
      <c r="Z35" s="73">
        <f t="shared" si="6"/>
        <v>0</v>
      </c>
      <c r="AA35" s="73">
        <f t="shared" si="7"/>
        <v>0</v>
      </c>
      <c r="AB35" s="73">
        <f t="shared" si="8"/>
        <v>0</v>
      </c>
      <c r="AC35" s="73">
        <f t="shared" si="9"/>
        <v>0</v>
      </c>
      <c r="AD35" s="73">
        <f t="shared" si="10"/>
        <v>0</v>
      </c>
      <c r="AE35" s="73">
        <f t="shared" si="11"/>
        <v>0</v>
      </c>
      <c r="AF35" s="73">
        <f t="shared" si="12"/>
        <v>0</v>
      </c>
      <c r="AG35" s="73">
        <f t="shared" si="13"/>
        <v>0</v>
      </c>
      <c r="AH35" s="73">
        <f t="shared" si="14"/>
        <v>0</v>
      </c>
      <c r="AI35" s="73">
        <f t="shared" si="15"/>
        <v>0</v>
      </c>
      <c r="AJ35" s="73">
        <f t="shared" si="16"/>
        <v>0</v>
      </c>
      <c r="AK35" s="73">
        <f t="shared" si="17"/>
        <v>0</v>
      </c>
      <c r="AL35" s="73">
        <f t="shared" si="18"/>
        <v>0</v>
      </c>
      <c r="AM35" s="73">
        <f t="shared" si="18"/>
        <v>0</v>
      </c>
      <c r="AN35" s="73">
        <f t="shared" si="18"/>
        <v>0</v>
      </c>
    </row>
    <row r="36" spans="2:52" ht="16.5" customHeight="1">
      <c r="B36" s="61"/>
      <c r="C36" s="63"/>
      <c r="D36" s="80"/>
      <c r="E36" s="57"/>
      <c r="F36" s="77"/>
      <c r="G36" s="78">
        <f t="shared" si="1"/>
        <v>0</v>
      </c>
      <c r="H36" s="79">
        <f t="shared" si="2"/>
        <v>0</v>
      </c>
      <c r="I36" s="315"/>
      <c r="J36" s="73">
        <f t="shared" si="19"/>
        <v>0</v>
      </c>
      <c r="K36" s="73">
        <f t="shared" si="20"/>
        <v>0</v>
      </c>
      <c r="L36" s="73">
        <f t="shared" si="21"/>
        <v>0</v>
      </c>
      <c r="M36" s="73">
        <f t="shared" si="22"/>
        <v>0</v>
      </c>
      <c r="N36" s="73">
        <f t="shared" si="23"/>
        <v>0</v>
      </c>
      <c r="O36" s="73">
        <f t="shared" si="24"/>
        <v>0</v>
      </c>
      <c r="P36" s="73">
        <f t="shared" si="25"/>
        <v>0</v>
      </c>
      <c r="Q36" s="73">
        <f t="shared" si="26"/>
        <v>0</v>
      </c>
      <c r="R36" s="73">
        <f t="shared" si="27"/>
        <v>0</v>
      </c>
      <c r="S36" s="73">
        <f t="shared" si="28"/>
        <v>0</v>
      </c>
      <c r="T36" s="73">
        <f t="shared" si="29"/>
        <v>0</v>
      </c>
      <c r="U36" s="73">
        <f t="shared" si="30"/>
        <v>0</v>
      </c>
      <c r="V36" s="73">
        <f t="shared" ref="V36:X62" si="31">IF($D36=V$2,$H36,0)</f>
        <v>0</v>
      </c>
      <c r="W36" s="73">
        <f t="shared" si="31"/>
        <v>0</v>
      </c>
      <c r="X36" s="73">
        <f t="shared" si="31"/>
        <v>0</v>
      </c>
      <c r="Z36" s="73">
        <f t="shared" si="6"/>
        <v>0</v>
      </c>
      <c r="AA36" s="73">
        <f t="shared" si="7"/>
        <v>0</v>
      </c>
      <c r="AB36" s="73">
        <f t="shared" si="8"/>
        <v>0</v>
      </c>
      <c r="AC36" s="73">
        <f t="shared" si="9"/>
        <v>0</v>
      </c>
      <c r="AD36" s="73">
        <f t="shared" si="10"/>
        <v>0</v>
      </c>
      <c r="AE36" s="73">
        <f t="shared" si="11"/>
        <v>0</v>
      </c>
      <c r="AF36" s="73">
        <f t="shared" si="12"/>
        <v>0</v>
      </c>
      <c r="AG36" s="73">
        <f t="shared" si="13"/>
        <v>0</v>
      </c>
      <c r="AH36" s="73">
        <f t="shared" si="14"/>
        <v>0</v>
      </c>
      <c r="AI36" s="73">
        <f t="shared" si="15"/>
        <v>0</v>
      </c>
      <c r="AJ36" s="73">
        <f t="shared" si="16"/>
        <v>0</v>
      </c>
      <c r="AK36" s="73">
        <f t="shared" si="17"/>
        <v>0</v>
      </c>
      <c r="AL36" s="73">
        <f t="shared" si="18"/>
        <v>0</v>
      </c>
      <c r="AM36" s="73">
        <f t="shared" si="18"/>
        <v>0</v>
      </c>
      <c r="AN36" s="73">
        <f t="shared" si="18"/>
        <v>0</v>
      </c>
    </row>
    <row r="37" spans="2:52" ht="16.5" customHeight="1">
      <c r="B37" s="61"/>
      <c r="C37" s="63"/>
      <c r="D37" s="80"/>
      <c r="E37" s="57"/>
      <c r="F37" s="77"/>
      <c r="G37" s="78">
        <f t="shared" si="1"/>
        <v>0</v>
      </c>
      <c r="H37" s="79">
        <f t="shared" si="2"/>
        <v>0</v>
      </c>
      <c r="I37" s="315"/>
      <c r="J37" s="73">
        <f t="shared" si="19"/>
        <v>0</v>
      </c>
      <c r="K37" s="73">
        <f t="shared" si="20"/>
        <v>0</v>
      </c>
      <c r="L37" s="73">
        <f t="shared" si="21"/>
        <v>0</v>
      </c>
      <c r="M37" s="73">
        <f t="shared" si="22"/>
        <v>0</v>
      </c>
      <c r="N37" s="73">
        <f t="shared" si="23"/>
        <v>0</v>
      </c>
      <c r="O37" s="73">
        <f t="shared" si="24"/>
        <v>0</v>
      </c>
      <c r="P37" s="73">
        <f t="shared" si="25"/>
        <v>0</v>
      </c>
      <c r="Q37" s="73">
        <f t="shared" si="26"/>
        <v>0</v>
      </c>
      <c r="R37" s="73">
        <f t="shared" si="27"/>
        <v>0</v>
      </c>
      <c r="S37" s="73">
        <f t="shared" si="28"/>
        <v>0</v>
      </c>
      <c r="T37" s="73">
        <f t="shared" si="29"/>
        <v>0</v>
      </c>
      <c r="U37" s="73">
        <f t="shared" si="30"/>
        <v>0</v>
      </c>
      <c r="V37" s="73">
        <f t="shared" si="31"/>
        <v>0</v>
      </c>
      <c r="W37" s="73">
        <f t="shared" si="31"/>
        <v>0</v>
      </c>
      <c r="X37" s="73">
        <f t="shared" si="31"/>
        <v>0</v>
      </c>
      <c r="Z37" s="73">
        <f t="shared" si="6"/>
        <v>0</v>
      </c>
      <c r="AA37" s="73">
        <f t="shared" si="7"/>
        <v>0</v>
      </c>
      <c r="AB37" s="73">
        <f t="shared" si="8"/>
        <v>0</v>
      </c>
      <c r="AC37" s="73">
        <f t="shared" si="9"/>
        <v>0</v>
      </c>
      <c r="AD37" s="73">
        <f t="shared" si="10"/>
        <v>0</v>
      </c>
      <c r="AE37" s="73">
        <f t="shared" si="11"/>
        <v>0</v>
      </c>
      <c r="AF37" s="73">
        <f t="shared" si="12"/>
        <v>0</v>
      </c>
      <c r="AG37" s="73">
        <f t="shared" si="13"/>
        <v>0</v>
      </c>
      <c r="AH37" s="73">
        <f t="shared" si="14"/>
        <v>0</v>
      </c>
      <c r="AI37" s="73">
        <f t="shared" si="15"/>
        <v>0</v>
      </c>
      <c r="AJ37" s="73">
        <f t="shared" si="16"/>
        <v>0</v>
      </c>
      <c r="AK37" s="73">
        <f t="shared" si="17"/>
        <v>0</v>
      </c>
      <c r="AL37" s="73">
        <f t="shared" si="18"/>
        <v>0</v>
      </c>
      <c r="AM37" s="73">
        <f t="shared" si="18"/>
        <v>0</v>
      </c>
      <c r="AN37" s="73">
        <f t="shared" si="18"/>
        <v>0</v>
      </c>
    </row>
    <row r="38" spans="2:52" ht="16.5" customHeight="1">
      <c r="B38" s="61"/>
      <c r="C38" s="63"/>
      <c r="D38" s="80"/>
      <c r="E38" s="57"/>
      <c r="F38" s="77"/>
      <c r="G38" s="78">
        <f t="shared" si="1"/>
        <v>0</v>
      </c>
      <c r="H38" s="79">
        <f t="shared" si="2"/>
        <v>0</v>
      </c>
      <c r="I38" s="315"/>
      <c r="J38" s="73">
        <f t="shared" si="19"/>
        <v>0</v>
      </c>
      <c r="K38" s="73">
        <f t="shared" si="20"/>
        <v>0</v>
      </c>
      <c r="L38" s="73">
        <f t="shared" si="21"/>
        <v>0</v>
      </c>
      <c r="M38" s="73">
        <f t="shared" si="22"/>
        <v>0</v>
      </c>
      <c r="N38" s="73">
        <f t="shared" si="23"/>
        <v>0</v>
      </c>
      <c r="O38" s="73">
        <f t="shared" si="24"/>
        <v>0</v>
      </c>
      <c r="P38" s="73">
        <f t="shared" si="25"/>
        <v>0</v>
      </c>
      <c r="Q38" s="73">
        <f t="shared" si="26"/>
        <v>0</v>
      </c>
      <c r="R38" s="73">
        <f t="shared" si="27"/>
        <v>0</v>
      </c>
      <c r="S38" s="73">
        <f t="shared" si="28"/>
        <v>0</v>
      </c>
      <c r="T38" s="73">
        <f t="shared" si="29"/>
        <v>0</v>
      </c>
      <c r="U38" s="73">
        <f t="shared" si="30"/>
        <v>0</v>
      </c>
      <c r="V38" s="73">
        <f t="shared" si="31"/>
        <v>0</v>
      </c>
      <c r="W38" s="73">
        <f t="shared" si="31"/>
        <v>0</v>
      </c>
      <c r="X38" s="73">
        <f t="shared" si="31"/>
        <v>0</v>
      </c>
      <c r="Z38" s="73">
        <f t="shared" si="6"/>
        <v>0</v>
      </c>
      <c r="AA38" s="73">
        <f t="shared" si="7"/>
        <v>0</v>
      </c>
      <c r="AB38" s="73">
        <f t="shared" si="8"/>
        <v>0</v>
      </c>
      <c r="AC38" s="73">
        <f t="shared" si="9"/>
        <v>0</v>
      </c>
      <c r="AD38" s="73">
        <f t="shared" si="10"/>
        <v>0</v>
      </c>
      <c r="AE38" s="73">
        <f t="shared" si="11"/>
        <v>0</v>
      </c>
      <c r="AF38" s="73">
        <f t="shared" si="12"/>
        <v>0</v>
      </c>
      <c r="AG38" s="73">
        <f t="shared" si="13"/>
        <v>0</v>
      </c>
      <c r="AH38" s="73">
        <f t="shared" si="14"/>
        <v>0</v>
      </c>
      <c r="AI38" s="73">
        <f t="shared" si="15"/>
        <v>0</v>
      </c>
      <c r="AJ38" s="73">
        <f t="shared" si="16"/>
        <v>0</v>
      </c>
      <c r="AK38" s="73">
        <f t="shared" si="17"/>
        <v>0</v>
      </c>
      <c r="AL38" s="73">
        <f t="shared" si="18"/>
        <v>0</v>
      </c>
      <c r="AM38" s="73">
        <f t="shared" si="18"/>
        <v>0</v>
      </c>
      <c r="AN38" s="73">
        <f t="shared" si="18"/>
        <v>0</v>
      </c>
    </row>
    <row r="39" spans="2:52" ht="16.5" customHeight="1">
      <c r="B39" s="61"/>
      <c r="C39" s="63"/>
      <c r="D39" s="80"/>
      <c r="E39" s="57"/>
      <c r="F39" s="77"/>
      <c r="G39" s="78">
        <f t="shared" si="1"/>
        <v>0</v>
      </c>
      <c r="H39" s="79">
        <f t="shared" si="2"/>
        <v>0</v>
      </c>
      <c r="I39" s="315"/>
      <c r="J39" s="73">
        <f t="shared" si="19"/>
        <v>0</v>
      </c>
      <c r="K39" s="73">
        <f t="shared" si="20"/>
        <v>0</v>
      </c>
      <c r="L39" s="73">
        <f t="shared" si="21"/>
        <v>0</v>
      </c>
      <c r="M39" s="73">
        <f t="shared" si="22"/>
        <v>0</v>
      </c>
      <c r="N39" s="73">
        <f t="shared" si="23"/>
        <v>0</v>
      </c>
      <c r="O39" s="73">
        <f t="shared" si="24"/>
        <v>0</v>
      </c>
      <c r="P39" s="73">
        <f t="shared" si="25"/>
        <v>0</v>
      </c>
      <c r="Q39" s="73">
        <f t="shared" si="26"/>
        <v>0</v>
      </c>
      <c r="R39" s="73">
        <f t="shared" si="27"/>
        <v>0</v>
      </c>
      <c r="S39" s="73">
        <f t="shared" si="28"/>
        <v>0</v>
      </c>
      <c r="T39" s="73">
        <f t="shared" si="29"/>
        <v>0</v>
      </c>
      <c r="U39" s="73">
        <f t="shared" si="30"/>
        <v>0</v>
      </c>
      <c r="V39" s="73">
        <f t="shared" si="31"/>
        <v>0</v>
      </c>
      <c r="W39" s="73">
        <f t="shared" si="31"/>
        <v>0</v>
      </c>
      <c r="X39" s="73">
        <f t="shared" si="31"/>
        <v>0</v>
      </c>
      <c r="Z39" s="73">
        <f t="shared" si="6"/>
        <v>0</v>
      </c>
      <c r="AA39" s="73">
        <f t="shared" si="7"/>
        <v>0</v>
      </c>
      <c r="AB39" s="73">
        <f t="shared" si="8"/>
        <v>0</v>
      </c>
      <c r="AC39" s="73">
        <f t="shared" si="9"/>
        <v>0</v>
      </c>
      <c r="AD39" s="73">
        <f t="shared" si="10"/>
        <v>0</v>
      </c>
      <c r="AE39" s="73">
        <f t="shared" si="11"/>
        <v>0</v>
      </c>
      <c r="AF39" s="73">
        <f t="shared" si="12"/>
        <v>0</v>
      </c>
      <c r="AG39" s="73">
        <f t="shared" si="13"/>
        <v>0</v>
      </c>
      <c r="AH39" s="73">
        <f t="shared" si="14"/>
        <v>0</v>
      </c>
      <c r="AI39" s="73">
        <f t="shared" si="15"/>
        <v>0</v>
      </c>
      <c r="AJ39" s="73">
        <f t="shared" si="16"/>
        <v>0</v>
      </c>
      <c r="AK39" s="73">
        <f t="shared" si="17"/>
        <v>0</v>
      </c>
      <c r="AL39" s="73">
        <f t="shared" si="18"/>
        <v>0</v>
      </c>
      <c r="AM39" s="73">
        <f t="shared" si="18"/>
        <v>0</v>
      </c>
      <c r="AN39" s="73">
        <f t="shared" si="18"/>
        <v>0</v>
      </c>
      <c r="AZ39" s="56">
        <v>1079.05</v>
      </c>
    </row>
    <row r="40" spans="2:52" hidden="1">
      <c r="B40" s="61"/>
      <c r="C40" s="63"/>
      <c r="D40" s="80"/>
      <c r="E40" s="57"/>
      <c r="F40" s="77"/>
      <c r="G40" s="78">
        <f t="shared" si="1"/>
        <v>0</v>
      </c>
      <c r="H40" s="79">
        <f t="shared" si="2"/>
        <v>0</v>
      </c>
      <c r="I40" s="315"/>
      <c r="J40" s="73">
        <f>IF($D40="ALIMENTAÇÃO",$H40,0)</f>
        <v>0</v>
      </c>
      <c r="K40" s="73">
        <f>IF($D40="ANIMAIS",$H40,0)</f>
        <v>0</v>
      </c>
      <c r="L40" s="73">
        <f>IF($D40="FILHO",$H40,0)</f>
        <v>0</v>
      </c>
      <c r="M40" s="73">
        <f>IF($D40="GASOLINA",$H40,0)</f>
        <v>0</v>
      </c>
      <c r="N40" s="73">
        <f>IF($D40="LAZER",$H40,0)</f>
        <v>0</v>
      </c>
      <c r="O40" s="73">
        <f>IF($D40="MANUT. IMÓVEL",$H40,0)</f>
        <v>0</v>
      </c>
      <c r="P40" s="73">
        <f>IF($D40="MANUT. VEICULAR",$H40,0)</f>
        <v>0</v>
      </c>
      <c r="Q40" s="73">
        <f>IF($D40="MÓVEIS",$H40,0)</f>
        <v>0</v>
      </c>
      <c r="R40" s="73">
        <f>IF($D40="OUTROS",$H40,0)</f>
        <v>0</v>
      </c>
      <c r="S40" s="73">
        <f>IF($D40="PLANOS",$H40,0)</f>
        <v>0</v>
      </c>
      <c r="T40" s="73">
        <f>IF($D40="SAÚDE",$H40,0)</f>
        <v>0</v>
      </c>
      <c r="U40" s="73">
        <f>IF($D40="TRANSPORTE",$H40,0)</f>
        <v>0</v>
      </c>
      <c r="V40" s="73">
        <f>IF($D40=V$2,$H40,0)</f>
        <v>0</v>
      </c>
      <c r="W40" s="73">
        <f>IF($D40=W$2,$H40,0)</f>
        <v>0</v>
      </c>
      <c r="X40" s="73">
        <f>IF($D40=X$2,$H40,0)</f>
        <v>0</v>
      </c>
      <c r="Z40" s="73">
        <f>IF($D40="ALIMENTAÇÃO",$G40,0)</f>
        <v>0</v>
      </c>
      <c r="AA40" s="73">
        <f>IF($D40="ANIMAIS",$G40,0)</f>
        <v>0</v>
      </c>
      <c r="AB40" s="73">
        <f>IF($D40="FILHO",$G40,0)</f>
        <v>0</v>
      </c>
      <c r="AC40" s="73">
        <f>IF($D40="GASOLINA",$G40,0)</f>
        <v>0</v>
      </c>
      <c r="AD40" s="73">
        <f>IF($D40="LAZER",$G40,0)</f>
        <v>0</v>
      </c>
      <c r="AE40" s="73">
        <f>IF($D40="MANUT. IMÓVEL",$G40,0)</f>
        <v>0</v>
      </c>
      <c r="AF40" s="73">
        <f>IF($D40="MANUT. VEICULAR",$G40,0)</f>
        <v>0</v>
      </c>
      <c r="AG40" s="73">
        <f>IF($D40="MÓVEIS",$G40,0)</f>
        <v>0</v>
      </c>
      <c r="AH40" s="73">
        <f>IF($D40="OUTROS",$G40,0)</f>
        <v>0</v>
      </c>
      <c r="AI40" s="73">
        <f>IF($D40="PLANOS",$G40,0)</f>
        <v>0</v>
      </c>
      <c r="AJ40" s="73">
        <f>IF($D40="SAÚDE",$G40,0)</f>
        <v>0</v>
      </c>
      <c r="AK40" s="73">
        <f>IF($D40="TRANSPORTE",$G40,0)</f>
        <v>0</v>
      </c>
      <c r="AL40" s="73">
        <f>IF($D40=AL$2,$G40,0)</f>
        <v>0</v>
      </c>
      <c r="AM40" s="73">
        <f>IF($D40=AM$2,$G40,0)</f>
        <v>0</v>
      </c>
      <c r="AN40" s="73">
        <f>IF($D40=AN$2,$G40,0)</f>
        <v>0</v>
      </c>
    </row>
    <row r="41" spans="2:52" hidden="1">
      <c r="B41" s="61"/>
      <c r="C41" s="63"/>
      <c r="D41" s="80"/>
      <c r="E41" s="57"/>
      <c r="F41" s="77"/>
      <c r="G41" s="78">
        <f t="shared" si="1"/>
        <v>0</v>
      </c>
      <c r="H41" s="79">
        <f t="shared" si="2"/>
        <v>0</v>
      </c>
      <c r="I41" s="315"/>
      <c r="J41" s="73">
        <f t="shared" si="19"/>
        <v>0</v>
      </c>
      <c r="K41" s="73">
        <f t="shared" si="20"/>
        <v>0</v>
      </c>
      <c r="L41" s="73">
        <f t="shared" si="21"/>
        <v>0</v>
      </c>
      <c r="M41" s="73">
        <f t="shared" si="22"/>
        <v>0</v>
      </c>
      <c r="N41" s="73">
        <f t="shared" si="23"/>
        <v>0</v>
      </c>
      <c r="O41" s="73">
        <f t="shared" si="24"/>
        <v>0</v>
      </c>
      <c r="P41" s="73">
        <f t="shared" si="25"/>
        <v>0</v>
      </c>
      <c r="Q41" s="73">
        <f t="shared" si="26"/>
        <v>0</v>
      </c>
      <c r="R41" s="73">
        <f t="shared" si="27"/>
        <v>0</v>
      </c>
      <c r="S41" s="73">
        <f t="shared" si="28"/>
        <v>0</v>
      </c>
      <c r="T41" s="73">
        <f t="shared" si="29"/>
        <v>0</v>
      </c>
      <c r="U41" s="73">
        <f t="shared" si="30"/>
        <v>0</v>
      </c>
      <c r="V41" s="73">
        <f t="shared" si="31"/>
        <v>0</v>
      </c>
      <c r="W41" s="73">
        <f t="shared" si="31"/>
        <v>0</v>
      </c>
      <c r="X41" s="73">
        <f t="shared" si="31"/>
        <v>0</v>
      </c>
      <c r="Z41" s="73">
        <f t="shared" si="6"/>
        <v>0</v>
      </c>
      <c r="AA41" s="73">
        <f t="shared" si="7"/>
        <v>0</v>
      </c>
      <c r="AB41" s="73">
        <f t="shared" si="8"/>
        <v>0</v>
      </c>
      <c r="AC41" s="73">
        <f t="shared" si="9"/>
        <v>0</v>
      </c>
      <c r="AD41" s="73">
        <f t="shared" si="10"/>
        <v>0</v>
      </c>
      <c r="AE41" s="73">
        <f t="shared" si="11"/>
        <v>0</v>
      </c>
      <c r="AF41" s="73">
        <f t="shared" si="12"/>
        <v>0</v>
      </c>
      <c r="AG41" s="73">
        <f t="shared" si="13"/>
        <v>0</v>
      </c>
      <c r="AH41" s="73">
        <f t="shared" si="14"/>
        <v>0</v>
      </c>
      <c r="AI41" s="73">
        <f t="shared" si="15"/>
        <v>0</v>
      </c>
      <c r="AJ41" s="73">
        <f t="shared" si="16"/>
        <v>0</v>
      </c>
      <c r="AK41" s="73">
        <f t="shared" si="17"/>
        <v>0</v>
      </c>
      <c r="AL41" s="73">
        <f t="shared" si="18"/>
        <v>0</v>
      </c>
      <c r="AM41" s="73">
        <f t="shared" si="18"/>
        <v>0</v>
      </c>
      <c r="AN41" s="73">
        <f t="shared" si="18"/>
        <v>0</v>
      </c>
    </row>
    <row r="42" spans="2:52" hidden="1">
      <c r="B42" s="61"/>
      <c r="C42" s="63"/>
      <c r="D42" s="80"/>
      <c r="E42" s="57"/>
      <c r="F42" s="77"/>
      <c r="G42" s="78">
        <f t="shared" si="1"/>
        <v>0</v>
      </c>
      <c r="H42" s="79">
        <f t="shared" si="2"/>
        <v>0</v>
      </c>
      <c r="I42" s="315"/>
      <c r="J42" s="73">
        <f t="shared" si="19"/>
        <v>0</v>
      </c>
      <c r="K42" s="73">
        <f t="shared" si="20"/>
        <v>0</v>
      </c>
      <c r="L42" s="73">
        <f t="shared" si="21"/>
        <v>0</v>
      </c>
      <c r="M42" s="73">
        <f t="shared" si="22"/>
        <v>0</v>
      </c>
      <c r="N42" s="73">
        <f t="shared" si="23"/>
        <v>0</v>
      </c>
      <c r="O42" s="73">
        <f t="shared" si="24"/>
        <v>0</v>
      </c>
      <c r="P42" s="73">
        <f t="shared" si="25"/>
        <v>0</v>
      </c>
      <c r="Q42" s="73">
        <f t="shared" si="26"/>
        <v>0</v>
      </c>
      <c r="R42" s="73">
        <f t="shared" si="27"/>
        <v>0</v>
      </c>
      <c r="S42" s="73">
        <f t="shared" si="28"/>
        <v>0</v>
      </c>
      <c r="T42" s="73">
        <f t="shared" si="29"/>
        <v>0</v>
      </c>
      <c r="U42" s="73">
        <f t="shared" si="30"/>
        <v>0</v>
      </c>
      <c r="V42" s="73">
        <f t="shared" si="31"/>
        <v>0</v>
      </c>
      <c r="W42" s="73">
        <f t="shared" si="31"/>
        <v>0</v>
      </c>
      <c r="X42" s="73">
        <f t="shared" si="31"/>
        <v>0</v>
      </c>
      <c r="Z42" s="73">
        <f t="shared" si="6"/>
        <v>0</v>
      </c>
      <c r="AA42" s="73">
        <f t="shared" si="7"/>
        <v>0</v>
      </c>
      <c r="AB42" s="73">
        <f t="shared" si="8"/>
        <v>0</v>
      </c>
      <c r="AC42" s="73">
        <f t="shared" si="9"/>
        <v>0</v>
      </c>
      <c r="AD42" s="73">
        <f t="shared" si="10"/>
        <v>0</v>
      </c>
      <c r="AE42" s="73">
        <f t="shared" si="11"/>
        <v>0</v>
      </c>
      <c r="AF42" s="73">
        <f t="shared" si="12"/>
        <v>0</v>
      </c>
      <c r="AG42" s="73">
        <f t="shared" si="13"/>
        <v>0</v>
      </c>
      <c r="AH42" s="73">
        <f t="shared" si="14"/>
        <v>0</v>
      </c>
      <c r="AI42" s="73">
        <f t="shared" si="15"/>
        <v>0</v>
      </c>
      <c r="AJ42" s="73">
        <f t="shared" si="16"/>
        <v>0</v>
      </c>
      <c r="AK42" s="73">
        <f t="shared" si="17"/>
        <v>0</v>
      </c>
      <c r="AL42" s="73">
        <f t="shared" si="18"/>
        <v>0</v>
      </c>
      <c r="AM42" s="73">
        <f t="shared" si="18"/>
        <v>0</v>
      </c>
      <c r="AN42" s="73">
        <f t="shared" si="18"/>
        <v>0</v>
      </c>
    </row>
    <row r="43" spans="2:52" hidden="1">
      <c r="B43" s="61"/>
      <c r="C43" s="63"/>
      <c r="D43" s="80"/>
      <c r="E43" s="57"/>
      <c r="F43" s="77"/>
      <c r="G43" s="78">
        <f t="shared" si="1"/>
        <v>0</v>
      </c>
      <c r="H43" s="79">
        <f t="shared" si="2"/>
        <v>0</v>
      </c>
      <c r="I43" s="315"/>
      <c r="J43" s="73">
        <f t="shared" si="19"/>
        <v>0</v>
      </c>
      <c r="K43" s="73">
        <f t="shared" si="20"/>
        <v>0</v>
      </c>
      <c r="L43" s="73">
        <f t="shared" si="21"/>
        <v>0</v>
      </c>
      <c r="M43" s="73">
        <f t="shared" si="22"/>
        <v>0</v>
      </c>
      <c r="N43" s="73">
        <f t="shared" si="23"/>
        <v>0</v>
      </c>
      <c r="O43" s="73">
        <f t="shared" si="24"/>
        <v>0</v>
      </c>
      <c r="P43" s="73">
        <f t="shared" si="25"/>
        <v>0</v>
      </c>
      <c r="Q43" s="73">
        <f t="shared" si="26"/>
        <v>0</v>
      </c>
      <c r="R43" s="73">
        <f t="shared" si="27"/>
        <v>0</v>
      </c>
      <c r="S43" s="73">
        <f t="shared" si="28"/>
        <v>0</v>
      </c>
      <c r="T43" s="73">
        <f t="shared" si="29"/>
        <v>0</v>
      </c>
      <c r="U43" s="73">
        <f t="shared" si="30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Z43" s="73">
        <f t="shared" si="6"/>
        <v>0</v>
      </c>
      <c r="AA43" s="73">
        <f t="shared" si="7"/>
        <v>0</v>
      </c>
      <c r="AB43" s="73">
        <f t="shared" si="8"/>
        <v>0</v>
      </c>
      <c r="AC43" s="73">
        <f t="shared" si="9"/>
        <v>0</v>
      </c>
      <c r="AD43" s="73">
        <f t="shared" si="10"/>
        <v>0</v>
      </c>
      <c r="AE43" s="73">
        <f t="shared" si="11"/>
        <v>0</v>
      </c>
      <c r="AF43" s="73">
        <f t="shared" si="12"/>
        <v>0</v>
      </c>
      <c r="AG43" s="73">
        <f t="shared" si="13"/>
        <v>0</v>
      </c>
      <c r="AH43" s="73">
        <f t="shared" si="14"/>
        <v>0</v>
      </c>
      <c r="AI43" s="73">
        <f t="shared" si="15"/>
        <v>0</v>
      </c>
      <c r="AJ43" s="73">
        <f t="shared" si="16"/>
        <v>0</v>
      </c>
      <c r="AK43" s="73">
        <f t="shared" si="17"/>
        <v>0</v>
      </c>
      <c r="AL43" s="73">
        <f t="shared" si="18"/>
        <v>0</v>
      </c>
      <c r="AM43" s="73">
        <f t="shared" si="18"/>
        <v>0</v>
      </c>
      <c r="AN43" s="73">
        <f t="shared" si="18"/>
        <v>0</v>
      </c>
    </row>
    <row r="44" spans="2:52" hidden="1">
      <c r="B44" s="61"/>
      <c r="C44" s="63"/>
      <c r="D44" s="80"/>
      <c r="E44" s="57"/>
      <c r="F44" s="77"/>
      <c r="G44" s="78">
        <f t="shared" si="1"/>
        <v>0</v>
      </c>
      <c r="H44" s="79">
        <f t="shared" si="2"/>
        <v>0</v>
      </c>
      <c r="I44" s="315"/>
      <c r="J44" s="73">
        <f t="shared" si="19"/>
        <v>0</v>
      </c>
      <c r="K44" s="73">
        <f t="shared" si="20"/>
        <v>0</v>
      </c>
      <c r="L44" s="73">
        <f t="shared" si="21"/>
        <v>0</v>
      </c>
      <c r="M44" s="73">
        <f t="shared" si="22"/>
        <v>0</v>
      </c>
      <c r="N44" s="73">
        <f t="shared" si="23"/>
        <v>0</v>
      </c>
      <c r="O44" s="73">
        <f t="shared" si="24"/>
        <v>0</v>
      </c>
      <c r="P44" s="73">
        <f t="shared" si="25"/>
        <v>0</v>
      </c>
      <c r="Q44" s="73">
        <f t="shared" si="26"/>
        <v>0</v>
      </c>
      <c r="R44" s="73">
        <f t="shared" si="27"/>
        <v>0</v>
      </c>
      <c r="S44" s="73">
        <f t="shared" si="28"/>
        <v>0</v>
      </c>
      <c r="T44" s="73">
        <f t="shared" si="29"/>
        <v>0</v>
      </c>
      <c r="U44" s="73">
        <f t="shared" si="30"/>
        <v>0</v>
      </c>
      <c r="V44" s="73">
        <f t="shared" si="31"/>
        <v>0</v>
      </c>
      <c r="W44" s="73">
        <f t="shared" si="31"/>
        <v>0</v>
      </c>
      <c r="X44" s="73">
        <f t="shared" si="31"/>
        <v>0</v>
      </c>
      <c r="Z44" s="73">
        <f t="shared" si="6"/>
        <v>0</v>
      </c>
      <c r="AA44" s="73">
        <f t="shared" si="7"/>
        <v>0</v>
      </c>
      <c r="AB44" s="73">
        <f t="shared" si="8"/>
        <v>0</v>
      </c>
      <c r="AC44" s="73">
        <f t="shared" si="9"/>
        <v>0</v>
      </c>
      <c r="AD44" s="73">
        <f t="shared" si="10"/>
        <v>0</v>
      </c>
      <c r="AE44" s="73">
        <f t="shared" si="11"/>
        <v>0</v>
      </c>
      <c r="AF44" s="73">
        <f t="shared" si="12"/>
        <v>0</v>
      </c>
      <c r="AG44" s="73">
        <f t="shared" si="13"/>
        <v>0</v>
      </c>
      <c r="AH44" s="73">
        <f t="shared" si="14"/>
        <v>0</v>
      </c>
      <c r="AI44" s="73">
        <f t="shared" si="15"/>
        <v>0</v>
      </c>
      <c r="AJ44" s="73">
        <f t="shared" si="16"/>
        <v>0</v>
      </c>
      <c r="AK44" s="73">
        <f t="shared" si="17"/>
        <v>0</v>
      </c>
      <c r="AL44" s="73">
        <f t="shared" si="18"/>
        <v>0</v>
      </c>
      <c r="AM44" s="73">
        <f t="shared" si="18"/>
        <v>0</v>
      </c>
      <c r="AN44" s="73">
        <f t="shared" si="18"/>
        <v>0</v>
      </c>
    </row>
    <row r="45" spans="2:52" hidden="1">
      <c r="B45" s="61"/>
      <c r="C45" s="63"/>
      <c r="D45" s="80"/>
      <c r="E45" s="57"/>
      <c r="F45" s="77"/>
      <c r="G45" s="78">
        <f t="shared" si="1"/>
        <v>0</v>
      </c>
      <c r="H45" s="79">
        <f t="shared" si="2"/>
        <v>0</v>
      </c>
      <c r="I45" s="315"/>
      <c r="J45" s="73">
        <f t="shared" si="19"/>
        <v>0</v>
      </c>
      <c r="K45" s="73">
        <f t="shared" si="20"/>
        <v>0</v>
      </c>
      <c r="L45" s="73">
        <f t="shared" si="21"/>
        <v>0</v>
      </c>
      <c r="M45" s="73">
        <f t="shared" si="22"/>
        <v>0</v>
      </c>
      <c r="N45" s="73">
        <f t="shared" si="23"/>
        <v>0</v>
      </c>
      <c r="O45" s="73">
        <f t="shared" si="24"/>
        <v>0</v>
      </c>
      <c r="P45" s="73">
        <f t="shared" si="25"/>
        <v>0</v>
      </c>
      <c r="Q45" s="73">
        <f t="shared" si="26"/>
        <v>0</v>
      </c>
      <c r="R45" s="73">
        <f t="shared" si="27"/>
        <v>0</v>
      </c>
      <c r="S45" s="73">
        <f t="shared" si="28"/>
        <v>0</v>
      </c>
      <c r="T45" s="73">
        <f t="shared" si="29"/>
        <v>0</v>
      </c>
      <c r="U45" s="73">
        <f t="shared" si="30"/>
        <v>0</v>
      </c>
      <c r="V45" s="73">
        <f t="shared" si="31"/>
        <v>0</v>
      </c>
      <c r="W45" s="73">
        <f t="shared" si="31"/>
        <v>0</v>
      </c>
      <c r="X45" s="73">
        <f t="shared" si="31"/>
        <v>0</v>
      </c>
      <c r="Z45" s="73">
        <f t="shared" si="6"/>
        <v>0</v>
      </c>
      <c r="AA45" s="73">
        <f t="shared" si="7"/>
        <v>0</v>
      </c>
      <c r="AB45" s="73">
        <f t="shared" si="8"/>
        <v>0</v>
      </c>
      <c r="AC45" s="73">
        <f t="shared" si="9"/>
        <v>0</v>
      </c>
      <c r="AD45" s="73">
        <f t="shared" si="10"/>
        <v>0</v>
      </c>
      <c r="AE45" s="73">
        <f t="shared" si="11"/>
        <v>0</v>
      </c>
      <c r="AF45" s="73">
        <f t="shared" si="12"/>
        <v>0</v>
      </c>
      <c r="AG45" s="73">
        <f t="shared" si="13"/>
        <v>0</v>
      </c>
      <c r="AH45" s="73">
        <f t="shared" si="14"/>
        <v>0</v>
      </c>
      <c r="AI45" s="73">
        <f t="shared" si="15"/>
        <v>0</v>
      </c>
      <c r="AJ45" s="73">
        <f t="shared" si="16"/>
        <v>0</v>
      </c>
      <c r="AK45" s="73">
        <f t="shared" si="17"/>
        <v>0</v>
      </c>
      <c r="AL45" s="73">
        <f t="shared" si="18"/>
        <v>0</v>
      </c>
      <c r="AM45" s="73">
        <f t="shared" si="18"/>
        <v>0</v>
      </c>
      <c r="AN45" s="73">
        <f t="shared" si="18"/>
        <v>0</v>
      </c>
    </row>
    <row r="46" spans="2:52" hidden="1">
      <c r="B46" s="61"/>
      <c r="C46" s="63"/>
      <c r="D46" s="80"/>
      <c r="E46" s="57"/>
      <c r="F46" s="77"/>
      <c r="G46" s="78">
        <f t="shared" si="1"/>
        <v>0</v>
      </c>
      <c r="H46" s="79">
        <f t="shared" si="2"/>
        <v>0</v>
      </c>
      <c r="I46" s="315"/>
      <c r="J46" s="73">
        <f t="shared" si="19"/>
        <v>0</v>
      </c>
      <c r="K46" s="73">
        <f t="shared" si="20"/>
        <v>0</v>
      </c>
      <c r="L46" s="73">
        <f t="shared" si="21"/>
        <v>0</v>
      </c>
      <c r="M46" s="73">
        <f t="shared" si="22"/>
        <v>0</v>
      </c>
      <c r="N46" s="73">
        <f t="shared" si="23"/>
        <v>0</v>
      </c>
      <c r="O46" s="73">
        <f t="shared" si="24"/>
        <v>0</v>
      </c>
      <c r="P46" s="73">
        <f t="shared" si="25"/>
        <v>0</v>
      </c>
      <c r="Q46" s="73">
        <f t="shared" si="26"/>
        <v>0</v>
      </c>
      <c r="R46" s="73">
        <f t="shared" si="27"/>
        <v>0</v>
      </c>
      <c r="S46" s="73">
        <f t="shared" si="28"/>
        <v>0</v>
      </c>
      <c r="T46" s="73">
        <f t="shared" si="29"/>
        <v>0</v>
      </c>
      <c r="U46" s="73">
        <f t="shared" si="30"/>
        <v>0</v>
      </c>
      <c r="V46" s="73">
        <f t="shared" si="31"/>
        <v>0</v>
      </c>
      <c r="W46" s="73">
        <f t="shared" si="31"/>
        <v>0</v>
      </c>
      <c r="X46" s="73">
        <f t="shared" si="31"/>
        <v>0</v>
      </c>
      <c r="Z46" s="73">
        <f t="shared" si="6"/>
        <v>0</v>
      </c>
      <c r="AA46" s="73">
        <f t="shared" si="7"/>
        <v>0</v>
      </c>
      <c r="AB46" s="73">
        <f t="shared" si="8"/>
        <v>0</v>
      </c>
      <c r="AC46" s="73">
        <f t="shared" si="9"/>
        <v>0</v>
      </c>
      <c r="AD46" s="73">
        <f t="shared" si="10"/>
        <v>0</v>
      </c>
      <c r="AE46" s="73">
        <f t="shared" si="11"/>
        <v>0</v>
      </c>
      <c r="AF46" s="73">
        <f t="shared" si="12"/>
        <v>0</v>
      </c>
      <c r="AG46" s="73">
        <f t="shared" si="13"/>
        <v>0</v>
      </c>
      <c r="AH46" s="73">
        <f t="shared" si="14"/>
        <v>0</v>
      </c>
      <c r="AI46" s="73">
        <f t="shared" si="15"/>
        <v>0</v>
      </c>
      <c r="AJ46" s="73">
        <f t="shared" si="16"/>
        <v>0</v>
      </c>
      <c r="AK46" s="73">
        <f t="shared" si="17"/>
        <v>0</v>
      </c>
      <c r="AL46" s="73">
        <f t="shared" si="18"/>
        <v>0</v>
      </c>
      <c r="AM46" s="73">
        <f t="shared" si="18"/>
        <v>0</v>
      </c>
      <c r="AN46" s="73">
        <f t="shared" si="18"/>
        <v>0</v>
      </c>
    </row>
    <row r="47" spans="2:52" hidden="1">
      <c r="B47" s="61"/>
      <c r="C47" s="63"/>
      <c r="D47" s="80"/>
      <c r="E47" s="57"/>
      <c r="F47" s="77"/>
      <c r="G47" s="78">
        <f t="shared" si="1"/>
        <v>0</v>
      </c>
      <c r="H47" s="79">
        <f t="shared" si="2"/>
        <v>0</v>
      </c>
      <c r="I47" s="315"/>
      <c r="J47" s="73">
        <f t="shared" si="19"/>
        <v>0</v>
      </c>
      <c r="K47" s="73">
        <f t="shared" si="20"/>
        <v>0</v>
      </c>
      <c r="L47" s="73">
        <f t="shared" si="21"/>
        <v>0</v>
      </c>
      <c r="M47" s="73">
        <f t="shared" si="22"/>
        <v>0</v>
      </c>
      <c r="N47" s="73">
        <f t="shared" si="23"/>
        <v>0</v>
      </c>
      <c r="O47" s="73">
        <f t="shared" si="24"/>
        <v>0</v>
      </c>
      <c r="P47" s="73">
        <f t="shared" si="25"/>
        <v>0</v>
      </c>
      <c r="Q47" s="73">
        <f t="shared" si="26"/>
        <v>0</v>
      </c>
      <c r="R47" s="73">
        <f t="shared" si="27"/>
        <v>0</v>
      </c>
      <c r="S47" s="73">
        <f t="shared" si="28"/>
        <v>0</v>
      </c>
      <c r="T47" s="73">
        <f t="shared" si="29"/>
        <v>0</v>
      </c>
      <c r="U47" s="73">
        <f t="shared" si="30"/>
        <v>0</v>
      </c>
      <c r="V47" s="73">
        <f t="shared" si="31"/>
        <v>0</v>
      </c>
      <c r="W47" s="73">
        <f t="shared" si="31"/>
        <v>0</v>
      </c>
      <c r="X47" s="73">
        <f t="shared" si="31"/>
        <v>0</v>
      </c>
      <c r="Z47" s="73">
        <f t="shared" si="6"/>
        <v>0</v>
      </c>
      <c r="AA47" s="73">
        <f t="shared" si="7"/>
        <v>0</v>
      </c>
      <c r="AB47" s="73">
        <f t="shared" si="8"/>
        <v>0</v>
      </c>
      <c r="AC47" s="73">
        <f t="shared" si="9"/>
        <v>0</v>
      </c>
      <c r="AD47" s="73">
        <f t="shared" si="10"/>
        <v>0</v>
      </c>
      <c r="AE47" s="73">
        <f t="shared" si="11"/>
        <v>0</v>
      </c>
      <c r="AF47" s="73">
        <f t="shared" si="12"/>
        <v>0</v>
      </c>
      <c r="AG47" s="73">
        <f t="shared" si="13"/>
        <v>0</v>
      </c>
      <c r="AH47" s="73">
        <f t="shared" si="14"/>
        <v>0</v>
      </c>
      <c r="AI47" s="73">
        <f t="shared" si="15"/>
        <v>0</v>
      </c>
      <c r="AJ47" s="73">
        <f t="shared" si="16"/>
        <v>0</v>
      </c>
      <c r="AK47" s="73">
        <f t="shared" si="17"/>
        <v>0</v>
      </c>
      <c r="AL47" s="73">
        <f t="shared" si="18"/>
        <v>0</v>
      </c>
      <c r="AM47" s="73">
        <f t="shared" si="18"/>
        <v>0</v>
      </c>
      <c r="AN47" s="73">
        <f t="shared" si="18"/>
        <v>0</v>
      </c>
    </row>
    <row r="48" spans="2:52" hidden="1">
      <c r="B48" s="61"/>
      <c r="C48" s="63"/>
      <c r="D48" s="80"/>
      <c r="E48" s="57"/>
      <c r="F48" s="77"/>
      <c r="G48" s="78">
        <f t="shared" si="1"/>
        <v>0</v>
      </c>
      <c r="H48" s="79">
        <f t="shared" si="2"/>
        <v>0</v>
      </c>
      <c r="I48" s="315"/>
      <c r="J48" s="73">
        <f t="shared" si="19"/>
        <v>0</v>
      </c>
      <c r="K48" s="73">
        <f t="shared" si="20"/>
        <v>0</v>
      </c>
      <c r="L48" s="73">
        <f t="shared" si="21"/>
        <v>0</v>
      </c>
      <c r="M48" s="73">
        <f t="shared" si="22"/>
        <v>0</v>
      </c>
      <c r="N48" s="73">
        <f t="shared" si="23"/>
        <v>0</v>
      </c>
      <c r="O48" s="73">
        <f t="shared" si="24"/>
        <v>0</v>
      </c>
      <c r="P48" s="73">
        <f t="shared" si="25"/>
        <v>0</v>
      </c>
      <c r="Q48" s="73">
        <f t="shared" si="26"/>
        <v>0</v>
      </c>
      <c r="R48" s="73">
        <f t="shared" si="27"/>
        <v>0</v>
      </c>
      <c r="S48" s="73">
        <f t="shared" si="28"/>
        <v>0</v>
      </c>
      <c r="T48" s="73">
        <f t="shared" si="29"/>
        <v>0</v>
      </c>
      <c r="U48" s="73">
        <f t="shared" si="30"/>
        <v>0</v>
      </c>
      <c r="V48" s="73">
        <f t="shared" si="31"/>
        <v>0</v>
      </c>
      <c r="W48" s="73">
        <f t="shared" si="31"/>
        <v>0</v>
      </c>
      <c r="X48" s="73">
        <f t="shared" si="31"/>
        <v>0</v>
      </c>
      <c r="Z48" s="73">
        <f t="shared" si="6"/>
        <v>0</v>
      </c>
      <c r="AA48" s="73">
        <f t="shared" si="7"/>
        <v>0</v>
      </c>
      <c r="AB48" s="73">
        <f t="shared" si="8"/>
        <v>0</v>
      </c>
      <c r="AC48" s="73">
        <f t="shared" si="9"/>
        <v>0</v>
      </c>
      <c r="AD48" s="73">
        <f t="shared" si="10"/>
        <v>0</v>
      </c>
      <c r="AE48" s="73">
        <f t="shared" si="11"/>
        <v>0</v>
      </c>
      <c r="AF48" s="73">
        <f t="shared" si="12"/>
        <v>0</v>
      </c>
      <c r="AG48" s="73">
        <f t="shared" si="13"/>
        <v>0</v>
      </c>
      <c r="AH48" s="73">
        <f t="shared" si="14"/>
        <v>0</v>
      </c>
      <c r="AI48" s="73">
        <f t="shared" si="15"/>
        <v>0</v>
      </c>
      <c r="AJ48" s="73">
        <f t="shared" si="16"/>
        <v>0</v>
      </c>
      <c r="AK48" s="73">
        <f t="shared" si="17"/>
        <v>0</v>
      </c>
      <c r="AL48" s="73">
        <f t="shared" si="18"/>
        <v>0</v>
      </c>
      <c r="AM48" s="73">
        <f t="shared" si="18"/>
        <v>0</v>
      </c>
      <c r="AN48" s="73">
        <f t="shared" si="18"/>
        <v>0</v>
      </c>
    </row>
    <row r="49" spans="2:42" ht="16.5" hidden="1" customHeight="1">
      <c r="B49" s="61"/>
      <c r="C49" s="63"/>
      <c r="D49" s="80"/>
      <c r="E49" s="57"/>
      <c r="F49" s="77"/>
      <c r="G49" s="78">
        <f t="shared" si="1"/>
        <v>0</v>
      </c>
      <c r="H49" s="79">
        <f t="shared" si="2"/>
        <v>0</v>
      </c>
      <c r="I49" s="315"/>
      <c r="J49" s="73">
        <f t="shared" si="19"/>
        <v>0</v>
      </c>
      <c r="K49" s="73">
        <f t="shared" si="20"/>
        <v>0</v>
      </c>
      <c r="L49" s="73">
        <f t="shared" si="21"/>
        <v>0</v>
      </c>
      <c r="M49" s="73">
        <f t="shared" si="22"/>
        <v>0</v>
      </c>
      <c r="N49" s="73">
        <f t="shared" si="23"/>
        <v>0</v>
      </c>
      <c r="O49" s="73">
        <f t="shared" si="24"/>
        <v>0</v>
      </c>
      <c r="P49" s="73">
        <f t="shared" si="25"/>
        <v>0</v>
      </c>
      <c r="Q49" s="73">
        <f t="shared" si="26"/>
        <v>0</v>
      </c>
      <c r="R49" s="73">
        <f t="shared" si="27"/>
        <v>0</v>
      </c>
      <c r="S49" s="73">
        <f t="shared" si="28"/>
        <v>0</v>
      </c>
      <c r="T49" s="73">
        <f t="shared" si="29"/>
        <v>0</v>
      </c>
      <c r="U49" s="73">
        <f t="shared" si="30"/>
        <v>0</v>
      </c>
      <c r="V49" s="73">
        <f t="shared" si="31"/>
        <v>0</v>
      </c>
      <c r="W49" s="73">
        <f t="shared" si="31"/>
        <v>0</v>
      </c>
      <c r="X49" s="73">
        <f t="shared" si="31"/>
        <v>0</v>
      </c>
      <c r="Z49" s="73">
        <f t="shared" si="6"/>
        <v>0</v>
      </c>
      <c r="AA49" s="73">
        <f t="shared" si="7"/>
        <v>0</v>
      </c>
      <c r="AB49" s="73">
        <f t="shared" si="8"/>
        <v>0</v>
      </c>
      <c r="AC49" s="73">
        <f t="shared" si="9"/>
        <v>0</v>
      </c>
      <c r="AD49" s="73">
        <f t="shared" si="10"/>
        <v>0</v>
      </c>
      <c r="AE49" s="73">
        <f t="shared" si="11"/>
        <v>0</v>
      </c>
      <c r="AF49" s="73">
        <f t="shared" si="12"/>
        <v>0</v>
      </c>
      <c r="AG49" s="73">
        <f t="shared" si="13"/>
        <v>0</v>
      </c>
      <c r="AH49" s="73">
        <f t="shared" si="14"/>
        <v>0</v>
      </c>
      <c r="AI49" s="73">
        <f t="shared" si="15"/>
        <v>0</v>
      </c>
      <c r="AJ49" s="73">
        <f t="shared" si="16"/>
        <v>0</v>
      </c>
      <c r="AK49" s="73">
        <f t="shared" si="17"/>
        <v>0</v>
      </c>
      <c r="AL49" s="73">
        <f t="shared" si="18"/>
        <v>0</v>
      </c>
      <c r="AM49" s="73">
        <f t="shared" si="18"/>
        <v>0</v>
      </c>
      <c r="AN49" s="73">
        <f t="shared" si="18"/>
        <v>0</v>
      </c>
    </row>
    <row r="50" spans="2:42" ht="16.5" hidden="1" customHeight="1">
      <c r="B50" s="61"/>
      <c r="C50" s="63"/>
      <c r="D50" s="80"/>
      <c r="E50" s="57"/>
      <c r="F50" s="77"/>
      <c r="G50" s="78">
        <f t="shared" si="1"/>
        <v>0</v>
      </c>
      <c r="H50" s="79">
        <f t="shared" si="2"/>
        <v>0</v>
      </c>
      <c r="I50" s="315"/>
      <c r="J50" s="73">
        <f t="shared" si="19"/>
        <v>0</v>
      </c>
      <c r="K50" s="73">
        <f t="shared" si="20"/>
        <v>0</v>
      </c>
      <c r="L50" s="73">
        <f t="shared" si="21"/>
        <v>0</v>
      </c>
      <c r="M50" s="73">
        <f t="shared" si="22"/>
        <v>0</v>
      </c>
      <c r="N50" s="73">
        <f t="shared" si="23"/>
        <v>0</v>
      </c>
      <c r="O50" s="73">
        <f t="shared" si="24"/>
        <v>0</v>
      </c>
      <c r="P50" s="73">
        <f t="shared" si="25"/>
        <v>0</v>
      </c>
      <c r="Q50" s="73">
        <f t="shared" si="26"/>
        <v>0</v>
      </c>
      <c r="R50" s="73">
        <f t="shared" si="27"/>
        <v>0</v>
      </c>
      <c r="S50" s="73">
        <f t="shared" si="28"/>
        <v>0</v>
      </c>
      <c r="T50" s="73">
        <f t="shared" si="29"/>
        <v>0</v>
      </c>
      <c r="U50" s="73">
        <f t="shared" si="30"/>
        <v>0</v>
      </c>
      <c r="V50" s="73">
        <f t="shared" si="31"/>
        <v>0</v>
      </c>
      <c r="W50" s="73">
        <f t="shared" si="31"/>
        <v>0</v>
      </c>
      <c r="X50" s="73">
        <f t="shared" si="31"/>
        <v>0</v>
      </c>
      <c r="Z50" s="73">
        <f t="shared" si="6"/>
        <v>0</v>
      </c>
      <c r="AA50" s="73">
        <f t="shared" si="7"/>
        <v>0</v>
      </c>
      <c r="AB50" s="73">
        <f t="shared" si="8"/>
        <v>0</v>
      </c>
      <c r="AC50" s="73">
        <f t="shared" si="9"/>
        <v>0</v>
      </c>
      <c r="AD50" s="73">
        <f t="shared" si="10"/>
        <v>0</v>
      </c>
      <c r="AE50" s="73">
        <f t="shared" si="11"/>
        <v>0</v>
      </c>
      <c r="AF50" s="73">
        <f t="shared" si="12"/>
        <v>0</v>
      </c>
      <c r="AG50" s="73">
        <f t="shared" si="13"/>
        <v>0</v>
      </c>
      <c r="AH50" s="73">
        <f t="shared" si="14"/>
        <v>0</v>
      </c>
      <c r="AI50" s="73">
        <f t="shared" si="15"/>
        <v>0</v>
      </c>
      <c r="AJ50" s="73">
        <f t="shared" si="16"/>
        <v>0</v>
      </c>
      <c r="AK50" s="73">
        <f t="shared" si="17"/>
        <v>0</v>
      </c>
      <c r="AL50" s="73">
        <f t="shared" si="18"/>
        <v>0</v>
      </c>
      <c r="AM50" s="73">
        <f t="shared" si="18"/>
        <v>0</v>
      </c>
      <c r="AN50" s="73">
        <f t="shared" si="18"/>
        <v>0</v>
      </c>
    </row>
    <row r="51" spans="2:42" ht="16.5" hidden="1" customHeight="1">
      <c r="B51" s="61"/>
      <c r="C51" s="63"/>
      <c r="D51" s="80"/>
      <c r="E51" s="57"/>
      <c r="F51" s="77"/>
      <c r="G51" s="78">
        <f t="shared" si="1"/>
        <v>0</v>
      </c>
      <c r="H51" s="79">
        <f t="shared" si="2"/>
        <v>0</v>
      </c>
      <c r="I51" s="315"/>
      <c r="J51" s="73">
        <f t="shared" si="19"/>
        <v>0</v>
      </c>
      <c r="K51" s="73">
        <f t="shared" si="20"/>
        <v>0</v>
      </c>
      <c r="L51" s="73">
        <f t="shared" si="21"/>
        <v>0</v>
      </c>
      <c r="M51" s="73">
        <f t="shared" si="22"/>
        <v>0</v>
      </c>
      <c r="N51" s="73">
        <f t="shared" si="23"/>
        <v>0</v>
      </c>
      <c r="O51" s="73">
        <f t="shared" si="24"/>
        <v>0</v>
      </c>
      <c r="P51" s="73">
        <f t="shared" si="25"/>
        <v>0</v>
      </c>
      <c r="Q51" s="73">
        <f t="shared" si="26"/>
        <v>0</v>
      </c>
      <c r="R51" s="73">
        <f t="shared" si="27"/>
        <v>0</v>
      </c>
      <c r="S51" s="73">
        <f t="shared" si="28"/>
        <v>0</v>
      </c>
      <c r="T51" s="73">
        <f t="shared" si="29"/>
        <v>0</v>
      </c>
      <c r="U51" s="73">
        <f t="shared" si="30"/>
        <v>0</v>
      </c>
      <c r="V51" s="73">
        <f t="shared" si="31"/>
        <v>0</v>
      </c>
      <c r="W51" s="73">
        <f t="shared" si="31"/>
        <v>0</v>
      </c>
      <c r="X51" s="73">
        <f t="shared" si="31"/>
        <v>0</v>
      </c>
      <c r="Z51" s="73">
        <f t="shared" si="6"/>
        <v>0</v>
      </c>
      <c r="AA51" s="73">
        <f t="shared" si="7"/>
        <v>0</v>
      </c>
      <c r="AB51" s="73">
        <f t="shared" si="8"/>
        <v>0</v>
      </c>
      <c r="AC51" s="73">
        <f t="shared" si="9"/>
        <v>0</v>
      </c>
      <c r="AD51" s="73">
        <f t="shared" si="10"/>
        <v>0</v>
      </c>
      <c r="AE51" s="73">
        <f t="shared" si="11"/>
        <v>0</v>
      </c>
      <c r="AF51" s="73">
        <f t="shared" si="12"/>
        <v>0</v>
      </c>
      <c r="AG51" s="73">
        <f t="shared" si="13"/>
        <v>0</v>
      </c>
      <c r="AH51" s="73">
        <f t="shared" si="14"/>
        <v>0</v>
      </c>
      <c r="AI51" s="73">
        <f t="shared" si="15"/>
        <v>0</v>
      </c>
      <c r="AJ51" s="73">
        <f t="shared" si="16"/>
        <v>0</v>
      </c>
      <c r="AK51" s="73">
        <f t="shared" si="17"/>
        <v>0</v>
      </c>
      <c r="AL51" s="73">
        <f t="shared" si="18"/>
        <v>0</v>
      </c>
      <c r="AM51" s="73">
        <f t="shared" si="18"/>
        <v>0</v>
      </c>
      <c r="AN51" s="73">
        <f t="shared" si="18"/>
        <v>0</v>
      </c>
    </row>
    <row r="52" spans="2:42" ht="16.5" hidden="1" customHeight="1">
      <c r="B52" s="61"/>
      <c r="C52" s="63"/>
      <c r="D52" s="80"/>
      <c r="E52" s="57"/>
      <c r="F52" s="77"/>
      <c r="G52" s="78">
        <f t="shared" si="1"/>
        <v>0</v>
      </c>
      <c r="H52" s="79">
        <f t="shared" si="2"/>
        <v>0</v>
      </c>
      <c r="I52" s="315"/>
      <c r="J52" s="73">
        <f t="shared" si="19"/>
        <v>0</v>
      </c>
      <c r="K52" s="73">
        <f t="shared" si="20"/>
        <v>0</v>
      </c>
      <c r="L52" s="73">
        <f t="shared" si="21"/>
        <v>0</v>
      </c>
      <c r="M52" s="73">
        <f t="shared" si="22"/>
        <v>0</v>
      </c>
      <c r="N52" s="73">
        <f t="shared" si="23"/>
        <v>0</v>
      </c>
      <c r="O52" s="73">
        <f t="shared" si="24"/>
        <v>0</v>
      </c>
      <c r="P52" s="73">
        <f t="shared" si="25"/>
        <v>0</v>
      </c>
      <c r="Q52" s="73">
        <f t="shared" si="26"/>
        <v>0</v>
      </c>
      <c r="R52" s="73">
        <f t="shared" si="27"/>
        <v>0</v>
      </c>
      <c r="S52" s="73">
        <f t="shared" si="28"/>
        <v>0</v>
      </c>
      <c r="T52" s="73">
        <f t="shared" si="29"/>
        <v>0</v>
      </c>
      <c r="U52" s="73">
        <f t="shared" si="30"/>
        <v>0</v>
      </c>
      <c r="V52" s="73">
        <f t="shared" si="31"/>
        <v>0</v>
      </c>
      <c r="W52" s="73">
        <f t="shared" si="31"/>
        <v>0</v>
      </c>
      <c r="X52" s="73">
        <f t="shared" si="31"/>
        <v>0</v>
      </c>
      <c r="Z52" s="73">
        <f t="shared" si="6"/>
        <v>0</v>
      </c>
      <c r="AA52" s="73">
        <f t="shared" si="7"/>
        <v>0</v>
      </c>
      <c r="AB52" s="73">
        <f t="shared" si="8"/>
        <v>0</v>
      </c>
      <c r="AC52" s="73">
        <f t="shared" si="9"/>
        <v>0</v>
      </c>
      <c r="AD52" s="73">
        <f t="shared" si="10"/>
        <v>0</v>
      </c>
      <c r="AE52" s="73">
        <f t="shared" si="11"/>
        <v>0</v>
      </c>
      <c r="AF52" s="73">
        <f t="shared" si="12"/>
        <v>0</v>
      </c>
      <c r="AG52" s="73">
        <f t="shared" si="13"/>
        <v>0</v>
      </c>
      <c r="AH52" s="73">
        <f t="shared" si="14"/>
        <v>0</v>
      </c>
      <c r="AI52" s="73">
        <f t="shared" si="15"/>
        <v>0</v>
      </c>
      <c r="AJ52" s="73">
        <f t="shared" si="16"/>
        <v>0</v>
      </c>
      <c r="AK52" s="73">
        <f t="shared" si="17"/>
        <v>0</v>
      </c>
      <c r="AL52" s="73">
        <f t="shared" si="18"/>
        <v>0</v>
      </c>
      <c r="AM52" s="73">
        <f t="shared" si="18"/>
        <v>0</v>
      </c>
      <c r="AN52" s="73">
        <f t="shared" si="18"/>
        <v>0</v>
      </c>
    </row>
    <row r="53" spans="2:42" ht="16.5" hidden="1" customHeight="1">
      <c r="B53" s="61"/>
      <c r="C53" s="63"/>
      <c r="D53" s="80"/>
      <c r="E53" s="57"/>
      <c r="F53" s="77"/>
      <c r="G53" s="78">
        <f t="shared" si="1"/>
        <v>0</v>
      </c>
      <c r="H53" s="79">
        <f t="shared" si="2"/>
        <v>0</v>
      </c>
      <c r="I53" s="315"/>
      <c r="J53" s="73">
        <f t="shared" si="19"/>
        <v>0</v>
      </c>
      <c r="K53" s="73">
        <f t="shared" si="20"/>
        <v>0</v>
      </c>
      <c r="L53" s="73">
        <f t="shared" si="21"/>
        <v>0</v>
      </c>
      <c r="M53" s="73">
        <f t="shared" si="22"/>
        <v>0</v>
      </c>
      <c r="N53" s="73">
        <f t="shared" si="23"/>
        <v>0</v>
      </c>
      <c r="O53" s="73">
        <f t="shared" si="24"/>
        <v>0</v>
      </c>
      <c r="P53" s="73">
        <f t="shared" si="25"/>
        <v>0</v>
      </c>
      <c r="Q53" s="73">
        <f t="shared" si="26"/>
        <v>0</v>
      </c>
      <c r="R53" s="73">
        <f t="shared" si="27"/>
        <v>0</v>
      </c>
      <c r="S53" s="73">
        <f t="shared" si="28"/>
        <v>0</v>
      </c>
      <c r="T53" s="73">
        <f t="shared" si="29"/>
        <v>0</v>
      </c>
      <c r="U53" s="73">
        <f t="shared" si="30"/>
        <v>0</v>
      </c>
      <c r="V53" s="73">
        <f t="shared" si="31"/>
        <v>0</v>
      </c>
      <c r="W53" s="73">
        <f t="shared" si="31"/>
        <v>0</v>
      </c>
      <c r="X53" s="73">
        <f t="shared" si="31"/>
        <v>0</v>
      </c>
      <c r="Z53" s="73">
        <f t="shared" si="6"/>
        <v>0</v>
      </c>
      <c r="AA53" s="73">
        <f t="shared" si="7"/>
        <v>0</v>
      </c>
      <c r="AB53" s="73">
        <f t="shared" si="8"/>
        <v>0</v>
      </c>
      <c r="AC53" s="73">
        <f t="shared" si="9"/>
        <v>0</v>
      </c>
      <c r="AD53" s="73">
        <f t="shared" si="10"/>
        <v>0</v>
      </c>
      <c r="AE53" s="73">
        <f t="shared" si="11"/>
        <v>0</v>
      </c>
      <c r="AF53" s="73">
        <f t="shared" si="12"/>
        <v>0</v>
      </c>
      <c r="AG53" s="73">
        <f t="shared" si="13"/>
        <v>0</v>
      </c>
      <c r="AH53" s="73">
        <f t="shared" si="14"/>
        <v>0</v>
      </c>
      <c r="AI53" s="73">
        <f t="shared" si="15"/>
        <v>0</v>
      </c>
      <c r="AJ53" s="73">
        <f t="shared" si="16"/>
        <v>0</v>
      </c>
      <c r="AK53" s="73">
        <f t="shared" si="17"/>
        <v>0</v>
      </c>
      <c r="AL53" s="73">
        <f t="shared" si="18"/>
        <v>0</v>
      </c>
      <c r="AM53" s="73">
        <f t="shared" si="18"/>
        <v>0</v>
      </c>
      <c r="AN53" s="73">
        <f t="shared" si="18"/>
        <v>0</v>
      </c>
    </row>
    <row r="54" spans="2:42" ht="16.5" hidden="1" customHeight="1">
      <c r="B54" s="61"/>
      <c r="C54" s="63"/>
      <c r="D54" s="80"/>
      <c r="E54" s="57"/>
      <c r="F54" s="77"/>
      <c r="G54" s="78">
        <f t="shared" si="1"/>
        <v>0</v>
      </c>
      <c r="H54" s="79">
        <f t="shared" si="2"/>
        <v>0</v>
      </c>
      <c r="I54" s="315"/>
      <c r="J54" s="73">
        <f t="shared" si="19"/>
        <v>0</v>
      </c>
      <c r="K54" s="73">
        <f t="shared" si="20"/>
        <v>0</v>
      </c>
      <c r="L54" s="73">
        <f t="shared" si="21"/>
        <v>0</v>
      </c>
      <c r="M54" s="73">
        <f t="shared" si="22"/>
        <v>0</v>
      </c>
      <c r="N54" s="73">
        <f t="shared" si="23"/>
        <v>0</v>
      </c>
      <c r="O54" s="73">
        <f t="shared" si="24"/>
        <v>0</v>
      </c>
      <c r="P54" s="73">
        <f t="shared" si="25"/>
        <v>0</v>
      </c>
      <c r="Q54" s="73">
        <f t="shared" si="26"/>
        <v>0</v>
      </c>
      <c r="R54" s="73">
        <f t="shared" si="27"/>
        <v>0</v>
      </c>
      <c r="S54" s="73">
        <f t="shared" si="28"/>
        <v>0</v>
      </c>
      <c r="T54" s="73">
        <f t="shared" si="29"/>
        <v>0</v>
      </c>
      <c r="U54" s="73">
        <f t="shared" si="30"/>
        <v>0</v>
      </c>
      <c r="V54" s="73">
        <f t="shared" si="31"/>
        <v>0</v>
      </c>
      <c r="W54" s="73">
        <f t="shared" si="31"/>
        <v>0</v>
      </c>
      <c r="X54" s="73">
        <f t="shared" si="31"/>
        <v>0</v>
      </c>
      <c r="Z54" s="73">
        <f t="shared" si="6"/>
        <v>0</v>
      </c>
      <c r="AA54" s="73">
        <f t="shared" si="7"/>
        <v>0</v>
      </c>
      <c r="AB54" s="73">
        <f t="shared" si="8"/>
        <v>0</v>
      </c>
      <c r="AC54" s="73">
        <f t="shared" si="9"/>
        <v>0</v>
      </c>
      <c r="AD54" s="73">
        <f t="shared" si="10"/>
        <v>0</v>
      </c>
      <c r="AE54" s="73">
        <f t="shared" si="11"/>
        <v>0</v>
      </c>
      <c r="AF54" s="73">
        <f t="shared" si="12"/>
        <v>0</v>
      </c>
      <c r="AG54" s="73">
        <f t="shared" si="13"/>
        <v>0</v>
      </c>
      <c r="AH54" s="73">
        <f t="shared" si="14"/>
        <v>0</v>
      </c>
      <c r="AI54" s="73">
        <f t="shared" si="15"/>
        <v>0</v>
      </c>
      <c r="AJ54" s="73">
        <f t="shared" si="16"/>
        <v>0</v>
      </c>
      <c r="AK54" s="73">
        <f t="shared" si="17"/>
        <v>0</v>
      </c>
      <c r="AL54" s="73">
        <f t="shared" si="18"/>
        <v>0</v>
      </c>
      <c r="AM54" s="73">
        <f t="shared" si="18"/>
        <v>0</v>
      </c>
      <c r="AN54" s="73">
        <f t="shared" si="18"/>
        <v>0</v>
      </c>
    </row>
    <row r="55" spans="2:42" ht="16.5" hidden="1" customHeight="1">
      <c r="B55" s="61"/>
      <c r="C55" s="63"/>
      <c r="D55" s="80"/>
      <c r="E55" s="57"/>
      <c r="F55" s="77"/>
      <c r="G55" s="78">
        <f t="shared" si="1"/>
        <v>0</v>
      </c>
      <c r="H55" s="79">
        <f t="shared" si="2"/>
        <v>0</v>
      </c>
      <c r="I55" s="315"/>
      <c r="J55" s="73">
        <f t="shared" si="19"/>
        <v>0</v>
      </c>
      <c r="K55" s="73">
        <f t="shared" si="20"/>
        <v>0</v>
      </c>
      <c r="L55" s="73">
        <f t="shared" si="21"/>
        <v>0</v>
      </c>
      <c r="M55" s="73">
        <f t="shared" si="22"/>
        <v>0</v>
      </c>
      <c r="N55" s="73">
        <f t="shared" si="23"/>
        <v>0</v>
      </c>
      <c r="O55" s="73">
        <f t="shared" si="24"/>
        <v>0</v>
      </c>
      <c r="P55" s="73">
        <f t="shared" si="25"/>
        <v>0</v>
      </c>
      <c r="Q55" s="73">
        <f t="shared" si="26"/>
        <v>0</v>
      </c>
      <c r="R55" s="73">
        <f t="shared" si="27"/>
        <v>0</v>
      </c>
      <c r="S55" s="73">
        <f t="shared" si="28"/>
        <v>0</v>
      </c>
      <c r="T55" s="73">
        <f t="shared" si="29"/>
        <v>0</v>
      </c>
      <c r="U55" s="73">
        <f t="shared" si="30"/>
        <v>0</v>
      </c>
      <c r="V55" s="73">
        <f t="shared" si="31"/>
        <v>0</v>
      </c>
      <c r="W55" s="73">
        <f t="shared" si="31"/>
        <v>0</v>
      </c>
      <c r="X55" s="73">
        <f t="shared" si="31"/>
        <v>0</v>
      </c>
      <c r="Z55" s="73">
        <f t="shared" si="6"/>
        <v>0</v>
      </c>
      <c r="AA55" s="73">
        <f t="shared" si="7"/>
        <v>0</v>
      </c>
      <c r="AB55" s="73">
        <f t="shared" si="8"/>
        <v>0</v>
      </c>
      <c r="AC55" s="73">
        <f t="shared" si="9"/>
        <v>0</v>
      </c>
      <c r="AD55" s="73">
        <f t="shared" si="10"/>
        <v>0</v>
      </c>
      <c r="AE55" s="73">
        <f t="shared" si="11"/>
        <v>0</v>
      </c>
      <c r="AF55" s="73">
        <f t="shared" si="12"/>
        <v>0</v>
      </c>
      <c r="AG55" s="73">
        <f t="shared" si="13"/>
        <v>0</v>
      </c>
      <c r="AH55" s="73">
        <f t="shared" si="14"/>
        <v>0</v>
      </c>
      <c r="AI55" s="73">
        <f t="shared" si="15"/>
        <v>0</v>
      </c>
      <c r="AJ55" s="73">
        <f t="shared" si="16"/>
        <v>0</v>
      </c>
      <c r="AK55" s="73">
        <f t="shared" si="17"/>
        <v>0</v>
      </c>
      <c r="AL55" s="73">
        <f t="shared" si="18"/>
        <v>0</v>
      </c>
      <c r="AM55" s="73">
        <f t="shared" si="18"/>
        <v>0</v>
      </c>
      <c r="AN55" s="73">
        <f t="shared" si="18"/>
        <v>0</v>
      </c>
    </row>
    <row r="56" spans="2:42" ht="16.5" hidden="1" customHeight="1">
      <c r="B56" s="61"/>
      <c r="C56" s="63"/>
      <c r="D56" s="80"/>
      <c r="E56" s="57"/>
      <c r="F56" s="77"/>
      <c r="G56" s="78">
        <f t="shared" si="1"/>
        <v>0</v>
      </c>
      <c r="H56" s="79">
        <f t="shared" si="2"/>
        <v>0</v>
      </c>
      <c r="I56" s="315"/>
      <c r="J56" s="73">
        <f t="shared" si="19"/>
        <v>0</v>
      </c>
      <c r="K56" s="73">
        <f t="shared" si="20"/>
        <v>0</v>
      </c>
      <c r="L56" s="73">
        <f t="shared" si="21"/>
        <v>0</v>
      </c>
      <c r="M56" s="73">
        <f t="shared" si="22"/>
        <v>0</v>
      </c>
      <c r="N56" s="73">
        <f t="shared" si="23"/>
        <v>0</v>
      </c>
      <c r="O56" s="73">
        <f t="shared" si="24"/>
        <v>0</v>
      </c>
      <c r="P56" s="73">
        <f t="shared" si="25"/>
        <v>0</v>
      </c>
      <c r="Q56" s="73">
        <f t="shared" si="26"/>
        <v>0</v>
      </c>
      <c r="R56" s="73">
        <f t="shared" si="27"/>
        <v>0</v>
      </c>
      <c r="S56" s="73">
        <f t="shared" si="28"/>
        <v>0</v>
      </c>
      <c r="T56" s="73">
        <f t="shared" si="29"/>
        <v>0</v>
      </c>
      <c r="U56" s="73">
        <f t="shared" si="30"/>
        <v>0</v>
      </c>
      <c r="V56" s="73">
        <f t="shared" si="31"/>
        <v>0</v>
      </c>
      <c r="W56" s="73">
        <f t="shared" si="31"/>
        <v>0</v>
      </c>
      <c r="X56" s="73">
        <f t="shared" si="31"/>
        <v>0</v>
      </c>
      <c r="Z56" s="73">
        <f t="shared" si="6"/>
        <v>0</v>
      </c>
      <c r="AA56" s="73">
        <f t="shared" si="7"/>
        <v>0</v>
      </c>
      <c r="AB56" s="73">
        <f t="shared" si="8"/>
        <v>0</v>
      </c>
      <c r="AC56" s="73">
        <f t="shared" si="9"/>
        <v>0</v>
      </c>
      <c r="AD56" s="73">
        <f t="shared" si="10"/>
        <v>0</v>
      </c>
      <c r="AE56" s="73">
        <f t="shared" si="11"/>
        <v>0</v>
      </c>
      <c r="AF56" s="73">
        <f t="shared" si="12"/>
        <v>0</v>
      </c>
      <c r="AG56" s="73">
        <f t="shared" si="13"/>
        <v>0</v>
      </c>
      <c r="AH56" s="73">
        <f t="shared" si="14"/>
        <v>0</v>
      </c>
      <c r="AI56" s="73">
        <f t="shared" si="15"/>
        <v>0</v>
      </c>
      <c r="AJ56" s="73">
        <f t="shared" si="16"/>
        <v>0</v>
      </c>
      <c r="AK56" s="73">
        <f t="shared" si="17"/>
        <v>0</v>
      </c>
      <c r="AL56" s="73">
        <f t="shared" si="18"/>
        <v>0</v>
      </c>
      <c r="AM56" s="73">
        <f t="shared" si="18"/>
        <v>0</v>
      </c>
      <c r="AN56" s="73">
        <f t="shared" si="18"/>
        <v>0</v>
      </c>
    </row>
    <row r="57" spans="2:42" ht="16.5" hidden="1" customHeight="1">
      <c r="B57" s="61"/>
      <c r="C57" s="63"/>
      <c r="D57" s="80"/>
      <c r="E57" s="57"/>
      <c r="F57" s="77"/>
      <c r="G57" s="78">
        <f t="shared" si="1"/>
        <v>0</v>
      </c>
      <c r="H57" s="79">
        <f t="shared" si="2"/>
        <v>0</v>
      </c>
      <c r="I57" s="315"/>
      <c r="J57" s="73">
        <f t="shared" si="19"/>
        <v>0</v>
      </c>
      <c r="K57" s="73">
        <f t="shared" si="20"/>
        <v>0</v>
      </c>
      <c r="L57" s="73">
        <f t="shared" si="21"/>
        <v>0</v>
      </c>
      <c r="M57" s="73">
        <f t="shared" si="22"/>
        <v>0</v>
      </c>
      <c r="N57" s="73">
        <f t="shared" si="23"/>
        <v>0</v>
      </c>
      <c r="O57" s="73">
        <f t="shared" si="24"/>
        <v>0</v>
      </c>
      <c r="P57" s="73">
        <f t="shared" si="25"/>
        <v>0</v>
      </c>
      <c r="Q57" s="73">
        <f t="shared" si="26"/>
        <v>0</v>
      </c>
      <c r="R57" s="73">
        <f t="shared" si="27"/>
        <v>0</v>
      </c>
      <c r="S57" s="73">
        <f t="shared" si="28"/>
        <v>0</v>
      </c>
      <c r="T57" s="73">
        <f t="shared" si="29"/>
        <v>0</v>
      </c>
      <c r="U57" s="73">
        <f t="shared" si="30"/>
        <v>0</v>
      </c>
      <c r="V57" s="73">
        <f t="shared" si="31"/>
        <v>0</v>
      </c>
      <c r="W57" s="73">
        <f t="shared" si="31"/>
        <v>0</v>
      </c>
      <c r="X57" s="73">
        <f t="shared" si="31"/>
        <v>0</v>
      </c>
      <c r="Z57" s="73">
        <f t="shared" si="6"/>
        <v>0</v>
      </c>
      <c r="AA57" s="73">
        <f t="shared" si="7"/>
        <v>0</v>
      </c>
      <c r="AB57" s="73">
        <f t="shared" si="8"/>
        <v>0</v>
      </c>
      <c r="AC57" s="73">
        <f t="shared" si="9"/>
        <v>0</v>
      </c>
      <c r="AD57" s="73">
        <f t="shared" si="10"/>
        <v>0</v>
      </c>
      <c r="AE57" s="73">
        <f t="shared" si="11"/>
        <v>0</v>
      </c>
      <c r="AF57" s="73">
        <f t="shared" si="12"/>
        <v>0</v>
      </c>
      <c r="AG57" s="73">
        <f t="shared" si="13"/>
        <v>0</v>
      </c>
      <c r="AH57" s="73">
        <f t="shared" si="14"/>
        <v>0</v>
      </c>
      <c r="AI57" s="73">
        <f t="shared" si="15"/>
        <v>0</v>
      </c>
      <c r="AJ57" s="73">
        <f t="shared" si="16"/>
        <v>0</v>
      </c>
      <c r="AK57" s="73">
        <f t="shared" si="17"/>
        <v>0</v>
      </c>
      <c r="AL57" s="73">
        <f t="shared" si="18"/>
        <v>0</v>
      </c>
      <c r="AM57" s="73">
        <f t="shared" si="18"/>
        <v>0</v>
      </c>
      <c r="AN57" s="73">
        <f t="shared" si="18"/>
        <v>0</v>
      </c>
    </row>
    <row r="58" spans="2:42" ht="16.5" hidden="1" customHeight="1">
      <c r="B58" s="61"/>
      <c r="C58" s="63"/>
      <c r="D58" s="80"/>
      <c r="E58" s="57"/>
      <c r="F58" s="77"/>
      <c r="G58" s="78">
        <f t="shared" si="1"/>
        <v>0</v>
      </c>
      <c r="H58" s="79">
        <f t="shared" si="2"/>
        <v>0</v>
      </c>
      <c r="I58" s="315"/>
      <c r="J58" s="73">
        <f t="shared" si="19"/>
        <v>0</v>
      </c>
      <c r="K58" s="73">
        <f t="shared" si="20"/>
        <v>0</v>
      </c>
      <c r="L58" s="73">
        <f t="shared" si="21"/>
        <v>0</v>
      </c>
      <c r="M58" s="73">
        <f t="shared" si="22"/>
        <v>0</v>
      </c>
      <c r="N58" s="73">
        <f t="shared" si="23"/>
        <v>0</v>
      </c>
      <c r="O58" s="73">
        <f t="shared" si="24"/>
        <v>0</v>
      </c>
      <c r="P58" s="73">
        <f t="shared" si="25"/>
        <v>0</v>
      </c>
      <c r="Q58" s="73">
        <f t="shared" si="26"/>
        <v>0</v>
      </c>
      <c r="R58" s="73">
        <f t="shared" si="27"/>
        <v>0</v>
      </c>
      <c r="S58" s="73">
        <f t="shared" si="28"/>
        <v>0</v>
      </c>
      <c r="T58" s="73">
        <f t="shared" si="29"/>
        <v>0</v>
      </c>
      <c r="U58" s="73">
        <f t="shared" si="30"/>
        <v>0</v>
      </c>
      <c r="V58" s="73">
        <f t="shared" si="31"/>
        <v>0</v>
      </c>
      <c r="W58" s="73">
        <f t="shared" si="31"/>
        <v>0</v>
      </c>
      <c r="X58" s="73">
        <f t="shared" si="31"/>
        <v>0</v>
      </c>
      <c r="Z58" s="73">
        <f t="shared" si="6"/>
        <v>0</v>
      </c>
      <c r="AA58" s="73">
        <f t="shared" si="7"/>
        <v>0</v>
      </c>
      <c r="AB58" s="73">
        <f t="shared" si="8"/>
        <v>0</v>
      </c>
      <c r="AC58" s="73">
        <f t="shared" si="9"/>
        <v>0</v>
      </c>
      <c r="AD58" s="73">
        <f t="shared" si="10"/>
        <v>0</v>
      </c>
      <c r="AE58" s="73">
        <f t="shared" si="11"/>
        <v>0</v>
      </c>
      <c r="AF58" s="73">
        <f t="shared" si="12"/>
        <v>0</v>
      </c>
      <c r="AG58" s="73">
        <f t="shared" si="13"/>
        <v>0</v>
      </c>
      <c r="AH58" s="73">
        <f t="shared" si="14"/>
        <v>0</v>
      </c>
      <c r="AI58" s="73">
        <f t="shared" si="15"/>
        <v>0</v>
      </c>
      <c r="AJ58" s="73">
        <f t="shared" si="16"/>
        <v>0</v>
      </c>
      <c r="AK58" s="73">
        <f t="shared" si="17"/>
        <v>0</v>
      </c>
      <c r="AL58" s="73">
        <f t="shared" si="18"/>
        <v>0</v>
      </c>
      <c r="AM58" s="73">
        <f t="shared" si="18"/>
        <v>0</v>
      </c>
      <c r="AN58" s="73">
        <f t="shared" si="18"/>
        <v>0</v>
      </c>
    </row>
    <row r="59" spans="2:42" ht="16.5" hidden="1" customHeight="1">
      <c r="B59" s="61"/>
      <c r="C59" s="63"/>
      <c r="D59" s="80"/>
      <c r="E59" s="57"/>
      <c r="F59" s="77"/>
      <c r="G59" s="78">
        <f t="shared" si="1"/>
        <v>0</v>
      </c>
      <c r="H59" s="79">
        <f t="shared" si="2"/>
        <v>0</v>
      </c>
      <c r="I59" s="315"/>
      <c r="J59" s="73">
        <f t="shared" si="19"/>
        <v>0</v>
      </c>
      <c r="K59" s="73">
        <f t="shared" si="20"/>
        <v>0</v>
      </c>
      <c r="L59" s="73">
        <f t="shared" si="21"/>
        <v>0</v>
      </c>
      <c r="M59" s="73">
        <f t="shared" si="22"/>
        <v>0</v>
      </c>
      <c r="N59" s="73">
        <f t="shared" si="23"/>
        <v>0</v>
      </c>
      <c r="O59" s="73">
        <f t="shared" si="24"/>
        <v>0</v>
      </c>
      <c r="P59" s="73">
        <f t="shared" si="25"/>
        <v>0</v>
      </c>
      <c r="Q59" s="73">
        <f t="shared" si="26"/>
        <v>0</v>
      </c>
      <c r="R59" s="73">
        <f t="shared" si="27"/>
        <v>0</v>
      </c>
      <c r="S59" s="73">
        <f t="shared" si="28"/>
        <v>0</v>
      </c>
      <c r="T59" s="73">
        <f t="shared" si="29"/>
        <v>0</v>
      </c>
      <c r="U59" s="73">
        <f t="shared" si="30"/>
        <v>0</v>
      </c>
      <c r="V59" s="73">
        <f t="shared" si="31"/>
        <v>0</v>
      </c>
      <c r="W59" s="73">
        <f t="shared" si="31"/>
        <v>0</v>
      </c>
      <c r="X59" s="73">
        <f t="shared" si="31"/>
        <v>0</v>
      </c>
      <c r="Z59" s="73">
        <f t="shared" si="6"/>
        <v>0</v>
      </c>
      <c r="AA59" s="73">
        <f t="shared" si="7"/>
        <v>0</v>
      </c>
      <c r="AB59" s="73">
        <f t="shared" si="8"/>
        <v>0</v>
      </c>
      <c r="AC59" s="73">
        <f t="shared" si="9"/>
        <v>0</v>
      </c>
      <c r="AD59" s="73">
        <f t="shared" si="10"/>
        <v>0</v>
      </c>
      <c r="AE59" s="73">
        <f t="shared" si="11"/>
        <v>0</v>
      </c>
      <c r="AF59" s="73">
        <f t="shared" si="12"/>
        <v>0</v>
      </c>
      <c r="AG59" s="73">
        <f t="shared" si="13"/>
        <v>0</v>
      </c>
      <c r="AH59" s="73">
        <f t="shared" si="14"/>
        <v>0</v>
      </c>
      <c r="AI59" s="73">
        <f t="shared" si="15"/>
        <v>0</v>
      </c>
      <c r="AJ59" s="73">
        <f t="shared" si="16"/>
        <v>0</v>
      </c>
      <c r="AK59" s="73">
        <f t="shared" si="17"/>
        <v>0</v>
      </c>
      <c r="AL59" s="73">
        <f t="shared" si="18"/>
        <v>0</v>
      </c>
      <c r="AM59" s="73">
        <f t="shared" si="18"/>
        <v>0</v>
      </c>
      <c r="AN59" s="73">
        <f t="shared" si="18"/>
        <v>0</v>
      </c>
    </row>
    <row r="60" spans="2:42" ht="16.5" hidden="1" customHeight="1">
      <c r="B60" s="61"/>
      <c r="C60" s="63"/>
      <c r="D60" s="80"/>
      <c r="E60" s="57"/>
      <c r="F60" s="77"/>
      <c r="G60" s="78">
        <f t="shared" si="1"/>
        <v>0</v>
      </c>
      <c r="H60" s="79">
        <f t="shared" si="2"/>
        <v>0</v>
      </c>
      <c r="I60" s="315"/>
      <c r="J60" s="73">
        <f t="shared" si="19"/>
        <v>0</v>
      </c>
      <c r="K60" s="73">
        <f t="shared" si="20"/>
        <v>0</v>
      </c>
      <c r="L60" s="73">
        <f t="shared" si="21"/>
        <v>0</v>
      </c>
      <c r="M60" s="73">
        <f t="shared" si="22"/>
        <v>0</v>
      </c>
      <c r="N60" s="73">
        <f t="shared" si="23"/>
        <v>0</v>
      </c>
      <c r="O60" s="73">
        <f t="shared" si="24"/>
        <v>0</v>
      </c>
      <c r="P60" s="73">
        <f t="shared" si="25"/>
        <v>0</v>
      </c>
      <c r="Q60" s="73">
        <f t="shared" si="26"/>
        <v>0</v>
      </c>
      <c r="R60" s="73">
        <f t="shared" si="27"/>
        <v>0</v>
      </c>
      <c r="S60" s="73">
        <f t="shared" si="28"/>
        <v>0</v>
      </c>
      <c r="T60" s="73">
        <f t="shared" si="29"/>
        <v>0</v>
      </c>
      <c r="U60" s="73">
        <f t="shared" si="30"/>
        <v>0</v>
      </c>
      <c r="V60" s="73">
        <f t="shared" si="31"/>
        <v>0</v>
      </c>
      <c r="W60" s="73">
        <f t="shared" si="31"/>
        <v>0</v>
      </c>
      <c r="X60" s="73">
        <f t="shared" si="31"/>
        <v>0</v>
      </c>
      <c r="Z60" s="73">
        <f t="shared" si="6"/>
        <v>0</v>
      </c>
      <c r="AA60" s="73">
        <f t="shared" si="7"/>
        <v>0</v>
      </c>
      <c r="AB60" s="73">
        <f t="shared" si="8"/>
        <v>0</v>
      </c>
      <c r="AC60" s="73">
        <f t="shared" si="9"/>
        <v>0</v>
      </c>
      <c r="AD60" s="73">
        <f t="shared" si="10"/>
        <v>0</v>
      </c>
      <c r="AE60" s="73">
        <f t="shared" si="11"/>
        <v>0</v>
      </c>
      <c r="AF60" s="73">
        <f t="shared" si="12"/>
        <v>0</v>
      </c>
      <c r="AG60" s="73">
        <f t="shared" si="13"/>
        <v>0</v>
      </c>
      <c r="AH60" s="73">
        <f t="shared" si="14"/>
        <v>0</v>
      </c>
      <c r="AI60" s="73">
        <f t="shared" si="15"/>
        <v>0</v>
      </c>
      <c r="AJ60" s="73">
        <f t="shared" si="16"/>
        <v>0</v>
      </c>
      <c r="AK60" s="73">
        <f t="shared" si="17"/>
        <v>0</v>
      </c>
      <c r="AL60" s="73">
        <f t="shared" si="18"/>
        <v>0</v>
      </c>
      <c r="AM60" s="73">
        <f t="shared" si="18"/>
        <v>0</v>
      </c>
      <c r="AN60" s="73">
        <f t="shared" si="18"/>
        <v>0</v>
      </c>
    </row>
    <row r="61" spans="2:42" ht="16.5" hidden="1" customHeight="1">
      <c r="B61" s="61"/>
      <c r="C61" s="63"/>
      <c r="D61" s="80"/>
      <c r="E61" s="57"/>
      <c r="F61" s="77"/>
      <c r="G61" s="78">
        <f t="shared" si="1"/>
        <v>0</v>
      </c>
      <c r="H61" s="79">
        <f t="shared" si="2"/>
        <v>0</v>
      </c>
      <c r="I61" s="315"/>
      <c r="J61" s="73">
        <f t="shared" si="19"/>
        <v>0</v>
      </c>
      <c r="K61" s="73">
        <f t="shared" si="20"/>
        <v>0</v>
      </c>
      <c r="L61" s="73">
        <f t="shared" si="21"/>
        <v>0</v>
      </c>
      <c r="M61" s="73">
        <f t="shared" si="22"/>
        <v>0</v>
      </c>
      <c r="N61" s="73">
        <f t="shared" si="23"/>
        <v>0</v>
      </c>
      <c r="O61" s="73">
        <f t="shared" si="24"/>
        <v>0</v>
      </c>
      <c r="P61" s="73">
        <f t="shared" si="25"/>
        <v>0</v>
      </c>
      <c r="Q61" s="73">
        <f t="shared" si="26"/>
        <v>0</v>
      </c>
      <c r="R61" s="73">
        <f t="shared" si="27"/>
        <v>0</v>
      </c>
      <c r="S61" s="73">
        <f t="shared" si="28"/>
        <v>0</v>
      </c>
      <c r="T61" s="73">
        <f t="shared" si="29"/>
        <v>0</v>
      </c>
      <c r="U61" s="73">
        <f t="shared" si="30"/>
        <v>0</v>
      </c>
      <c r="V61" s="73">
        <f t="shared" si="31"/>
        <v>0</v>
      </c>
      <c r="W61" s="73">
        <f t="shared" si="31"/>
        <v>0</v>
      </c>
      <c r="X61" s="73">
        <f t="shared" si="31"/>
        <v>0</v>
      </c>
      <c r="Z61" s="73">
        <f t="shared" si="6"/>
        <v>0</v>
      </c>
      <c r="AA61" s="73">
        <f t="shared" si="7"/>
        <v>0</v>
      </c>
      <c r="AB61" s="73">
        <f t="shared" si="8"/>
        <v>0</v>
      </c>
      <c r="AC61" s="73">
        <f t="shared" si="9"/>
        <v>0</v>
      </c>
      <c r="AD61" s="73">
        <f t="shared" si="10"/>
        <v>0</v>
      </c>
      <c r="AE61" s="73">
        <f t="shared" si="11"/>
        <v>0</v>
      </c>
      <c r="AF61" s="73">
        <f t="shared" si="12"/>
        <v>0</v>
      </c>
      <c r="AG61" s="73">
        <f t="shared" si="13"/>
        <v>0</v>
      </c>
      <c r="AH61" s="73">
        <f t="shared" si="14"/>
        <v>0</v>
      </c>
      <c r="AI61" s="73">
        <f t="shared" si="15"/>
        <v>0</v>
      </c>
      <c r="AJ61" s="73">
        <f t="shared" si="16"/>
        <v>0</v>
      </c>
      <c r="AK61" s="73">
        <f t="shared" si="17"/>
        <v>0</v>
      </c>
      <c r="AL61" s="73">
        <f t="shared" si="18"/>
        <v>0</v>
      </c>
      <c r="AM61" s="73">
        <f t="shared" si="18"/>
        <v>0</v>
      </c>
      <c r="AN61" s="73">
        <f t="shared" si="18"/>
        <v>0</v>
      </c>
    </row>
    <row r="62" spans="2:42" ht="17.25" hidden="1" customHeight="1" thickBot="1">
      <c r="B62" s="101"/>
      <c r="C62" s="85"/>
      <c r="D62" s="165"/>
      <c r="E62" s="87"/>
      <c r="F62" s="158"/>
      <c r="G62" s="156">
        <f t="shared" si="1"/>
        <v>0</v>
      </c>
      <c r="H62" s="157">
        <f t="shared" si="2"/>
        <v>0</v>
      </c>
      <c r="I62" s="315"/>
      <c r="J62" s="73">
        <f t="shared" si="19"/>
        <v>0</v>
      </c>
      <c r="K62" s="73">
        <f t="shared" si="20"/>
        <v>0</v>
      </c>
      <c r="L62" s="73">
        <f t="shared" si="21"/>
        <v>0</v>
      </c>
      <c r="M62" s="73">
        <f t="shared" si="22"/>
        <v>0</v>
      </c>
      <c r="N62" s="73">
        <f t="shared" si="23"/>
        <v>0</v>
      </c>
      <c r="O62" s="73">
        <f t="shared" si="24"/>
        <v>0</v>
      </c>
      <c r="P62" s="73">
        <f t="shared" si="25"/>
        <v>0</v>
      </c>
      <c r="Q62" s="73">
        <f t="shared" si="26"/>
        <v>0</v>
      </c>
      <c r="R62" s="73">
        <f t="shared" si="27"/>
        <v>0</v>
      </c>
      <c r="S62" s="73">
        <f t="shared" si="28"/>
        <v>0</v>
      </c>
      <c r="T62" s="73">
        <f t="shared" si="29"/>
        <v>0</v>
      </c>
      <c r="U62" s="73">
        <f t="shared" si="30"/>
        <v>0</v>
      </c>
      <c r="V62" s="73">
        <f t="shared" si="31"/>
        <v>0</v>
      </c>
      <c r="W62" s="73">
        <f t="shared" si="31"/>
        <v>0</v>
      </c>
      <c r="X62" s="73">
        <f t="shared" si="31"/>
        <v>0</v>
      </c>
      <c r="Z62" s="73">
        <f t="shared" si="6"/>
        <v>0</v>
      </c>
      <c r="AA62" s="73">
        <f t="shared" si="7"/>
        <v>0</v>
      </c>
      <c r="AB62" s="73">
        <f t="shared" si="8"/>
        <v>0</v>
      </c>
      <c r="AC62" s="73">
        <f t="shared" si="9"/>
        <v>0</v>
      </c>
      <c r="AD62" s="73">
        <f t="shared" si="10"/>
        <v>0</v>
      </c>
      <c r="AE62" s="73">
        <f t="shared" si="11"/>
        <v>0</v>
      </c>
      <c r="AF62" s="73">
        <f t="shared" si="12"/>
        <v>0</v>
      </c>
      <c r="AG62" s="73">
        <f t="shared" si="13"/>
        <v>0</v>
      </c>
      <c r="AH62" s="73">
        <f t="shared" si="14"/>
        <v>0</v>
      </c>
      <c r="AI62" s="73">
        <f t="shared" si="15"/>
        <v>0</v>
      </c>
      <c r="AJ62" s="73">
        <f t="shared" si="16"/>
        <v>0</v>
      </c>
      <c r="AK62" s="73">
        <f t="shared" si="17"/>
        <v>0</v>
      </c>
      <c r="AL62" s="73">
        <f t="shared" si="18"/>
        <v>0</v>
      </c>
      <c r="AM62" s="73">
        <f t="shared" si="18"/>
        <v>0</v>
      </c>
      <c r="AN62" s="73">
        <f t="shared" si="18"/>
        <v>0</v>
      </c>
    </row>
    <row r="63" spans="2:42" ht="17.25" thickBot="1">
      <c r="C63" s="650" t="s">
        <v>43</v>
      </c>
      <c r="D63" s="651"/>
      <c r="E63" s="64">
        <f>SUM(E3:E62)</f>
        <v>48.599999999999994</v>
      </c>
      <c r="F63" s="70"/>
      <c r="G63" s="65">
        <f>SUM(G3:G62)</f>
        <v>0</v>
      </c>
      <c r="H63" s="66">
        <f>SUM(H3:H62)</f>
        <v>48.599999999999994</v>
      </c>
      <c r="I63" s="317"/>
      <c r="J63" s="74">
        <f>SUM(J3:J62)</f>
        <v>0</v>
      </c>
      <c r="K63" s="74">
        <f t="shared" ref="K63:X63" si="32">SUM(K3:K62)</f>
        <v>0</v>
      </c>
      <c r="L63" s="74">
        <f t="shared" si="32"/>
        <v>0</v>
      </c>
      <c r="M63" s="74">
        <f t="shared" si="32"/>
        <v>0</v>
      </c>
      <c r="N63" s="74">
        <f t="shared" si="32"/>
        <v>0</v>
      </c>
      <c r="O63" s="74">
        <f t="shared" si="32"/>
        <v>0</v>
      </c>
      <c r="P63" s="74">
        <f t="shared" si="32"/>
        <v>0</v>
      </c>
      <c r="Q63" s="74">
        <f t="shared" si="32"/>
        <v>0</v>
      </c>
      <c r="R63" s="74">
        <f t="shared" si="32"/>
        <v>0</v>
      </c>
      <c r="S63" s="74">
        <f t="shared" si="32"/>
        <v>48.599999999999994</v>
      </c>
      <c r="T63" s="74">
        <f t="shared" si="32"/>
        <v>0</v>
      </c>
      <c r="U63" s="74">
        <f t="shared" si="32"/>
        <v>0</v>
      </c>
      <c r="V63" s="74">
        <f t="shared" si="32"/>
        <v>0</v>
      </c>
      <c r="W63" s="74">
        <f t="shared" si="32"/>
        <v>0</v>
      </c>
      <c r="X63" s="74">
        <f t="shared" si="32"/>
        <v>0</v>
      </c>
      <c r="Y63" s="74"/>
      <c r="Z63" s="74">
        <f>SUM(Z3:Z62)</f>
        <v>0</v>
      </c>
      <c r="AA63" s="74">
        <f t="shared" ref="AA63:AN63" si="33">SUM(AA3:AA62)</f>
        <v>0</v>
      </c>
      <c r="AB63" s="74">
        <f t="shared" si="33"/>
        <v>0</v>
      </c>
      <c r="AC63" s="74">
        <f t="shared" si="33"/>
        <v>0</v>
      </c>
      <c r="AD63" s="74">
        <f t="shared" si="33"/>
        <v>0</v>
      </c>
      <c r="AE63" s="74">
        <f t="shared" si="33"/>
        <v>0</v>
      </c>
      <c r="AF63" s="74">
        <f t="shared" si="33"/>
        <v>0</v>
      </c>
      <c r="AG63" s="74">
        <f t="shared" si="33"/>
        <v>0</v>
      </c>
      <c r="AH63" s="74">
        <f t="shared" si="33"/>
        <v>0</v>
      </c>
      <c r="AI63" s="74">
        <f t="shared" si="33"/>
        <v>0</v>
      </c>
      <c r="AJ63" s="74">
        <f t="shared" si="33"/>
        <v>0</v>
      </c>
      <c r="AK63" s="74">
        <f t="shared" si="33"/>
        <v>0</v>
      </c>
      <c r="AL63" s="74">
        <f t="shared" si="33"/>
        <v>0</v>
      </c>
      <c r="AM63" s="74">
        <f t="shared" si="33"/>
        <v>0</v>
      </c>
      <c r="AN63" s="74">
        <f t="shared" si="33"/>
        <v>0</v>
      </c>
      <c r="AO63" s="74"/>
      <c r="AP63" s="74"/>
    </row>
    <row r="64" spans="2:42">
      <c r="H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mergeCells count="6">
    <mergeCell ref="AR18:AT18"/>
    <mergeCell ref="C63:D63"/>
    <mergeCell ref="AV23:AW23"/>
    <mergeCell ref="AY23:AZ23"/>
    <mergeCell ref="AS25:AT25"/>
    <mergeCell ref="AS27:AT28"/>
  </mergeCells>
  <dataValidations count="3">
    <dataValidation type="list" allowBlank="1" showInputMessage="1" showErrorMessage="1" sqref="F3:F62">
      <formula1>$AQ$17:$AQ$19</formula1>
    </dataValidation>
    <dataValidation type="list" allowBlank="1" showInputMessage="1" showErrorMessage="1" sqref="D6:D62 D3:D4">
      <formula1>$AQ$2:$AQ$16</formula1>
    </dataValidation>
    <dataValidation type="list" allowBlank="1" showInputMessage="1" showErrorMessage="1" sqref="D5">
      <formula1>$AQ$2:$AQ$12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AZ70"/>
  <sheetViews>
    <sheetView workbookViewId="0">
      <selection sqref="A1:XFD1048576"/>
    </sheetView>
  </sheetViews>
  <sheetFormatPr defaultRowHeight="16.5"/>
  <cols>
    <col min="1" max="1" width="1" style="56" customWidth="1"/>
    <col min="2" max="2" width="6.5703125" style="134" bestFit="1" customWidth="1"/>
    <col min="3" max="3" width="16.7109375" style="56" customWidth="1"/>
    <col min="4" max="4" width="17.5703125" style="56" customWidth="1"/>
    <col min="5" max="5" width="13.7109375" style="56" customWidth="1"/>
    <col min="6" max="6" width="13.7109375" style="134" customWidth="1"/>
    <col min="7" max="8" width="13.7109375" style="56" customWidth="1"/>
    <col min="9" max="9" width="8.42578125" style="313" customWidth="1"/>
    <col min="10" max="10" width="13.5703125" style="56" hidden="1" customWidth="1"/>
    <col min="11" max="11" width="7.85546875" style="56" hidden="1" customWidth="1"/>
    <col min="12" max="12" width="7.42578125" style="56" hidden="1" customWidth="1"/>
    <col min="13" max="13" width="9.7109375" style="56" hidden="1" customWidth="1"/>
    <col min="14" max="14" width="7.42578125" style="56" hidden="1" customWidth="1"/>
    <col min="15" max="15" width="14.5703125" style="56" hidden="1" customWidth="1"/>
    <col min="16" max="16" width="16.85546875" style="56" hidden="1" customWidth="1"/>
    <col min="17" max="17" width="7.7109375" style="56" hidden="1" customWidth="1"/>
    <col min="18" max="18" width="8.85546875" style="56" hidden="1" customWidth="1"/>
    <col min="19" max="19" width="8" style="56" hidden="1" customWidth="1"/>
    <col min="20" max="20" width="7.42578125" style="56" hidden="1" customWidth="1"/>
    <col min="21" max="21" width="2" style="56" hidden="1" customWidth="1"/>
    <col min="22" max="22" width="9.7109375" style="56" hidden="1" customWidth="1"/>
    <col min="23" max="24" width="7.42578125" style="56" hidden="1" customWidth="1"/>
    <col min="25" max="25" width="1.7109375" style="56" hidden="1" customWidth="1"/>
    <col min="26" max="26" width="13.5703125" style="56" hidden="1" customWidth="1"/>
    <col min="27" max="27" width="7.85546875" style="56" hidden="1" customWidth="1"/>
    <col min="28" max="28" width="7.42578125" style="56" hidden="1" customWidth="1"/>
    <col min="29" max="29" width="9.7109375" style="56" hidden="1" customWidth="1"/>
    <col min="30" max="30" width="7.42578125" style="56" hidden="1" customWidth="1"/>
    <col min="31" max="31" width="14.5703125" style="56" hidden="1" customWidth="1"/>
    <col min="32" max="32" width="16.85546875" style="56" hidden="1" customWidth="1"/>
    <col min="33" max="33" width="7.7109375" style="56" hidden="1" customWidth="1"/>
    <col min="34" max="34" width="8.85546875" style="56" hidden="1" customWidth="1"/>
    <col min="35" max="35" width="8" style="56" hidden="1" customWidth="1"/>
    <col min="36" max="36" width="7.42578125" style="56" hidden="1" customWidth="1"/>
    <col min="37" max="37" width="13.42578125" style="56" hidden="1" customWidth="1"/>
    <col min="38" max="38" width="10.28515625" style="290" hidden="1" customWidth="1"/>
    <col min="39" max="40" width="7.42578125" style="56" hidden="1" customWidth="1"/>
    <col min="41" max="41" width="4" style="56" hidden="1" customWidth="1"/>
    <col min="42" max="42" width="4.42578125" style="56" customWidth="1"/>
    <col min="43" max="43" width="16.85546875" style="56" bestFit="1" customWidth="1"/>
    <col min="44" max="47" width="12.7109375" style="56" customWidth="1"/>
    <col min="48" max="48" width="8.28515625" style="56" bestFit="1" customWidth="1"/>
    <col min="49" max="49" width="10.5703125" style="56" bestFit="1" customWidth="1"/>
    <col min="50" max="50" width="3.28515625" style="56" customWidth="1"/>
    <col min="51" max="51" width="18.42578125" style="56" bestFit="1" customWidth="1"/>
    <col min="52" max="52" width="11.7109375" style="56" bestFit="1" customWidth="1"/>
    <col min="53" max="16384" width="9.140625" style="56"/>
  </cols>
  <sheetData>
    <row r="1" spans="2:51" ht="17.25" thickBot="1">
      <c r="AR1" s="134" t="s">
        <v>62</v>
      </c>
      <c r="AS1" s="134" t="s">
        <v>63</v>
      </c>
      <c r="AT1" s="82" t="s">
        <v>61</v>
      </c>
      <c r="AV1" s="134"/>
    </row>
    <row r="2" spans="2:51" ht="17.25" thickBot="1">
      <c r="B2" s="69" t="s">
        <v>1</v>
      </c>
      <c r="C2" s="67" t="s">
        <v>0</v>
      </c>
      <c r="D2" s="67" t="s">
        <v>59</v>
      </c>
      <c r="E2" s="67" t="s">
        <v>2</v>
      </c>
      <c r="F2" s="67" t="s">
        <v>60</v>
      </c>
      <c r="G2" s="67" t="s">
        <v>3</v>
      </c>
      <c r="H2" s="68" t="s">
        <v>4</v>
      </c>
      <c r="I2" s="314"/>
      <c r="J2" s="76" t="s">
        <v>55</v>
      </c>
      <c r="K2" s="75" t="s">
        <v>49</v>
      </c>
      <c r="L2" s="75" t="s">
        <v>91</v>
      </c>
      <c r="M2" s="75" t="s">
        <v>35</v>
      </c>
      <c r="N2" s="75" t="s">
        <v>54</v>
      </c>
      <c r="O2" s="75" t="s">
        <v>96</v>
      </c>
      <c r="P2" s="75" t="s">
        <v>52</v>
      </c>
      <c r="Q2" s="75" t="s">
        <v>57</v>
      </c>
      <c r="R2" s="75" t="s">
        <v>38</v>
      </c>
      <c r="S2" s="75" t="s">
        <v>53</v>
      </c>
      <c r="T2" s="75" t="s">
        <v>56</v>
      </c>
      <c r="U2" s="75" t="s">
        <v>50</v>
      </c>
      <c r="V2" s="291" t="str">
        <f>AQ14</f>
        <v>ESTUDOS</v>
      </c>
      <c r="W2" s="75" t="str">
        <f>AQ15</f>
        <v>MALU</v>
      </c>
      <c r="X2" s="75">
        <f>AQ16</f>
        <v>0</v>
      </c>
      <c r="Z2" s="76" t="s">
        <v>55</v>
      </c>
      <c r="AA2" s="75" t="s">
        <v>49</v>
      </c>
      <c r="AB2" s="75" t="s">
        <v>91</v>
      </c>
      <c r="AC2" s="75" t="s">
        <v>35</v>
      </c>
      <c r="AD2" s="75" t="s">
        <v>54</v>
      </c>
      <c r="AE2" s="75" t="s">
        <v>96</v>
      </c>
      <c r="AF2" s="75" t="s">
        <v>52</v>
      </c>
      <c r="AG2" s="75" t="s">
        <v>57</v>
      </c>
      <c r="AH2" s="75" t="s">
        <v>38</v>
      </c>
      <c r="AI2" s="75" t="s">
        <v>53</v>
      </c>
      <c r="AJ2" s="75" t="s">
        <v>56</v>
      </c>
      <c r="AK2" s="75" t="s">
        <v>50</v>
      </c>
      <c r="AL2" s="291" t="str">
        <f>AQ14</f>
        <v>ESTUDOS</v>
      </c>
      <c r="AM2" s="75" t="str">
        <f>AQ15</f>
        <v>MALU</v>
      </c>
      <c r="AN2" s="75">
        <f>AQ16</f>
        <v>0</v>
      </c>
      <c r="AO2" s="75"/>
      <c r="AP2" s="75"/>
      <c r="AQ2" s="72" t="s">
        <v>55</v>
      </c>
      <c r="AR2" s="98">
        <f t="shared" ref="AR2:AR16" si="0">AT2+AS2</f>
        <v>0</v>
      </c>
      <c r="AS2" s="59">
        <f>Z63</f>
        <v>0</v>
      </c>
      <c r="AT2" s="59">
        <f>J63</f>
        <v>0</v>
      </c>
    </row>
    <row r="3" spans="2:51">
      <c r="B3" s="61">
        <v>45097</v>
      </c>
      <c r="C3" s="63" t="s">
        <v>282</v>
      </c>
      <c r="D3" s="80" t="s">
        <v>53</v>
      </c>
      <c r="E3" s="57">
        <v>29.7</v>
      </c>
      <c r="F3" s="77" t="s">
        <v>61</v>
      </c>
      <c r="G3" s="78">
        <f t="shared" ref="G3:G62" si="1">IF(F3="MARCIA",E3,IF(F3="AMBOS",E3/2,0))</f>
        <v>0</v>
      </c>
      <c r="H3" s="79">
        <f t="shared" ref="H3:H62" si="2">IF(F3="LUCIANO",E3,IF(F3="AMBOS",E3/2,0))</f>
        <v>29.7</v>
      </c>
      <c r="I3" s="315" t="s">
        <v>283</v>
      </c>
      <c r="J3" s="73">
        <f>IF($D3="ALIMENTAÇÃO",$H3,0)</f>
        <v>0</v>
      </c>
      <c r="K3" s="73">
        <f>IF($D3="ANIMAIS",$H3,0)</f>
        <v>0</v>
      </c>
      <c r="L3" s="73">
        <f>IF($D3="FILHO",$H3,0)</f>
        <v>0</v>
      </c>
      <c r="M3" s="73">
        <f>IF($D3="GASOLINA",$H3,0)</f>
        <v>0</v>
      </c>
      <c r="N3" s="73">
        <f>IF($D3="LAZER",$H3,0)</f>
        <v>0</v>
      </c>
      <c r="O3" s="73">
        <f>IF($D3="MANUT. IMÓVEL",$H3,0)</f>
        <v>0</v>
      </c>
      <c r="P3" s="73">
        <f>IF($D3="MANUT. VEICULAR",$H3,0)</f>
        <v>0</v>
      </c>
      <c r="Q3" s="73">
        <f>IF($D3="MÓVEIS",$H3,0)</f>
        <v>0</v>
      </c>
      <c r="R3" s="73">
        <f>IF($D3="OUTROS",$H3,0)</f>
        <v>0</v>
      </c>
      <c r="S3" s="73">
        <f>IF($D3="PLANOS",$H3,0)</f>
        <v>29.7</v>
      </c>
      <c r="T3" s="73">
        <f>IF($D3="SAÚDE",$H3,0)</f>
        <v>0</v>
      </c>
      <c r="U3" s="73">
        <f>IF($D3="TRANSPORTE",$H3,0)</f>
        <v>0</v>
      </c>
      <c r="V3" s="73">
        <f>IF($D3=V$2,$H3,0)</f>
        <v>0</v>
      </c>
      <c r="W3" s="73">
        <f t="shared" ref="W3:X18" si="3">IF($D3=W$2,$H3,0)</f>
        <v>0</v>
      </c>
      <c r="X3" s="73">
        <f t="shared" si="3"/>
        <v>0</v>
      </c>
      <c r="Z3" s="73">
        <f>IF($D3="ALIMENTAÇÃO",$G3,0)</f>
        <v>0</v>
      </c>
      <c r="AA3" s="73">
        <f>IF($D3="ANIMAIS",$G3,0)</f>
        <v>0</v>
      </c>
      <c r="AB3" s="73">
        <f>IF($D3="FILHO",$G3,0)</f>
        <v>0</v>
      </c>
      <c r="AC3" s="73">
        <f>IF($D3="GASOLINA",$G3,0)</f>
        <v>0</v>
      </c>
      <c r="AD3" s="73">
        <f>IF($D3="LAZER",$G3,0)</f>
        <v>0</v>
      </c>
      <c r="AE3" s="73">
        <f>IF($D3="MANUT. IMÓVEL",$G3,0)</f>
        <v>0</v>
      </c>
      <c r="AF3" s="73">
        <f>IF($D3="MANUT. VEICULAR",$G3,0)</f>
        <v>0</v>
      </c>
      <c r="AG3" s="73">
        <f>IF($D3="MÓVEIS",$G3,0)</f>
        <v>0</v>
      </c>
      <c r="AH3" s="73">
        <f>IF($D3="OUTROS",$G3,0)</f>
        <v>0</v>
      </c>
      <c r="AI3" s="73">
        <f>IF($D3="PLANOS",$G3,0)</f>
        <v>0</v>
      </c>
      <c r="AJ3" s="73">
        <f>IF($D3="SAÚDE",$G3,0)</f>
        <v>0</v>
      </c>
      <c r="AK3" s="73">
        <f>IF($D3="TRANSPORTE",$G3,0)</f>
        <v>0</v>
      </c>
      <c r="AL3" s="73">
        <f>IF($D3=AL$2,$G3,0)</f>
        <v>0</v>
      </c>
      <c r="AM3" s="73">
        <f t="shared" ref="AM3:AN18" si="4">IF($D3=AM$2,$G3,0)</f>
        <v>0</v>
      </c>
      <c r="AN3" s="73">
        <f t="shared" si="4"/>
        <v>0</v>
      </c>
      <c r="AQ3" s="72" t="s">
        <v>49</v>
      </c>
      <c r="AR3" s="98">
        <f t="shared" si="0"/>
        <v>0</v>
      </c>
      <c r="AS3" s="59">
        <f>AA63</f>
        <v>0</v>
      </c>
      <c r="AT3" s="59">
        <f>K63</f>
        <v>0</v>
      </c>
    </row>
    <row r="4" spans="2:51">
      <c r="B4" s="61">
        <v>44964</v>
      </c>
      <c r="C4" s="63" t="s">
        <v>281</v>
      </c>
      <c r="D4" s="80" t="s">
        <v>53</v>
      </c>
      <c r="E4" s="57">
        <v>18.899999999999999</v>
      </c>
      <c r="F4" s="77" t="s">
        <v>61</v>
      </c>
      <c r="G4" s="78">
        <f t="shared" si="1"/>
        <v>0</v>
      </c>
      <c r="H4" s="79">
        <f t="shared" si="2"/>
        <v>18.899999999999999</v>
      </c>
      <c r="I4" s="315" t="s">
        <v>283</v>
      </c>
      <c r="J4" s="73">
        <f>IF($D4="ALIMENTAÇÃO",$H4,0)</f>
        <v>0</v>
      </c>
      <c r="K4" s="73">
        <f>IF($D4="ANIMAIS",$H4,0)</f>
        <v>0</v>
      </c>
      <c r="L4" s="73">
        <f>IF($D4="FILHO",$H4,0)</f>
        <v>0</v>
      </c>
      <c r="M4" s="73">
        <f>IF($D4="GASOLINA",$H4,0)</f>
        <v>0</v>
      </c>
      <c r="N4" s="73">
        <f>IF($D4="LAZER",$H4,0)</f>
        <v>0</v>
      </c>
      <c r="O4" s="73">
        <f>IF($D4="MANUT. IMÓVEL",$H4,0)</f>
        <v>0</v>
      </c>
      <c r="P4" s="73">
        <f>IF($D4="MANUT. VEICULAR",$H4,0)</f>
        <v>0</v>
      </c>
      <c r="Q4" s="73">
        <f>IF($D4="MÓVEIS",$H4,0)</f>
        <v>0</v>
      </c>
      <c r="R4" s="73">
        <f>IF($D4="OUTROS",$H4,0)</f>
        <v>0</v>
      </c>
      <c r="S4" s="73">
        <f>IF($D4="PLANOS",$H4,0)</f>
        <v>18.899999999999999</v>
      </c>
      <c r="T4" s="73">
        <f>IF($D4="SAÚDE",$H4,0)</f>
        <v>0</v>
      </c>
      <c r="U4" s="73">
        <f>IF($D4="TRANSPORTE",$H4,0)</f>
        <v>0</v>
      </c>
      <c r="V4" s="73">
        <f t="shared" ref="V4:X35" si="5">IF($D4=V$2,$H4,0)</f>
        <v>0</v>
      </c>
      <c r="W4" s="73">
        <f t="shared" si="3"/>
        <v>0</v>
      </c>
      <c r="X4" s="73">
        <f t="shared" si="3"/>
        <v>0</v>
      </c>
      <c r="Z4" s="73">
        <f t="shared" ref="Z4:Z62" si="6">IF($D4="ALIMENTAÇÃO",$G4,0)</f>
        <v>0</v>
      </c>
      <c r="AA4" s="73">
        <f t="shared" ref="AA4:AA62" si="7">IF($D4="ANIMAIS",$G4,0)</f>
        <v>0</v>
      </c>
      <c r="AB4" s="73">
        <f t="shared" ref="AB4:AB62" si="8">IF($D4="FILHO",$G4,0)</f>
        <v>0</v>
      </c>
      <c r="AC4" s="73">
        <f t="shared" ref="AC4:AC62" si="9">IF($D4="GASOLINA",$G4,0)</f>
        <v>0</v>
      </c>
      <c r="AD4" s="73">
        <f t="shared" ref="AD4:AD62" si="10">IF($D4="LAZER",$G4,0)</f>
        <v>0</v>
      </c>
      <c r="AE4" s="73">
        <f t="shared" ref="AE4:AE62" si="11">IF($D4="MANUT. IMÓVEL",$G4,0)</f>
        <v>0</v>
      </c>
      <c r="AF4" s="73">
        <f t="shared" ref="AF4:AF62" si="12">IF($D4="MANUT. VEICULAR",$G4,0)</f>
        <v>0</v>
      </c>
      <c r="AG4" s="73">
        <f t="shared" ref="AG4:AG62" si="13">IF($D4="MÓVEIS",$G4,0)</f>
        <v>0</v>
      </c>
      <c r="AH4" s="73">
        <f t="shared" ref="AH4:AH62" si="14">IF($D4="OUTROS",$G4,0)</f>
        <v>0</v>
      </c>
      <c r="AI4" s="73">
        <f t="shared" ref="AI4:AI62" si="15">IF($D4="PLANOS",$G4,0)</f>
        <v>0</v>
      </c>
      <c r="AJ4" s="73">
        <f t="shared" ref="AJ4:AJ62" si="16">IF($D4="SAÚDE",$G4,0)</f>
        <v>0</v>
      </c>
      <c r="AK4" s="73">
        <f t="shared" ref="AK4:AK62" si="17">IF($D4="TRANSPORTE",$G4,0)</f>
        <v>0</v>
      </c>
      <c r="AL4" s="73">
        <f t="shared" ref="AL4:AN62" si="18">IF($D4=AL$2,$G4,0)</f>
        <v>0</v>
      </c>
      <c r="AM4" s="73">
        <f t="shared" si="4"/>
        <v>0</v>
      </c>
      <c r="AN4" s="73">
        <f t="shared" si="4"/>
        <v>0</v>
      </c>
      <c r="AQ4" s="72" t="s">
        <v>91</v>
      </c>
      <c r="AR4" s="98">
        <f t="shared" si="0"/>
        <v>0</v>
      </c>
      <c r="AS4" s="59">
        <f>AB63</f>
        <v>0</v>
      </c>
      <c r="AT4" s="59">
        <f>L63</f>
        <v>0</v>
      </c>
    </row>
    <row r="5" spans="2:51">
      <c r="B5" s="61"/>
      <c r="C5" s="63"/>
      <c r="D5" s="80"/>
      <c r="E5" s="57"/>
      <c r="F5" s="77"/>
      <c r="G5" s="78">
        <f t="shared" si="1"/>
        <v>0</v>
      </c>
      <c r="H5" s="79">
        <f t="shared" si="2"/>
        <v>0</v>
      </c>
      <c r="I5" s="315"/>
      <c r="J5" s="73">
        <f t="shared" ref="J5:J62" si="19">IF($D5="ALIMENTAÇÃO",$H5,0)</f>
        <v>0</v>
      </c>
      <c r="K5" s="73">
        <f t="shared" ref="K5:K62" si="20">IF($D5="ANIMAIS",$H5,0)</f>
        <v>0</v>
      </c>
      <c r="L5" s="73">
        <f t="shared" ref="L5:L62" si="21">IF($D5="FILHO",$H5,0)</f>
        <v>0</v>
      </c>
      <c r="M5" s="73">
        <f t="shared" ref="M5:M62" si="22">IF($D5="GASOLINA",$H5,0)</f>
        <v>0</v>
      </c>
      <c r="N5" s="73">
        <f t="shared" ref="N5:N62" si="23">IF($D5="LAZER",$H5,0)</f>
        <v>0</v>
      </c>
      <c r="O5" s="73">
        <f t="shared" ref="O5:O62" si="24">IF($D5="MANUT. IMÓVEL",$H5,0)</f>
        <v>0</v>
      </c>
      <c r="P5" s="73">
        <f t="shared" ref="P5:P62" si="25">IF($D5="MANUT. VEICULAR",$H5,0)</f>
        <v>0</v>
      </c>
      <c r="Q5" s="73">
        <f t="shared" ref="Q5:Q62" si="26">IF($D5="MÓVEIS",$H5,0)</f>
        <v>0</v>
      </c>
      <c r="R5" s="73">
        <f t="shared" ref="R5:R62" si="27">IF($D5="OUTROS",$H5,0)</f>
        <v>0</v>
      </c>
      <c r="S5" s="73">
        <f t="shared" ref="S5:S62" si="28">IF($D5="PLANOS",$H5,0)</f>
        <v>0</v>
      </c>
      <c r="T5" s="73">
        <f t="shared" ref="T5:T62" si="29">IF($D5="SAÚDE",$H5,0)</f>
        <v>0</v>
      </c>
      <c r="U5" s="73">
        <f t="shared" ref="U5:U62" si="30">IF($D5="TRANSPORTE",$H5,0)</f>
        <v>0</v>
      </c>
      <c r="V5" s="73">
        <f t="shared" si="5"/>
        <v>0</v>
      </c>
      <c r="W5" s="73">
        <f t="shared" si="3"/>
        <v>0</v>
      </c>
      <c r="X5" s="73">
        <f t="shared" si="3"/>
        <v>0</v>
      </c>
      <c r="Z5" s="73">
        <f t="shared" si="6"/>
        <v>0</v>
      </c>
      <c r="AA5" s="73">
        <f t="shared" si="7"/>
        <v>0</v>
      </c>
      <c r="AB5" s="73">
        <f t="shared" si="8"/>
        <v>0</v>
      </c>
      <c r="AC5" s="73">
        <f t="shared" si="9"/>
        <v>0</v>
      </c>
      <c r="AD5" s="73">
        <f t="shared" si="10"/>
        <v>0</v>
      </c>
      <c r="AE5" s="73">
        <f t="shared" si="11"/>
        <v>0</v>
      </c>
      <c r="AF5" s="73">
        <f t="shared" si="12"/>
        <v>0</v>
      </c>
      <c r="AG5" s="73">
        <f t="shared" si="13"/>
        <v>0</v>
      </c>
      <c r="AH5" s="73">
        <f t="shared" si="14"/>
        <v>0</v>
      </c>
      <c r="AI5" s="73">
        <f t="shared" si="15"/>
        <v>0</v>
      </c>
      <c r="AJ5" s="73">
        <f t="shared" si="16"/>
        <v>0</v>
      </c>
      <c r="AK5" s="73">
        <f t="shared" si="17"/>
        <v>0</v>
      </c>
      <c r="AL5" s="73">
        <f t="shared" si="18"/>
        <v>0</v>
      </c>
      <c r="AM5" s="73">
        <f t="shared" si="4"/>
        <v>0</v>
      </c>
      <c r="AN5" s="73">
        <f t="shared" si="4"/>
        <v>0</v>
      </c>
      <c r="AQ5" s="72" t="s">
        <v>35</v>
      </c>
      <c r="AR5" s="98">
        <f t="shared" si="0"/>
        <v>0</v>
      </c>
      <c r="AS5" s="59">
        <f>AC63</f>
        <v>0</v>
      </c>
      <c r="AT5" s="59">
        <f>M63</f>
        <v>0</v>
      </c>
    </row>
    <row r="6" spans="2:51">
      <c r="B6" s="61"/>
      <c r="C6" s="63"/>
      <c r="D6" s="80"/>
      <c r="E6" s="57"/>
      <c r="F6" s="77"/>
      <c r="G6" s="78">
        <f t="shared" si="1"/>
        <v>0</v>
      </c>
      <c r="H6" s="79">
        <f t="shared" si="2"/>
        <v>0</v>
      </c>
      <c r="I6" s="315"/>
      <c r="J6" s="73">
        <f t="shared" si="19"/>
        <v>0</v>
      </c>
      <c r="K6" s="73">
        <f t="shared" si="20"/>
        <v>0</v>
      </c>
      <c r="L6" s="73">
        <f t="shared" si="21"/>
        <v>0</v>
      </c>
      <c r="M6" s="73">
        <f t="shared" si="22"/>
        <v>0</v>
      </c>
      <c r="N6" s="73">
        <f t="shared" si="23"/>
        <v>0</v>
      </c>
      <c r="O6" s="73">
        <f t="shared" si="24"/>
        <v>0</v>
      </c>
      <c r="P6" s="73">
        <f t="shared" si="25"/>
        <v>0</v>
      </c>
      <c r="Q6" s="73">
        <f t="shared" si="26"/>
        <v>0</v>
      </c>
      <c r="R6" s="73">
        <f t="shared" si="27"/>
        <v>0</v>
      </c>
      <c r="S6" s="73">
        <f t="shared" si="28"/>
        <v>0</v>
      </c>
      <c r="T6" s="73">
        <f t="shared" si="29"/>
        <v>0</v>
      </c>
      <c r="U6" s="73">
        <f t="shared" si="30"/>
        <v>0</v>
      </c>
      <c r="V6" s="73">
        <f t="shared" si="5"/>
        <v>0</v>
      </c>
      <c r="W6" s="73">
        <f t="shared" si="3"/>
        <v>0</v>
      </c>
      <c r="X6" s="73">
        <f t="shared" si="3"/>
        <v>0</v>
      </c>
      <c r="Z6" s="73">
        <f t="shared" si="6"/>
        <v>0</v>
      </c>
      <c r="AA6" s="73">
        <f t="shared" si="7"/>
        <v>0</v>
      </c>
      <c r="AB6" s="73">
        <f t="shared" si="8"/>
        <v>0</v>
      </c>
      <c r="AC6" s="73">
        <f t="shared" si="9"/>
        <v>0</v>
      </c>
      <c r="AD6" s="73">
        <f t="shared" si="10"/>
        <v>0</v>
      </c>
      <c r="AE6" s="73">
        <f t="shared" si="11"/>
        <v>0</v>
      </c>
      <c r="AF6" s="73">
        <f t="shared" si="12"/>
        <v>0</v>
      </c>
      <c r="AG6" s="73">
        <f t="shared" si="13"/>
        <v>0</v>
      </c>
      <c r="AH6" s="73">
        <f t="shared" si="14"/>
        <v>0</v>
      </c>
      <c r="AI6" s="73">
        <f t="shared" si="15"/>
        <v>0</v>
      </c>
      <c r="AJ6" s="73">
        <f t="shared" si="16"/>
        <v>0</v>
      </c>
      <c r="AK6" s="73">
        <f t="shared" si="17"/>
        <v>0</v>
      </c>
      <c r="AL6" s="73">
        <f t="shared" si="18"/>
        <v>0</v>
      </c>
      <c r="AM6" s="73">
        <f t="shared" si="4"/>
        <v>0</v>
      </c>
      <c r="AN6" s="73">
        <f t="shared" si="4"/>
        <v>0</v>
      </c>
      <c r="AQ6" s="72" t="s">
        <v>54</v>
      </c>
      <c r="AR6" s="98">
        <f t="shared" si="0"/>
        <v>0</v>
      </c>
      <c r="AS6" s="59">
        <f>AD63</f>
        <v>0</v>
      </c>
      <c r="AT6" s="59">
        <f>N63</f>
        <v>0</v>
      </c>
    </row>
    <row r="7" spans="2:51">
      <c r="B7" s="61"/>
      <c r="C7" s="63"/>
      <c r="D7" s="80"/>
      <c r="E7" s="57"/>
      <c r="F7" s="77"/>
      <c r="G7" s="78">
        <f t="shared" si="1"/>
        <v>0</v>
      </c>
      <c r="H7" s="79">
        <f t="shared" si="2"/>
        <v>0</v>
      </c>
      <c r="I7" s="315"/>
      <c r="J7" s="73">
        <f t="shared" si="19"/>
        <v>0</v>
      </c>
      <c r="K7" s="73">
        <f t="shared" si="20"/>
        <v>0</v>
      </c>
      <c r="L7" s="73">
        <f t="shared" si="21"/>
        <v>0</v>
      </c>
      <c r="M7" s="73">
        <f t="shared" si="22"/>
        <v>0</v>
      </c>
      <c r="N7" s="73">
        <f t="shared" si="23"/>
        <v>0</v>
      </c>
      <c r="O7" s="73">
        <f t="shared" si="24"/>
        <v>0</v>
      </c>
      <c r="P7" s="73">
        <f t="shared" si="25"/>
        <v>0</v>
      </c>
      <c r="Q7" s="73">
        <f t="shared" si="26"/>
        <v>0</v>
      </c>
      <c r="R7" s="73">
        <f t="shared" si="27"/>
        <v>0</v>
      </c>
      <c r="S7" s="73">
        <f t="shared" si="28"/>
        <v>0</v>
      </c>
      <c r="T7" s="73">
        <f t="shared" si="29"/>
        <v>0</v>
      </c>
      <c r="U7" s="73">
        <f t="shared" si="30"/>
        <v>0</v>
      </c>
      <c r="V7" s="73">
        <f t="shared" si="5"/>
        <v>0</v>
      </c>
      <c r="W7" s="73">
        <f t="shared" si="3"/>
        <v>0</v>
      </c>
      <c r="X7" s="73">
        <f t="shared" si="3"/>
        <v>0</v>
      </c>
      <c r="Z7" s="73">
        <f t="shared" si="6"/>
        <v>0</v>
      </c>
      <c r="AA7" s="73">
        <f t="shared" si="7"/>
        <v>0</v>
      </c>
      <c r="AB7" s="73">
        <f t="shared" si="8"/>
        <v>0</v>
      </c>
      <c r="AC7" s="73">
        <f t="shared" si="9"/>
        <v>0</v>
      </c>
      <c r="AD7" s="73">
        <f t="shared" si="10"/>
        <v>0</v>
      </c>
      <c r="AE7" s="73">
        <f t="shared" si="11"/>
        <v>0</v>
      </c>
      <c r="AF7" s="73">
        <f t="shared" si="12"/>
        <v>0</v>
      </c>
      <c r="AG7" s="73">
        <f t="shared" si="13"/>
        <v>0</v>
      </c>
      <c r="AH7" s="73">
        <f t="shared" si="14"/>
        <v>0</v>
      </c>
      <c r="AI7" s="73">
        <f t="shared" si="15"/>
        <v>0</v>
      </c>
      <c r="AJ7" s="73">
        <f t="shared" si="16"/>
        <v>0</v>
      </c>
      <c r="AK7" s="73">
        <f t="shared" si="17"/>
        <v>0</v>
      </c>
      <c r="AL7" s="73">
        <f t="shared" si="18"/>
        <v>0</v>
      </c>
      <c r="AM7" s="73">
        <f t="shared" si="4"/>
        <v>0</v>
      </c>
      <c r="AN7" s="73">
        <f t="shared" si="4"/>
        <v>0</v>
      </c>
      <c r="AQ7" s="72" t="s">
        <v>51</v>
      </c>
      <c r="AR7" s="98">
        <f t="shared" si="0"/>
        <v>0</v>
      </c>
      <c r="AS7" s="59">
        <f>AE63</f>
        <v>0</v>
      </c>
      <c r="AT7" s="59">
        <f>O63</f>
        <v>0</v>
      </c>
    </row>
    <row r="8" spans="2:51">
      <c r="B8" s="61"/>
      <c r="C8" s="63"/>
      <c r="D8" s="80"/>
      <c r="E8" s="57"/>
      <c r="F8" s="77"/>
      <c r="G8" s="78">
        <f t="shared" si="1"/>
        <v>0</v>
      </c>
      <c r="H8" s="79">
        <f t="shared" si="2"/>
        <v>0</v>
      </c>
      <c r="I8" s="315"/>
      <c r="J8" s="73">
        <f t="shared" si="19"/>
        <v>0</v>
      </c>
      <c r="K8" s="73">
        <f t="shared" si="20"/>
        <v>0</v>
      </c>
      <c r="L8" s="73">
        <f t="shared" si="21"/>
        <v>0</v>
      </c>
      <c r="M8" s="73">
        <f t="shared" si="22"/>
        <v>0</v>
      </c>
      <c r="N8" s="73">
        <f t="shared" si="23"/>
        <v>0</v>
      </c>
      <c r="O8" s="73">
        <f t="shared" si="24"/>
        <v>0</v>
      </c>
      <c r="P8" s="73">
        <f t="shared" si="25"/>
        <v>0</v>
      </c>
      <c r="Q8" s="73">
        <f t="shared" si="26"/>
        <v>0</v>
      </c>
      <c r="R8" s="73">
        <f t="shared" si="27"/>
        <v>0</v>
      </c>
      <c r="S8" s="73">
        <f t="shared" si="28"/>
        <v>0</v>
      </c>
      <c r="T8" s="73">
        <f t="shared" si="29"/>
        <v>0</v>
      </c>
      <c r="U8" s="73">
        <f t="shared" si="30"/>
        <v>0</v>
      </c>
      <c r="V8" s="73">
        <f t="shared" si="5"/>
        <v>0</v>
      </c>
      <c r="W8" s="73">
        <f t="shared" si="3"/>
        <v>0</v>
      </c>
      <c r="X8" s="73">
        <f t="shared" si="3"/>
        <v>0</v>
      </c>
      <c r="Z8" s="73">
        <f t="shared" si="6"/>
        <v>0</v>
      </c>
      <c r="AA8" s="73">
        <f t="shared" si="7"/>
        <v>0</v>
      </c>
      <c r="AB8" s="73">
        <f t="shared" si="8"/>
        <v>0</v>
      </c>
      <c r="AC8" s="73">
        <f t="shared" si="9"/>
        <v>0</v>
      </c>
      <c r="AD8" s="73">
        <f t="shared" si="10"/>
        <v>0</v>
      </c>
      <c r="AE8" s="73">
        <f t="shared" si="11"/>
        <v>0</v>
      </c>
      <c r="AF8" s="73">
        <f t="shared" si="12"/>
        <v>0</v>
      </c>
      <c r="AG8" s="73">
        <f t="shared" si="13"/>
        <v>0</v>
      </c>
      <c r="AH8" s="73">
        <f t="shared" si="14"/>
        <v>0</v>
      </c>
      <c r="AI8" s="73">
        <f t="shared" si="15"/>
        <v>0</v>
      </c>
      <c r="AJ8" s="73">
        <f t="shared" si="16"/>
        <v>0</v>
      </c>
      <c r="AK8" s="73">
        <f t="shared" si="17"/>
        <v>0</v>
      </c>
      <c r="AL8" s="73">
        <f t="shared" si="18"/>
        <v>0</v>
      </c>
      <c r="AM8" s="73">
        <f t="shared" si="4"/>
        <v>0</v>
      </c>
      <c r="AN8" s="73">
        <f t="shared" si="4"/>
        <v>0</v>
      </c>
      <c r="AQ8" s="72" t="s">
        <v>52</v>
      </c>
      <c r="AR8" s="98">
        <f t="shared" si="0"/>
        <v>0</v>
      </c>
      <c r="AS8" s="59">
        <f>AF63</f>
        <v>0</v>
      </c>
      <c r="AT8" s="59">
        <f>P63</f>
        <v>0</v>
      </c>
    </row>
    <row r="9" spans="2:51">
      <c r="B9" s="61"/>
      <c r="C9" s="63"/>
      <c r="D9" s="80"/>
      <c r="E9" s="57"/>
      <c r="F9" s="77"/>
      <c r="G9" s="78">
        <f t="shared" si="1"/>
        <v>0</v>
      </c>
      <c r="H9" s="79">
        <f t="shared" si="2"/>
        <v>0</v>
      </c>
      <c r="I9" s="315"/>
      <c r="J9" s="73">
        <f t="shared" si="19"/>
        <v>0</v>
      </c>
      <c r="K9" s="73">
        <f t="shared" si="20"/>
        <v>0</v>
      </c>
      <c r="L9" s="73">
        <f t="shared" si="21"/>
        <v>0</v>
      </c>
      <c r="M9" s="73">
        <f t="shared" si="22"/>
        <v>0</v>
      </c>
      <c r="N9" s="73">
        <f t="shared" si="23"/>
        <v>0</v>
      </c>
      <c r="O9" s="73">
        <f t="shared" si="24"/>
        <v>0</v>
      </c>
      <c r="P9" s="73">
        <f t="shared" si="25"/>
        <v>0</v>
      </c>
      <c r="Q9" s="73">
        <f t="shared" si="26"/>
        <v>0</v>
      </c>
      <c r="R9" s="73">
        <f t="shared" si="27"/>
        <v>0</v>
      </c>
      <c r="S9" s="73">
        <f t="shared" si="28"/>
        <v>0</v>
      </c>
      <c r="T9" s="73">
        <f t="shared" si="29"/>
        <v>0</v>
      </c>
      <c r="U9" s="73">
        <f t="shared" si="30"/>
        <v>0</v>
      </c>
      <c r="V9" s="73">
        <f t="shared" si="5"/>
        <v>0</v>
      </c>
      <c r="W9" s="73">
        <f t="shared" si="3"/>
        <v>0</v>
      </c>
      <c r="X9" s="73">
        <f t="shared" si="3"/>
        <v>0</v>
      </c>
      <c r="Z9" s="73">
        <f t="shared" si="6"/>
        <v>0</v>
      </c>
      <c r="AA9" s="73">
        <f t="shared" si="7"/>
        <v>0</v>
      </c>
      <c r="AB9" s="73">
        <f t="shared" si="8"/>
        <v>0</v>
      </c>
      <c r="AC9" s="73">
        <f t="shared" si="9"/>
        <v>0</v>
      </c>
      <c r="AD9" s="73">
        <f t="shared" si="10"/>
        <v>0</v>
      </c>
      <c r="AE9" s="73">
        <f t="shared" si="11"/>
        <v>0</v>
      </c>
      <c r="AF9" s="73">
        <f t="shared" si="12"/>
        <v>0</v>
      </c>
      <c r="AG9" s="73">
        <f t="shared" si="13"/>
        <v>0</v>
      </c>
      <c r="AH9" s="73">
        <f t="shared" si="14"/>
        <v>0</v>
      </c>
      <c r="AI9" s="73">
        <f t="shared" si="15"/>
        <v>0</v>
      </c>
      <c r="AJ9" s="73">
        <f t="shared" si="16"/>
        <v>0</v>
      </c>
      <c r="AK9" s="73">
        <f t="shared" si="17"/>
        <v>0</v>
      </c>
      <c r="AL9" s="73">
        <f t="shared" si="18"/>
        <v>0</v>
      </c>
      <c r="AM9" s="73">
        <f t="shared" si="4"/>
        <v>0</v>
      </c>
      <c r="AN9" s="73">
        <f t="shared" si="4"/>
        <v>0</v>
      </c>
      <c r="AQ9" s="72" t="s">
        <v>57</v>
      </c>
      <c r="AR9" s="98">
        <f t="shared" si="0"/>
        <v>0</v>
      </c>
      <c r="AS9" s="59">
        <f>AG63</f>
        <v>0</v>
      </c>
      <c r="AT9" s="59">
        <f>Q63</f>
        <v>0</v>
      </c>
    </row>
    <row r="10" spans="2:51">
      <c r="B10" s="61"/>
      <c r="C10" s="63"/>
      <c r="D10" s="80"/>
      <c r="E10" s="57"/>
      <c r="F10" s="77"/>
      <c r="G10" s="78">
        <f t="shared" si="1"/>
        <v>0</v>
      </c>
      <c r="H10" s="79">
        <f t="shared" si="2"/>
        <v>0</v>
      </c>
      <c r="I10" s="315"/>
      <c r="J10" s="73">
        <f t="shared" si="19"/>
        <v>0</v>
      </c>
      <c r="K10" s="73">
        <f t="shared" si="20"/>
        <v>0</v>
      </c>
      <c r="L10" s="73">
        <f t="shared" si="21"/>
        <v>0</v>
      </c>
      <c r="M10" s="73">
        <f t="shared" si="22"/>
        <v>0</v>
      </c>
      <c r="N10" s="73">
        <f t="shared" si="23"/>
        <v>0</v>
      </c>
      <c r="O10" s="73">
        <f t="shared" si="24"/>
        <v>0</v>
      </c>
      <c r="P10" s="73">
        <f t="shared" si="25"/>
        <v>0</v>
      </c>
      <c r="Q10" s="73">
        <f t="shared" si="26"/>
        <v>0</v>
      </c>
      <c r="R10" s="73">
        <f t="shared" si="27"/>
        <v>0</v>
      </c>
      <c r="S10" s="73">
        <f t="shared" si="28"/>
        <v>0</v>
      </c>
      <c r="T10" s="73">
        <f t="shared" si="29"/>
        <v>0</v>
      </c>
      <c r="U10" s="73">
        <f t="shared" si="30"/>
        <v>0</v>
      </c>
      <c r="V10" s="73">
        <f t="shared" si="5"/>
        <v>0</v>
      </c>
      <c r="W10" s="73">
        <f t="shared" si="3"/>
        <v>0</v>
      </c>
      <c r="X10" s="73">
        <f t="shared" si="3"/>
        <v>0</v>
      </c>
      <c r="Z10" s="73">
        <f t="shared" si="6"/>
        <v>0</v>
      </c>
      <c r="AA10" s="73">
        <f t="shared" si="7"/>
        <v>0</v>
      </c>
      <c r="AB10" s="73">
        <f t="shared" si="8"/>
        <v>0</v>
      </c>
      <c r="AC10" s="73">
        <f t="shared" si="9"/>
        <v>0</v>
      </c>
      <c r="AD10" s="73">
        <f t="shared" si="10"/>
        <v>0</v>
      </c>
      <c r="AE10" s="73">
        <f t="shared" si="11"/>
        <v>0</v>
      </c>
      <c r="AF10" s="73">
        <f t="shared" si="12"/>
        <v>0</v>
      </c>
      <c r="AG10" s="73">
        <f t="shared" si="13"/>
        <v>0</v>
      </c>
      <c r="AH10" s="73">
        <f t="shared" si="14"/>
        <v>0</v>
      </c>
      <c r="AI10" s="73">
        <f t="shared" si="15"/>
        <v>0</v>
      </c>
      <c r="AJ10" s="73">
        <f t="shared" si="16"/>
        <v>0</v>
      </c>
      <c r="AK10" s="73">
        <f t="shared" si="17"/>
        <v>0</v>
      </c>
      <c r="AL10" s="73">
        <f t="shared" si="18"/>
        <v>0</v>
      </c>
      <c r="AM10" s="73">
        <f t="shared" si="4"/>
        <v>0</v>
      </c>
      <c r="AN10" s="73">
        <f t="shared" si="4"/>
        <v>0</v>
      </c>
      <c r="AQ10" s="72" t="s">
        <v>38</v>
      </c>
      <c r="AR10" s="98">
        <f t="shared" si="0"/>
        <v>0</v>
      </c>
      <c r="AS10" s="59">
        <f>AH63</f>
        <v>0</v>
      </c>
      <c r="AT10" s="59">
        <f>R63</f>
        <v>0</v>
      </c>
      <c r="AY10" s="60"/>
    </row>
    <row r="11" spans="2:51">
      <c r="B11" s="61"/>
      <c r="C11" s="63"/>
      <c r="D11" s="80"/>
      <c r="E11" s="57"/>
      <c r="F11" s="77"/>
      <c r="G11" s="78">
        <f t="shared" si="1"/>
        <v>0</v>
      </c>
      <c r="H11" s="79">
        <f t="shared" si="2"/>
        <v>0</v>
      </c>
      <c r="I11" s="315"/>
      <c r="J11" s="73">
        <f t="shared" si="19"/>
        <v>0</v>
      </c>
      <c r="K11" s="73">
        <f t="shared" si="20"/>
        <v>0</v>
      </c>
      <c r="L11" s="73">
        <f t="shared" si="21"/>
        <v>0</v>
      </c>
      <c r="M11" s="73">
        <f t="shared" si="22"/>
        <v>0</v>
      </c>
      <c r="N11" s="73">
        <f t="shared" si="23"/>
        <v>0</v>
      </c>
      <c r="O11" s="73">
        <f t="shared" si="24"/>
        <v>0</v>
      </c>
      <c r="P11" s="73">
        <f t="shared" si="25"/>
        <v>0</v>
      </c>
      <c r="Q11" s="73">
        <f t="shared" si="26"/>
        <v>0</v>
      </c>
      <c r="R11" s="73">
        <f t="shared" si="27"/>
        <v>0</v>
      </c>
      <c r="S11" s="73">
        <f t="shared" si="28"/>
        <v>0</v>
      </c>
      <c r="T11" s="73">
        <f t="shared" si="29"/>
        <v>0</v>
      </c>
      <c r="U11" s="73">
        <f t="shared" si="30"/>
        <v>0</v>
      </c>
      <c r="V11" s="73">
        <f t="shared" si="5"/>
        <v>0</v>
      </c>
      <c r="W11" s="73">
        <f t="shared" si="3"/>
        <v>0</v>
      </c>
      <c r="X11" s="73">
        <f t="shared" si="3"/>
        <v>0</v>
      </c>
      <c r="Z11" s="73">
        <f t="shared" si="6"/>
        <v>0</v>
      </c>
      <c r="AA11" s="73">
        <f t="shared" si="7"/>
        <v>0</v>
      </c>
      <c r="AB11" s="73">
        <f t="shared" si="8"/>
        <v>0</v>
      </c>
      <c r="AC11" s="73">
        <f t="shared" si="9"/>
        <v>0</v>
      </c>
      <c r="AD11" s="73">
        <f t="shared" si="10"/>
        <v>0</v>
      </c>
      <c r="AE11" s="73">
        <f t="shared" si="11"/>
        <v>0</v>
      </c>
      <c r="AF11" s="73">
        <f t="shared" si="12"/>
        <v>0</v>
      </c>
      <c r="AG11" s="73">
        <f t="shared" si="13"/>
        <v>0</v>
      </c>
      <c r="AH11" s="73">
        <f t="shared" si="14"/>
        <v>0</v>
      </c>
      <c r="AI11" s="73">
        <f t="shared" si="15"/>
        <v>0</v>
      </c>
      <c r="AJ11" s="73">
        <f t="shared" si="16"/>
        <v>0</v>
      </c>
      <c r="AK11" s="73">
        <f t="shared" si="17"/>
        <v>0</v>
      </c>
      <c r="AL11" s="73">
        <f t="shared" si="18"/>
        <v>0</v>
      </c>
      <c r="AM11" s="73">
        <f t="shared" si="4"/>
        <v>0</v>
      </c>
      <c r="AN11" s="73">
        <f t="shared" si="4"/>
        <v>0</v>
      </c>
      <c r="AQ11" s="72" t="s">
        <v>53</v>
      </c>
      <c r="AR11" s="98">
        <f t="shared" si="0"/>
        <v>48.599999999999994</v>
      </c>
      <c r="AS11" s="59">
        <f>AI63</f>
        <v>0</v>
      </c>
      <c r="AT11" s="59">
        <f>S63</f>
        <v>48.599999999999994</v>
      </c>
      <c r="AY11" s="60"/>
    </row>
    <row r="12" spans="2:51">
      <c r="B12" s="61"/>
      <c r="C12" s="63"/>
      <c r="D12" s="80"/>
      <c r="E12" s="57"/>
      <c r="F12" s="77"/>
      <c r="G12" s="78">
        <f t="shared" si="1"/>
        <v>0</v>
      </c>
      <c r="H12" s="79">
        <f t="shared" si="2"/>
        <v>0</v>
      </c>
      <c r="I12" s="315"/>
      <c r="J12" s="73">
        <f t="shared" si="19"/>
        <v>0</v>
      </c>
      <c r="K12" s="73">
        <f t="shared" si="20"/>
        <v>0</v>
      </c>
      <c r="L12" s="73">
        <f t="shared" si="21"/>
        <v>0</v>
      </c>
      <c r="M12" s="73">
        <f t="shared" si="22"/>
        <v>0</v>
      </c>
      <c r="N12" s="73">
        <f t="shared" si="23"/>
        <v>0</v>
      </c>
      <c r="O12" s="73">
        <f t="shared" si="24"/>
        <v>0</v>
      </c>
      <c r="P12" s="73">
        <f t="shared" si="25"/>
        <v>0</v>
      </c>
      <c r="Q12" s="73">
        <f t="shared" si="26"/>
        <v>0</v>
      </c>
      <c r="R12" s="73">
        <f t="shared" si="27"/>
        <v>0</v>
      </c>
      <c r="S12" s="73">
        <f t="shared" si="28"/>
        <v>0</v>
      </c>
      <c r="T12" s="73">
        <f t="shared" si="29"/>
        <v>0</v>
      </c>
      <c r="U12" s="73">
        <f t="shared" si="30"/>
        <v>0</v>
      </c>
      <c r="V12" s="73">
        <f t="shared" si="5"/>
        <v>0</v>
      </c>
      <c r="W12" s="73">
        <f t="shared" si="3"/>
        <v>0</v>
      </c>
      <c r="X12" s="73">
        <f t="shared" si="3"/>
        <v>0</v>
      </c>
      <c r="Z12" s="73">
        <f t="shared" si="6"/>
        <v>0</v>
      </c>
      <c r="AA12" s="73">
        <f t="shared" si="7"/>
        <v>0</v>
      </c>
      <c r="AB12" s="73">
        <f t="shared" si="8"/>
        <v>0</v>
      </c>
      <c r="AC12" s="73">
        <f t="shared" si="9"/>
        <v>0</v>
      </c>
      <c r="AD12" s="73">
        <f t="shared" si="10"/>
        <v>0</v>
      </c>
      <c r="AE12" s="73">
        <f t="shared" si="11"/>
        <v>0</v>
      </c>
      <c r="AF12" s="73">
        <f t="shared" si="12"/>
        <v>0</v>
      </c>
      <c r="AG12" s="73">
        <f t="shared" si="13"/>
        <v>0</v>
      </c>
      <c r="AH12" s="73">
        <f t="shared" si="14"/>
        <v>0</v>
      </c>
      <c r="AI12" s="73">
        <f t="shared" si="15"/>
        <v>0</v>
      </c>
      <c r="AJ12" s="73">
        <f t="shared" si="16"/>
        <v>0</v>
      </c>
      <c r="AK12" s="73">
        <f t="shared" si="17"/>
        <v>0</v>
      </c>
      <c r="AL12" s="73">
        <f t="shared" si="18"/>
        <v>0</v>
      </c>
      <c r="AM12" s="73">
        <f t="shared" si="4"/>
        <v>0</v>
      </c>
      <c r="AN12" s="73">
        <f t="shared" si="4"/>
        <v>0</v>
      </c>
      <c r="AQ12" s="72" t="s">
        <v>56</v>
      </c>
      <c r="AR12" s="98">
        <f t="shared" si="0"/>
        <v>0</v>
      </c>
      <c r="AS12" s="59">
        <f>AJ63</f>
        <v>0</v>
      </c>
      <c r="AT12" s="59">
        <f>T63</f>
        <v>0</v>
      </c>
      <c r="AY12" s="60"/>
    </row>
    <row r="13" spans="2:51">
      <c r="B13" s="61"/>
      <c r="C13" s="63"/>
      <c r="D13" s="80"/>
      <c r="E13" s="57"/>
      <c r="F13" s="77"/>
      <c r="G13" s="78">
        <f t="shared" si="1"/>
        <v>0</v>
      </c>
      <c r="H13" s="79">
        <f t="shared" si="2"/>
        <v>0</v>
      </c>
      <c r="I13" s="315"/>
      <c r="J13" s="73">
        <f t="shared" si="19"/>
        <v>0</v>
      </c>
      <c r="K13" s="73">
        <f t="shared" si="20"/>
        <v>0</v>
      </c>
      <c r="L13" s="73">
        <f t="shared" si="21"/>
        <v>0</v>
      </c>
      <c r="M13" s="73">
        <f t="shared" si="22"/>
        <v>0</v>
      </c>
      <c r="N13" s="73">
        <f t="shared" si="23"/>
        <v>0</v>
      </c>
      <c r="O13" s="73">
        <f t="shared" si="24"/>
        <v>0</v>
      </c>
      <c r="P13" s="73">
        <f t="shared" si="25"/>
        <v>0</v>
      </c>
      <c r="Q13" s="73">
        <f t="shared" si="26"/>
        <v>0</v>
      </c>
      <c r="R13" s="73">
        <f t="shared" si="27"/>
        <v>0</v>
      </c>
      <c r="S13" s="73">
        <f t="shared" si="28"/>
        <v>0</v>
      </c>
      <c r="T13" s="73">
        <f t="shared" si="29"/>
        <v>0</v>
      </c>
      <c r="U13" s="73">
        <f t="shared" si="30"/>
        <v>0</v>
      </c>
      <c r="V13" s="73">
        <f t="shared" si="5"/>
        <v>0</v>
      </c>
      <c r="W13" s="73">
        <f t="shared" si="3"/>
        <v>0</v>
      </c>
      <c r="X13" s="73">
        <f t="shared" si="3"/>
        <v>0</v>
      </c>
      <c r="Z13" s="73">
        <f t="shared" si="6"/>
        <v>0</v>
      </c>
      <c r="AA13" s="73">
        <f t="shared" si="7"/>
        <v>0</v>
      </c>
      <c r="AB13" s="73">
        <f t="shared" si="8"/>
        <v>0</v>
      </c>
      <c r="AC13" s="73">
        <f t="shared" si="9"/>
        <v>0</v>
      </c>
      <c r="AD13" s="73">
        <f t="shared" si="10"/>
        <v>0</v>
      </c>
      <c r="AE13" s="73">
        <f t="shared" si="11"/>
        <v>0</v>
      </c>
      <c r="AF13" s="73">
        <f t="shared" si="12"/>
        <v>0</v>
      </c>
      <c r="AG13" s="73">
        <f t="shared" si="13"/>
        <v>0</v>
      </c>
      <c r="AH13" s="73">
        <f t="shared" si="14"/>
        <v>0</v>
      </c>
      <c r="AI13" s="73">
        <f t="shared" si="15"/>
        <v>0</v>
      </c>
      <c r="AJ13" s="73">
        <f t="shared" si="16"/>
        <v>0</v>
      </c>
      <c r="AK13" s="73">
        <f t="shared" si="17"/>
        <v>0</v>
      </c>
      <c r="AL13" s="73">
        <f t="shared" si="18"/>
        <v>0</v>
      </c>
      <c r="AM13" s="73">
        <f t="shared" si="4"/>
        <v>0</v>
      </c>
      <c r="AN13" s="73">
        <f t="shared" si="4"/>
        <v>0</v>
      </c>
      <c r="AQ13" s="72" t="s">
        <v>50</v>
      </c>
      <c r="AR13" s="98">
        <f t="shared" si="0"/>
        <v>0</v>
      </c>
      <c r="AS13" s="59">
        <f>AK63</f>
        <v>0</v>
      </c>
      <c r="AT13" s="59">
        <f>U63</f>
        <v>0</v>
      </c>
      <c r="AY13" s="60"/>
    </row>
    <row r="14" spans="2:51">
      <c r="B14" s="61"/>
      <c r="C14" s="63"/>
      <c r="D14" s="80"/>
      <c r="E14" s="57"/>
      <c r="F14" s="77"/>
      <c r="G14" s="78">
        <f t="shared" si="1"/>
        <v>0</v>
      </c>
      <c r="H14" s="79">
        <f t="shared" si="2"/>
        <v>0</v>
      </c>
      <c r="I14" s="315"/>
      <c r="J14" s="73">
        <f t="shared" si="19"/>
        <v>0</v>
      </c>
      <c r="K14" s="73">
        <f t="shared" si="20"/>
        <v>0</v>
      </c>
      <c r="L14" s="73">
        <f t="shared" si="21"/>
        <v>0</v>
      </c>
      <c r="M14" s="73">
        <f t="shared" si="22"/>
        <v>0</v>
      </c>
      <c r="N14" s="73">
        <f t="shared" si="23"/>
        <v>0</v>
      </c>
      <c r="O14" s="73">
        <f t="shared" si="24"/>
        <v>0</v>
      </c>
      <c r="P14" s="73">
        <f t="shared" si="25"/>
        <v>0</v>
      </c>
      <c r="Q14" s="73">
        <f t="shared" si="26"/>
        <v>0</v>
      </c>
      <c r="R14" s="73">
        <f t="shared" si="27"/>
        <v>0</v>
      </c>
      <c r="S14" s="73">
        <f t="shared" si="28"/>
        <v>0</v>
      </c>
      <c r="T14" s="73">
        <f t="shared" si="29"/>
        <v>0</v>
      </c>
      <c r="U14" s="73">
        <f t="shared" si="30"/>
        <v>0</v>
      </c>
      <c r="V14" s="73">
        <f t="shared" si="5"/>
        <v>0</v>
      </c>
      <c r="W14" s="73">
        <f t="shared" si="3"/>
        <v>0</v>
      </c>
      <c r="X14" s="73">
        <f t="shared" si="3"/>
        <v>0</v>
      </c>
      <c r="Z14" s="73">
        <f t="shared" si="6"/>
        <v>0</v>
      </c>
      <c r="AA14" s="73">
        <f t="shared" si="7"/>
        <v>0</v>
      </c>
      <c r="AB14" s="73">
        <f t="shared" si="8"/>
        <v>0</v>
      </c>
      <c r="AC14" s="73">
        <f t="shared" si="9"/>
        <v>0</v>
      </c>
      <c r="AD14" s="73">
        <f t="shared" si="10"/>
        <v>0</v>
      </c>
      <c r="AE14" s="73">
        <f t="shared" si="11"/>
        <v>0</v>
      </c>
      <c r="AF14" s="73">
        <f t="shared" si="12"/>
        <v>0</v>
      </c>
      <c r="AG14" s="73">
        <f t="shared" si="13"/>
        <v>0</v>
      </c>
      <c r="AH14" s="73">
        <f t="shared" si="14"/>
        <v>0</v>
      </c>
      <c r="AI14" s="73">
        <f t="shared" si="15"/>
        <v>0</v>
      </c>
      <c r="AJ14" s="73">
        <f t="shared" si="16"/>
        <v>0</v>
      </c>
      <c r="AK14" s="73">
        <f t="shared" si="17"/>
        <v>0</v>
      </c>
      <c r="AL14" s="73">
        <f t="shared" si="18"/>
        <v>0</v>
      </c>
      <c r="AM14" s="73">
        <f t="shared" si="4"/>
        <v>0</v>
      </c>
      <c r="AN14" s="73">
        <f t="shared" si="4"/>
        <v>0</v>
      </c>
      <c r="AQ14" s="72" t="s">
        <v>104</v>
      </c>
      <c r="AR14" s="98">
        <f t="shared" si="0"/>
        <v>0</v>
      </c>
      <c r="AS14" s="59">
        <f>AL63</f>
        <v>0</v>
      </c>
      <c r="AT14" s="59">
        <f>V63</f>
        <v>0</v>
      </c>
      <c r="AY14" s="60"/>
    </row>
    <row r="15" spans="2:51">
      <c r="B15" s="61"/>
      <c r="C15" s="63"/>
      <c r="D15" s="80"/>
      <c r="E15" s="57"/>
      <c r="F15" s="77"/>
      <c r="G15" s="78">
        <f t="shared" si="1"/>
        <v>0</v>
      </c>
      <c r="H15" s="79">
        <f t="shared" si="2"/>
        <v>0</v>
      </c>
      <c r="I15" s="315"/>
      <c r="J15" s="73">
        <f t="shared" si="19"/>
        <v>0</v>
      </c>
      <c r="K15" s="73">
        <f t="shared" si="20"/>
        <v>0</v>
      </c>
      <c r="L15" s="73">
        <f t="shared" si="21"/>
        <v>0</v>
      </c>
      <c r="M15" s="73">
        <f t="shared" si="22"/>
        <v>0</v>
      </c>
      <c r="N15" s="73">
        <f t="shared" si="23"/>
        <v>0</v>
      </c>
      <c r="O15" s="73">
        <f t="shared" si="24"/>
        <v>0</v>
      </c>
      <c r="P15" s="73">
        <f t="shared" si="25"/>
        <v>0</v>
      </c>
      <c r="Q15" s="73">
        <f t="shared" si="26"/>
        <v>0</v>
      </c>
      <c r="R15" s="73">
        <f t="shared" si="27"/>
        <v>0</v>
      </c>
      <c r="S15" s="73">
        <f t="shared" si="28"/>
        <v>0</v>
      </c>
      <c r="T15" s="73">
        <f t="shared" si="29"/>
        <v>0</v>
      </c>
      <c r="U15" s="73">
        <f t="shared" si="30"/>
        <v>0</v>
      </c>
      <c r="V15" s="73">
        <f t="shared" si="5"/>
        <v>0</v>
      </c>
      <c r="W15" s="73">
        <f t="shared" si="3"/>
        <v>0</v>
      </c>
      <c r="X15" s="73">
        <f t="shared" si="3"/>
        <v>0</v>
      </c>
      <c r="Z15" s="73">
        <f t="shared" si="6"/>
        <v>0</v>
      </c>
      <c r="AA15" s="73">
        <f t="shared" si="7"/>
        <v>0</v>
      </c>
      <c r="AB15" s="73">
        <f t="shared" si="8"/>
        <v>0</v>
      </c>
      <c r="AC15" s="73">
        <f t="shared" si="9"/>
        <v>0</v>
      </c>
      <c r="AD15" s="73">
        <f t="shared" si="10"/>
        <v>0</v>
      </c>
      <c r="AE15" s="73">
        <f t="shared" si="11"/>
        <v>0</v>
      </c>
      <c r="AF15" s="73">
        <f t="shared" si="12"/>
        <v>0</v>
      </c>
      <c r="AG15" s="73">
        <f t="shared" si="13"/>
        <v>0</v>
      </c>
      <c r="AH15" s="73">
        <f t="shared" si="14"/>
        <v>0</v>
      </c>
      <c r="AI15" s="73">
        <f t="shared" si="15"/>
        <v>0</v>
      </c>
      <c r="AJ15" s="73">
        <f t="shared" si="16"/>
        <v>0</v>
      </c>
      <c r="AK15" s="73">
        <f t="shared" si="17"/>
        <v>0</v>
      </c>
      <c r="AL15" s="73">
        <f t="shared" si="18"/>
        <v>0</v>
      </c>
      <c r="AM15" s="73">
        <f t="shared" si="4"/>
        <v>0</v>
      </c>
      <c r="AN15" s="73">
        <f t="shared" si="4"/>
        <v>0</v>
      </c>
      <c r="AQ15" s="72" t="s">
        <v>176</v>
      </c>
      <c r="AR15" s="98">
        <f t="shared" si="0"/>
        <v>0</v>
      </c>
      <c r="AS15" s="59">
        <f>AM63</f>
        <v>0</v>
      </c>
      <c r="AT15" s="59">
        <f>W63</f>
        <v>0</v>
      </c>
      <c r="AY15" s="60"/>
    </row>
    <row r="16" spans="2:51">
      <c r="B16" s="61"/>
      <c r="C16" s="63"/>
      <c r="D16" s="80"/>
      <c r="E16" s="57"/>
      <c r="F16" s="77"/>
      <c r="G16" s="78">
        <f t="shared" si="1"/>
        <v>0</v>
      </c>
      <c r="H16" s="79">
        <f t="shared" si="2"/>
        <v>0</v>
      </c>
      <c r="I16" s="315"/>
      <c r="J16" s="73">
        <f t="shared" si="19"/>
        <v>0</v>
      </c>
      <c r="K16" s="73">
        <f t="shared" si="20"/>
        <v>0</v>
      </c>
      <c r="L16" s="73">
        <f t="shared" si="21"/>
        <v>0</v>
      </c>
      <c r="M16" s="73">
        <f t="shared" si="22"/>
        <v>0</v>
      </c>
      <c r="N16" s="73">
        <f t="shared" si="23"/>
        <v>0</v>
      </c>
      <c r="O16" s="73">
        <f t="shared" si="24"/>
        <v>0</v>
      </c>
      <c r="P16" s="73">
        <f t="shared" si="25"/>
        <v>0</v>
      </c>
      <c r="Q16" s="73">
        <f t="shared" si="26"/>
        <v>0</v>
      </c>
      <c r="R16" s="73">
        <f t="shared" si="27"/>
        <v>0</v>
      </c>
      <c r="S16" s="73">
        <f t="shared" si="28"/>
        <v>0</v>
      </c>
      <c r="T16" s="73">
        <f t="shared" si="29"/>
        <v>0</v>
      </c>
      <c r="U16" s="73">
        <f t="shared" si="30"/>
        <v>0</v>
      </c>
      <c r="V16" s="73">
        <f t="shared" si="5"/>
        <v>0</v>
      </c>
      <c r="W16" s="73">
        <f t="shared" si="3"/>
        <v>0</v>
      </c>
      <c r="X16" s="73">
        <f t="shared" si="3"/>
        <v>0</v>
      </c>
      <c r="Z16" s="73">
        <f t="shared" si="6"/>
        <v>0</v>
      </c>
      <c r="AA16" s="73">
        <f t="shared" si="7"/>
        <v>0</v>
      </c>
      <c r="AB16" s="73">
        <f t="shared" si="8"/>
        <v>0</v>
      </c>
      <c r="AC16" s="73">
        <f t="shared" si="9"/>
        <v>0</v>
      </c>
      <c r="AD16" s="73">
        <f t="shared" si="10"/>
        <v>0</v>
      </c>
      <c r="AE16" s="73">
        <f t="shared" si="11"/>
        <v>0</v>
      </c>
      <c r="AF16" s="73">
        <f t="shared" si="12"/>
        <v>0</v>
      </c>
      <c r="AG16" s="73">
        <f t="shared" si="13"/>
        <v>0</v>
      </c>
      <c r="AH16" s="73">
        <f t="shared" si="14"/>
        <v>0</v>
      </c>
      <c r="AI16" s="73">
        <f t="shared" si="15"/>
        <v>0</v>
      </c>
      <c r="AJ16" s="73">
        <f t="shared" si="16"/>
        <v>0</v>
      </c>
      <c r="AK16" s="73">
        <f t="shared" si="17"/>
        <v>0</v>
      </c>
      <c r="AL16" s="73">
        <f t="shared" si="18"/>
        <v>0</v>
      </c>
      <c r="AM16" s="73">
        <f t="shared" si="4"/>
        <v>0</v>
      </c>
      <c r="AN16" s="73">
        <f t="shared" si="4"/>
        <v>0</v>
      </c>
      <c r="AQ16" s="72"/>
      <c r="AR16" s="98">
        <f t="shared" si="0"/>
        <v>0</v>
      </c>
      <c r="AS16" s="96">
        <f>AN63</f>
        <v>0</v>
      </c>
      <c r="AT16" s="96">
        <f>X63</f>
        <v>0</v>
      </c>
      <c r="AU16" s="60"/>
      <c r="AY16" s="60"/>
    </row>
    <row r="17" spans="2:52">
      <c r="B17" s="61"/>
      <c r="C17" s="63"/>
      <c r="D17" s="80"/>
      <c r="E17" s="57"/>
      <c r="F17" s="77"/>
      <c r="G17" s="78">
        <f t="shared" si="1"/>
        <v>0</v>
      </c>
      <c r="H17" s="79">
        <f t="shared" si="2"/>
        <v>0</v>
      </c>
      <c r="I17" s="315"/>
      <c r="J17" s="73">
        <f t="shared" si="19"/>
        <v>0</v>
      </c>
      <c r="K17" s="73">
        <f t="shared" si="20"/>
        <v>0</v>
      </c>
      <c r="L17" s="73">
        <f t="shared" si="21"/>
        <v>0</v>
      </c>
      <c r="M17" s="73">
        <f t="shared" si="22"/>
        <v>0</v>
      </c>
      <c r="N17" s="73">
        <f t="shared" si="23"/>
        <v>0</v>
      </c>
      <c r="O17" s="73">
        <f t="shared" si="24"/>
        <v>0</v>
      </c>
      <c r="P17" s="73">
        <f t="shared" si="25"/>
        <v>0</v>
      </c>
      <c r="Q17" s="73">
        <f t="shared" si="26"/>
        <v>0</v>
      </c>
      <c r="R17" s="73">
        <f t="shared" si="27"/>
        <v>0</v>
      </c>
      <c r="S17" s="73">
        <f t="shared" si="28"/>
        <v>0</v>
      </c>
      <c r="T17" s="73">
        <f t="shared" si="29"/>
        <v>0</v>
      </c>
      <c r="U17" s="73">
        <f t="shared" si="30"/>
        <v>0</v>
      </c>
      <c r="V17" s="73">
        <f t="shared" si="5"/>
        <v>0</v>
      </c>
      <c r="W17" s="73">
        <f t="shared" si="3"/>
        <v>0</v>
      </c>
      <c r="X17" s="73">
        <f t="shared" si="3"/>
        <v>0</v>
      </c>
      <c r="Z17" s="73">
        <f t="shared" si="6"/>
        <v>0</v>
      </c>
      <c r="AA17" s="73">
        <f t="shared" si="7"/>
        <v>0</v>
      </c>
      <c r="AB17" s="73">
        <f t="shared" si="8"/>
        <v>0</v>
      </c>
      <c r="AC17" s="73">
        <f t="shared" si="9"/>
        <v>0</v>
      </c>
      <c r="AD17" s="73">
        <f t="shared" si="10"/>
        <v>0</v>
      </c>
      <c r="AE17" s="73">
        <f t="shared" si="11"/>
        <v>0</v>
      </c>
      <c r="AF17" s="73">
        <f t="shared" si="12"/>
        <v>0</v>
      </c>
      <c r="AG17" s="73">
        <f t="shared" si="13"/>
        <v>0</v>
      </c>
      <c r="AH17" s="73">
        <f t="shared" si="14"/>
        <v>0</v>
      </c>
      <c r="AI17" s="73">
        <f t="shared" si="15"/>
        <v>0</v>
      </c>
      <c r="AJ17" s="73">
        <f t="shared" si="16"/>
        <v>0</v>
      </c>
      <c r="AK17" s="73">
        <f t="shared" si="17"/>
        <v>0</v>
      </c>
      <c r="AL17" s="73">
        <f t="shared" si="18"/>
        <v>0</v>
      </c>
      <c r="AM17" s="73">
        <f t="shared" si="4"/>
        <v>0</v>
      </c>
      <c r="AN17" s="73">
        <f t="shared" si="4"/>
        <v>0</v>
      </c>
      <c r="AQ17" s="88" t="s">
        <v>63</v>
      </c>
      <c r="AR17" s="97">
        <f>SUM(AR2:AR16)</f>
        <v>48.599999999999994</v>
      </c>
      <c r="AS17" s="89">
        <f>SUM(AS2:AS16)</f>
        <v>0</v>
      </c>
      <c r="AT17" s="89">
        <f>SUM(AT2:AT16)</f>
        <v>48.599999999999994</v>
      </c>
    </row>
    <row r="18" spans="2:52">
      <c r="B18" s="61"/>
      <c r="C18" s="63"/>
      <c r="D18" s="80"/>
      <c r="E18" s="57"/>
      <c r="F18" s="77"/>
      <c r="G18" s="78">
        <f t="shared" si="1"/>
        <v>0</v>
      </c>
      <c r="H18" s="79">
        <f t="shared" si="2"/>
        <v>0</v>
      </c>
      <c r="I18" s="315"/>
      <c r="J18" s="73">
        <f t="shared" si="19"/>
        <v>0</v>
      </c>
      <c r="K18" s="73">
        <f t="shared" si="20"/>
        <v>0</v>
      </c>
      <c r="L18" s="73">
        <f t="shared" si="21"/>
        <v>0</v>
      </c>
      <c r="M18" s="73">
        <f t="shared" si="22"/>
        <v>0</v>
      </c>
      <c r="N18" s="73">
        <f t="shared" si="23"/>
        <v>0</v>
      </c>
      <c r="O18" s="73">
        <f t="shared" si="24"/>
        <v>0</v>
      </c>
      <c r="P18" s="73">
        <f t="shared" si="25"/>
        <v>0</v>
      </c>
      <c r="Q18" s="73">
        <f t="shared" si="26"/>
        <v>0</v>
      </c>
      <c r="R18" s="73">
        <f t="shared" si="27"/>
        <v>0</v>
      </c>
      <c r="S18" s="73">
        <f t="shared" si="28"/>
        <v>0</v>
      </c>
      <c r="T18" s="73">
        <f t="shared" si="29"/>
        <v>0</v>
      </c>
      <c r="U18" s="73">
        <f t="shared" si="30"/>
        <v>0</v>
      </c>
      <c r="V18" s="73">
        <f t="shared" si="5"/>
        <v>0</v>
      </c>
      <c r="W18" s="73">
        <f t="shared" si="3"/>
        <v>0</v>
      </c>
      <c r="X18" s="73">
        <f t="shared" si="3"/>
        <v>0</v>
      </c>
      <c r="Z18" s="73">
        <f t="shared" si="6"/>
        <v>0</v>
      </c>
      <c r="AA18" s="73">
        <f t="shared" si="7"/>
        <v>0</v>
      </c>
      <c r="AB18" s="73">
        <f t="shared" si="8"/>
        <v>0</v>
      </c>
      <c r="AC18" s="73">
        <f t="shared" si="9"/>
        <v>0</v>
      </c>
      <c r="AD18" s="73">
        <f t="shared" si="10"/>
        <v>0</v>
      </c>
      <c r="AE18" s="73">
        <f t="shared" si="11"/>
        <v>0</v>
      </c>
      <c r="AF18" s="73">
        <f t="shared" si="12"/>
        <v>0</v>
      </c>
      <c r="AG18" s="73">
        <f t="shared" si="13"/>
        <v>0</v>
      </c>
      <c r="AH18" s="73">
        <f t="shared" si="14"/>
        <v>0</v>
      </c>
      <c r="AI18" s="73">
        <f t="shared" si="15"/>
        <v>0</v>
      </c>
      <c r="AJ18" s="73">
        <f t="shared" si="16"/>
        <v>0</v>
      </c>
      <c r="AK18" s="73">
        <f t="shared" si="17"/>
        <v>0</v>
      </c>
      <c r="AL18" s="73">
        <f t="shared" si="18"/>
        <v>0</v>
      </c>
      <c r="AM18" s="73">
        <f t="shared" si="4"/>
        <v>0</v>
      </c>
      <c r="AN18" s="73">
        <f t="shared" si="4"/>
        <v>0</v>
      </c>
      <c r="AQ18" s="81" t="s">
        <v>61</v>
      </c>
      <c r="AR18" s="647" t="s">
        <v>43</v>
      </c>
      <c r="AS18" s="648"/>
      <c r="AT18" s="649"/>
      <c r="AU18" s="100"/>
      <c r="AV18" s="99"/>
      <c r="AY18" s="60"/>
    </row>
    <row r="19" spans="2:52">
      <c r="B19" s="61"/>
      <c r="C19" s="63"/>
      <c r="D19" s="80"/>
      <c r="E19" s="57"/>
      <c r="F19" s="77"/>
      <c r="G19" s="78">
        <f t="shared" si="1"/>
        <v>0</v>
      </c>
      <c r="H19" s="79">
        <f t="shared" si="2"/>
        <v>0</v>
      </c>
      <c r="I19" s="315"/>
      <c r="J19" s="73">
        <f t="shared" si="19"/>
        <v>0</v>
      </c>
      <c r="K19" s="73">
        <f t="shared" si="20"/>
        <v>0</v>
      </c>
      <c r="L19" s="73">
        <f t="shared" si="21"/>
        <v>0</v>
      </c>
      <c r="M19" s="73">
        <f t="shared" si="22"/>
        <v>0</v>
      </c>
      <c r="N19" s="73">
        <f t="shared" si="23"/>
        <v>0</v>
      </c>
      <c r="O19" s="73">
        <f t="shared" si="24"/>
        <v>0</v>
      </c>
      <c r="P19" s="73">
        <f t="shared" si="25"/>
        <v>0</v>
      </c>
      <c r="Q19" s="73">
        <f t="shared" si="26"/>
        <v>0</v>
      </c>
      <c r="R19" s="73">
        <f t="shared" si="27"/>
        <v>0</v>
      </c>
      <c r="S19" s="73">
        <f t="shared" si="28"/>
        <v>0</v>
      </c>
      <c r="T19" s="73">
        <f t="shared" si="29"/>
        <v>0</v>
      </c>
      <c r="U19" s="73">
        <f t="shared" si="30"/>
        <v>0</v>
      </c>
      <c r="V19" s="73">
        <f t="shared" si="5"/>
        <v>0</v>
      </c>
      <c r="W19" s="73">
        <f t="shared" si="5"/>
        <v>0</v>
      </c>
      <c r="X19" s="73">
        <f t="shared" si="5"/>
        <v>0</v>
      </c>
      <c r="Z19" s="73">
        <f t="shared" si="6"/>
        <v>0</v>
      </c>
      <c r="AA19" s="73">
        <f t="shared" si="7"/>
        <v>0</v>
      </c>
      <c r="AB19" s="73">
        <f t="shared" si="8"/>
        <v>0</v>
      </c>
      <c r="AC19" s="73">
        <f t="shared" si="9"/>
        <v>0</v>
      </c>
      <c r="AD19" s="73">
        <f t="shared" si="10"/>
        <v>0</v>
      </c>
      <c r="AE19" s="73">
        <f t="shared" si="11"/>
        <v>0</v>
      </c>
      <c r="AF19" s="73">
        <f t="shared" si="12"/>
        <v>0</v>
      </c>
      <c r="AG19" s="73">
        <f t="shared" si="13"/>
        <v>0</v>
      </c>
      <c r="AH19" s="73">
        <f t="shared" si="14"/>
        <v>0</v>
      </c>
      <c r="AI19" s="73">
        <f t="shared" si="15"/>
        <v>0</v>
      </c>
      <c r="AJ19" s="73">
        <f t="shared" si="16"/>
        <v>0</v>
      </c>
      <c r="AK19" s="73">
        <f t="shared" si="17"/>
        <v>0</v>
      </c>
      <c r="AL19" s="73">
        <f t="shared" si="18"/>
        <v>0</v>
      </c>
      <c r="AM19" s="73">
        <f t="shared" si="18"/>
        <v>0</v>
      </c>
      <c r="AN19" s="73">
        <f t="shared" si="18"/>
        <v>0</v>
      </c>
      <c r="AQ19" s="81" t="s">
        <v>62</v>
      </c>
      <c r="AU19" s="99"/>
    </row>
    <row r="20" spans="2:52">
      <c r="B20" s="61"/>
      <c r="C20" s="63"/>
      <c r="D20" s="80"/>
      <c r="E20" s="57"/>
      <c r="F20" s="77"/>
      <c r="G20" s="78">
        <f t="shared" si="1"/>
        <v>0</v>
      </c>
      <c r="H20" s="79">
        <f t="shared" si="2"/>
        <v>0</v>
      </c>
      <c r="I20" s="315"/>
      <c r="J20" s="73">
        <f t="shared" si="19"/>
        <v>0</v>
      </c>
      <c r="K20" s="73">
        <f t="shared" si="20"/>
        <v>0</v>
      </c>
      <c r="L20" s="73">
        <f t="shared" si="21"/>
        <v>0</v>
      </c>
      <c r="M20" s="73">
        <f t="shared" si="22"/>
        <v>0</v>
      </c>
      <c r="N20" s="73">
        <f t="shared" si="23"/>
        <v>0</v>
      </c>
      <c r="O20" s="73">
        <f t="shared" si="24"/>
        <v>0</v>
      </c>
      <c r="P20" s="73">
        <f t="shared" si="25"/>
        <v>0</v>
      </c>
      <c r="Q20" s="73">
        <f t="shared" si="26"/>
        <v>0</v>
      </c>
      <c r="R20" s="73">
        <f t="shared" si="27"/>
        <v>0</v>
      </c>
      <c r="S20" s="73">
        <f t="shared" si="28"/>
        <v>0</v>
      </c>
      <c r="T20" s="73">
        <f t="shared" si="29"/>
        <v>0</v>
      </c>
      <c r="U20" s="73">
        <f t="shared" si="30"/>
        <v>0</v>
      </c>
      <c r="V20" s="73">
        <f t="shared" si="5"/>
        <v>0</v>
      </c>
      <c r="W20" s="73">
        <f t="shared" si="5"/>
        <v>0</v>
      </c>
      <c r="X20" s="73">
        <f t="shared" si="5"/>
        <v>0</v>
      </c>
      <c r="Z20" s="73">
        <f t="shared" si="6"/>
        <v>0</v>
      </c>
      <c r="AA20" s="73">
        <f t="shared" si="7"/>
        <v>0</v>
      </c>
      <c r="AB20" s="73">
        <f t="shared" si="8"/>
        <v>0</v>
      </c>
      <c r="AC20" s="73">
        <f t="shared" si="9"/>
        <v>0</v>
      </c>
      <c r="AD20" s="73">
        <f t="shared" si="10"/>
        <v>0</v>
      </c>
      <c r="AE20" s="73">
        <f t="shared" si="11"/>
        <v>0</v>
      </c>
      <c r="AF20" s="73">
        <f t="shared" si="12"/>
        <v>0</v>
      </c>
      <c r="AG20" s="73">
        <f t="shared" si="13"/>
        <v>0</v>
      </c>
      <c r="AH20" s="73">
        <f t="shared" si="14"/>
        <v>0</v>
      </c>
      <c r="AI20" s="73">
        <f t="shared" si="15"/>
        <v>0</v>
      </c>
      <c r="AJ20" s="73">
        <f t="shared" si="16"/>
        <v>0</v>
      </c>
      <c r="AK20" s="73">
        <f t="shared" si="17"/>
        <v>0</v>
      </c>
      <c r="AL20" s="73">
        <f t="shared" si="18"/>
        <v>0</v>
      </c>
      <c r="AM20" s="73">
        <f t="shared" si="18"/>
        <v>0</v>
      </c>
      <c r="AN20" s="73">
        <f t="shared" si="18"/>
        <v>0</v>
      </c>
    </row>
    <row r="21" spans="2:52">
      <c r="B21" s="61"/>
      <c r="C21" s="63"/>
      <c r="D21" s="80"/>
      <c r="E21" s="57"/>
      <c r="F21" s="77"/>
      <c r="G21" s="78">
        <f t="shared" si="1"/>
        <v>0</v>
      </c>
      <c r="H21" s="79">
        <f t="shared" si="2"/>
        <v>0</v>
      </c>
      <c r="I21" s="315"/>
      <c r="J21" s="73">
        <f t="shared" si="19"/>
        <v>0</v>
      </c>
      <c r="K21" s="73">
        <f t="shared" si="20"/>
        <v>0</v>
      </c>
      <c r="L21" s="73">
        <f t="shared" si="21"/>
        <v>0</v>
      </c>
      <c r="M21" s="73">
        <f t="shared" si="22"/>
        <v>0</v>
      </c>
      <c r="N21" s="73">
        <f t="shared" si="23"/>
        <v>0</v>
      </c>
      <c r="O21" s="73">
        <f t="shared" si="24"/>
        <v>0</v>
      </c>
      <c r="P21" s="73">
        <f t="shared" si="25"/>
        <v>0</v>
      </c>
      <c r="Q21" s="73">
        <f t="shared" si="26"/>
        <v>0</v>
      </c>
      <c r="R21" s="73">
        <f t="shared" si="27"/>
        <v>0</v>
      </c>
      <c r="S21" s="73">
        <f t="shared" si="28"/>
        <v>0</v>
      </c>
      <c r="T21" s="73">
        <f t="shared" si="29"/>
        <v>0</v>
      </c>
      <c r="U21" s="73">
        <f t="shared" si="30"/>
        <v>0</v>
      </c>
      <c r="V21" s="73">
        <f t="shared" si="5"/>
        <v>0</v>
      </c>
      <c r="W21" s="73">
        <f t="shared" si="5"/>
        <v>0</v>
      </c>
      <c r="X21" s="73">
        <f t="shared" si="5"/>
        <v>0</v>
      </c>
      <c r="Z21" s="73">
        <f t="shared" si="6"/>
        <v>0</v>
      </c>
      <c r="AA21" s="73">
        <f t="shared" si="7"/>
        <v>0</v>
      </c>
      <c r="AB21" s="73">
        <f t="shared" si="8"/>
        <v>0</v>
      </c>
      <c r="AC21" s="73">
        <f t="shared" si="9"/>
        <v>0</v>
      </c>
      <c r="AD21" s="73">
        <f t="shared" si="10"/>
        <v>0</v>
      </c>
      <c r="AE21" s="73">
        <f t="shared" si="11"/>
        <v>0</v>
      </c>
      <c r="AF21" s="73">
        <f t="shared" si="12"/>
        <v>0</v>
      </c>
      <c r="AG21" s="73">
        <f t="shared" si="13"/>
        <v>0</v>
      </c>
      <c r="AH21" s="73">
        <f t="shared" si="14"/>
        <v>0</v>
      </c>
      <c r="AI21" s="73">
        <f t="shared" si="15"/>
        <v>0</v>
      </c>
      <c r="AJ21" s="73">
        <f t="shared" si="16"/>
        <v>0</v>
      </c>
      <c r="AK21" s="73">
        <f t="shared" si="17"/>
        <v>0</v>
      </c>
      <c r="AL21" s="73">
        <f t="shared" si="18"/>
        <v>0</v>
      </c>
      <c r="AM21" s="73">
        <f t="shared" si="18"/>
        <v>0</v>
      </c>
      <c r="AN21" s="73">
        <f t="shared" si="18"/>
        <v>0</v>
      </c>
    </row>
    <row r="22" spans="2:52">
      <c r="B22" s="61"/>
      <c r="C22" s="63"/>
      <c r="D22" s="80"/>
      <c r="E22" s="57"/>
      <c r="F22" s="77"/>
      <c r="G22" s="78">
        <f t="shared" si="1"/>
        <v>0</v>
      </c>
      <c r="H22" s="79">
        <f t="shared" si="2"/>
        <v>0</v>
      </c>
      <c r="I22" s="316"/>
      <c r="J22" s="73">
        <f t="shared" si="19"/>
        <v>0</v>
      </c>
      <c r="K22" s="73">
        <f t="shared" si="20"/>
        <v>0</v>
      </c>
      <c r="L22" s="73">
        <f t="shared" si="21"/>
        <v>0</v>
      </c>
      <c r="M22" s="73">
        <f t="shared" si="22"/>
        <v>0</v>
      </c>
      <c r="N22" s="73">
        <f t="shared" si="23"/>
        <v>0</v>
      </c>
      <c r="O22" s="73">
        <f t="shared" si="24"/>
        <v>0</v>
      </c>
      <c r="P22" s="73">
        <f t="shared" si="25"/>
        <v>0</v>
      </c>
      <c r="Q22" s="73">
        <f t="shared" si="26"/>
        <v>0</v>
      </c>
      <c r="R22" s="73">
        <f t="shared" si="27"/>
        <v>0</v>
      </c>
      <c r="S22" s="73">
        <f t="shared" si="28"/>
        <v>0</v>
      </c>
      <c r="T22" s="73">
        <f t="shared" si="29"/>
        <v>0</v>
      </c>
      <c r="U22" s="73">
        <f t="shared" si="30"/>
        <v>0</v>
      </c>
      <c r="V22" s="73">
        <f t="shared" si="5"/>
        <v>0</v>
      </c>
      <c r="W22" s="73">
        <f t="shared" si="5"/>
        <v>0</v>
      </c>
      <c r="X22" s="73">
        <f t="shared" si="5"/>
        <v>0</v>
      </c>
      <c r="Y22" s="62"/>
      <c r="Z22" s="73">
        <f t="shared" si="6"/>
        <v>0</v>
      </c>
      <c r="AA22" s="73">
        <f t="shared" si="7"/>
        <v>0</v>
      </c>
      <c r="AB22" s="73">
        <f t="shared" si="8"/>
        <v>0</v>
      </c>
      <c r="AC22" s="73">
        <f t="shared" si="9"/>
        <v>0</v>
      </c>
      <c r="AD22" s="73">
        <f t="shared" si="10"/>
        <v>0</v>
      </c>
      <c r="AE22" s="73">
        <f t="shared" si="11"/>
        <v>0</v>
      </c>
      <c r="AF22" s="73">
        <f t="shared" si="12"/>
        <v>0</v>
      </c>
      <c r="AG22" s="73">
        <f t="shared" si="13"/>
        <v>0</v>
      </c>
      <c r="AH22" s="73">
        <f t="shared" si="14"/>
        <v>0</v>
      </c>
      <c r="AI22" s="73">
        <f t="shared" si="15"/>
        <v>0</v>
      </c>
      <c r="AJ22" s="73">
        <f t="shared" si="16"/>
        <v>0</v>
      </c>
      <c r="AK22" s="73">
        <f t="shared" si="17"/>
        <v>0</v>
      </c>
      <c r="AL22" s="73">
        <f t="shared" si="18"/>
        <v>0</v>
      </c>
      <c r="AM22" s="73">
        <f t="shared" si="18"/>
        <v>0</v>
      </c>
      <c r="AN22" s="73">
        <f t="shared" si="18"/>
        <v>0</v>
      </c>
      <c r="AO22" s="62"/>
      <c r="AP22" s="62"/>
    </row>
    <row r="23" spans="2:52" ht="17.25" thickBot="1">
      <c r="B23" s="61"/>
      <c r="C23" s="63"/>
      <c r="D23" s="80"/>
      <c r="E23" s="57"/>
      <c r="F23" s="77"/>
      <c r="G23" s="78">
        <f t="shared" si="1"/>
        <v>0</v>
      </c>
      <c r="H23" s="79">
        <f t="shared" si="2"/>
        <v>0</v>
      </c>
      <c r="I23" s="315"/>
      <c r="J23" s="73">
        <f t="shared" si="19"/>
        <v>0</v>
      </c>
      <c r="K23" s="73">
        <f t="shared" si="20"/>
        <v>0</v>
      </c>
      <c r="L23" s="73">
        <f t="shared" si="21"/>
        <v>0</v>
      </c>
      <c r="M23" s="73">
        <f t="shared" si="22"/>
        <v>0</v>
      </c>
      <c r="N23" s="73">
        <f t="shared" si="23"/>
        <v>0</v>
      </c>
      <c r="O23" s="73">
        <f t="shared" si="24"/>
        <v>0</v>
      </c>
      <c r="P23" s="73">
        <f t="shared" si="25"/>
        <v>0</v>
      </c>
      <c r="Q23" s="73">
        <f t="shared" si="26"/>
        <v>0</v>
      </c>
      <c r="R23" s="73">
        <f t="shared" si="27"/>
        <v>0</v>
      </c>
      <c r="S23" s="73">
        <f t="shared" si="28"/>
        <v>0</v>
      </c>
      <c r="T23" s="73">
        <f t="shared" si="29"/>
        <v>0</v>
      </c>
      <c r="U23" s="73">
        <f t="shared" si="30"/>
        <v>0</v>
      </c>
      <c r="V23" s="73">
        <f t="shared" si="5"/>
        <v>0</v>
      </c>
      <c r="W23" s="73">
        <f t="shared" si="5"/>
        <v>0</v>
      </c>
      <c r="X23" s="73">
        <f t="shared" si="5"/>
        <v>0</v>
      </c>
      <c r="Z23" s="73">
        <f t="shared" si="6"/>
        <v>0</v>
      </c>
      <c r="AA23" s="73">
        <f t="shared" si="7"/>
        <v>0</v>
      </c>
      <c r="AB23" s="73">
        <f t="shared" si="8"/>
        <v>0</v>
      </c>
      <c r="AC23" s="73">
        <f t="shared" si="9"/>
        <v>0</v>
      </c>
      <c r="AD23" s="73">
        <f t="shared" si="10"/>
        <v>0</v>
      </c>
      <c r="AE23" s="73">
        <f t="shared" si="11"/>
        <v>0</v>
      </c>
      <c r="AF23" s="73">
        <f t="shared" si="12"/>
        <v>0</v>
      </c>
      <c r="AG23" s="73">
        <f t="shared" si="13"/>
        <v>0</v>
      </c>
      <c r="AH23" s="73">
        <f t="shared" si="14"/>
        <v>0</v>
      </c>
      <c r="AI23" s="73">
        <f t="shared" si="15"/>
        <v>0</v>
      </c>
      <c r="AJ23" s="73">
        <f t="shared" si="16"/>
        <v>0</v>
      </c>
      <c r="AK23" s="73">
        <f t="shared" si="17"/>
        <v>0</v>
      </c>
      <c r="AL23" s="73">
        <f t="shared" si="18"/>
        <v>0</v>
      </c>
      <c r="AM23" s="73">
        <f t="shared" si="18"/>
        <v>0</v>
      </c>
      <c r="AN23" s="73">
        <f t="shared" si="18"/>
        <v>0</v>
      </c>
      <c r="AV23" s="652" t="s">
        <v>103</v>
      </c>
      <c r="AW23" s="652"/>
      <c r="AY23" s="653" t="s">
        <v>102</v>
      </c>
      <c r="AZ23" s="653"/>
    </row>
    <row r="24" spans="2:52">
      <c r="B24" s="61"/>
      <c r="C24" s="63"/>
      <c r="D24" s="80"/>
      <c r="E24" s="57"/>
      <c r="F24" s="77"/>
      <c r="G24" s="78">
        <f t="shared" si="1"/>
        <v>0</v>
      </c>
      <c r="H24" s="79">
        <f t="shared" si="2"/>
        <v>0</v>
      </c>
      <c r="I24" s="315"/>
      <c r="J24" s="73">
        <f t="shared" si="19"/>
        <v>0</v>
      </c>
      <c r="K24" s="73">
        <f t="shared" si="20"/>
        <v>0</v>
      </c>
      <c r="L24" s="73">
        <f t="shared" si="21"/>
        <v>0</v>
      </c>
      <c r="M24" s="73">
        <f t="shared" si="22"/>
        <v>0</v>
      </c>
      <c r="N24" s="73">
        <f t="shared" si="23"/>
        <v>0</v>
      </c>
      <c r="O24" s="73">
        <f t="shared" si="24"/>
        <v>0</v>
      </c>
      <c r="P24" s="73">
        <f t="shared" si="25"/>
        <v>0</v>
      </c>
      <c r="Q24" s="73">
        <f t="shared" si="26"/>
        <v>0</v>
      </c>
      <c r="R24" s="73">
        <f t="shared" si="27"/>
        <v>0</v>
      </c>
      <c r="S24" s="73">
        <f t="shared" si="28"/>
        <v>0</v>
      </c>
      <c r="T24" s="73">
        <f t="shared" si="29"/>
        <v>0</v>
      </c>
      <c r="U24" s="73">
        <f t="shared" si="30"/>
        <v>0</v>
      </c>
      <c r="V24" s="73">
        <f t="shared" si="5"/>
        <v>0</v>
      </c>
      <c r="W24" s="73">
        <f t="shared" si="5"/>
        <v>0</v>
      </c>
      <c r="X24" s="73">
        <f t="shared" si="5"/>
        <v>0</v>
      </c>
      <c r="Z24" s="73">
        <f t="shared" si="6"/>
        <v>0</v>
      </c>
      <c r="AA24" s="73">
        <f t="shared" si="7"/>
        <v>0</v>
      </c>
      <c r="AB24" s="73">
        <f t="shared" si="8"/>
        <v>0</v>
      </c>
      <c r="AC24" s="73">
        <f t="shared" si="9"/>
        <v>0</v>
      </c>
      <c r="AD24" s="73">
        <f t="shared" si="10"/>
        <v>0</v>
      </c>
      <c r="AE24" s="73">
        <f t="shared" si="11"/>
        <v>0</v>
      </c>
      <c r="AF24" s="73">
        <f t="shared" si="12"/>
        <v>0</v>
      </c>
      <c r="AG24" s="73">
        <f t="shared" si="13"/>
        <v>0</v>
      </c>
      <c r="AH24" s="73">
        <f t="shared" si="14"/>
        <v>0</v>
      </c>
      <c r="AI24" s="73">
        <f t="shared" si="15"/>
        <v>0</v>
      </c>
      <c r="AJ24" s="73">
        <f t="shared" si="16"/>
        <v>0</v>
      </c>
      <c r="AK24" s="73">
        <f t="shared" si="17"/>
        <v>0</v>
      </c>
      <c r="AL24" s="73">
        <f t="shared" si="18"/>
        <v>0</v>
      </c>
      <c r="AM24" s="73">
        <f t="shared" si="18"/>
        <v>0</v>
      </c>
      <c r="AN24" s="73">
        <f t="shared" si="18"/>
        <v>0</v>
      </c>
      <c r="AP24" s="324"/>
      <c r="AQ24" s="320" t="s">
        <v>232</v>
      </c>
      <c r="AR24" s="327">
        <f>AR17</f>
        <v>48.599999999999994</v>
      </c>
      <c r="AV24" s="113" t="s">
        <v>64</v>
      </c>
      <c r="AW24" s="1">
        <v>0</v>
      </c>
      <c r="AY24" s="335" t="s">
        <v>99</v>
      </c>
      <c r="AZ24" s="336">
        <f>AS17</f>
        <v>0</v>
      </c>
    </row>
    <row r="25" spans="2:52">
      <c r="B25" s="61"/>
      <c r="C25" s="63"/>
      <c r="D25" s="80"/>
      <c r="E25" s="57"/>
      <c r="F25" s="77"/>
      <c r="G25" s="78">
        <f t="shared" si="1"/>
        <v>0</v>
      </c>
      <c r="H25" s="79">
        <f t="shared" si="2"/>
        <v>0</v>
      </c>
      <c r="I25" s="315"/>
      <c r="J25" s="73">
        <f t="shared" si="19"/>
        <v>0</v>
      </c>
      <c r="K25" s="73">
        <f t="shared" si="20"/>
        <v>0</v>
      </c>
      <c r="L25" s="73">
        <f t="shared" si="21"/>
        <v>0</v>
      </c>
      <c r="M25" s="73">
        <f t="shared" si="22"/>
        <v>0</v>
      </c>
      <c r="N25" s="73">
        <f t="shared" si="23"/>
        <v>0</v>
      </c>
      <c r="O25" s="73">
        <f t="shared" si="24"/>
        <v>0</v>
      </c>
      <c r="P25" s="73">
        <f t="shared" si="25"/>
        <v>0</v>
      </c>
      <c r="Q25" s="73">
        <f t="shared" si="26"/>
        <v>0</v>
      </c>
      <c r="R25" s="73">
        <f t="shared" si="27"/>
        <v>0</v>
      </c>
      <c r="S25" s="73">
        <f t="shared" si="28"/>
        <v>0</v>
      </c>
      <c r="T25" s="73">
        <f t="shared" si="29"/>
        <v>0</v>
      </c>
      <c r="U25" s="73">
        <f t="shared" si="30"/>
        <v>0</v>
      </c>
      <c r="V25" s="73">
        <f t="shared" si="5"/>
        <v>0</v>
      </c>
      <c r="W25" s="73">
        <f t="shared" si="5"/>
        <v>0</v>
      </c>
      <c r="X25" s="73">
        <f t="shared" si="5"/>
        <v>0</v>
      </c>
      <c r="Z25" s="73">
        <f t="shared" si="6"/>
        <v>0</v>
      </c>
      <c r="AA25" s="73">
        <f t="shared" si="7"/>
        <v>0</v>
      </c>
      <c r="AB25" s="73">
        <f t="shared" si="8"/>
        <v>0</v>
      </c>
      <c r="AC25" s="73">
        <f t="shared" si="9"/>
        <v>0</v>
      </c>
      <c r="AD25" s="73">
        <f t="shared" si="10"/>
        <v>0</v>
      </c>
      <c r="AE25" s="73">
        <f t="shared" si="11"/>
        <v>0</v>
      </c>
      <c r="AF25" s="73">
        <f t="shared" si="12"/>
        <v>0</v>
      </c>
      <c r="AG25" s="73">
        <f t="shared" si="13"/>
        <v>0</v>
      </c>
      <c r="AH25" s="73">
        <f t="shared" si="14"/>
        <v>0</v>
      </c>
      <c r="AI25" s="73">
        <f t="shared" si="15"/>
        <v>0</v>
      </c>
      <c r="AJ25" s="73">
        <f t="shared" si="16"/>
        <v>0</v>
      </c>
      <c r="AK25" s="73">
        <f t="shared" si="17"/>
        <v>0</v>
      </c>
      <c r="AL25" s="73">
        <f t="shared" si="18"/>
        <v>0</v>
      </c>
      <c r="AM25" s="73">
        <f t="shared" si="18"/>
        <v>0</v>
      </c>
      <c r="AN25" s="73">
        <f t="shared" si="18"/>
        <v>0</v>
      </c>
      <c r="AP25" s="325"/>
      <c r="AQ25" s="321" t="s">
        <v>231</v>
      </c>
      <c r="AR25" s="334">
        <f>AY4+AY6</f>
        <v>0</v>
      </c>
      <c r="AS25" s="654" t="s">
        <v>238</v>
      </c>
      <c r="AT25" s="655"/>
      <c r="AV25" s="113" t="s">
        <v>65</v>
      </c>
      <c r="AW25" s="1">
        <v>0</v>
      </c>
      <c r="AY25" s="335" t="s">
        <v>100</v>
      </c>
      <c r="AZ25" s="337">
        <f>AR27</f>
        <v>0</v>
      </c>
    </row>
    <row r="26" spans="2:52">
      <c r="B26" s="61"/>
      <c r="C26" s="63"/>
      <c r="D26" s="80"/>
      <c r="E26" s="57"/>
      <c r="F26" s="77"/>
      <c r="G26" s="78">
        <f t="shared" si="1"/>
        <v>0</v>
      </c>
      <c r="H26" s="79">
        <f t="shared" si="2"/>
        <v>0</v>
      </c>
      <c r="I26" s="315"/>
      <c r="J26" s="73">
        <f t="shared" si="19"/>
        <v>0</v>
      </c>
      <c r="K26" s="73">
        <f t="shared" si="20"/>
        <v>0</v>
      </c>
      <c r="L26" s="73">
        <f t="shared" si="21"/>
        <v>0</v>
      </c>
      <c r="M26" s="73">
        <f t="shared" si="22"/>
        <v>0</v>
      </c>
      <c r="N26" s="73">
        <f t="shared" si="23"/>
        <v>0</v>
      </c>
      <c r="O26" s="73">
        <f t="shared" si="24"/>
        <v>0</v>
      </c>
      <c r="P26" s="73">
        <f t="shared" si="25"/>
        <v>0</v>
      </c>
      <c r="Q26" s="73">
        <f t="shared" si="26"/>
        <v>0</v>
      </c>
      <c r="R26" s="73">
        <f t="shared" si="27"/>
        <v>0</v>
      </c>
      <c r="S26" s="73">
        <f t="shared" si="28"/>
        <v>0</v>
      </c>
      <c r="T26" s="73">
        <f t="shared" si="29"/>
        <v>0</v>
      </c>
      <c r="U26" s="73">
        <f t="shared" si="30"/>
        <v>0</v>
      </c>
      <c r="V26" s="73">
        <f t="shared" si="5"/>
        <v>0</v>
      </c>
      <c r="W26" s="73">
        <f t="shared" si="5"/>
        <v>0</v>
      </c>
      <c r="X26" s="73">
        <f t="shared" si="5"/>
        <v>0</v>
      </c>
      <c r="Z26" s="73">
        <f t="shared" si="6"/>
        <v>0</v>
      </c>
      <c r="AA26" s="73">
        <f t="shared" si="7"/>
        <v>0</v>
      </c>
      <c r="AB26" s="73">
        <f t="shared" si="8"/>
        <v>0</v>
      </c>
      <c r="AC26" s="73">
        <f t="shared" si="9"/>
        <v>0</v>
      </c>
      <c r="AD26" s="73">
        <f t="shared" si="10"/>
        <v>0</v>
      </c>
      <c r="AE26" s="73">
        <f t="shared" si="11"/>
        <v>0</v>
      </c>
      <c r="AF26" s="73">
        <f t="shared" si="12"/>
        <v>0</v>
      </c>
      <c r="AG26" s="73">
        <f t="shared" si="13"/>
        <v>0</v>
      </c>
      <c r="AH26" s="73">
        <f t="shared" si="14"/>
        <v>0</v>
      </c>
      <c r="AI26" s="73">
        <f t="shared" si="15"/>
        <v>0</v>
      </c>
      <c r="AJ26" s="73">
        <f t="shared" si="16"/>
        <v>0</v>
      </c>
      <c r="AK26" s="73">
        <f t="shared" si="17"/>
        <v>0</v>
      </c>
      <c r="AL26" s="73">
        <f t="shared" si="18"/>
        <v>0</v>
      </c>
      <c r="AM26" s="73">
        <f t="shared" si="18"/>
        <v>0</v>
      </c>
      <c r="AN26" s="73">
        <f t="shared" si="18"/>
        <v>0</v>
      </c>
      <c r="AP26" s="325"/>
      <c r="AQ26" s="321" t="s">
        <v>235</v>
      </c>
      <c r="AR26" s="328">
        <f>AR24-AR25</f>
        <v>48.599999999999994</v>
      </c>
      <c r="AV26" s="113" t="s">
        <v>66</v>
      </c>
      <c r="AW26" s="1">
        <v>0</v>
      </c>
      <c r="AY26" s="335" t="s">
        <v>103</v>
      </c>
      <c r="AZ26" s="338">
        <f>AW31</f>
        <v>0</v>
      </c>
    </row>
    <row r="27" spans="2:52">
      <c r="B27" s="61"/>
      <c r="C27" s="63"/>
      <c r="D27" s="80"/>
      <c r="E27" s="57"/>
      <c r="F27" s="77"/>
      <c r="G27" s="78">
        <f t="shared" si="1"/>
        <v>0</v>
      </c>
      <c r="H27" s="79">
        <f t="shared" si="2"/>
        <v>0</v>
      </c>
      <c r="I27" s="315"/>
      <c r="J27" s="73">
        <f t="shared" si="19"/>
        <v>0</v>
      </c>
      <c r="K27" s="73">
        <f t="shared" si="20"/>
        <v>0</v>
      </c>
      <c r="L27" s="73">
        <f t="shared" si="21"/>
        <v>0</v>
      </c>
      <c r="M27" s="73">
        <f t="shared" si="22"/>
        <v>0</v>
      </c>
      <c r="N27" s="73">
        <f t="shared" si="23"/>
        <v>0</v>
      </c>
      <c r="O27" s="73">
        <f t="shared" si="24"/>
        <v>0</v>
      </c>
      <c r="P27" s="73">
        <f t="shared" si="25"/>
        <v>0</v>
      </c>
      <c r="Q27" s="73">
        <f t="shared" si="26"/>
        <v>0</v>
      </c>
      <c r="R27" s="73">
        <f t="shared" si="27"/>
        <v>0</v>
      </c>
      <c r="S27" s="73">
        <f t="shared" si="28"/>
        <v>0</v>
      </c>
      <c r="T27" s="73">
        <f t="shared" si="29"/>
        <v>0</v>
      </c>
      <c r="U27" s="73">
        <f t="shared" si="30"/>
        <v>0</v>
      </c>
      <c r="V27" s="73">
        <f t="shared" si="5"/>
        <v>0</v>
      </c>
      <c r="W27" s="73">
        <f t="shared" si="5"/>
        <v>0</v>
      </c>
      <c r="X27" s="73">
        <f t="shared" si="5"/>
        <v>0</v>
      </c>
      <c r="Z27" s="73">
        <f t="shared" si="6"/>
        <v>0</v>
      </c>
      <c r="AA27" s="73">
        <f t="shared" si="7"/>
        <v>0</v>
      </c>
      <c r="AB27" s="73">
        <f t="shared" si="8"/>
        <v>0</v>
      </c>
      <c r="AC27" s="73">
        <f t="shared" si="9"/>
        <v>0</v>
      </c>
      <c r="AD27" s="73">
        <f t="shared" si="10"/>
        <v>0</v>
      </c>
      <c r="AE27" s="73">
        <f t="shared" si="11"/>
        <v>0</v>
      </c>
      <c r="AF27" s="73">
        <f t="shared" si="12"/>
        <v>0</v>
      </c>
      <c r="AG27" s="73">
        <f t="shared" si="13"/>
        <v>0</v>
      </c>
      <c r="AH27" s="73">
        <f t="shared" si="14"/>
        <v>0</v>
      </c>
      <c r="AI27" s="73">
        <f t="shared" si="15"/>
        <v>0</v>
      </c>
      <c r="AJ27" s="73">
        <f t="shared" si="16"/>
        <v>0</v>
      </c>
      <c r="AK27" s="73">
        <f t="shared" si="17"/>
        <v>0</v>
      </c>
      <c r="AL27" s="73">
        <f t="shared" si="18"/>
        <v>0</v>
      </c>
      <c r="AM27" s="73">
        <f t="shared" si="18"/>
        <v>0</v>
      </c>
      <c r="AN27" s="73">
        <f t="shared" si="18"/>
        <v>0</v>
      </c>
      <c r="AP27" s="325"/>
      <c r="AQ27" s="322" t="s">
        <v>233</v>
      </c>
      <c r="AR27" s="319"/>
      <c r="AS27" s="656" t="s">
        <v>239</v>
      </c>
      <c r="AT27" s="657"/>
      <c r="AV27" s="113" t="s">
        <v>67</v>
      </c>
      <c r="AW27" s="55">
        <v>0</v>
      </c>
      <c r="AY27" s="335" t="s">
        <v>237</v>
      </c>
      <c r="AZ27" s="160">
        <v>0</v>
      </c>
    </row>
    <row r="28" spans="2:52" ht="17.25" customHeight="1" thickBot="1">
      <c r="B28" s="61"/>
      <c r="C28" s="63"/>
      <c r="D28" s="80"/>
      <c r="E28" s="57"/>
      <c r="F28" s="77"/>
      <c r="G28" s="78">
        <f t="shared" si="1"/>
        <v>0</v>
      </c>
      <c r="H28" s="79">
        <f t="shared" si="2"/>
        <v>0</v>
      </c>
      <c r="I28" s="315"/>
      <c r="J28" s="73">
        <f t="shared" si="19"/>
        <v>0</v>
      </c>
      <c r="K28" s="73">
        <f t="shared" si="20"/>
        <v>0</v>
      </c>
      <c r="L28" s="73">
        <f t="shared" si="21"/>
        <v>0</v>
      </c>
      <c r="M28" s="73">
        <f t="shared" si="22"/>
        <v>0</v>
      </c>
      <c r="N28" s="73">
        <f t="shared" si="23"/>
        <v>0</v>
      </c>
      <c r="O28" s="73">
        <f t="shared" si="24"/>
        <v>0</v>
      </c>
      <c r="P28" s="73">
        <f t="shared" si="25"/>
        <v>0</v>
      </c>
      <c r="Q28" s="73">
        <f t="shared" si="26"/>
        <v>0</v>
      </c>
      <c r="R28" s="73">
        <f t="shared" si="27"/>
        <v>0</v>
      </c>
      <c r="S28" s="73">
        <f t="shared" si="28"/>
        <v>0</v>
      </c>
      <c r="T28" s="73">
        <f t="shared" si="29"/>
        <v>0</v>
      </c>
      <c r="U28" s="73">
        <f t="shared" si="30"/>
        <v>0</v>
      </c>
      <c r="V28" s="73">
        <f t="shared" si="5"/>
        <v>0</v>
      </c>
      <c r="W28" s="73">
        <f t="shared" si="5"/>
        <v>0</v>
      </c>
      <c r="X28" s="73">
        <f t="shared" si="5"/>
        <v>0</v>
      </c>
      <c r="Z28" s="73">
        <f t="shared" si="6"/>
        <v>0</v>
      </c>
      <c r="AA28" s="73">
        <f t="shared" si="7"/>
        <v>0</v>
      </c>
      <c r="AB28" s="73">
        <f t="shared" si="8"/>
        <v>0</v>
      </c>
      <c r="AC28" s="73">
        <f t="shared" si="9"/>
        <v>0</v>
      </c>
      <c r="AD28" s="73">
        <f t="shared" si="10"/>
        <v>0</v>
      </c>
      <c r="AE28" s="73">
        <f t="shared" si="11"/>
        <v>0</v>
      </c>
      <c r="AF28" s="73">
        <f t="shared" si="12"/>
        <v>0</v>
      </c>
      <c r="AG28" s="73">
        <f t="shared" si="13"/>
        <v>0</v>
      </c>
      <c r="AH28" s="73">
        <f t="shared" si="14"/>
        <v>0</v>
      </c>
      <c r="AI28" s="73">
        <f t="shared" si="15"/>
        <v>0</v>
      </c>
      <c r="AJ28" s="73">
        <f t="shared" si="16"/>
        <v>0</v>
      </c>
      <c r="AK28" s="73">
        <f t="shared" si="17"/>
        <v>0</v>
      </c>
      <c r="AL28" s="73">
        <f t="shared" si="18"/>
        <v>0</v>
      </c>
      <c r="AM28" s="73">
        <f t="shared" si="18"/>
        <v>0</v>
      </c>
      <c r="AN28" s="73">
        <f t="shared" si="18"/>
        <v>0</v>
      </c>
      <c r="AP28" s="326"/>
      <c r="AQ28" s="323" t="s">
        <v>234</v>
      </c>
      <c r="AR28" s="333">
        <f>AR27+AR26</f>
        <v>48.599999999999994</v>
      </c>
      <c r="AS28" s="656"/>
      <c r="AT28" s="657"/>
      <c r="AV28" s="113" t="s">
        <v>43</v>
      </c>
      <c r="AW28" s="1">
        <f>+SUM(AW24:AW27)</f>
        <v>0</v>
      </c>
      <c r="AY28" s="335" t="s">
        <v>43</v>
      </c>
      <c r="AZ28" s="161">
        <f>AZ24+AZ25+AZ26-AZ27</f>
        <v>0</v>
      </c>
    </row>
    <row r="29" spans="2:52" ht="16.5" customHeight="1">
      <c r="B29" s="61"/>
      <c r="C29" s="63"/>
      <c r="D29" s="80"/>
      <c r="E29" s="57"/>
      <c r="F29" s="77"/>
      <c r="G29" s="78">
        <f t="shared" si="1"/>
        <v>0</v>
      </c>
      <c r="H29" s="79">
        <f t="shared" si="2"/>
        <v>0</v>
      </c>
      <c r="I29" s="315"/>
      <c r="J29" s="73">
        <f t="shared" si="19"/>
        <v>0</v>
      </c>
      <c r="K29" s="73">
        <f t="shared" si="20"/>
        <v>0</v>
      </c>
      <c r="L29" s="73">
        <f t="shared" si="21"/>
        <v>0</v>
      </c>
      <c r="M29" s="73">
        <f t="shared" si="22"/>
        <v>0</v>
      </c>
      <c r="N29" s="73">
        <f t="shared" si="23"/>
        <v>0</v>
      </c>
      <c r="O29" s="73">
        <f t="shared" si="24"/>
        <v>0</v>
      </c>
      <c r="P29" s="73">
        <f t="shared" si="25"/>
        <v>0</v>
      </c>
      <c r="Q29" s="73">
        <f t="shared" si="26"/>
        <v>0</v>
      </c>
      <c r="R29" s="73">
        <f t="shared" si="27"/>
        <v>0</v>
      </c>
      <c r="S29" s="73">
        <f t="shared" si="28"/>
        <v>0</v>
      </c>
      <c r="T29" s="73">
        <f t="shared" si="29"/>
        <v>0</v>
      </c>
      <c r="U29" s="73">
        <f t="shared" si="30"/>
        <v>0</v>
      </c>
      <c r="V29" s="73">
        <f t="shared" si="5"/>
        <v>0</v>
      </c>
      <c r="W29" s="73">
        <f t="shared" si="5"/>
        <v>0</v>
      </c>
      <c r="X29" s="73">
        <f t="shared" si="5"/>
        <v>0</v>
      </c>
      <c r="Z29" s="73">
        <f t="shared" si="6"/>
        <v>0</v>
      </c>
      <c r="AA29" s="73">
        <f t="shared" si="7"/>
        <v>0</v>
      </c>
      <c r="AB29" s="73">
        <f t="shared" si="8"/>
        <v>0</v>
      </c>
      <c r="AC29" s="73">
        <f t="shared" si="9"/>
        <v>0</v>
      </c>
      <c r="AD29" s="73">
        <f t="shared" si="10"/>
        <v>0</v>
      </c>
      <c r="AE29" s="73">
        <f t="shared" si="11"/>
        <v>0</v>
      </c>
      <c r="AF29" s="73">
        <f t="shared" si="12"/>
        <v>0</v>
      </c>
      <c r="AG29" s="73">
        <f t="shared" si="13"/>
        <v>0</v>
      </c>
      <c r="AH29" s="73">
        <f t="shared" si="14"/>
        <v>0</v>
      </c>
      <c r="AI29" s="73">
        <f t="shared" si="15"/>
        <v>0</v>
      </c>
      <c r="AJ29" s="73">
        <f t="shared" si="16"/>
        <v>0</v>
      </c>
      <c r="AK29" s="73">
        <f t="shared" si="17"/>
        <v>0</v>
      </c>
      <c r="AL29" s="73">
        <f t="shared" si="18"/>
        <v>0</v>
      </c>
      <c r="AM29" s="73">
        <f t="shared" si="18"/>
        <v>0</v>
      </c>
      <c r="AN29" s="73">
        <f t="shared" si="18"/>
        <v>0</v>
      </c>
      <c r="AR29" s="60"/>
      <c r="AV29" s="113"/>
      <c r="AW29" s="1"/>
    </row>
    <row r="30" spans="2:52" ht="17.25" customHeight="1" thickBot="1">
      <c r="B30" s="61"/>
      <c r="C30" s="63"/>
      <c r="D30" s="80"/>
      <c r="E30" s="57"/>
      <c r="F30" s="77"/>
      <c r="G30" s="78">
        <f t="shared" si="1"/>
        <v>0</v>
      </c>
      <c r="H30" s="79">
        <f t="shared" si="2"/>
        <v>0</v>
      </c>
      <c r="I30" s="315"/>
      <c r="J30" s="73">
        <f t="shared" si="19"/>
        <v>0</v>
      </c>
      <c r="K30" s="73">
        <f t="shared" si="20"/>
        <v>0</v>
      </c>
      <c r="L30" s="73">
        <f t="shared" si="21"/>
        <v>0</v>
      </c>
      <c r="M30" s="73">
        <f t="shared" si="22"/>
        <v>0</v>
      </c>
      <c r="N30" s="73">
        <f t="shared" si="23"/>
        <v>0</v>
      </c>
      <c r="O30" s="73">
        <f t="shared" si="24"/>
        <v>0</v>
      </c>
      <c r="P30" s="73">
        <f t="shared" si="25"/>
        <v>0</v>
      </c>
      <c r="Q30" s="73">
        <f t="shared" si="26"/>
        <v>0</v>
      </c>
      <c r="R30" s="73">
        <f t="shared" si="27"/>
        <v>0</v>
      </c>
      <c r="S30" s="73">
        <f t="shared" si="28"/>
        <v>0</v>
      </c>
      <c r="T30" s="73">
        <f t="shared" si="29"/>
        <v>0</v>
      </c>
      <c r="U30" s="73">
        <f t="shared" si="30"/>
        <v>0</v>
      </c>
      <c r="V30" s="73">
        <f t="shared" si="5"/>
        <v>0</v>
      </c>
      <c r="W30" s="73">
        <f t="shared" si="5"/>
        <v>0</v>
      </c>
      <c r="X30" s="73">
        <f t="shared" si="5"/>
        <v>0</v>
      </c>
      <c r="Z30" s="73">
        <f t="shared" si="6"/>
        <v>0</v>
      </c>
      <c r="AA30" s="73">
        <f t="shared" si="7"/>
        <v>0</v>
      </c>
      <c r="AB30" s="73">
        <f t="shared" si="8"/>
        <v>0</v>
      </c>
      <c r="AC30" s="73">
        <f t="shared" si="9"/>
        <v>0</v>
      </c>
      <c r="AD30" s="73">
        <f t="shared" si="10"/>
        <v>0</v>
      </c>
      <c r="AE30" s="73">
        <f t="shared" si="11"/>
        <v>0</v>
      </c>
      <c r="AF30" s="73">
        <f t="shared" si="12"/>
        <v>0</v>
      </c>
      <c r="AG30" s="73">
        <f t="shared" si="13"/>
        <v>0</v>
      </c>
      <c r="AH30" s="73">
        <f t="shared" si="14"/>
        <v>0</v>
      </c>
      <c r="AI30" s="73">
        <f t="shared" si="15"/>
        <v>0</v>
      </c>
      <c r="AJ30" s="73">
        <f t="shared" si="16"/>
        <v>0</v>
      </c>
      <c r="AK30" s="73">
        <f t="shared" si="17"/>
        <v>0</v>
      </c>
      <c r="AL30" s="73">
        <f t="shared" si="18"/>
        <v>0</v>
      </c>
      <c r="AM30" s="73">
        <f t="shared" si="18"/>
        <v>0</v>
      </c>
      <c r="AN30" s="73">
        <f t="shared" si="18"/>
        <v>0</v>
      </c>
      <c r="AV30" s="1"/>
      <c r="AW30" s="1"/>
      <c r="AY30" s="318" t="s">
        <v>241</v>
      </c>
      <c r="AZ30" s="341">
        <f>AZ25+AZ24-AY6</f>
        <v>0</v>
      </c>
    </row>
    <row r="31" spans="2:52" ht="17.25" customHeight="1" thickBot="1">
      <c r="B31" s="61"/>
      <c r="C31" s="63"/>
      <c r="D31" s="80"/>
      <c r="E31" s="57"/>
      <c r="F31" s="77"/>
      <c r="G31" s="78">
        <f t="shared" si="1"/>
        <v>0</v>
      </c>
      <c r="H31" s="79">
        <f t="shared" si="2"/>
        <v>0</v>
      </c>
      <c r="I31" s="315"/>
      <c r="J31" s="73">
        <f t="shared" si="19"/>
        <v>0</v>
      </c>
      <c r="K31" s="73">
        <f t="shared" si="20"/>
        <v>0</v>
      </c>
      <c r="L31" s="73">
        <f t="shared" si="21"/>
        <v>0</v>
      </c>
      <c r="M31" s="73">
        <f t="shared" si="22"/>
        <v>0</v>
      </c>
      <c r="N31" s="73">
        <f t="shared" si="23"/>
        <v>0</v>
      </c>
      <c r="O31" s="73">
        <f t="shared" si="24"/>
        <v>0</v>
      </c>
      <c r="P31" s="73">
        <f t="shared" si="25"/>
        <v>0</v>
      </c>
      <c r="Q31" s="73">
        <f t="shared" si="26"/>
        <v>0</v>
      </c>
      <c r="R31" s="73">
        <f t="shared" si="27"/>
        <v>0</v>
      </c>
      <c r="S31" s="73">
        <f t="shared" si="28"/>
        <v>0</v>
      </c>
      <c r="T31" s="73">
        <f t="shared" si="29"/>
        <v>0</v>
      </c>
      <c r="U31" s="73">
        <f t="shared" si="30"/>
        <v>0</v>
      </c>
      <c r="V31" s="73">
        <f t="shared" si="5"/>
        <v>0</v>
      </c>
      <c r="W31" s="73">
        <f t="shared" si="5"/>
        <v>0</v>
      </c>
      <c r="X31" s="73">
        <f t="shared" si="5"/>
        <v>0</v>
      </c>
      <c r="Z31" s="73">
        <f t="shared" si="6"/>
        <v>0</v>
      </c>
      <c r="AA31" s="73">
        <f t="shared" si="7"/>
        <v>0</v>
      </c>
      <c r="AB31" s="73">
        <f t="shared" si="8"/>
        <v>0</v>
      </c>
      <c r="AC31" s="73">
        <f t="shared" si="9"/>
        <v>0</v>
      </c>
      <c r="AD31" s="73">
        <f t="shared" si="10"/>
        <v>0</v>
      </c>
      <c r="AE31" s="73">
        <f t="shared" si="11"/>
        <v>0</v>
      </c>
      <c r="AF31" s="73">
        <f t="shared" si="12"/>
        <v>0</v>
      </c>
      <c r="AG31" s="73">
        <f t="shared" si="13"/>
        <v>0</v>
      </c>
      <c r="AH31" s="73">
        <f t="shared" si="14"/>
        <v>0</v>
      </c>
      <c r="AI31" s="73">
        <f t="shared" si="15"/>
        <v>0</v>
      </c>
      <c r="AJ31" s="73">
        <f t="shared" si="16"/>
        <v>0</v>
      </c>
      <c r="AK31" s="73">
        <f t="shared" si="17"/>
        <v>0</v>
      </c>
      <c r="AL31" s="73">
        <f t="shared" si="18"/>
        <v>0</v>
      </c>
      <c r="AM31" s="73">
        <f t="shared" si="18"/>
        <v>0</v>
      </c>
      <c r="AN31" s="73">
        <f t="shared" si="18"/>
        <v>0</v>
      </c>
      <c r="AQ31" s="318" t="s">
        <v>63</v>
      </c>
      <c r="AR31" s="329">
        <f>AR27+AS17</f>
        <v>0</v>
      </c>
      <c r="AV31" s="113" t="s">
        <v>68</v>
      </c>
      <c r="AW31" s="114">
        <f>AW28/2</f>
        <v>0</v>
      </c>
    </row>
    <row r="32" spans="2:52" ht="16.5" customHeight="1">
      <c r="B32" s="61"/>
      <c r="C32" s="63"/>
      <c r="D32" s="80"/>
      <c r="E32" s="57"/>
      <c r="F32" s="77"/>
      <c r="G32" s="78">
        <f t="shared" si="1"/>
        <v>0</v>
      </c>
      <c r="H32" s="79">
        <f t="shared" si="2"/>
        <v>0</v>
      </c>
      <c r="I32" s="315"/>
      <c r="J32" s="73">
        <f t="shared" si="19"/>
        <v>0</v>
      </c>
      <c r="K32" s="73">
        <f t="shared" si="20"/>
        <v>0</v>
      </c>
      <c r="L32" s="73">
        <f t="shared" si="21"/>
        <v>0</v>
      </c>
      <c r="M32" s="73">
        <f t="shared" si="22"/>
        <v>0</v>
      </c>
      <c r="N32" s="73">
        <f t="shared" si="23"/>
        <v>0</v>
      </c>
      <c r="O32" s="73">
        <f t="shared" si="24"/>
        <v>0</v>
      </c>
      <c r="P32" s="73">
        <f t="shared" si="25"/>
        <v>0</v>
      </c>
      <c r="Q32" s="73">
        <f t="shared" si="26"/>
        <v>0</v>
      </c>
      <c r="R32" s="73">
        <f t="shared" si="27"/>
        <v>0</v>
      </c>
      <c r="S32" s="73">
        <f t="shared" si="28"/>
        <v>0</v>
      </c>
      <c r="T32" s="73">
        <f t="shared" si="29"/>
        <v>0</v>
      </c>
      <c r="U32" s="73">
        <f t="shared" si="30"/>
        <v>0</v>
      </c>
      <c r="V32" s="73">
        <f t="shared" si="5"/>
        <v>0</v>
      </c>
      <c r="W32" s="73">
        <f t="shared" si="5"/>
        <v>0</v>
      </c>
      <c r="X32" s="73">
        <f t="shared" si="5"/>
        <v>0</v>
      </c>
      <c r="Z32" s="73">
        <f t="shared" si="6"/>
        <v>0</v>
      </c>
      <c r="AA32" s="73">
        <f t="shared" si="7"/>
        <v>0</v>
      </c>
      <c r="AB32" s="73">
        <f t="shared" si="8"/>
        <v>0</v>
      </c>
      <c r="AC32" s="73">
        <f t="shared" si="9"/>
        <v>0</v>
      </c>
      <c r="AD32" s="73">
        <f t="shared" si="10"/>
        <v>0</v>
      </c>
      <c r="AE32" s="73">
        <f t="shared" si="11"/>
        <v>0</v>
      </c>
      <c r="AF32" s="73">
        <f t="shared" si="12"/>
        <v>0</v>
      </c>
      <c r="AG32" s="73">
        <f t="shared" si="13"/>
        <v>0</v>
      </c>
      <c r="AH32" s="73">
        <f t="shared" si="14"/>
        <v>0</v>
      </c>
      <c r="AI32" s="73">
        <f t="shared" si="15"/>
        <v>0</v>
      </c>
      <c r="AJ32" s="73">
        <f t="shared" si="16"/>
        <v>0</v>
      </c>
      <c r="AK32" s="73">
        <f t="shared" si="17"/>
        <v>0</v>
      </c>
      <c r="AL32" s="73">
        <f t="shared" si="18"/>
        <v>0</v>
      </c>
      <c r="AM32" s="73">
        <f t="shared" si="18"/>
        <v>0</v>
      </c>
      <c r="AN32" s="73">
        <f t="shared" si="18"/>
        <v>0</v>
      </c>
      <c r="AQ32" s="318" t="s">
        <v>61</v>
      </c>
      <c r="AR32" s="329">
        <f>AT17</f>
        <v>48.599999999999994</v>
      </c>
      <c r="AY32" s="318" t="s">
        <v>242</v>
      </c>
      <c r="AZ32" s="341">
        <f>AT17-AY4</f>
        <v>48.599999999999994</v>
      </c>
    </row>
    <row r="33" spans="2:52" ht="17.25" customHeight="1" thickBot="1">
      <c r="B33" s="61"/>
      <c r="C33" s="63"/>
      <c r="D33" s="80"/>
      <c r="E33" s="57"/>
      <c r="F33" s="77"/>
      <c r="G33" s="78">
        <f t="shared" si="1"/>
        <v>0</v>
      </c>
      <c r="H33" s="79">
        <f t="shared" si="2"/>
        <v>0</v>
      </c>
      <c r="I33" s="315"/>
      <c r="J33" s="73">
        <f t="shared" si="19"/>
        <v>0</v>
      </c>
      <c r="K33" s="73">
        <f t="shared" si="20"/>
        <v>0</v>
      </c>
      <c r="L33" s="73">
        <f t="shared" si="21"/>
        <v>0</v>
      </c>
      <c r="M33" s="73">
        <f t="shared" si="22"/>
        <v>0</v>
      </c>
      <c r="N33" s="73">
        <f t="shared" si="23"/>
        <v>0</v>
      </c>
      <c r="O33" s="73">
        <f t="shared" si="24"/>
        <v>0</v>
      </c>
      <c r="P33" s="73">
        <f t="shared" si="25"/>
        <v>0</v>
      </c>
      <c r="Q33" s="73">
        <f t="shared" si="26"/>
        <v>0</v>
      </c>
      <c r="R33" s="73">
        <f t="shared" si="27"/>
        <v>0</v>
      </c>
      <c r="S33" s="73">
        <f t="shared" si="28"/>
        <v>0</v>
      </c>
      <c r="T33" s="73">
        <f t="shared" si="29"/>
        <v>0</v>
      </c>
      <c r="U33" s="73">
        <f t="shared" si="30"/>
        <v>0</v>
      </c>
      <c r="V33" s="73">
        <f t="shared" si="5"/>
        <v>0</v>
      </c>
      <c r="W33" s="73">
        <f t="shared" si="5"/>
        <v>0</v>
      </c>
      <c r="X33" s="73">
        <f t="shared" si="5"/>
        <v>0</v>
      </c>
      <c r="Z33" s="73">
        <f t="shared" si="6"/>
        <v>0</v>
      </c>
      <c r="AA33" s="73">
        <f t="shared" si="7"/>
        <v>0</v>
      </c>
      <c r="AB33" s="73">
        <f t="shared" si="8"/>
        <v>0</v>
      </c>
      <c r="AC33" s="73">
        <f t="shared" si="9"/>
        <v>0</v>
      </c>
      <c r="AD33" s="73">
        <f t="shared" si="10"/>
        <v>0</v>
      </c>
      <c r="AE33" s="73">
        <f t="shared" si="11"/>
        <v>0</v>
      </c>
      <c r="AF33" s="73">
        <f t="shared" si="12"/>
        <v>0</v>
      </c>
      <c r="AG33" s="73">
        <f t="shared" si="13"/>
        <v>0</v>
      </c>
      <c r="AH33" s="73">
        <f t="shared" si="14"/>
        <v>0</v>
      </c>
      <c r="AI33" s="73">
        <f t="shared" si="15"/>
        <v>0</v>
      </c>
      <c r="AJ33" s="73">
        <f t="shared" si="16"/>
        <v>0</v>
      </c>
      <c r="AK33" s="73">
        <f t="shared" si="17"/>
        <v>0</v>
      </c>
      <c r="AL33" s="73">
        <f t="shared" si="18"/>
        <v>0</v>
      </c>
      <c r="AM33" s="73">
        <f t="shared" si="18"/>
        <v>0</v>
      </c>
      <c r="AN33" s="73">
        <f t="shared" si="18"/>
        <v>0</v>
      </c>
      <c r="AR33" s="60"/>
    </row>
    <row r="34" spans="2:52" ht="17.25" customHeight="1" thickBot="1">
      <c r="B34" s="61"/>
      <c r="C34" s="63"/>
      <c r="D34" s="80"/>
      <c r="E34" s="57"/>
      <c r="F34" s="77"/>
      <c r="G34" s="78">
        <f t="shared" si="1"/>
        <v>0</v>
      </c>
      <c r="H34" s="79">
        <f t="shared" si="2"/>
        <v>0</v>
      </c>
      <c r="I34" s="315"/>
      <c r="J34" s="73">
        <f t="shared" si="19"/>
        <v>0</v>
      </c>
      <c r="K34" s="73">
        <f t="shared" si="20"/>
        <v>0</v>
      </c>
      <c r="L34" s="73">
        <f t="shared" si="21"/>
        <v>0</v>
      </c>
      <c r="M34" s="73">
        <f t="shared" si="22"/>
        <v>0</v>
      </c>
      <c r="N34" s="73">
        <f t="shared" si="23"/>
        <v>0</v>
      </c>
      <c r="O34" s="73">
        <f t="shared" si="24"/>
        <v>0</v>
      </c>
      <c r="P34" s="73">
        <f t="shared" si="25"/>
        <v>0</v>
      </c>
      <c r="Q34" s="73">
        <f t="shared" si="26"/>
        <v>0</v>
      </c>
      <c r="R34" s="73">
        <f t="shared" si="27"/>
        <v>0</v>
      </c>
      <c r="S34" s="73">
        <f t="shared" si="28"/>
        <v>0</v>
      </c>
      <c r="T34" s="73">
        <f t="shared" si="29"/>
        <v>0</v>
      </c>
      <c r="U34" s="73">
        <f t="shared" si="30"/>
        <v>0</v>
      </c>
      <c r="V34" s="73">
        <f t="shared" si="5"/>
        <v>0</v>
      </c>
      <c r="W34" s="73">
        <f t="shared" si="5"/>
        <v>0</v>
      </c>
      <c r="X34" s="73">
        <f t="shared" si="5"/>
        <v>0</v>
      </c>
      <c r="Z34" s="73">
        <f t="shared" si="6"/>
        <v>0</v>
      </c>
      <c r="AA34" s="73">
        <f t="shared" si="7"/>
        <v>0</v>
      </c>
      <c r="AB34" s="73">
        <f t="shared" si="8"/>
        <v>0</v>
      </c>
      <c r="AC34" s="73">
        <f t="shared" si="9"/>
        <v>0</v>
      </c>
      <c r="AD34" s="73">
        <f t="shared" si="10"/>
        <v>0</v>
      </c>
      <c r="AE34" s="73">
        <f t="shared" si="11"/>
        <v>0</v>
      </c>
      <c r="AF34" s="73">
        <f t="shared" si="12"/>
        <v>0</v>
      </c>
      <c r="AG34" s="73">
        <f t="shared" si="13"/>
        <v>0</v>
      </c>
      <c r="AH34" s="73">
        <f t="shared" si="14"/>
        <v>0</v>
      </c>
      <c r="AI34" s="73">
        <f t="shared" si="15"/>
        <v>0</v>
      </c>
      <c r="AJ34" s="73">
        <f t="shared" si="16"/>
        <v>0</v>
      </c>
      <c r="AK34" s="73">
        <f t="shared" si="17"/>
        <v>0</v>
      </c>
      <c r="AL34" s="73">
        <f t="shared" si="18"/>
        <v>0</v>
      </c>
      <c r="AM34" s="73">
        <f t="shared" si="18"/>
        <v>0</v>
      </c>
      <c r="AN34" s="73">
        <f t="shared" si="18"/>
        <v>0</v>
      </c>
      <c r="AR34" s="330">
        <f>AR32+AR31</f>
        <v>48.599999999999994</v>
      </c>
      <c r="AS34" s="331" t="s">
        <v>236</v>
      </c>
      <c r="AT34" s="332">
        <f>AR24+AR27</f>
        <v>48.599999999999994</v>
      </c>
      <c r="AZ34" s="342">
        <f>AZ32+AZ30</f>
        <v>48.599999999999994</v>
      </c>
    </row>
    <row r="35" spans="2:52" ht="16.5" customHeight="1">
      <c r="B35" s="61"/>
      <c r="C35" s="63"/>
      <c r="D35" s="80"/>
      <c r="E35" s="57"/>
      <c r="F35" s="77"/>
      <c r="G35" s="78">
        <f t="shared" si="1"/>
        <v>0</v>
      </c>
      <c r="H35" s="79">
        <f t="shared" si="2"/>
        <v>0</v>
      </c>
      <c r="I35" s="315"/>
      <c r="J35" s="73">
        <f t="shared" si="19"/>
        <v>0</v>
      </c>
      <c r="K35" s="73">
        <f t="shared" si="20"/>
        <v>0</v>
      </c>
      <c r="L35" s="73">
        <f t="shared" si="21"/>
        <v>0</v>
      </c>
      <c r="M35" s="73">
        <f t="shared" si="22"/>
        <v>0</v>
      </c>
      <c r="N35" s="73">
        <f t="shared" si="23"/>
        <v>0</v>
      </c>
      <c r="O35" s="73">
        <f t="shared" si="24"/>
        <v>0</v>
      </c>
      <c r="P35" s="73">
        <f t="shared" si="25"/>
        <v>0</v>
      </c>
      <c r="Q35" s="73">
        <f t="shared" si="26"/>
        <v>0</v>
      </c>
      <c r="R35" s="73">
        <f t="shared" si="27"/>
        <v>0</v>
      </c>
      <c r="S35" s="73">
        <f t="shared" si="28"/>
        <v>0</v>
      </c>
      <c r="T35" s="73">
        <f t="shared" si="29"/>
        <v>0</v>
      </c>
      <c r="U35" s="73">
        <f t="shared" si="30"/>
        <v>0</v>
      </c>
      <c r="V35" s="73">
        <f t="shared" si="5"/>
        <v>0</v>
      </c>
      <c r="W35" s="73">
        <f t="shared" si="5"/>
        <v>0</v>
      </c>
      <c r="X35" s="73">
        <f t="shared" si="5"/>
        <v>0</v>
      </c>
      <c r="Z35" s="73">
        <f t="shared" si="6"/>
        <v>0</v>
      </c>
      <c r="AA35" s="73">
        <f t="shared" si="7"/>
        <v>0</v>
      </c>
      <c r="AB35" s="73">
        <f t="shared" si="8"/>
        <v>0</v>
      </c>
      <c r="AC35" s="73">
        <f t="shared" si="9"/>
        <v>0</v>
      </c>
      <c r="AD35" s="73">
        <f t="shared" si="10"/>
        <v>0</v>
      </c>
      <c r="AE35" s="73">
        <f t="shared" si="11"/>
        <v>0</v>
      </c>
      <c r="AF35" s="73">
        <f t="shared" si="12"/>
        <v>0</v>
      </c>
      <c r="AG35" s="73">
        <f t="shared" si="13"/>
        <v>0</v>
      </c>
      <c r="AH35" s="73">
        <f t="shared" si="14"/>
        <v>0</v>
      </c>
      <c r="AI35" s="73">
        <f t="shared" si="15"/>
        <v>0</v>
      </c>
      <c r="AJ35" s="73">
        <f t="shared" si="16"/>
        <v>0</v>
      </c>
      <c r="AK35" s="73">
        <f t="shared" si="17"/>
        <v>0</v>
      </c>
      <c r="AL35" s="73">
        <f t="shared" si="18"/>
        <v>0</v>
      </c>
      <c r="AM35" s="73">
        <f t="shared" si="18"/>
        <v>0</v>
      </c>
      <c r="AN35" s="73">
        <f t="shared" si="18"/>
        <v>0</v>
      </c>
    </row>
    <row r="36" spans="2:52" ht="16.5" customHeight="1">
      <c r="B36" s="61"/>
      <c r="C36" s="63"/>
      <c r="D36" s="80"/>
      <c r="E36" s="57"/>
      <c r="F36" s="77"/>
      <c r="G36" s="78">
        <f t="shared" si="1"/>
        <v>0</v>
      </c>
      <c r="H36" s="79">
        <f t="shared" si="2"/>
        <v>0</v>
      </c>
      <c r="I36" s="315"/>
      <c r="J36" s="73">
        <f t="shared" si="19"/>
        <v>0</v>
      </c>
      <c r="K36" s="73">
        <f t="shared" si="20"/>
        <v>0</v>
      </c>
      <c r="L36" s="73">
        <f t="shared" si="21"/>
        <v>0</v>
      </c>
      <c r="M36" s="73">
        <f t="shared" si="22"/>
        <v>0</v>
      </c>
      <c r="N36" s="73">
        <f t="shared" si="23"/>
        <v>0</v>
      </c>
      <c r="O36" s="73">
        <f t="shared" si="24"/>
        <v>0</v>
      </c>
      <c r="P36" s="73">
        <f t="shared" si="25"/>
        <v>0</v>
      </c>
      <c r="Q36" s="73">
        <f t="shared" si="26"/>
        <v>0</v>
      </c>
      <c r="R36" s="73">
        <f t="shared" si="27"/>
        <v>0</v>
      </c>
      <c r="S36" s="73">
        <f t="shared" si="28"/>
        <v>0</v>
      </c>
      <c r="T36" s="73">
        <f t="shared" si="29"/>
        <v>0</v>
      </c>
      <c r="U36" s="73">
        <f t="shared" si="30"/>
        <v>0</v>
      </c>
      <c r="V36" s="73">
        <f t="shared" ref="V36:X62" si="31">IF($D36=V$2,$H36,0)</f>
        <v>0</v>
      </c>
      <c r="W36" s="73">
        <f t="shared" si="31"/>
        <v>0</v>
      </c>
      <c r="X36" s="73">
        <f t="shared" si="31"/>
        <v>0</v>
      </c>
      <c r="Z36" s="73">
        <f t="shared" si="6"/>
        <v>0</v>
      </c>
      <c r="AA36" s="73">
        <f t="shared" si="7"/>
        <v>0</v>
      </c>
      <c r="AB36" s="73">
        <f t="shared" si="8"/>
        <v>0</v>
      </c>
      <c r="AC36" s="73">
        <f t="shared" si="9"/>
        <v>0</v>
      </c>
      <c r="AD36" s="73">
        <f t="shared" si="10"/>
        <v>0</v>
      </c>
      <c r="AE36" s="73">
        <f t="shared" si="11"/>
        <v>0</v>
      </c>
      <c r="AF36" s="73">
        <f t="shared" si="12"/>
        <v>0</v>
      </c>
      <c r="AG36" s="73">
        <f t="shared" si="13"/>
        <v>0</v>
      </c>
      <c r="AH36" s="73">
        <f t="shared" si="14"/>
        <v>0</v>
      </c>
      <c r="AI36" s="73">
        <f t="shared" si="15"/>
        <v>0</v>
      </c>
      <c r="AJ36" s="73">
        <f t="shared" si="16"/>
        <v>0</v>
      </c>
      <c r="AK36" s="73">
        <f t="shared" si="17"/>
        <v>0</v>
      </c>
      <c r="AL36" s="73">
        <f t="shared" si="18"/>
        <v>0</v>
      </c>
      <c r="AM36" s="73">
        <f t="shared" si="18"/>
        <v>0</v>
      </c>
      <c r="AN36" s="73">
        <f t="shared" si="18"/>
        <v>0</v>
      </c>
    </row>
    <row r="37" spans="2:52" ht="16.5" customHeight="1">
      <c r="B37" s="61"/>
      <c r="C37" s="63"/>
      <c r="D37" s="80"/>
      <c r="E37" s="57"/>
      <c r="F37" s="77"/>
      <c r="G37" s="78">
        <f t="shared" si="1"/>
        <v>0</v>
      </c>
      <c r="H37" s="79">
        <f t="shared" si="2"/>
        <v>0</v>
      </c>
      <c r="I37" s="315"/>
      <c r="J37" s="73">
        <f t="shared" si="19"/>
        <v>0</v>
      </c>
      <c r="K37" s="73">
        <f t="shared" si="20"/>
        <v>0</v>
      </c>
      <c r="L37" s="73">
        <f t="shared" si="21"/>
        <v>0</v>
      </c>
      <c r="M37" s="73">
        <f t="shared" si="22"/>
        <v>0</v>
      </c>
      <c r="N37" s="73">
        <f t="shared" si="23"/>
        <v>0</v>
      </c>
      <c r="O37" s="73">
        <f t="shared" si="24"/>
        <v>0</v>
      </c>
      <c r="P37" s="73">
        <f t="shared" si="25"/>
        <v>0</v>
      </c>
      <c r="Q37" s="73">
        <f t="shared" si="26"/>
        <v>0</v>
      </c>
      <c r="R37" s="73">
        <f t="shared" si="27"/>
        <v>0</v>
      </c>
      <c r="S37" s="73">
        <f t="shared" si="28"/>
        <v>0</v>
      </c>
      <c r="T37" s="73">
        <f t="shared" si="29"/>
        <v>0</v>
      </c>
      <c r="U37" s="73">
        <f t="shared" si="30"/>
        <v>0</v>
      </c>
      <c r="V37" s="73">
        <f t="shared" si="31"/>
        <v>0</v>
      </c>
      <c r="W37" s="73">
        <f t="shared" si="31"/>
        <v>0</v>
      </c>
      <c r="X37" s="73">
        <f t="shared" si="31"/>
        <v>0</v>
      </c>
      <c r="Z37" s="73">
        <f t="shared" si="6"/>
        <v>0</v>
      </c>
      <c r="AA37" s="73">
        <f t="shared" si="7"/>
        <v>0</v>
      </c>
      <c r="AB37" s="73">
        <f t="shared" si="8"/>
        <v>0</v>
      </c>
      <c r="AC37" s="73">
        <f t="shared" si="9"/>
        <v>0</v>
      </c>
      <c r="AD37" s="73">
        <f t="shared" si="10"/>
        <v>0</v>
      </c>
      <c r="AE37" s="73">
        <f t="shared" si="11"/>
        <v>0</v>
      </c>
      <c r="AF37" s="73">
        <f t="shared" si="12"/>
        <v>0</v>
      </c>
      <c r="AG37" s="73">
        <f t="shared" si="13"/>
        <v>0</v>
      </c>
      <c r="AH37" s="73">
        <f t="shared" si="14"/>
        <v>0</v>
      </c>
      <c r="AI37" s="73">
        <f t="shared" si="15"/>
        <v>0</v>
      </c>
      <c r="AJ37" s="73">
        <f t="shared" si="16"/>
        <v>0</v>
      </c>
      <c r="AK37" s="73">
        <f t="shared" si="17"/>
        <v>0</v>
      </c>
      <c r="AL37" s="73">
        <f t="shared" si="18"/>
        <v>0</v>
      </c>
      <c r="AM37" s="73">
        <f t="shared" si="18"/>
        <v>0</v>
      </c>
      <c r="AN37" s="73">
        <f t="shared" si="18"/>
        <v>0</v>
      </c>
    </row>
    <row r="38" spans="2:52" ht="16.5" customHeight="1">
      <c r="B38" s="61"/>
      <c r="C38" s="63"/>
      <c r="D38" s="80"/>
      <c r="E38" s="57"/>
      <c r="F38" s="77"/>
      <c r="G38" s="78">
        <f t="shared" si="1"/>
        <v>0</v>
      </c>
      <c r="H38" s="79">
        <f t="shared" si="2"/>
        <v>0</v>
      </c>
      <c r="I38" s="315"/>
      <c r="J38" s="73">
        <f t="shared" si="19"/>
        <v>0</v>
      </c>
      <c r="K38" s="73">
        <f t="shared" si="20"/>
        <v>0</v>
      </c>
      <c r="L38" s="73">
        <f t="shared" si="21"/>
        <v>0</v>
      </c>
      <c r="M38" s="73">
        <f t="shared" si="22"/>
        <v>0</v>
      </c>
      <c r="N38" s="73">
        <f t="shared" si="23"/>
        <v>0</v>
      </c>
      <c r="O38" s="73">
        <f t="shared" si="24"/>
        <v>0</v>
      </c>
      <c r="P38" s="73">
        <f t="shared" si="25"/>
        <v>0</v>
      </c>
      <c r="Q38" s="73">
        <f t="shared" si="26"/>
        <v>0</v>
      </c>
      <c r="R38" s="73">
        <f t="shared" si="27"/>
        <v>0</v>
      </c>
      <c r="S38" s="73">
        <f t="shared" si="28"/>
        <v>0</v>
      </c>
      <c r="T38" s="73">
        <f t="shared" si="29"/>
        <v>0</v>
      </c>
      <c r="U38" s="73">
        <f t="shared" si="30"/>
        <v>0</v>
      </c>
      <c r="V38" s="73">
        <f t="shared" si="31"/>
        <v>0</v>
      </c>
      <c r="W38" s="73">
        <f t="shared" si="31"/>
        <v>0</v>
      </c>
      <c r="X38" s="73">
        <f t="shared" si="31"/>
        <v>0</v>
      </c>
      <c r="Z38" s="73">
        <f t="shared" si="6"/>
        <v>0</v>
      </c>
      <c r="AA38" s="73">
        <f t="shared" si="7"/>
        <v>0</v>
      </c>
      <c r="AB38" s="73">
        <f t="shared" si="8"/>
        <v>0</v>
      </c>
      <c r="AC38" s="73">
        <f t="shared" si="9"/>
        <v>0</v>
      </c>
      <c r="AD38" s="73">
        <f t="shared" si="10"/>
        <v>0</v>
      </c>
      <c r="AE38" s="73">
        <f t="shared" si="11"/>
        <v>0</v>
      </c>
      <c r="AF38" s="73">
        <f t="shared" si="12"/>
        <v>0</v>
      </c>
      <c r="AG38" s="73">
        <f t="shared" si="13"/>
        <v>0</v>
      </c>
      <c r="AH38" s="73">
        <f t="shared" si="14"/>
        <v>0</v>
      </c>
      <c r="AI38" s="73">
        <f t="shared" si="15"/>
        <v>0</v>
      </c>
      <c r="AJ38" s="73">
        <f t="shared" si="16"/>
        <v>0</v>
      </c>
      <c r="AK38" s="73">
        <f t="shared" si="17"/>
        <v>0</v>
      </c>
      <c r="AL38" s="73">
        <f t="shared" si="18"/>
        <v>0</v>
      </c>
      <c r="AM38" s="73">
        <f t="shared" si="18"/>
        <v>0</v>
      </c>
      <c r="AN38" s="73">
        <f t="shared" si="18"/>
        <v>0</v>
      </c>
    </row>
    <row r="39" spans="2:52" ht="16.5" customHeight="1">
      <c r="B39" s="61"/>
      <c r="C39" s="63"/>
      <c r="D39" s="80"/>
      <c r="E39" s="57"/>
      <c r="F39" s="77"/>
      <c r="G39" s="78">
        <f t="shared" si="1"/>
        <v>0</v>
      </c>
      <c r="H39" s="79">
        <f t="shared" si="2"/>
        <v>0</v>
      </c>
      <c r="I39" s="315"/>
      <c r="J39" s="73">
        <f t="shared" si="19"/>
        <v>0</v>
      </c>
      <c r="K39" s="73">
        <f t="shared" si="20"/>
        <v>0</v>
      </c>
      <c r="L39" s="73">
        <f t="shared" si="21"/>
        <v>0</v>
      </c>
      <c r="M39" s="73">
        <f t="shared" si="22"/>
        <v>0</v>
      </c>
      <c r="N39" s="73">
        <f t="shared" si="23"/>
        <v>0</v>
      </c>
      <c r="O39" s="73">
        <f t="shared" si="24"/>
        <v>0</v>
      </c>
      <c r="P39" s="73">
        <f t="shared" si="25"/>
        <v>0</v>
      </c>
      <c r="Q39" s="73">
        <f t="shared" si="26"/>
        <v>0</v>
      </c>
      <c r="R39" s="73">
        <f t="shared" si="27"/>
        <v>0</v>
      </c>
      <c r="S39" s="73">
        <f t="shared" si="28"/>
        <v>0</v>
      </c>
      <c r="T39" s="73">
        <f t="shared" si="29"/>
        <v>0</v>
      </c>
      <c r="U39" s="73">
        <f t="shared" si="30"/>
        <v>0</v>
      </c>
      <c r="V39" s="73">
        <f t="shared" si="31"/>
        <v>0</v>
      </c>
      <c r="W39" s="73">
        <f t="shared" si="31"/>
        <v>0</v>
      </c>
      <c r="X39" s="73">
        <f t="shared" si="31"/>
        <v>0</v>
      </c>
      <c r="Z39" s="73">
        <f t="shared" si="6"/>
        <v>0</v>
      </c>
      <c r="AA39" s="73">
        <f t="shared" si="7"/>
        <v>0</v>
      </c>
      <c r="AB39" s="73">
        <f t="shared" si="8"/>
        <v>0</v>
      </c>
      <c r="AC39" s="73">
        <f t="shared" si="9"/>
        <v>0</v>
      </c>
      <c r="AD39" s="73">
        <f t="shared" si="10"/>
        <v>0</v>
      </c>
      <c r="AE39" s="73">
        <f t="shared" si="11"/>
        <v>0</v>
      </c>
      <c r="AF39" s="73">
        <f t="shared" si="12"/>
        <v>0</v>
      </c>
      <c r="AG39" s="73">
        <f t="shared" si="13"/>
        <v>0</v>
      </c>
      <c r="AH39" s="73">
        <f t="shared" si="14"/>
        <v>0</v>
      </c>
      <c r="AI39" s="73">
        <f t="shared" si="15"/>
        <v>0</v>
      </c>
      <c r="AJ39" s="73">
        <f t="shared" si="16"/>
        <v>0</v>
      </c>
      <c r="AK39" s="73">
        <f t="shared" si="17"/>
        <v>0</v>
      </c>
      <c r="AL39" s="73">
        <f t="shared" si="18"/>
        <v>0</v>
      </c>
      <c r="AM39" s="73">
        <f t="shared" si="18"/>
        <v>0</v>
      </c>
      <c r="AN39" s="73">
        <f t="shared" si="18"/>
        <v>0</v>
      </c>
      <c r="AZ39" s="56">
        <v>1079.05</v>
      </c>
    </row>
    <row r="40" spans="2:52" hidden="1">
      <c r="B40" s="61"/>
      <c r="C40" s="63"/>
      <c r="D40" s="80"/>
      <c r="E40" s="57"/>
      <c r="F40" s="77"/>
      <c r="G40" s="78">
        <f t="shared" si="1"/>
        <v>0</v>
      </c>
      <c r="H40" s="79">
        <f t="shared" si="2"/>
        <v>0</v>
      </c>
      <c r="I40" s="315"/>
      <c r="J40" s="73">
        <f>IF($D40="ALIMENTAÇÃO",$H40,0)</f>
        <v>0</v>
      </c>
      <c r="K40" s="73">
        <f>IF($D40="ANIMAIS",$H40,0)</f>
        <v>0</v>
      </c>
      <c r="L40" s="73">
        <f>IF($D40="FILHO",$H40,0)</f>
        <v>0</v>
      </c>
      <c r="M40" s="73">
        <f>IF($D40="GASOLINA",$H40,0)</f>
        <v>0</v>
      </c>
      <c r="N40" s="73">
        <f>IF($D40="LAZER",$H40,0)</f>
        <v>0</v>
      </c>
      <c r="O40" s="73">
        <f>IF($D40="MANUT. IMÓVEL",$H40,0)</f>
        <v>0</v>
      </c>
      <c r="P40" s="73">
        <f>IF($D40="MANUT. VEICULAR",$H40,0)</f>
        <v>0</v>
      </c>
      <c r="Q40" s="73">
        <f>IF($D40="MÓVEIS",$H40,0)</f>
        <v>0</v>
      </c>
      <c r="R40" s="73">
        <f>IF($D40="OUTROS",$H40,0)</f>
        <v>0</v>
      </c>
      <c r="S40" s="73">
        <f>IF($D40="PLANOS",$H40,0)</f>
        <v>0</v>
      </c>
      <c r="T40" s="73">
        <f>IF($D40="SAÚDE",$H40,0)</f>
        <v>0</v>
      </c>
      <c r="U40" s="73">
        <f>IF($D40="TRANSPORTE",$H40,0)</f>
        <v>0</v>
      </c>
      <c r="V40" s="73">
        <f>IF($D40=V$2,$H40,0)</f>
        <v>0</v>
      </c>
      <c r="W40" s="73">
        <f>IF($D40=W$2,$H40,0)</f>
        <v>0</v>
      </c>
      <c r="X40" s="73">
        <f>IF($D40=X$2,$H40,0)</f>
        <v>0</v>
      </c>
      <c r="Z40" s="73">
        <f>IF($D40="ALIMENTAÇÃO",$G40,0)</f>
        <v>0</v>
      </c>
      <c r="AA40" s="73">
        <f>IF($D40="ANIMAIS",$G40,0)</f>
        <v>0</v>
      </c>
      <c r="AB40" s="73">
        <f>IF($D40="FILHO",$G40,0)</f>
        <v>0</v>
      </c>
      <c r="AC40" s="73">
        <f>IF($D40="GASOLINA",$G40,0)</f>
        <v>0</v>
      </c>
      <c r="AD40" s="73">
        <f>IF($D40="LAZER",$G40,0)</f>
        <v>0</v>
      </c>
      <c r="AE40" s="73">
        <f>IF($D40="MANUT. IMÓVEL",$G40,0)</f>
        <v>0</v>
      </c>
      <c r="AF40" s="73">
        <f>IF($D40="MANUT. VEICULAR",$G40,0)</f>
        <v>0</v>
      </c>
      <c r="AG40" s="73">
        <f>IF($D40="MÓVEIS",$G40,0)</f>
        <v>0</v>
      </c>
      <c r="AH40" s="73">
        <f>IF($D40="OUTROS",$G40,0)</f>
        <v>0</v>
      </c>
      <c r="AI40" s="73">
        <f>IF($D40="PLANOS",$G40,0)</f>
        <v>0</v>
      </c>
      <c r="AJ40" s="73">
        <f>IF($D40="SAÚDE",$G40,0)</f>
        <v>0</v>
      </c>
      <c r="AK40" s="73">
        <f>IF($D40="TRANSPORTE",$G40,0)</f>
        <v>0</v>
      </c>
      <c r="AL40" s="73">
        <f>IF($D40=AL$2,$G40,0)</f>
        <v>0</v>
      </c>
      <c r="AM40" s="73">
        <f>IF($D40=AM$2,$G40,0)</f>
        <v>0</v>
      </c>
      <c r="AN40" s="73">
        <f>IF($D40=AN$2,$G40,0)</f>
        <v>0</v>
      </c>
    </row>
    <row r="41" spans="2:52" hidden="1">
      <c r="B41" s="61"/>
      <c r="C41" s="63"/>
      <c r="D41" s="80"/>
      <c r="E41" s="57"/>
      <c r="F41" s="77"/>
      <c r="G41" s="78">
        <f t="shared" si="1"/>
        <v>0</v>
      </c>
      <c r="H41" s="79">
        <f t="shared" si="2"/>
        <v>0</v>
      </c>
      <c r="I41" s="315"/>
      <c r="J41" s="73">
        <f t="shared" si="19"/>
        <v>0</v>
      </c>
      <c r="K41" s="73">
        <f t="shared" si="20"/>
        <v>0</v>
      </c>
      <c r="L41" s="73">
        <f t="shared" si="21"/>
        <v>0</v>
      </c>
      <c r="M41" s="73">
        <f t="shared" si="22"/>
        <v>0</v>
      </c>
      <c r="N41" s="73">
        <f t="shared" si="23"/>
        <v>0</v>
      </c>
      <c r="O41" s="73">
        <f t="shared" si="24"/>
        <v>0</v>
      </c>
      <c r="P41" s="73">
        <f t="shared" si="25"/>
        <v>0</v>
      </c>
      <c r="Q41" s="73">
        <f t="shared" si="26"/>
        <v>0</v>
      </c>
      <c r="R41" s="73">
        <f t="shared" si="27"/>
        <v>0</v>
      </c>
      <c r="S41" s="73">
        <f t="shared" si="28"/>
        <v>0</v>
      </c>
      <c r="T41" s="73">
        <f t="shared" si="29"/>
        <v>0</v>
      </c>
      <c r="U41" s="73">
        <f t="shared" si="30"/>
        <v>0</v>
      </c>
      <c r="V41" s="73">
        <f t="shared" si="31"/>
        <v>0</v>
      </c>
      <c r="W41" s="73">
        <f t="shared" si="31"/>
        <v>0</v>
      </c>
      <c r="X41" s="73">
        <f t="shared" si="31"/>
        <v>0</v>
      </c>
      <c r="Z41" s="73">
        <f t="shared" si="6"/>
        <v>0</v>
      </c>
      <c r="AA41" s="73">
        <f t="shared" si="7"/>
        <v>0</v>
      </c>
      <c r="AB41" s="73">
        <f t="shared" si="8"/>
        <v>0</v>
      </c>
      <c r="AC41" s="73">
        <f t="shared" si="9"/>
        <v>0</v>
      </c>
      <c r="AD41" s="73">
        <f t="shared" si="10"/>
        <v>0</v>
      </c>
      <c r="AE41" s="73">
        <f t="shared" si="11"/>
        <v>0</v>
      </c>
      <c r="AF41" s="73">
        <f t="shared" si="12"/>
        <v>0</v>
      </c>
      <c r="AG41" s="73">
        <f t="shared" si="13"/>
        <v>0</v>
      </c>
      <c r="AH41" s="73">
        <f t="shared" si="14"/>
        <v>0</v>
      </c>
      <c r="AI41" s="73">
        <f t="shared" si="15"/>
        <v>0</v>
      </c>
      <c r="AJ41" s="73">
        <f t="shared" si="16"/>
        <v>0</v>
      </c>
      <c r="AK41" s="73">
        <f t="shared" si="17"/>
        <v>0</v>
      </c>
      <c r="AL41" s="73">
        <f t="shared" si="18"/>
        <v>0</v>
      </c>
      <c r="AM41" s="73">
        <f t="shared" si="18"/>
        <v>0</v>
      </c>
      <c r="AN41" s="73">
        <f t="shared" si="18"/>
        <v>0</v>
      </c>
    </row>
    <row r="42" spans="2:52" hidden="1">
      <c r="B42" s="61"/>
      <c r="C42" s="63"/>
      <c r="D42" s="80"/>
      <c r="E42" s="57"/>
      <c r="F42" s="77"/>
      <c r="G42" s="78">
        <f t="shared" si="1"/>
        <v>0</v>
      </c>
      <c r="H42" s="79">
        <f t="shared" si="2"/>
        <v>0</v>
      </c>
      <c r="I42" s="315"/>
      <c r="J42" s="73">
        <f t="shared" si="19"/>
        <v>0</v>
      </c>
      <c r="K42" s="73">
        <f t="shared" si="20"/>
        <v>0</v>
      </c>
      <c r="L42" s="73">
        <f t="shared" si="21"/>
        <v>0</v>
      </c>
      <c r="M42" s="73">
        <f t="shared" si="22"/>
        <v>0</v>
      </c>
      <c r="N42" s="73">
        <f t="shared" si="23"/>
        <v>0</v>
      </c>
      <c r="O42" s="73">
        <f t="shared" si="24"/>
        <v>0</v>
      </c>
      <c r="P42" s="73">
        <f t="shared" si="25"/>
        <v>0</v>
      </c>
      <c r="Q42" s="73">
        <f t="shared" si="26"/>
        <v>0</v>
      </c>
      <c r="R42" s="73">
        <f t="shared" si="27"/>
        <v>0</v>
      </c>
      <c r="S42" s="73">
        <f t="shared" si="28"/>
        <v>0</v>
      </c>
      <c r="T42" s="73">
        <f t="shared" si="29"/>
        <v>0</v>
      </c>
      <c r="U42" s="73">
        <f t="shared" si="30"/>
        <v>0</v>
      </c>
      <c r="V42" s="73">
        <f t="shared" si="31"/>
        <v>0</v>
      </c>
      <c r="W42" s="73">
        <f t="shared" si="31"/>
        <v>0</v>
      </c>
      <c r="X42" s="73">
        <f t="shared" si="31"/>
        <v>0</v>
      </c>
      <c r="Z42" s="73">
        <f t="shared" si="6"/>
        <v>0</v>
      </c>
      <c r="AA42" s="73">
        <f t="shared" si="7"/>
        <v>0</v>
      </c>
      <c r="AB42" s="73">
        <f t="shared" si="8"/>
        <v>0</v>
      </c>
      <c r="AC42" s="73">
        <f t="shared" si="9"/>
        <v>0</v>
      </c>
      <c r="AD42" s="73">
        <f t="shared" si="10"/>
        <v>0</v>
      </c>
      <c r="AE42" s="73">
        <f t="shared" si="11"/>
        <v>0</v>
      </c>
      <c r="AF42" s="73">
        <f t="shared" si="12"/>
        <v>0</v>
      </c>
      <c r="AG42" s="73">
        <f t="shared" si="13"/>
        <v>0</v>
      </c>
      <c r="AH42" s="73">
        <f t="shared" si="14"/>
        <v>0</v>
      </c>
      <c r="AI42" s="73">
        <f t="shared" si="15"/>
        <v>0</v>
      </c>
      <c r="AJ42" s="73">
        <f t="shared" si="16"/>
        <v>0</v>
      </c>
      <c r="AK42" s="73">
        <f t="shared" si="17"/>
        <v>0</v>
      </c>
      <c r="AL42" s="73">
        <f t="shared" si="18"/>
        <v>0</v>
      </c>
      <c r="AM42" s="73">
        <f t="shared" si="18"/>
        <v>0</v>
      </c>
      <c r="AN42" s="73">
        <f t="shared" si="18"/>
        <v>0</v>
      </c>
    </row>
    <row r="43" spans="2:52" hidden="1">
      <c r="B43" s="61"/>
      <c r="C43" s="63"/>
      <c r="D43" s="80"/>
      <c r="E43" s="57"/>
      <c r="F43" s="77"/>
      <c r="G43" s="78">
        <f t="shared" si="1"/>
        <v>0</v>
      </c>
      <c r="H43" s="79">
        <f t="shared" si="2"/>
        <v>0</v>
      </c>
      <c r="I43" s="315"/>
      <c r="J43" s="73">
        <f t="shared" si="19"/>
        <v>0</v>
      </c>
      <c r="K43" s="73">
        <f t="shared" si="20"/>
        <v>0</v>
      </c>
      <c r="L43" s="73">
        <f t="shared" si="21"/>
        <v>0</v>
      </c>
      <c r="M43" s="73">
        <f t="shared" si="22"/>
        <v>0</v>
      </c>
      <c r="N43" s="73">
        <f t="shared" si="23"/>
        <v>0</v>
      </c>
      <c r="O43" s="73">
        <f t="shared" si="24"/>
        <v>0</v>
      </c>
      <c r="P43" s="73">
        <f t="shared" si="25"/>
        <v>0</v>
      </c>
      <c r="Q43" s="73">
        <f t="shared" si="26"/>
        <v>0</v>
      </c>
      <c r="R43" s="73">
        <f t="shared" si="27"/>
        <v>0</v>
      </c>
      <c r="S43" s="73">
        <f t="shared" si="28"/>
        <v>0</v>
      </c>
      <c r="T43" s="73">
        <f t="shared" si="29"/>
        <v>0</v>
      </c>
      <c r="U43" s="73">
        <f t="shared" si="30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Z43" s="73">
        <f t="shared" si="6"/>
        <v>0</v>
      </c>
      <c r="AA43" s="73">
        <f t="shared" si="7"/>
        <v>0</v>
      </c>
      <c r="AB43" s="73">
        <f t="shared" si="8"/>
        <v>0</v>
      </c>
      <c r="AC43" s="73">
        <f t="shared" si="9"/>
        <v>0</v>
      </c>
      <c r="AD43" s="73">
        <f t="shared" si="10"/>
        <v>0</v>
      </c>
      <c r="AE43" s="73">
        <f t="shared" si="11"/>
        <v>0</v>
      </c>
      <c r="AF43" s="73">
        <f t="shared" si="12"/>
        <v>0</v>
      </c>
      <c r="AG43" s="73">
        <f t="shared" si="13"/>
        <v>0</v>
      </c>
      <c r="AH43" s="73">
        <f t="shared" si="14"/>
        <v>0</v>
      </c>
      <c r="AI43" s="73">
        <f t="shared" si="15"/>
        <v>0</v>
      </c>
      <c r="AJ43" s="73">
        <f t="shared" si="16"/>
        <v>0</v>
      </c>
      <c r="AK43" s="73">
        <f t="shared" si="17"/>
        <v>0</v>
      </c>
      <c r="AL43" s="73">
        <f t="shared" si="18"/>
        <v>0</v>
      </c>
      <c r="AM43" s="73">
        <f t="shared" si="18"/>
        <v>0</v>
      </c>
      <c r="AN43" s="73">
        <f t="shared" si="18"/>
        <v>0</v>
      </c>
    </row>
    <row r="44" spans="2:52" hidden="1">
      <c r="B44" s="61"/>
      <c r="C44" s="63"/>
      <c r="D44" s="80"/>
      <c r="E44" s="57"/>
      <c r="F44" s="77"/>
      <c r="G44" s="78">
        <f t="shared" si="1"/>
        <v>0</v>
      </c>
      <c r="H44" s="79">
        <f t="shared" si="2"/>
        <v>0</v>
      </c>
      <c r="I44" s="315"/>
      <c r="J44" s="73">
        <f t="shared" si="19"/>
        <v>0</v>
      </c>
      <c r="K44" s="73">
        <f t="shared" si="20"/>
        <v>0</v>
      </c>
      <c r="L44" s="73">
        <f t="shared" si="21"/>
        <v>0</v>
      </c>
      <c r="M44" s="73">
        <f t="shared" si="22"/>
        <v>0</v>
      </c>
      <c r="N44" s="73">
        <f t="shared" si="23"/>
        <v>0</v>
      </c>
      <c r="O44" s="73">
        <f t="shared" si="24"/>
        <v>0</v>
      </c>
      <c r="P44" s="73">
        <f t="shared" si="25"/>
        <v>0</v>
      </c>
      <c r="Q44" s="73">
        <f t="shared" si="26"/>
        <v>0</v>
      </c>
      <c r="R44" s="73">
        <f t="shared" si="27"/>
        <v>0</v>
      </c>
      <c r="S44" s="73">
        <f t="shared" si="28"/>
        <v>0</v>
      </c>
      <c r="T44" s="73">
        <f t="shared" si="29"/>
        <v>0</v>
      </c>
      <c r="U44" s="73">
        <f t="shared" si="30"/>
        <v>0</v>
      </c>
      <c r="V44" s="73">
        <f t="shared" si="31"/>
        <v>0</v>
      </c>
      <c r="W44" s="73">
        <f t="shared" si="31"/>
        <v>0</v>
      </c>
      <c r="X44" s="73">
        <f t="shared" si="31"/>
        <v>0</v>
      </c>
      <c r="Z44" s="73">
        <f t="shared" si="6"/>
        <v>0</v>
      </c>
      <c r="AA44" s="73">
        <f t="shared" si="7"/>
        <v>0</v>
      </c>
      <c r="AB44" s="73">
        <f t="shared" si="8"/>
        <v>0</v>
      </c>
      <c r="AC44" s="73">
        <f t="shared" si="9"/>
        <v>0</v>
      </c>
      <c r="AD44" s="73">
        <f t="shared" si="10"/>
        <v>0</v>
      </c>
      <c r="AE44" s="73">
        <f t="shared" si="11"/>
        <v>0</v>
      </c>
      <c r="AF44" s="73">
        <f t="shared" si="12"/>
        <v>0</v>
      </c>
      <c r="AG44" s="73">
        <f t="shared" si="13"/>
        <v>0</v>
      </c>
      <c r="AH44" s="73">
        <f t="shared" si="14"/>
        <v>0</v>
      </c>
      <c r="AI44" s="73">
        <f t="shared" si="15"/>
        <v>0</v>
      </c>
      <c r="AJ44" s="73">
        <f t="shared" si="16"/>
        <v>0</v>
      </c>
      <c r="AK44" s="73">
        <f t="shared" si="17"/>
        <v>0</v>
      </c>
      <c r="AL44" s="73">
        <f t="shared" si="18"/>
        <v>0</v>
      </c>
      <c r="AM44" s="73">
        <f t="shared" si="18"/>
        <v>0</v>
      </c>
      <c r="AN44" s="73">
        <f t="shared" si="18"/>
        <v>0</v>
      </c>
    </row>
    <row r="45" spans="2:52" hidden="1">
      <c r="B45" s="61"/>
      <c r="C45" s="63"/>
      <c r="D45" s="80"/>
      <c r="E45" s="57"/>
      <c r="F45" s="77"/>
      <c r="G45" s="78">
        <f t="shared" si="1"/>
        <v>0</v>
      </c>
      <c r="H45" s="79">
        <f t="shared" si="2"/>
        <v>0</v>
      </c>
      <c r="I45" s="315"/>
      <c r="J45" s="73">
        <f t="shared" si="19"/>
        <v>0</v>
      </c>
      <c r="K45" s="73">
        <f t="shared" si="20"/>
        <v>0</v>
      </c>
      <c r="L45" s="73">
        <f t="shared" si="21"/>
        <v>0</v>
      </c>
      <c r="M45" s="73">
        <f t="shared" si="22"/>
        <v>0</v>
      </c>
      <c r="N45" s="73">
        <f t="shared" si="23"/>
        <v>0</v>
      </c>
      <c r="O45" s="73">
        <f t="shared" si="24"/>
        <v>0</v>
      </c>
      <c r="P45" s="73">
        <f t="shared" si="25"/>
        <v>0</v>
      </c>
      <c r="Q45" s="73">
        <f t="shared" si="26"/>
        <v>0</v>
      </c>
      <c r="R45" s="73">
        <f t="shared" si="27"/>
        <v>0</v>
      </c>
      <c r="S45" s="73">
        <f t="shared" si="28"/>
        <v>0</v>
      </c>
      <c r="T45" s="73">
        <f t="shared" si="29"/>
        <v>0</v>
      </c>
      <c r="U45" s="73">
        <f t="shared" si="30"/>
        <v>0</v>
      </c>
      <c r="V45" s="73">
        <f t="shared" si="31"/>
        <v>0</v>
      </c>
      <c r="W45" s="73">
        <f t="shared" si="31"/>
        <v>0</v>
      </c>
      <c r="X45" s="73">
        <f t="shared" si="31"/>
        <v>0</v>
      </c>
      <c r="Z45" s="73">
        <f t="shared" si="6"/>
        <v>0</v>
      </c>
      <c r="AA45" s="73">
        <f t="shared" si="7"/>
        <v>0</v>
      </c>
      <c r="AB45" s="73">
        <f t="shared" si="8"/>
        <v>0</v>
      </c>
      <c r="AC45" s="73">
        <f t="shared" si="9"/>
        <v>0</v>
      </c>
      <c r="AD45" s="73">
        <f t="shared" si="10"/>
        <v>0</v>
      </c>
      <c r="AE45" s="73">
        <f t="shared" si="11"/>
        <v>0</v>
      </c>
      <c r="AF45" s="73">
        <f t="shared" si="12"/>
        <v>0</v>
      </c>
      <c r="AG45" s="73">
        <f t="shared" si="13"/>
        <v>0</v>
      </c>
      <c r="AH45" s="73">
        <f t="shared" si="14"/>
        <v>0</v>
      </c>
      <c r="AI45" s="73">
        <f t="shared" si="15"/>
        <v>0</v>
      </c>
      <c r="AJ45" s="73">
        <f t="shared" si="16"/>
        <v>0</v>
      </c>
      <c r="AK45" s="73">
        <f t="shared" si="17"/>
        <v>0</v>
      </c>
      <c r="AL45" s="73">
        <f t="shared" si="18"/>
        <v>0</v>
      </c>
      <c r="AM45" s="73">
        <f t="shared" si="18"/>
        <v>0</v>
      </c>
      <c r="AN45" s="73">
        <f t="shared" si="18"/>
        <v>0</v>
      </c>
    </row>
    <row r="46" spans="2:52" hidden="1">
      <c r="B46" s="61"/>
      <c r="C46" s="63"/>
      <c r="D46" s="80"/>
      <c r="E46" s="57"/>
      <c r="F46" s="77"/>
      <c r="G46" s="78">
        <f t="shared" si="1"/>
        <v>0</v>
      </c>
      <c r="H46" s="79">
        <f t="shared" si="2"/>
        <v>0</v>
      </c>
      <c r="I46" s="315"/>
      <c r="J46" s="73">
        <f t="shared" si="19"/>
        <v>0</v>
      </c>
      <c r="K46" s="73">
        <f t="shared" si="20"/>
        <v>0</v>
      </c>
      <c r="L46" s="73">
        <f t="shared" si="21"/>
        <v>0</v>
      </c>
      <c r="M46" s="73">
        <f t="shared" si="22"/>
        <v>0</v>
      </c>
      <c r="N46" s="73">
        <f t="shared" si="23"/>
        <v>0</v>
      </c>
      <c r="O46" s="73">
        <f t="shared" si="24"/>
        <v>0</v>
      </c>
      <c r="P46" s="73">
        <f t="shared" si="25"/>
        <v>0</v>
      </c>
      <c r="Q46" s="73">
        <f t="shared" si="26"/>
        <v>0</v>
      </c>
      <c r="R46" s="73">
        <f t="shared" si="27"/>
        <v>0</v>
      </c>
      <c r="S46" s="73">
        <f t="shared" si="28"/>
        <v>0</v>
      </c>
      <c r="T46" s="73">
        <f t="shared" si="29"/>
        <v>0</v>
      </c>
      <c r="U46" s="73">
        <f t="shared" si="30"/>
        <v>0</v>
      </c>
      <c r="V46" s="73">
        <f t="shared" si="31"/>
        <v>0</v>
      </c>
      <c r="W46" s="73">
        <f t="shared" si="31"/>
        <v>0</v>
      </c>
      <c r="X46" s="73">
        <f t="shared" si="31"/>
        <v>0</v>
      </c>
      <c r="Z46" s="73">
        <f t="shared" si="6"/>
        <v>0</v>
      </c>
      <c r="AA46" s="73">
        <f t="shared" si="7"/>
        <v>0</v>
      </c>
      <c r="AB46" s="73">
        <f t="shared" si="8"/>
        <v>0</v>
      </c>
      <c r="AC46" s="73">
        <f t="shared" si="9"/>
        <v>0</v>
      </c>
      <c r="AD46" s="73">
        <f t="shared" si="10"/>
        <v>0</v>
      </c>
      <c r="AE46" s="73">
        <f t="shared" si="11"/>
        <v>0</v>
      </c>
      <c r="AF46" s="73">
        <f t="shared" si="12"/>
        <v>0</v>
      </c>
      <c r="AG46" s="73">
        <f t="shared" si="13"/>
        <v>0</v>
      </c>
      <c r="AH46" s="73">
        <f t="shared" si="14"/>
        <v>0</v>
      </c>
      <c r="AI46" s="73">
        <f t="shared" si="15"/>
        <v>0</v>
      </c>
      <c r="AJ46" s="73">
        <f t="shared" si="16"/>
        <v>0</v>
      </c>
      <c r="AK46" s="73">
        <f t="shared" si="17"/>
        <v>0</v>
      </c>
      <c r="AL46" s="73">
        <f t="shared" si="18"/>
        <v>0</v>
      </c>
      <c r="AM46" s="73">
        <f t="shared" si="18"/>
        <v>0</v>
      </c>
      <c r="AN46" s="73">
        <f t="shared" si="18"/>
        <v>0</v>
      </c>
    </row>
    <row r="47" spans="2:52" hidden="1">
      <c r="B47" s="61"/>
      <c r="C47" s="63"/>
      <c r="D47" s="80"/>
      <c r="E47" s="57"/>
      <c r="F47" s="77"/>
      <c r="G47" s="78">
        <f t="shared" si="1"/>
        <v>0</v>
      </c>
      <c r="H47" s="79">
        <f t="shared" si="2"/>
        <v>0</v>
      </c>
      <c r="I47" s="315"/>
      <c r="J47" s="73">
        <f t="shared" si="19"/>
        <v>0</v>
      </c>
      <c r="K47" s="73">
        <f t="shared" si="20"/>
        <v>0</v>
      </c>
      <c r="L47" s="73">
        <f t="shared" si="21"/>
        <v>0</v>
      </c>
      <c r="M47" s="73">
        <f t="shared" si="22"/>
        <v>0</v>
      </c>
      <c r="N47" s="73">
        <f t="shared" si="23"/>
        <v>0</v>
      </c>
      <c r="O47" s="73">
        <f t="shared" si="24"/>
        <v>0</v>
      </c>
      <c r="P47" s="73">
        <f t="shared" si="25"/>
        <v>0</v>
      </c>
      <c r="Q47" s="73">
        <f t="shared" si="26"/>
        <v>0</v>
      </c>
      <c r="R47" s="73">
        <f t="shared" si="27"/>
        <v>0</v>
      </c>
      <c r="S47" s="73">
        <f t="shared" si="28"/>
        <v>0</v>
      </c>
      <c r="T47" s="73">
        <f t="shared" si="29"/>
        <v>0</v>
      </c>
      <c r="U47" s="73">
        <f t="shared" si="30"/>
        <v>0</v>
      </c>
      <c r="V47" s="73">
        <f t="shared" si="31"/>
        <v>0</v>
      </c>
      <c r="W47" s="73">
        <f t="shared" si="31"/>
        <v>0</v>
      </c>
      <c r="X47" s="73">
        <f t="shared" si="31"/>
        <v>0</v>
      </c>
      <c r="Z47" s="73">
        <f t="shared" si="6"/>
        <v>0</v>
      </c>
      <c r="AA47" s="73">
        <f t="shared" si="7"/>
        <v>0</v>
      </c>
      <c r="AB47" s="73">
        <f t="shared" si="8"/>
        <v>0</v>
      </c>
      <c r="AC47" s="73">
        <f t="shared" si="9"/>
        <v>0</v>
      </c>
      <c r="AD47" s="73">
        <f t="shared" si="10"/>
        <v>0</v>
      </c>
      <c r="AE47" s="73">
        <f t="shared" si="11"/>
        <v>0</v>
      </c>
      <c r="AF47" s="73">
        <f t="shared" si="12"/>
        <v>0</v>
      </c>
      <c r="AG47" s="73">
        <f t="shared" si="13"/>
        <v>0</v>
      </c>
      <c r="AH47" s="73">
        <f t="shared" si="14"/>
        <v>0</v>
      </c>
      <c r="AI47" s="73">
        <f t="shared" si="15"/>
        <v>0</v>
      </c>
      <c r="AJ47" s="73">
        <f t="shared" si="16"/>
        <v>0</v>
      </c>
      <c r="AK47" s="73">
        <f t="shared" si="17"/>
        <v>0</v>
      </c>
      <c r="AL47" s="73">
        <f t="shared" si="18"/>
        <v>0</v>
      </c>
      <c r="AM47" s="73">
        <f t="shared" si="18"/>
        <v>0</v>
      </c>
      <c r="AN47" s="73">
        <f t="shared" si="18"/>
        <v>0</v>
      </c>
    </row>
    <row r="48" spans="2:52" hidden="1">
      <c r="B48" s="61"/>
      <c r="C48" s="63"/>
      <c r="D48" s="80"/>
      <c r="E48" s="57"/>
      <c r="F48" s="77"/>
      <c r="G48" s="78">
        <f t="shared" si="1"/>
        <v>0</v>
      </c>
      <c r="H48" s="79">
        <f t="shared" si="2"/>
        <v>0</v>
      </c>
      <c r="I48" s="315"/>
      <c r="J48" s="73">
        <f t="shared" si="19"/>
        <v>0</v>
      </c>
      <c r="K48" s="73">
        <f t="shared" si="20"/>
        <v>0</v>
      </c>
      <c r="L48" s="73">
        <f t="shared" si="21"/>
        <v>0</v>
      </c>
      <c r="M48" s="73">
        <f t="shared" si="22"/>
        <v>0</v>
      </c>
      <c r="N48" s="73">
        <f t="shared" si="23"/>
        <v>0</v>
      </c>
      <c r="O48" s="73">
        <f t="shared" si="24"/>
        <v>0</v>
      </c>
      <c r="P48" s="73">
        <f t="shared" si="25"/>
        <v>0</v>
      </c>
      <c r="Q48" s="73">
        <f t="shared" si="26"/>
        <v>0</v>
      </c>
      <c r="R48" s="73">
        <f t="shared" si="27"/>
        <v>0</v>
      </c>
      <c r="S48" s="73">
        <f t="shared" si="28"/>
        <v>0</v>
      </c>
      <c r="T48" s="73">
        <f t="shared" si="29"/>
        <v>0</v>
      </c>
      <c r="U48" s="73">
        <f t="shared" si="30"/>
        <v>0</v>
      </c>
      <c r="V48" s="73">
        <f t="shared" si="31"/>
        <v>0</v>
      </c>
      <c r="W48" s="73">
        <f t="shared" si="31"/>
        <v>0</v>
      </c>
      <c r="X48" s="73">
        <f t="shared" si="31"/>
        <v>0</v>
      </c>
      <c r="Z48" s="73">
        <f t="shared" si="6"/>
        <v>0</v>
      </c>
      <c r="AA48" s="73">
        <f t="shared" si="7"/>
        <v>0</v>
      </c>
      <c r="AB48" s="73">
        <f t="shared" si="8"/>
        <v>0</v>
      </c>
      <c r="AC48" s="73">
        <f t="shared" si="9"/>
        <v>0</v>
      </c>
      <c r="AD48" s="73">
        <f t="shared" si="10"/>
        <v>0</v>
      </c>
      <c r="AE48" s="73">
        <f t="shared" si="11"/>
        <v>0</v>
      </c>
      <c r="AF48" s="73">
        <f t="shared" si="12"/>
        <v>0</v>
      </c>
      <c r="AG48" s="73">
        <f t="shared" si="13"/>
        <v>0</v>
      </c>
      <c r="AH48" s="73">
        <f t="shared" si="14"/>
        <v>0</v>
      </c>
      <c r="AI48" s="73">
        <f t="shared" si="15"/>
        <v>0</v>
      </c>
      <c r="AJ48" s="73">
        <f t="shared" si="16"/>
        <v>0</v>
      </c>
      <c r="AK48" s="73">
        <f t="shared" si="17"/>
        <v>0</v>
      </c>
      <c r="AL48" s="73">
        <f t="shared" si="18"/>
        <v>0</v>
      </c>
      <c r="AM48" s="73">
        <f t="shared" si="18"/>
        <v>0</v>
      </c>
      <c r="AN48" s="73">
        <f t="shared" si="18"/>
        <v>0</v>
      </c>
    </row>
    <row r="49" spans="2:42">
      <c r="B49" s="61"/>
      <c r="C49" s="63"/>
      <c r="D49" s="80"/>
      <c r="E49" s="57"/>
      <c r="F49" s="77"/>
      <c r="G49" s="78">
        <f t="shared" si="1"/>
        <v>0</v>
      </c>
      <c r="H49" s="79">
        <f t="shared" si="2"/>
        <v>0</v>
      </c>
      <c r="I49" s="315"/>
      <c r="J49" s="73">
        <f t="shared" si="19"/>
        <v>0</v>
      </c>
      <c r="K49" s="73">
        <f t="shared" si="20"/>
        <v>0</v>
      </c>
      <c r="L49" s="73">
        <f t="shared" si="21"/>
        <v>0</v>
      </c>
      <c r="M49" s="73">
        <f t="shared" si="22"/>
        <v>0</v>
      </c>
      <c r="N49" s="73">
        <f t="shared" si="23"/>
        <v>0</v>
      </c>
      <c r="O49" s="73">
        <f t="shared" si="24"/>
        <v>0</v>
      </c>
      <c r="P49" s="73">
        <f t="shared" si="25"/>
        <v>0</v>
      </c>
      <c r="Q49" s="73">
        <f t="shared" si="26"/>
        <v>0</v>
      </c>
      <c r="R49" s="73">
        <f t="shared" si="27"/>
        <v>0</v>
      </c>
      <c r="S49" s="73">
        <f t="shared" si="28"/>
        <v>0</v>
      </c>
      <c r="T49" s="73">
        <f t="shared" si="29"/>
        <v>0</v>
      </c>
      <c r="U49" s="73">
        <f t="shared" si="30"/>
        <v>0</v>
      </c>
      <c r="V49" s="73">
        <f t="shared" si="31"/>
        <v>0</v>
      </c>
      <c r="W49" s="73">
        <f t="shared" si="31"/>
        <v>0</v>
      </c>
      <c r="X49" s="73">
        <f t="shared" si="31"/>
        <v>0</v>
      </c>
      <c r="Z49" s="73">
        <f t="shared" si="6"/>
        <v>0</v>
      </c>
      <c r="AA49" s="73">
        <f t="shared" si="7"/>
        <v>0</v>
      </c>
      <c r="AB49" s="73">
        <f t="shared" si="8"/>
        <v>0</v>
      </c>
      <c r="AC49" s="73">
        <f t="shared" si="9"/>
        <v>0</v>
      </c>
      <c r="AD49" s="73">
        <f t="shared" si="10"/>
        <v>0</v>
      </c>
      <c r="AE49" s="73">
        <f t="shared" si="11"/>
        <v>0</v>
      </c>
      <c r="AF49" s="73">
        <f t="shared" si="12"/>
        <v>0</v>
      </c>
      <c r="AG49" s="73">
        <f t="shared" si="13"/>
        <v>0</v>
      </c>
      <c r="AH49" s="73">
        <f t="shared" si="14"/>
        <v>0</v>
      </c>
      <c r="AI49" s="73">
        <f t="shared" si="15"/>
        <v>0</v>
      </c>
      <c r="AJ49" s="73">
        <f t="shared" si="16"/>
        <v>0</v>
      </c>
      <c r="AK49" s="73">
        <f t="shared" si="17"/>
        <v>0</v>
      </c>
      <c r="AL49" s="73">
        <f t="shared" si="18"/>
        <v>0</v>
      </c>
      <c r="AM49" s="73">
        <f t="shared" si="18"/>
        <v>0</v>
      </c>
      <c r="AN49" s="73">
        <f t="shared" si="18"/>
        <v>0</v>
      </c>
    </row>
    <row r="50" spans="2:42">
      <c r="B50" s="61"/>
      <c r="C50" s="63"/>
      <c r="D50" s="80"/>
      <c r="E50" s="57"/>
      <c r="F50" s="77"/>
      <c r="G50" s="78">
        <f t="shared" si="1"/>
        <v>0</v>
      </c>
      <c r="H50" s="79">
        <f t="shared" si="2"/>
        <v>0</v>
      </c>
      <c r="I50" s="315"/>
      <c r="J50" s="73">
        <f t="shared" si="19"/>
        <v>0</v>
      </c>
      <c r="K50" s="73">
        <f t="shared" si="20"/>
        <v>0</v>
      </c>
      <c r="L50" s="73">
        <f t="shared" si="21"/>
        <v>0</v>
      </c>
      <c r="M50" s="73">
        <f t="shared" si="22"/>
        <v>0</v>
      </c>
      <c r="N50" s="73">
        <f t="shared" si="23"/>
        <v>0</v>
      </c>
      <c r="O50" s="73">
        <f t="shared" si="24"/>
        <v>0</v>
      </c>
      <c r="P50" s="73">
        <f t="shared" si="25"/>
        <v>0</v>
      </c>
      <c r="Q50" s="73">
        <f t="shared" si="26"/>
        <v>0</v>
      </c>
      <c r="R50" s="73">
        <f t="shared" si="27"/>
        <v>0</v>
      </c>
      <c r="S50" s="73">
        <f t="shared" si="28"/>
        <v>0</v>
      </c>
      <c r="T50" s="73">
        <f t="shared" si="29"/>
        <v>0</v>
      </c>
      <c r="U50" s="73">
        <f t="shared" si="30"/>
        <v>0</v>
      </c>
      <c r="V50" s="73">
        <f t="shared" si="31"/>
        <v>0</v>
      </c>
      <c r="W50" s="73">
        <f t="shared" si="31"/>
        <v>0</v>
      </c>
      <c r="X50" s="73">
        <f t="shared" si="31"/>
        <v>0</v>
      </c>
      <c r="Z50" s="73">
        <f t="shared" si="6"/>
        <v>0</v>
      </c>
      <c r="AA50" s="73">
        <f t="shared" si="7"/>
        <v>0</v>
      </c>
      <c r="AB50" s="73">
        <f t="shared" si="8"/>
        <v>0</v>
      </c>
      <c r="AC50" s="73">
        <f t="shared" si="9"/>
        <v>0</v>
      </c>
      <c r="AD50" s="73">
        <f t="shared" si="10"/>
        <v>0</v>
      </c>
      <c r="AE50" s="73">
        <f t="shared" si="11"/>
        <v>0</v>
      </c>
      <c r="AF50" s="73">
        <f t="shared" si="12"/>
        <v>0</v>
      </c>
      <c r="AG50" s="73">
        <f t="shared" si="13"/>
        <v>0</v>
      </c>
      <c r="AH50" s="73">
        <f t="shared" si="14"/>
        <v>0</v>
      </c>
      <c r="AI50" s="73">
        <f t="shared" si="15"/>
        <v>0</v>
      </c>
      <c r="AJ50" s="73">
        <f t="shared" si="16"/>
        <v>0</v>
      </c>
      <c r="AK50" s="73">
        <f t="shared" si="17"/>
        <v>0</v>
      </c>
      <c r="AL50" s="73">
        <f t="shared" si="18"/>
        <v>0</v>
      </c>
      <c r="AM50" s="73">
        <f t="shared" si="18"/>
        <v>0</v>
      </c>
      <c r="AN50" s="73">
        <f t="shared" si="18"/>
        <v>0</v>
      </c>
    </row>
    <row r="51" spans="2:42">
      <c r="B51" s="61"/>
      <c r="C51" s="63"/>
      <c r="D51" s="80"/>
      <c r="E51" s="57"/>
      <c r="F51" s="77"/>
      <c r="G51" s="78">
        <f t="shared" si="1"/>
        <v>0</v>
      </c>
      <c r="H51" s="79">
        <f t="shared" si="2"/>
        <v>0</v>
      </c>
      <c r="I51" s="315"/>
      <c r="J51" s="73">
        <f t="shared" si="19"/>
        <v>0</v>
      </c>
      <c r="K51" s="73">
        <f t="shared" si="20"/>
        <v>0</v>
      </c>
      <c r="L51" s="73">
        <f t="shared" si="21"/>
        <v>0</v>
      </c>
      <c r="M51" s="73">
        <f t="shared" si="22"/>
        <v>0</v>
      </c>
      <c r="N51" s="73">
        <f t="shared" si="23"/>
        <v>0</v>
      </c>
      <c r="O51" s="73">
        <f t="shared" si="24"/>
        <v>0</v>
      </c>
      <c r="P51" s="73">
        <f t="shared" si="25"/>
        <v>0</v>
      </c>
      <c r="Q51" s="73">
        <f t="shared" si="26"/>
        <v>0</v>
      </c>
      <c r="R51" s="73">
        <f t="shared" si="27"/>
        <v>0</v>
      </c>
      <c r="S51" s="73">
        <f t="shared" si="28"/>
        <v>0</v>
      </c>
      <c r="T51" s="73">
        <f t="shared" si="29"/>
        <v>0</v>
      </c>
      <c r="U51" s="73">
        <f t="shared" si="30"/>
        <v>0</v>
      </c>
      <c r="V51" s="73">
        <f t="shared" si="31"/>
        <v>0</v>
      </c>
      <c r="W51" s="73">
        <f t="shared" si="31"/>
        <v>0</v>
      </c>
      <c r="X51" s="73">
        <f t="shared" si="31"/>
        <v>0</v>
      </c>
      <c r="Z51" s="73">
        <f t="shared" si="6"/>
        <v>0</v>
      </c>
      <c r="AA51" s="73">
        <f t="shared" si="7"/>
        <v>0</v>
      </c>
      <c r="AB51" s="73">
        <f t="shared" si="8"/>
        <v>0</v>
      </c>
      <c r="AC51" s="73">
        <f t="shared" si="9"/>
        <v>0</v>
      </c>
      <c r="AD51" s="73">
        <f t="shared" si="10"/>
        <v>0</v>
      </c>
      <c r="AE51" s="73">
        <f t="shared" si="11"/>
        <v>0</v>
      </c>
      <c r="AF51" s="73">
        <f t="shared" si="12"/>
        <v>0</v>
      </c>
      <c r="AG51" s="73">
        <f t="shared" si="13"/>
        <v>0</v>
      </c>
      <c r="AH51" s="73">
        <f t="shared" si="14"/>
        <v>0</v>
      </c>
      <c r="AI51" s="73">
        <f t="shared" si="15"/>
        <v>0</v>
      </c>
      <c r="AJ51" s="73">
        <f t="shared" si="16"/>
        <v>0</v>
      </c>
      <c r="AK51" s="73">
        <f t="shared" si="17"/>
        <v>0</v>
      </c>
      <c r="AL51" s="73">
        <f t="shared" si="18"/>
        <v>0</v>
      </c>
      <c r="AM51" s="73">
        <f t="shared" si="18"/>
        <v>0</v>
      </c>
      <c r="AN51" s="73">
        <f t="shared" si="18"/>
        <v>0</v>
      </c>
    </row>
    <row r="52" spans="2:42">
      <c r="B52" s="61"/>
      <c r="C52" s="63"/>
      <c r="D52" s="80"/>
      <c r="E52" s="57"/>
      <c r="F52" s="77"/>
      <c r="G52" s="78">
        <f t="shared" si="1"/>
        <v>0</v>
      </c>
      <c r="H52" s="79">
        <f t="shared" si="2"/>
        <v>0</v>
      </c>
      <c r="I52" s="315"/>
      <c r="J52" s="73">
        <f t="shared" si="19"/>
        <v>0</v>
      </c>
      <c r="K52" s="73">
        <f t="shared" si="20"/>
        <v>0</v>
      </c>
      <c r="L52" s="73">
        <f t="shared" si="21"/>
        <v>0</v>
      </c>
      <c r="M52" s="73">
        <f t="shared" si="22"/>
        <v>0</v>
      </c>
      <c r="N52" s="73">
        <f t="shared" si="23"/>
        <v>0</v>
      </c>
      <c r="O52" s="73">
        <f t="shared" si="24"/>
        <v>0</v>
      </c>
      <c r="P52" s="73">
        <f t="shared" si="25"/>
        <v>0</v>
      </c>
      <c r="Q52" s="73">
        <f t="shared" si="26"/>
        <v>0</v>
      </c>
      <c r="R52" s="73">
        <f t="shared" si="27"/>
        <v>0</v>
      </c>
      <c r="S52" s="73">
        <f t="shared" si="28"/>
        <v>0</v>
      </c>
      <c r="T52" s="73">
        <f t="shared" si="29"/>
        <v>0</v>
      </c>
      <c r="U52" s="73">
        <f t="shared" si="30"/>
        <v>0</v>
      </c>
      <c r="V52" s="73">
        <f t="shared" si="31"/>
        <v>0</v>
      </c>
      <c r="W52" s="73">
        <f t="shared" si="31"/>
        <v>0</v>
      </c>
      <c r="X52" s="73">
        <f t="shared" si="31"/>
        <v>0</v>
      </c>
      <c r="Z52" s="73">
        <f t="shared" si="6"/>
        <v>0</v>
      </c>
      <c r="AA52" s="73">
        <f t="shared" si="7"/>
        <v>0</v>
      </c>
      <c r="AB52" s="73">
        <f t="shared" si="8"/>
        <v>0</v>
      </c>
      <c r="AC52" s="73">
        <f t="shared" si="9"/>
        <v>0</v>
      </c>
      <c r="AD52" s="73">
        <f t="shared" si="10"/>
        <v>0</v>
      </c>
      <c r="AE52" s="73">
        <f t="shared" si="11"/>
        <v>0</v>
      </c>
      <c r="AF52" s="73">
        <f t="shared" si="12"/>
        <v>0</v>
      </c>
      <c r="AG52" s="73">
        <f t="shared" si="13"/>
        <v>0</v>
      </c>
      <c r="AH52" s="73">
        <f t="shared" si="14"/>
        <v>0</v>
      </c>
      <c r="AI52" s="73">
        <f t="shared" si="15"/>
        <v>0</v>
      </c>
      <c r="AJ52" s="73">
        <f t="shared" si="16"/>
        <v>0</v>
      </c>
      <c r="AK52" s="73">
        <f t="shared" si="17"/>
        <v>0</v>
      </c>
      <c r="AL52" s="73">
        <f t="shared" si="18"/>
        <v>0</v>
      </c>
      <c r="AM52" s="73">
        <f t="shared" si="18"/>
        <v>0</v>
      </c>
      <c r="AN52" s="73">
        <f t="shared" si="18"/>
        <v>0</v>
      </c>
    </row>
    <row r="53" spans="2:42">
      <c r="B53" s="61"/>
      <c r="C53" s="63"/>
      <c r="D53" s="80"/>
      <c r="E53" s="57"/>
      <c r="F53" s="77"/>
      <c r="G53" s="78">
        <f t="shared" si="1"/>
        <v>0</v>
      </c>
      <c r="H53" s="79">
        <f t="shared" si="2"/>
        <v>0</v>
      </c>
      <c r="I53" s="315"/>
      <c r="J53" s="73">
        <f t="shared" si="19"/>
        <v>0</v>
      </c>
      <c r="K53" s="73">
        <f t="shared" si="20"/>
        <v>0</v>
      </c>
      <c r="L53" s="73">
        <f t="shared" si="21"/>
        <v>0</v>
      </c>
      <c r="M53" s="73">
        <f t="shared" si="22"/>
        <v>0</v>
      </c>
      <c r="N53" s="73">
        <f t="shared" si="23"/>
        <v>0</v>
      </c>
      <c r="O53" s="73">
        <f t="shared" si="24"/>
        <v>0</v>
      </c>
      <c r="P53" s="73">
        <f t="shared" si="25"/>
        <v>0</v>
      </c>
      <c r="Q53" s="73">
        <f t="shared" si="26"/>
        <v>0</v>
      </c>
      <c r="R53" s="73">
        <f t="shared" si="27"/>
        <v>0</v>
      </c>
      <c r="S53" s="73">
        <f t="shared" si="28"/>
        <v>0</v>
      </c>
      <c r="T53" s="73">
        <f t="shared" si="29"/>
        <v>0</v>
      </c>
      <c r="U53" s="73">
        <f t="shared" si="30"/>
        <v>0</v>
      </c>
      <c r="V53" s="73">
        <f t="shared" si="31"/>
        <v>0</v>
      </c>
      <c r="W53" s="73">
        <f t="shared" si="31"/>
        <v>0</v>
      </c>
      <c r="X53" s="73">
        <f t="shared" si="31"/>
        <v>0</v>
      </c>
      <c r="Z53" s="73">
        <f t="shared" si="6"/>
        <v>0</v>
      </c>
      <c r="AA53" s="73">
        <f t="shared" si="7"/>
        <v>0</v>
      </c>
      <c r="AB53" s="73">
        <f t="shared" si="8"/>
        <v>0</v>
      </c>
      <c r="AC53" s="73">
        <f t="shared" si="9"/>
        <v>0</v>
      </c>
      <c r="AD53" s="73">
        <f t="shared" si="10"/>
        <v>0</v>
      </c>
      <c r="AE53" s="73">
        <f t="shared" si="11"/>
        <v>0</v>
      </c>
      <c r="AF53" s="73">
        <f t="shared" si="12"/>
        <v>0</v>
      </c>
      <c r="AG53" s="73">
        <f t="shared" si="13"/>
        <v>0</v>
      </c>
      <c r="AH53" s="73">
        <f t="shared" si="14"/>
        <v>0</v>
      </c>
      <c r="AI53" s="73">
        <f t="shared" si="15"/>
        <v>0</v>
      </c>
      <c r="AJ53" s="73">
        <f t="shared" si="16"/>
        <v>0</v>
      </c>
      <c r="AK53" s="73">
        <f t="shared" si="17"/>
        <v>0</v>
      </c>
      <c r="AL53" s="73">
        <f t="shared" si="18"/>
        <v>0</v>
      </c>
      <c r="AM53" s="73">
        <f t="shared" si="18"/>
        <v>0</v>
      </c>
      <c r="AN53" s="73">
        <f t="shared" si="18"/>
        <v>0</v>
      </c>
    </row>
    <row r="54" spans="2:42">
      <c r="B54" s="61"/>
      <c r="C54" s="63"/>
      <c r="D54" s="80"/>
      <c r="E54" s="57"/>
      <c r="F54" s="77"/>
      <c r="G54" s="78">
        <f t="shared" si="1"/>
        <v>0</v>
      </c>
      <c r="H54" s="79">
        <f t="shared" si="2"/>
        <v>0</v>
      </c>
      <c r="I54" s="315"/>
      <c r="J54" s="73">
        <f t="shared" si="19"/>
        <v>0</v>
      </c>
      <c r="K54" s="73">
        <f t="shared" si="20"/>
        <v>0</v>
      </c>
      <c r="L54" s="73">
        <f t="shared" si="21"/>
        <v>0</v>
      </c>
      <c r="M54" s="73">
        <f t="shared" si="22"/>
        <v>0</v>
      </c>
      <c r="N54" s="73">
        <f t="shared" si="23"/>
        <v>0</v>
      </c>
      <c r="O54" s="73">
        <f t="shared" si="24"/>
        <v>0</v>
      </c>
      <c r="P54" s="73">
        <f t="shared" si="25"/>
        <v>0</v>
      </c>
      <c r="Q54" s="73">
        <f t="shared" si="26"/>
        <v>0</v>
      </c>
      <c r="R54" s="73">
        <f t="shared" si="27"/>
        <v>0</v>
      </c>
      <c r="S54" s="73">
        <f t="shared" si="28"/>
        <v>0</v>
      </c>
      <c r="T54" s="73">
        <f t="shared" si="29"/>
        <v>0</v>
      </c>
      <c r="U54" s="73">
        <f t="shared" si="30"/>
        <v>0</v>
      </c>
      <c r="V54" s="73">
        <f t="shared" si="31"/>
        <v>0</v>
      </c>
      <c r="W54" s="73">
        <f t="shared" si="31"/>
        <v>0</v>
      </c>
      <c r="X54" s="73">
        <f t="shared" si="31"/>
        <v>0</v>
      </c>
      <c r="Z54" s="73">
        <f t="shared" si="6"/>
        <v>0</v>
      </c>
      <c r="AA54" s="73">
        <f t="shared" si="7"/>
        <v>0</v>
      </c>
      <c r="AB54" s="73">
        <f t="shared" si="8"/>
        <v>0</v>
      </c>
      <c r="AC54" s="73">
        <f t="shared" si="9"/>
        <v>0</v>
      </c>
      <c r="AD54" s="73">
        <f t="shared" si="10"/>
        <v>0</v>
      </c>
      <c r="AE54" s="73">
        <f t="shared" si="11"/>
        <v>0</v>
      </c>
      <c r="AF54" s="73">
        <f t="shared" si="12"/>
        <v>0</v>
      </c>
      <c r="AG54" s="73">
        <f t="shared" si="13"/>
        <v>0</v>
      </c>
      <c r="AH54" s="73">
        <f t="shared" si="14"/>
        <v>0</v>
      </c>
      <c r="AI54" s="73">
        <f t="shared" si="15"/>
        <v>0</v>
      </c>
      <c r="AJ54" s="73">
        <f t="shared" si="16"/>
        <v>0</v>
      </c>
      <c r="AK54" s="73">
        <f t="shared" si="17"/>
        <v>0</v>
      </c>
      <c r="AL54" s="73">
        <f t="shared" si="18"/>
        <v>0</v>
      </c>
      <c r="AM54" s="73">
        <f t="shared" si="18"/>
        <v>0</v>
      </c>
      <c r="AN54" s="73">
        <f t="shared" si="18"/>
        <v>0</v>
      </c>
    </row>
    <row r="55" spans="2:42">
      <c r="B55" s="61"/>
      <c r="C55" s="63"/>
      <c r="D55" s="80"/>
      <c r="E55" s="57"/>
      <c r="F55" s="77"/>
      <c r="G55" s="78">
        <f t="shared" si="1"/>
        <v>0</v>
      </c>
      <c r="H55" s="79">
        <f t="shared" si="2"/>
        <v>0</v>
      </c>
      <c r="I55" s="315"/>
      <c r="J55" s="73">
        <f t="shared" si="19"/>
        <v>0</v>
      </c>
      <c r="K55" s="73">
        <f t="shared" si="20"/>
        <v>0</v>
      </c>
      <c r="L55" s="73">
        <f t="shared" si="21"/>
        <v>0</v>
      </c>
      <c r="M55" s="73">
        <f t="shared" si="22"/>
        <v>0</v>
      </c>
      <c r="N55" s="73">
        <f t="shared" si="23"/>
        <v>0</v>
      </c>
      <c r="O55" s="73">
        <f t="shared" si="24"/>
        <v>0</v>
      </c>
      <c r="P55" s="73">
        <f t="shared" si="25"/>
        <v>0</v>
      </c>
      <c r="Q55" s="73">
        <f t="shared" si="26"/>
        <v>0</v>
      </c>
      <c r="R55" s="73">
        <f t="shared" si="27"/>
        <v>0</v>
      </c>
      <c r="S55" s="73">
        <f t="shared" si="28"/>
        <v>0</v>
      </c>
      <c r="T55" s="73">
        <f t="shared" si="29"/>
        <v>0</v>
      </c>
      <c r="U55" s="73">
        <f t="shared" si="30"/>
        <v>0</v>
      </c>
      <c r="V55" s="73">
        <f t="shared" si="31"/>
        <v>0</v>
      </c>
      <c r="W55" s="73">
        <f t="shared" si="31"/>
        <v>0</v>
      </c>
      <c r="X55" s="73">
        <f t="shared" si="31"/>
        <v>0</v>
      </c>
      <c r="Z55" s="73">
        <f t="shared" si="6"/>
        <v>0</v>
      </c>
      <c r="AA55" s="73">
        <f t="shared" si="7"/>
        <v>0</v>
      </c>
      <c r="AB55" s="73">
        <f t="shared" si="8"/>
        <v>0</v>
      </c>
      <c r="AC55" s="73">
        <f t="shared" si="9"/>
        <v>0</v>
      </c>
      <c r="AD55" s="73">
        <f t="shared" si="10"/>
        <v>0</v>
      </c>
      <c r="AE55" s="73">
        <f t="shared" si="11"/>
        <v>0</v>
      </c>
      <c r="AF55" s="73">
        <f t="shared" si="12"/>
        <v>0</v>
      </c>
      <c r="AG55" s="73">
        <f t="shared" si="13"/>
        <v>0</v>
      </c>
      <c r="AH55" s="73">
        <f t="shared" si="14"/>
        <v>0</v>
      </c>
      <c r="AI55" s="73">
        <f t="shared" si="15"/>
        <v>0</v>
      </c>
      <c r="AJ55" s="73">
        <f t="shared" si="16"/>
        <v>0</v>
      </c>
      <c r="AK55" s="73">
        <f t="shared" si="17"/>
        <v>0</v>
      </c>
      <c r="AL55" s="73">
        <f t="shared" si="18"/>
        <v>0</v>
      </c>
      <c r="AM55" s="73">
        <f t="shared" si="18"/>
        <v>0</v>
      </c>
      <c r="AN55" s="73">
        <f t="shared" si="18"/>
        <v>0</v>
      </c>
    </row>
    <row r="56" spans="2:42">
      <c r="B56" s="61"/>
      <c r="C56" s="63"/>
      <c r="D56" s="80"/>
      <c r="E56" s="57"/>
      <c r="F56" s="77"/>
      <c r="G56" s="78">
        <f t="shared" si="1"/>
        <v>0</v>
      </c>
      <c r="H56" s="79">
        <f t="shared" si="2"/>
        <v>0</v>
      </c>
      <c r="I56" s="315"/>
      <c r="J56" s="73">
        <f t="shared" si="19"/>
        <v>0</v>
      </c>
      <c r="K56" s="73">
        <f t="shared" si="20"/>
        <v>0</v>
      </c>
      <c r="L56" s="73">
        <f t="shared" si="21"/>
        <v>0</v>
      </c>
      <c r="M56" s="73">
        <f t="shared" si="22"/>
        <v>0</v>
      </c>
      <c r="N56" s="73">
        <f t="shared" si="23"/>
        <v>0</v>
      </c>
      <c r="O56" s="73">
        <f t="shared" si="24"/>
        <v>0</v>
      </c>
      <c r="P56" s="73">
        <f t="shared" si="25"/>
        <v>0</v>
      </c>
      <c r="Q56" s="73">
        <f t="shared" si="26"/>
        <v>0</v>
      </c>
      <c r="R56" s="73">
        <f t="shared" si="27"/>
        <v>0</v>
      </c>
      <c r="S56" s="73">
        <f t="shared" si="28"/>
        <v>0</v>
      </c>
      <c r="T56" s="73">
        <f t="shared" si="29"/>
        <v>0</v>
      </c>
      <c r="U56" s="73">
        <f t="shared" si="30"/>
        <v>0</v>
      </c>
      <c r="V56" s="73">
        <f t="shared" si="31"/>
        <v>0</v>
      </c>
      <c r="W56" s="73">
        <f t="shared" si="31"/>
        <v>0</v>
      </c>
      <c r="X56" s="73">
        <f t="shared" si="31"/>
        <v>0</v>
      </c>
      <c r="Z56" s="73">
        <f t="shared" si="6"/>
        <v>0</v>
      </c>
      <c r="AA56" s="73">
        <f t="shared" si="7"/>
        <v>0</v>
      </c>
      <c r="AB56" s="73">
        <f t="shared" si="8"/>
        <v>0</v>
      </c>
      <c r="AC56" s="73">
        <f t="shared" si="9"/>
        <v>0</v>
      </c>
      <c r="AD56" s="73">
        <f t="shared" si="10"/>
        <v>0</v>
      </c>
      <c r="AE56" s="73">
        <f t="shared" si="11"/>
        <v>0</v>
      </c>
      <c r="AF56" s="73">
        <f t="shared" si="12"/>
        <v>0</v>
      </c>
      <c r="AG56" s="73">
        <f t="shared" si="13"/>
        <v>0</v>
      </c>
      <c r="AH56" s="73">
        <f t="shared" si="14"/>
        <v>0</v>
      </c>
      <c r="AI56" s="73">
        <f t="shared" si="15"/>
        <v>0</v>
      </c>
      <c r="AJ56" s="73">
        <f t="shared" si="16"/>
        <v>0</v>
      </c>
      <c r="AK56" s="73">
        <f t="shared" si="17"/>
        <v>0</v>
      </c>
      <c r="AL56" s="73">
        <f t="shared" si="18"/>
        <v>0</v>
      </c>
      <c r="AM56" s="73">
        <f t="shared" si="18"/>
        <v>0</v>
      </c>
      <c r="AN56" s="73">
        <f t="shared" si="18"/>
        <v>0</v>
      </c>
    </row>
    <row r="57" spans="2:42">
      <c r="B57" s="61"/>
      <c r="C57" s="63"/>
      <c r="D57" s="80"/>
      <c r="E57" s="57"/>
      <c r="F57" s="77"/>
      <c r="G57" s="78">
        <f t="shared" si="1"/>
        <v>0</v>
      </c>
      <c r="H57" s="79">
        <f t="shared" si="2"/>
        <v>0</v>
      </c>
      <c r="I57" s="315"/>
      <c r="J57" s="73">
        <f t="shared" si="19"/>
        <v>0</v>
      </c>
      <c r="K57" s="73">
        <f t="shared" si="20"/>
        <v>0</v>
      </c>
      <c r="L57" s="73">
        <f t="shared" si="21"/>
        <v>0</v>
      </c>
      <c r="M57" s="73">
        <f t="shared" si="22"/>
        <v>0</v>
      </c>
      <c r="N57" s="73">
        <f t="shared" si="23"/>
        <v>0</v>
      </c>
      <c r="O57" s="73">
        <f t="shared" si="24"/>
        <v>0</v>
      </c>
      <c r="P57" s="73">
        <f t="shared" si="25"/>
        <v>0</v>
      </c>
      <c r="Q57" s="73">
        <f t="shared" si="26"/>
        <v>0</v>
      </c>
      <c r="R57" s="73">
        <f t="shared" si="27"/>
        <v>0</v>
      </c>
      <c r="S57" s="73">
        <f t="shared" si="28"/>
        <v>0</v>
      </c>
      <c r="T57" s="73">
        <f t="shared" si="29"/>
        <v>0</v>
      </c>
      <c r="U57" s="73">
        <f t="shared" si="30"/>
        <v>0</v>
      </c>
      <c r="V57" s="73">
        <f t="shared" si="31"/>
        <v>0</v>
      </c>
      <c r="W57" s="73">
        <f t="shared" si="31"/>
        <v>0</v>
      </c>
      <c r="X57" s="73">
        <f t="shared" si="31"/>
        <v>0</v>
      </c>
      <c r="Z57" s="73">
        <f t="shared" si="6"/>
        <v>0</v>
      </c>
      <c r="AA57" s="73">
        <f t="shared" si="7"/>
        <v>0</v>
      </c>
      <c r="AB57" s="73">
        <f t="shared" si="8"/>
        <v>0</v>
      </c>
      <c r="AC57" s="73">
        <f t="shared" si="9"/>
        <v>0</v>
      </c>
      <c r="AD57" s="73">
        <f t="shared" si="10"/>
        <v>0</v>
      </c>
      <c r="AE57" s="73">
        <f t="shared" si="11"/>
        <v>0</v>
      </c>
      <c r="AF57" s="73">
        <f t="shared" si="12"/>
        <v>0</v>
      </c>
      <c r="AG57" s="73">
        <f t="shared" si="13"/>
        <v>0</v>
      </c>
      <c r="AH57" s="73">
        <f t="shared" si="14"/>
        <v>0</v>
      </c>
      <c r="AI57" s="73">
        <f t="shared" si="15"/>
        <v>0</v>
      </c>
      <c r="AJ57" s="73">
        <f t="shared" si="16"/>
        <v>0</v>
      </c>
      <c r="AK57" s="73">
        <f t="shared" si="17"/>
        <v>0</v>
      </c>
      <c r="AL57" s="73">
        <f t="shared" si="18"/>
        <v>0</v>
      </c>
      <c r="AM57" s="73">
        <f t="shared" si="18"/>
        <v>0</v>
      </c>
      <c r="AN57" s="73">
        <f t="shared" si="18"/>
        <v>0</v>
      </c>
    </row>
    <row r="58" spans="2:42">
      <c r="B58" s="61"/>
      <c r="C58" s="63"/>
      <c r="D58" s="80"/>
      <c r="E58" s="57"/>
      <c r="F58" s="77"/>
      <c r="G58" s="78">
        <f t="shared" si="1"/>
        <v>0</v>
      </c>
      <c r="H58" s="79">
        <f t="shared" si="2"/>
        <v>0</v>
      </c>
      <c r="I58" s="315"/>
      <c r="J58" s="73">
        <f t="shared" si="19"/>
        <v>0</v>
      </c>
      <c r="K58" s="73">
        <f t="shared" si="20"/>
        <v>0</v>
      </c>
      <c r="L58" s="73">
        <f t="shared" si="21"/>
        <v>0</v>
      </c>
      <c r="M58" s="73">
        <f t="shared" si="22"/>
        <v>0</v>
      </c>
      <c r="N58" s="73">
        <f t="shared" si="23"/>
        <v>0</v>
      </c>
      <c r="O58" s="73">
        <f t="shared" si="24"/>
        <v>0</v>
      </c>
      <c r="P58" s="73">
        <f t="shared" si="25"/>
        <v>0</v>
      </c>
      <c r="Q58" s="73">
        <f t="shared" si="26"/>
        <v>0</v>
      </c>
      <c r="R58" s="73">
        <f t="shared" si="27"/>
        <v>0</v>
      </c>
      <c r="S58" s="73">
        <f t="shared" si="28"/>
        <v>0</v>
      </c>
      <c r="T58" s="73">
        <f t="shared" si="29"/>
        <v>0</v>
      </c>
      <c r="U58" s="73">
        <f t="shared" si="30"/>
        <v>0</v>
      </c>
      <c r="V58" s="73">
        <f t="shared" si="31"/>
        <v>0</v>
      </c>
      <c r="W58" s="73">
        <f t="shared" si="31"/>
        <v>0</v>
      </c>
      <c r="X58" s="73">
        <f t="shared" si="31"/>
        <v>0</v>
      </c>
      <c r="Z58" s="73">
        <f t="shared" si="6"/>
        <v>0</v>
      </c>
      <c r="AA58" s="73">
        <f t="shared" si="7"/>
        <v>0</v>
      </c>
      <c r="AB58" s="73">
        <f t="shared" si="8"/>
        <v>0</v>
      </c>
      <c r="AC58" s="73">
        <f t="shared" si="9"/>
        <v>0</v>
      </c>
      <c r="AD58" s="73">
        <f t="shared" si="10"/>
        <v>0</v>
      </c>
      <c r="AE58" s="73">
        <f t="shared" si="11"/>
        <v>0</v>
      </c>
      <c r="AF58" s="73">
        <f t="shared" si="12"/>
        <v>0</v>
      </c>
      <c r="AG58" s="73">
        <f t="shared" si="13"/>
        <v>0</v>
      </c>
      <c r="AH58" s="73">
        <f t="shared" si="14"/>
        <v>0</v>
      </c>
      <c r="AI58" s="73">
        <f t="shared" si="15"/>
        <v>0</v>
      </c>
      <c r="AJ58" s="73">
        <f t="shared" si="16"/>
        <v>0</v>
      </c>
      <c r="AK58" s="73">
        <f t="shared" si="17"/>
        <v>0</v>
      </c>
      <c r="AL58" s="73">
        <f t="shared" si="18"/>
        <v>0</v>
      </c>
      <c r="AM58" s="73">
        <f t="shared" si="18"/>
        <v>0</v>
      </c>
      <c r="AN58" s="73">
        <f t="shared" si="18"/>
        <v>0</v>
      </c>
    </row>
    <row r="59" spans="2:42">
      <c r="B59" s="61"/>
      <c r="C59" s="63"/>
      <c r="D59" s="80"/>
      <c r="E59" s="57"/>
      <c r="F59" s="77"/>
      <c r="G59" s="78">
        <f t="shared" si="1"/>
        <v>0</v>
      </c>
      <c r="H59" s="79">
        <f t="shared" si="2"/>
        <v>0</v>
      </c>
      <c r="I59" s="315"/>
      <c r="J59" s="73">
        <f t="shared" si="19"/>
        <v>0</v>
      </c>
      <c r="K59" s="73">
        <f t="shared" si="20"/>
        <v>0</v>
      </c>
      <c r="L59" s="73">
        <f t="shared" si="21"/>
        <v>0</v>
      </c>
      <c r="M59" s="73">
        <f t="shared" si="22"/>
        <v>0</v>
      </c>
      <c r="N59" s="73">
        <f t="shared" si="23"/>
        <v>0</v>
      </c>
      <c r="O59" s="73">
        <f t="shared" si="24"/>
        <v>0</v>
      </c>
      <c r="P59" s="73">
        <f t="shared" si="25"/>
        <v>0</v>
      </c>
      <c r="Q59" s="73">
        <f t="shared" si="26"/>
        <v>0</v>
      </c>
      <c r="R59" s="73">
        <f t="shared" si="27"/>
        <v>0</v>
      </c>
      <c r="S59" s="73">
        <f t="shared" si="28"/>
        <v>0</v>
      </c>
      <c r="T59" s="73">
        <f t="shared" si="29"/>
        <v>0</v>
      </c>
      <c r="U59" s="73">
        <f t="shared" si="30"/>
        <v>0</v>
      </c>
      <c r="V59" s="73">
        <f t="shared" si="31"/>
        <v>0</v>
      </c>
      <c r="W59" s="73">
        <f t="shared" si="31"/>
        <v>0</v>
      </c>
      <c r="X59" s="73">
        <f t="shared" si="31"/>
        <v>0</v>
      </c>
      <c r="Z59" s="73">
        <f t="shared" si="6"/>
        <v>0</v>
      </c>
      <c r="AA59" s="73">
        <f t="shared" si="7"/>
        <v>0</v>
      </c>
      <c r="AB59" s="73">
        <f t="shared" si="8"/>
        <v>0</v>
      </c>
      <c r="AC59" s="73">
        <f t="shared" si="9"/>
        <v>0</v>
      </c>
      <c r="AD59" s="73">
        <f t="shared" si="10"/>
        <v>0</v>
      </c>
      <c r="AE59" s="73">
        <f t="shared" si="11"/>
        <v>0</v>
      </c>
      <c r="AF59" s="73">
        <f t="shared" si="12"/>
        <v>0</v>
      </c>
      <c r="AG59" s="73">
        <f t="shared" si="13"/>
        <v>0</v>
      </c>
      <c r="AH59" s="73">
        <f t="shared" si="14"/>
        <v>0</v>
      </c>
      <c r="AI59" s="73">
        <f t="shared" si="15"/>
        <v>0</v>
      </c>
      <c r="AJ59" s="73">
        <f t="shared" si="16"/>
        <v>0</v>
      </c>
      <c r="AK59" s="73">
        <f t="shared" si="17"/>
        <v>0</v>
      </c>
      <c r="AL59" s="73">
        <f t="shared" si="18"/>
        <v>0</v>
      </c>
      <c r="AM59" s="73">
        <f t="shared" si="18"/>
        <v>0</v>
      </c>
      <c r="AN59" s="73">
        <f t="shared" si="18"/>
        <v>0</v>
      </c>
    </row>
    <row r="60" spans="2:42">
      <c r="B60" s="61"/>
      <c r="C60" s="63"/>
      <c r="D60" s="80"/>
      <c r="E60" s="57"/>
      <c r="F60" s="77"/>
      <c r="G60" s="78">
        <f t="shared" si="1"/>
        <v>0</v>
      </c>
      <c r="H60" s="79">
        <f t="shared" si="2"/>
        <v>0</v>
      </c>
      <c r="I60" s="315"/>
      <c r="J60" s="73">
        <f t="shared" si="19"/>
        <v>0</v>
      </c>
      <c r="K60" s="73">
        <f t="shared" si="20"/>
        <v>0</v>
      </c>
      <c r="L60" s="73">
        <f t="shared" si="21"/>
        <v>0</v>
      </c>
      <c r="M60" s="73">
        <f t="shared" si="22"/>
        <v>0</v>
      </c>
      <c r="N60" s="73">
        <f t="shared" si="23"/>
        <v>0</v>
      </c>
      <c r="O60" s="73">
        <f t="shared" si="24"/>
        <v>0</v>
      </c>
      <c r="P60" s="73">
        <f t="shared" si="25"/>
        <v>0</v>
      </c>
      <c r="Q60" s="73">
        <f t="shared" si="26"/>
        <v>0</v>
      </c>
      <c r="R60" s="73">
        <f t="shared" si="27"/>
        <v>0</v>
      </c>
      <c r="S60" s="73">
        <f t="shared" si="28"/>
        <v>0</v>
      </c>
      <c r="T60" s="73">
        <f t="shared" si="29"/>
        <v>0</v>
      </c>
      <c r="U60" s="73">
        <f t="shared" si="30"/>
        <v>0</v>
      </c>
      <c r="V60" s="73">
        <f t="shared" si="31"/>
        <v>0</v>
      </c>
      <c r="W60" s="73">
        <f t="shared" si="31"/>
        <v>0</v>
      </c>
      <c r="X60" s="73">
        <f t="shared" si="31"/>
        <v>0</v>
      </c>
      <c r="Z60" s="73">
        <f t="shared" si="6"/>
        <v>0</v>
      </c>
      <c r="AA60" s="73">
        <f t="shared" si="7"/>
        <v>0</v>
      </c>
      <c r="AB60" s="73">
        <f t="shared" si="8"/>
        <v>0</v>
      </c>
      <c r="AC60" s="73">
        <f t="shared" si="9"/>
        <v>0</v>
      </c>
      <c r="AD60" s="73">
        <f t="shared" si="10"/>
        <v>0</v>
      </c>
      <c r="AE60" s="73">
        <f t="shared" si="11"/>
        <v>0</v>
      </c>
      <c r="AF60" s="73">
        <f t="shared" si="12"/>
        <v>0</v>
      </c>
      <c r="AG60" s="73">
        <f t="shared" si="13"/>
        <v>0</v>
      </c>
      <c r="AH60" s="73">
        <f t="shared" si="14"/>
        <v>0</v>
      </c>
      <c r="AI60" s="73">
        <f t="shared" si="15"/>
        <v>0</v>
      </c>
      <c r="AJ60" s="73">
        <f t="shared" si="16"/>
        <v>0</v>
      </c>
      <c r="AK60" s="73">
        <f t="shared" si="17"/>
        <v>0</v>
      </c>
      <c r="AL60" s="73">
        <f t="shared" si="18"/>
        <v>0</v>
      </c>
      <c r="AM60" s="73">
        <f t="shared" si="18"/>
        <v>0</v>
      </c>
      <c r="AN60" s="73">
        <f t="shared" si="18"/>
        <v>0</v>
      </c>
    </row>
    <row r="61" spans="2:42">
      <c r="B61" s="61"/>
      <c r="C61" s="63"/>
      <c r="D61" s="80"/>
      <c r="E61" s="57"/>
      <c r="F61" s="77"/>
      <c r="G61" s="78">
        <f t="shared" si="1"/>
        <v>0</v>
      </c>
      <c r="H61" s="79">
        <f t="shared" si="2"/>
        <v>0</v>
      </c>
      <c r="I61" s="315"/>
      <c r="J61" s="73">
        <f t="shared" si="19"/>
        <v>0</v>
      </c>
      <c r="K61" s="73">
        <f t="shared" si="20"/>
        <v>0</v>
      </c>
      <c r="L61" s="73">
        <f t="shared" si="21"/>
        <v>0</v>
      </c>
      <c r="M61" s="73">
        <f t="shared" si="22"/>
        <v>0</v>
      </c>
      <c r="N61" s="73">
        <f t="shared" si="23"/>
        <v>0</v>
      </c>
      <c r="O61" s="73">
        <f t="shared" si="24"/>
        <v>0</v>
      </c>
      <c r="P61" s="73">
        <f t="shared" si="25"/>
        <v>0</v>
      </c>
      <c r="Q61" s="73">
        <f t="shared" si="26"/>
        <v>0</v>
      </c>
      <c r="R61" s="73">
        <f t="shared" si="27"/>
        <v>0</v>
      </c>
      <c r="S61" s="73">
        <f t="shared" si="28"/>
        <v>0</v>
      </c>
      <c r="T61" s="73">
        <f t="shared" si="29"/>
        <v>0</v>
      </c>
      <c r="U61" s="73">
        <f t="shared" si="30"/>
        <v>0</v>
      </c>
      <c r="V61" s="73">
        <f t="shared" si="31"/>
        <v>0</v>
      </c>
      <c r="W61" s="73">
        <f t="shared" si="31"/>
        <v>0</v>
      </c>
      <c r="X61" s="73">
        <f t="shared" si="31"/>
        <v>0</v>
      </c>
      <c r="Z61" s="73">
        <f t="shared" si="6"/>
        <v>0</v>
      </c>
      <c r="AA61" s="73">
        <f t="shared" si="7"/>
        <v>0</v>
      </c>
      <c r="AB61" s="73">
        <f t="shared" si="8"/>
        <v>0</v>
      </c>
      <c r="AC61" s="73">
        <f t="shared" si="9"/>
        <v>0</v>
      </c>
      <c r="AD61" s="73">
        <f t="shared" si="10"/>
        <v>0</v>
      </c>
      <c r="AE61" s="73">
        <f t="shared" si="11"/>
        <v>0</v>
      </c>
      <c r="AF61" s="73">
        <f t="shared" si="12"/>
        <v>0</v>
      </c>
      <c r="AG61" s="73">
        <f t="shared" si="13"/>
        <v>0</v>
      </c>
      <c r="AH61" s="73">
        <f t="shared" si="14"/>
        <v>0</v>
      </c>
      <c r="AI61" s="73">
        <f t="shared" si="15"/>
        <v>0</v>
      </c>
      <c r="AJ61" s="73">
        <f t="shared" si="16"/>
        <v>0</v>
      </c>
      <c r="AK61" s="73">
        <f t="shared" si="17"/>
        <v>0</v>
      </c>
      <c r="AL61" s="73">
        <f t="shared" si="18"/>
        <v>0</v>
      </c>
      <c r="AM61" s="73">
        <f t="shared" si="18"/>
        <v>0</v>
      </c>
      <c r="AN61" s="73">
        <f t="shared" si="18"/>
        <v>0</v>
      </c>
    </row>
    <row r="62" spans="2:42" ht="17.25" thickBot="1">
      <c r="B62" s="101"/>
      <c r="C62" s="85"/>
      <c r="D62" s="165"/>
      <c r="E62" s="87"/>
      <c r="F62" s="158"/>
      <c r="G62" s="156">
        <f t="shared" si="1"/>
        <v>0</v>
      </c>
      <c r="H62" s="157">
        <f t="shared" si="2"/>
        <v>0</v>
      </c>
      <c r="I62" s="315"/>
      <c r="J62" s="73">
        <f t="shared" si="19"/>
        <v>0</v>
      </c>
      <c r="K62" s="73">
        <f t="shared" si="20"/>
        <v>0</v>
      </c>
      <c r="L62" s="73">
        <f t="shared" si="21"/>
        <v>0</v>
      </c>
      <c r="M62" s="73">
        <f t="shared" si="22"/>
        <v>0</v>
      </c>
      <c r="N62" s="73">
        <f t="shared" si="23"/>
        <v>0</v>
      </c>
      <c r="O62" s="73">
        <f t="shared" si="24"/>
        <v>0</v>
      </c>
      <c r="P62" s="73">
        <f t="shared" si="25"/>
        <v>0</v>
      </c>
      <c r="Q62" s="73">
        <f t="shared" si="26"/>
        <v>0</v>
      </c>
      <c r="R62" s="73">
        <f t="shared" si="27"/>
        <v>0</v>
      </c>
      <c r="S62" s="73">
        <f t="shared" si="28"/>
        <v>0</v>
      </c>
      <c r="T62" s="73">
        <f t="shared" si="29"/>
        <v>0</v>
      </c>
      <c r="U62" s="73">
        <f t="shared" si="30"/>
        <v>0</v>
      </c>
      <c r="V62" s="73">
        <f t="shared" si="31"/>
        <v>0</v>
      </c>
      <c r="W62" s="73">
        <f t="shared" si="31"/>
        <v>0</v>
      </c>
      <c r="X62" s="73">
        <f t="shared" si="31"/>
        <v>0</v>
      </c>
      <c r="Z62" s="73">
        <f t="shared" si="6"/>
        <v>0</v>
      </c>
      <c r="AA62" s="73">
        <f t="shared" si="7"/>
        <v>0</v>
      </c>
      <c r="AB62" s="73">
        <f t="shared" si="8"/>
        <v>0</v>
      </c>
      <c r="AC62" s="73">
        <f t="shared" si="9"/>
        <v>0</v>
      </c>
      <c r="AD62" s="73">
        <f t="shared" si="10"/>
        <v>0</v>
      </c>
      <c r="AE62" s="73">
        <f t="shared" si="11"/>
        <v>0</v>
      </c>
      <c r="AF62" s="73">
        <f t="shared" si="12"/>
        <v>0</v>
      </c>
      <c r="AG62" s="73">
        <f t="shared" si="13"/>
        <v>0</v>
      </c>
      <c r="AH62" s="73">
        <f t="shared" si="14"/>
        <v>0</v>
      </c>
      <c r="AI62" s="73">
        <f t="shared" si="15"/>
        <v>0</v>
      </c>
      <c r="AJ62" s="73">
        <f t="shared" si="16"/>
        <v>0</v>
      </c>
      <c r="AK62" s="73">
        <f t="shared" si="17"/>
        <v>0</v>
      </c>
      <c r="AL62" s="73">
        <f t="shared" si="18"/>
        <v>0</v>
      </c>
      <c r="AM62" s="73">
        <f t="shared" si="18"/>
        <v>0</v>
      </c>
      <c r="AN62" s="73">
        <f t="shared" si="18"/>
        <v>0</v>
      </c>
    </row>
    <row r="63" spans="2:42" ht="17.25" thickBot="1">
      <c r="C63" s="650" t="s">
        <v>43</v>
      </c>
      <c r="D63" s="651"/>
      <c r="E63" s="64">
        <f>SUM(E3:E62)</f>
        <v>48.599999999999994</v>
      </c>
      <c r="F63" s="70"/>
      <c r="G63" s="65">
        <f>SUM(G3:G62)</f>
        <v>0</v>
      </c>
      <c r="H63" s="66">
        <f>SUM(H3:H62)</f>
        <v>48.599999999999994</v>
      </c>
      <c r="I63" s="317"/>
      <c r="J63" s="74">
        <f>SUM(J3:J62)</f>
        <v>0</v>
      </c>
      <c r="K63" s="74">
        <f t="shared" ref="K63:X63" si="32">SUM(K3:K62)</f>
        <v>0</v>
      </c>
      <c r="L63" s="74">
        <f t="shared" si="32"/>
        <v>0</v>
      </c>
      <c r="M63" s="74">
        <f t="shared" si="32"/>
        <v>0</v>
      </c>
      <c r="N63" s="74">
        <f t="shared" si="32"/>
        <v>0</v>
      </c>
      <c r="O63" s="74">
        <f t="shared" si="32"/>
        <v>0</v>
      </c>
      <c r="P63" s="74">
        <f t="shared" si="32"/>
        <v>0</v>
      </c>
      <c r="Q63" s="74">
        <f t="shared" si="32"/>
        <v>0</v>
      </c>
      <c r="R63" s="74">
        <f t="shared" si="32"/>
        <v>0</v>
      </c>
      <c r="S63" s="74">
        <f t="shared" si="32"/>
        <v>48.599999999999994</v>
      </c>
      <c r="T63" s="74">
        <f t="shared" si="32"/>
        <v>0</v>
      </c>
      <c r="U63" s="74">
        <f t="shared" si="32"/>
        <v>0</v>
      </c>
      <c r="V63" s="74">
        <f t="shared" si="32"/>
        <v>0</v>
      </c>
      <c r="W63" s="74">
        <f t="shared" si="32"/>
        <v>0</v>
      </c>
      <c r="X63" s="74">
        <f t="shared" si="32"/>
        <v>0</v>
      </c>
      <c r="Y63" s="74"/>
      <c r="Z63" s="74">
        <f>SUM(Z3:Z62)</f>
        <v>0</v>
      </c>
      <c r="AA63" s="74">
        <f t="shared" ref="AA63:AN63" si="33">SUM(AA3:AA62)</f>
        <v>0</v>
      </c>
      <c r="AB63" s="74">
        <f t="shared" si="33"/>
        <v>0</v>
      </c>
      <c r="AC63" s="74">
        <f t="shared" si="33"/>
        <v>0</v>
      </c>
      <c r="AD63" s="74">
        <f t="shared" si="33"/>
        <v>0</v>
      </c>
      <c r="AE63" s="74">
        <f t="shared" si="33"/>
        <v>0</v>
      </c>
      <c r="AF63" s="74">
        <f t="shared" si="33"/>
        <v>0</v>
      </c>
      <c r="AG63" s="74">
        <f t="shared" si="33"/>
        <v>0</v>
      </c>
      <c r="AH63" s="74">
        <f t="shared" si="33"/>
        <v>0</v>
      </c>
      <c r="AI63" s="74">
        <f t="shared" si="33"/>
        <v>0</v>
      </c>
      <c r="AJ63" s="74">
        <f t="shared" si="33"/>
        <v>0</v>
      </c>
      <c r="AK63" s="74">
        <f t="shared" si="33"/>
        <v>0</v>
      </c>
      <c r="AL63" s="74">
        <f t="shared" si="33"/>
        <v>0</v>
      </c>
      <c r="AM63" s="74">
        <f t="shared" si="33"/>
        <v>0</v>
      </c>
      <c r="AN63" s="74">
        <f t="shared" si="33"/>
        <v>0</v>
      </c>
      <c r="AO63" s="74"/>
      <c r="AP63" s="74"/>
    </row>
    <row r="64" spans="2:42">
      <c r="H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70" spans="5:6">
      <c r="E70" s="60"/>
      <c r="F70" s="71"/>
    </row>
  </sheetData>
  <mergeCells count="6">
    <mergeCell ref="AR18:AT18"/>
    <mergeCell ref="C63:D63"/>
    <mergeCell ref="AV23:AW23"/>
    <mergeCell ref="AY23:AZ23"/>
    <mergeCell ref="AS25:AT25"/>
    <mergeCell ref="AS27:AT28"/>
  </mergeCells>
  <dataValidations count="3">
    <dataValidation type="list" allowBlank="1" showInputMessage="1" showErrorMessage="1" sqref="F3:F62">
      <formula1>$AQ$17:$AQ$19</formula1>
    </dataValidation>
    <dataValidation type="list" allowBlank="1" showInputMessage="1" showErrorMessage="1" sqref="D6:D62 D3:D4">
      <formula1>$AQ$2:$AQ$16</formula1>
    </dataValidation>
    <dataValidation type="list" allowBlank="1" showInputMessage="1" showErrorMessage="1" sqref="D5">
      <formula1>$AQ$2:$AQ$12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  <vt:lpstr>ANUAL</vt:lpstr>
      <vt:lpstr>MODELO</vt:lpstr>
      <vt:lpstr>SEGUROS</vt:lpstr>
      <vt:lpstr>SIMULAÇÃO</vt:lpstr>
      <vt:lpstr>COTAS</vt:lpstr>
      <vt:lpstr>FII 2024</vt:lpstr>
      <vt:lpstr>ESPECULAÇÃO</vt:lpstr>
      <vt:lpstr>RENDA FIXA</vt:lpstr>
      <vt:lpstr>CV DOLLAR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Escobar</dc:creator>
  <cp:lastModifiedBy>luciano dutra</cp:lastModifiedBy>
  <dcterms:created xsi:type="dcterms:W3CDTF">2022-01-05T15:25:31Z</dcterms:created>
  <dcterms:modified xsi:type="dcterms:W3CDTF">2024-01-16T23:55:21Z</dcterms:modified>
</cp:coreProperties>
</file>