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istics" sheetId="1" r:id="rId4"/>
    <sheet state="visible" name="Performance" sheetId="2" r:id="rId5"/>
    <sheet state="visible" name="Notes" sheetId="3" r:id="rId6"/>
  </sheets>
  <definedNames/>
  <calcPr/>
</workbook>
</file>

<file path=xl/sharedStrings.xml><?xml version="1.0" encoding="utf-8"?>
<sst xmlns="http://schemas.openxmlformats.org/spreadsheetml/2006/main" count="788" uniqueCount="37">
  <si>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</si>
  <si>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</si>
  <si>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</si>
  <si>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</si>
  <si>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</si>
  <si>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</si>
  <si>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</si>
  <si>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</si>
  <si>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</si>
  <si>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</si>
  <si>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</si>
  <si>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</si>
  <si>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</si>
  <si>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Healthcare</t>
  </si>
  <si>
    <t/>
  </si>
  <si>
    <t>Industrials</t>
  </si>
  <si>
    <t>N/A</t>
  </si>
  <si>
    <t>Technology</t>
  </si>
  <si>
    <t>Consumer Defensive</t>
  </si>
  <si>
    <t>Utilities</t>
  </si>
  <si>
    <t>Financial Services</t>
  </si>
  <si>
    <t>Basic Materials</t>
  </si>
  <si>
    <t>Consumer Cyclical</t>
  </si>
  <si>
    <t>Real Estate</t>
  </si>
  <si>
    <t>Energy</t>
  </si>
  <si>
    <t>Communication Services</t>
  </si>
  <si>
    <t>NaN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</si>
  <si>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</si>
  <si>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</si>
  <si>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</si>
  <si>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</si>
  <si>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</si>
  <si>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</si>
  <si>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</si>
  <si>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</si>
  <si>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</si>
  <si>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2023-03-22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</si>
</sst>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$#,##0.00"/>
    <numFmt numFmtId="165" formatCode="#,##0.0%"/>
    <numFmt numFmtId="166" formatCode="#,##0.0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u/>
      <color rgb="FF0000FF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F8071"/>
        <bgColor rgb="FF3F8071"/>
      </patternFill>
    </fill>
    <fill>
      <patternFill patternType="solid">
        <fgColor rgb="FFDADADA"/>
        <bgColor rgb="FFDADADA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3" fontId="3" numFmtId="0" xfId="0" applyFont="1"/>
    <xf borderId="0" fillId="3" fontId="3" numFmtId="164" xfId="0" applyFont="1" applyNumberFormat="1"/>
    <xf borderId="0" fillId="3" fontId="3" numFmtId="165" xfId="0" applyFont="1" applyNumberFormat="1"/>
    <xf borderId="0" fillId="3" fontId="3" numFmtId="3" xfId="0" applyFont="1" applyNumberFormat="1"/>
    <xf borderId="0" fillId="3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tr">
        <f>HYPERLINK("https://www.suredividend.com/sure-analysis-research-database/","Agilent Technologies Inc.")</f>
        <v>Agilent Technologies Inc.</v>
      </c>
      <c r="B2" s="3" t="s">
        <v>13</v>
      </c>
      <c r="C2" s="4">
        <v>137.01</v>
      </c>
      <c r="D2" s="5">
        <v>0.005926263557</v>
      </c>
      <c r="E2" s="3">
        <v>0.0714285714285714</v>
      </c>
      <c r="F2" s="5">
        <v>0.08592354584</v>
      </c>
      <c r="G2" s="5">
        <v>0.8529671138</v>
      </c>
      <c r="H2" s="4">
        <v>42583.1406</v>
      </c>
      <c r="I2" s="4">
        <v>33.95784736</v>
      </c>
      <c r="J2" s="6">
        <v>0.2040591181</v>
      </c>
      <c r="K2" s="5" t="s">
        <v>14</v>
      </c>
      <c r="L2" s="7">
        <v>160.03</v>
      </c>
      <c r="M2" s="4">
        <v>111.96</v>
      </c>
    </row>
    <row r="3">
      <c r="A3" s="2" t="str">
        <f>HYPERLINK("https://www.suredividend.com/sure-analysis-research-database/","American Airlines Group Inc")</f>
        <v>American Airlines Group Inc</v>
      </c>
      <c r="B3" s="3" t="s">
        <v>15</v>
      </c>
      <c r="C3" s="4">
        <v>14.37</v>
      </c>
      <c r="D3" s="5">
        <v>0.0</v>
      </c>
      <c r="E3" s="3" t="s">
        <v>16</v>
      </c>
      <c r="F3" s="5" t="s">
        <v>16</v>
      </c>
      <c r="G3" s="5">
        <v>0.0</v>
      </c>
      <c r="H3" s="4">
        <v>10657.403274</v>
      </c>
      <c r="I3" s="4">
        <v>83.9165612163779</v>
      </c>
      <c r="J3" s="6">
        <v>0.0</v>
      </c>
      <c r="K3" s="5"/>
      <c r="L3" s="7">
        <v>21.42</v>
      </c>
      <c r="M3" s="4">
        <v>11.65</v>
      </c>
    </row>
    <row r="4">
      <c r="A4" s="2" t="str">
        <f>HYPERLINK("https://www.suredividend.com/sure-analysis-AAPL/","Apple Inc")</f>
        <v>Apple Inc</v>
      </c>
      <c r="B4" s="3" t="s">
        <v>17</v>
      </c>
      <c r="C4" s="4">
        <v>159.28</v>
      </c>
      <c r="D4" s="5">
        <v>0.00577599196383726</v>
      </c>
      <c r="E4" s="3">
        <v>0.0</v>
      </c>
      <c r="F4" s="5">
        <v>-0.206255013522377</v>
      </c>
      <c r="G4" s="5">
        <v>0.91700231291622</v>
      </c>
      <c r="H4" s="4">
        <v>2389588.50438</v>
      </c>
      <c r="I4" s="4">
        <v>25.1083681413455</v>
      </c>
      <c r="J4" s="6">
        <v>0.155952774305479</v>
      </c>
      <c r="K4" s="5"/>
      <c r="L4" s="7">
        <v>178.3</v>
      </c>
      <c r="M4" s="4">
        <v>123.98</v>
      </c>
    </row>
    <row r="5">
      <c r="A5" s="2" t="str">
        <f>HYPERLINK("https://www.suredividend.com/sure-analysis-ABBV/","Abbvie Inc")</f>
        <v>Abbvie Inc</v>
      </c>
      <c r="B5" s="3" t="s">
        <v>13</v>
      </c>
      <c r="C5" s="4">
        <v>156.77</v>
      </c>
      <c r="D5" s="5">
        <v>0.0377623269758244</v>
      </c>
      <c r="E5" s="3">
        <v>0.0496453900709219</v>
      </c>
      <c r="F5" s="5">
        <v>0.0904307661344419</v>
      </c>
      <c r="G5" s="5">
        <v>5.62921705553884</v>
      </c>
      <c r="H5" s="4">
        <v>276132.559474</v>
      </c>
      <c r="I5" s="4">
        <v>23.4368154366202</v>
      </c>
      <c r="J5" s="6">
        <v>0.84905234623512</v>
      </c>
      <c r="K5" s="5"/>
      <c r="L5" s="7">
        <v>169.46</v>
      </c>
      <c r="M5" s="4">
        <v>131.49</v>
      </c>
    </row>
    <row r="6">
      <c r="A6" s="2" t="str">
        <f>HYPERLINK("https://www.suredividend.com/sure-analysis-ABC/","Amerisource Bergen Corp.")</f>
        <v>Amerisource Bergen Corp.</v>
      </c>
      <c r="B6" s="3" t="s">
        <v>13</v>
      </c>
      <c r="C6" s="4">
        <v>156.04</v>
      </c>
      <c r="D6" s="5">
        <v>0.0124327095616508</v>
      </c>
      <c r="E6" s="3">
        <v>0.0543478260869565</v>
      </c>
      <c r="F6" s="5">
        <v>0.0500056316627799</v>
      </c>
      <c r="G6" s="5">
        <v>1.87708258978803</v>
      </c>
      <c r="H6" s="4">
        <v>31582.616056</v>
      </c>
      <c r="I6" s="4">
        <v>18.2615475675644</v>
      </c>
      <c r="J6" s="6">
        <v>0.227801285168451</v>
      </c>
      <c r="K6" s="5"/>
      <c r="L6" s="7">
        <v>174.09</v>
      </c>
      <c r="M6" s="4">
        <v>133.89</v>
      </c>
    </row>
    <row r="7">
      <c r="A7" s="2" t="str">
        <f>HYPERLINK("https://www.suredividend.com/sure-analysis-ABT/","Abbott Laboratories")</f>
        <v>Abbott Laboratories</v>
      </c>
      <c r="B7" s="3" t="s">
        <v>13</v>
      </c>
      <c r="C7" s="4">
        <v>98.33</v>
      </c>
      <c r="D7" s="5">
        <v>0.0207464659818976</v>
      </c>
      <c r="E7" s="3">
        <v>0.0851063829787233</v>
      </c>
      <c r="F7" s="5">
        <v>0.127411418189695</v>
      </c>
      <c r="G7" s="5">
        <v>1.90718898328034</v>
      </c>
      <c r="H7" s="4">
        <v>181528.484037</v>
      </c>
      <c r="I7" s="4">
        <v>26.1832517001081</v>
      </c>
      <c r="J7" s="6">
        <v>0.485289817628585</v>
      </c>
      <c r="K7" s="5"/>
      <c r="L7" s="7">
        <v>122.66</v>
      </c>
      <c r="M7" s="4">
        <v>92.83</v>
      </c>
    </row>
    <row r="8">
      <c r="A8" s="2" t="str">
        <f>HYPERLINK("https://www.suredividend.com/sure-analysis-ACN/","Accenture plc")</f>
        <v>Accenture plc</v>
      </c>
      <c r="B8" s="3" t="s">
        <v>17</v>
      </c>
      <c r="C8" s="4">
        <v>257.62</v>
      </c>
      <c r="D8" s="5">
        <v>0.0173899541961027</v>
      </c>
      <c r="E8" s="3" t="s">
        <v>16</v>
      </c>
      <c r="F8" s="5" t="s">
        <v>16</v>
      </c>
      <c r="G8" s="5">
        <v>4.15557174389667</v>
      </c>
      <c r="H8" s="4">
        <v>177238.1877</v>
      </c>
      <c r="I8" s="4">
        <v>25.136264324846</v>
      </c>
      <c r="J8" s="6">
        <v>0.37812299762481</v>
      </c>
      <c r="K8" s="5"/>
      <c r="L8" s="7">
        <v>340.14</v>
      </c>
      <c r="M8" s="4">
        <v>241.96</v>
      </c>
    </row>
    <row r="9">
      <c r="A9" s="2" t="str">
        <f>HYPERLINK("https://www.suredividend.com/sure-analysis-research-database/","Adobe Inc")</f>
        <v>Adobe Inc</v>
      </c>
      <c r="B9" s="3" t="s">
        <v>17</v>
      </c>
      <c r="C9" s="4">
        <v>374.22</v>
      </c>
      <c r="D9" s="5">
        <v>0.0</v>
      </c>
      <c r="E9" s="3" t="s">
        <v>16</v>
      </c>
      <c r="F9" s="5" t="s">
        <v>16</v>
      </c>
      <c r="G9" s="5">
        <v>0.0</v>
      </c>
      <c r="H9" s="4">
        <v>157501.512</v>
      </c>
      <c r="I9" s="4">
        <v>33.1163818334735</v>
      </c>
      <c r="J9" s="6">
        <v>0.0</v>
      </c>
      <c r="K9" s="5"/>
      <c r="L9" s="7">
        <v>473.49</v>
      </c>
      <c r="M9" s="4">
        <v>274.73</v>
      </c>
    </row>
    <row r="10">
      <c r="A10" s="2" t="str">
        <f>HYPERLINK("https://www.suredividend.com/sure-analysis-ADI/","Analog Devices Inc.")</f>
        <v>Analog Devices Inc.</v>
      </c>
      <c r="B10" s="3" t="s">
        <v>17</v>
      </c>
      <c r="C10" s="4">
        <v>188.4</v>
      </c>
      <c r="D10" s="5">
        <v>0.0182590233545647</v>
      </c>
      <c r="E10" s="3">
        <v>0.131578947368421</v>
      </c>
      <c r="F10" s="5">
        <v>0.123702747604259</v>
      </c>
      <c r="G10" s="5">
        <v>3.11912514897855</v>
      </c>
      <c r="H10" s="4">
        <v>94215.027939</v>
      </c>
      <c r="I10" s="4">
        <v>27.4682745207813</v>
      </c>
      <c r="J10" s="6">
        <v>0.471166940933316</v>
      </c>
      <c r="K10" s="5"/>
      <c r="L10" s="7">
        <v>195.5</v>
      </c>
      <c r="M10" s="4">
        <v>132.27</v>
      </c>
    </row>
    <row r="11">
      <c r="A11" s="2" t="str">
        <f>HYPERLINK("https://www.suredividend.com/sure-analysis-ADM/","Archer Daniels Midland Co.")</f>
        <v>Archer Daniels Midland Co.</v>
      </c>
      <c r="B11" s="3" t="s">
        <v>18</v>
      </c>
      <c r="C11" s="4">
        <v>77.69</v>
      </c>
      <c r="D11" s="5">
        <v>0.023169005019951</v>
      </c>
      <c r="E11" s="3">
        <v>0.125</v>
      </c>
      <c r="F11" s="5">
        <v>0.0608000739784959</v>
      </c>
      <c r="G11" s="5">
        <v>1.63825187212985</v>
      </c>
      <c r="H11" s="4">
        <v>44421.583601</v>
      </c>
      <c r="I11" s="4">
        <v>10.2353879264516</v>
      </c>
      <c r="J11" s="6">
        <v>0.212484030107633</v>
      </c>
      <c r="K11" s="5"/>
      <c r="L11" s="7">
        <v>97.59</v>
      </c>
      <c r="M11" s="4">
        <v>69.02</v>
      </c>
    </row>
    <row r="12">
      <c r="A12" s="2" t="str">
        <f>HYPERLINK("https://www.suredividend.com/sure-analysis-ADP/","Automatic Data Processing Inc.")</f>
        <v>Automatic Data Processing Inc.</v>
      </c>
      <c r="B12" s="3" t="s">
        <v>15</v>
      </c>
      <c r="C12" s="4">
        <v>218.1</v>
      </c>
      <c r="D12" s="5">
        <v>0.0229252636405318</v>
      </c>
      <c r="E12" s="3">
        <v>0.201923076923076</v>
      </c>
      <c r="F12" s="5">
        <v>0.126191342598974</v>
      </c>
      <c r="G12" s="5">
        <v>4.34117681088075</v>
      </c>
      <c r="H12" s="4">
        <v>93125.509065</v>
      </c>
      <c r="I12" s="4">
        <v>29.6003016638059</v>
      </c>
      <c r="J12" s="6">
        <v>0.576517504765041</v>
      </c>
      <c r="K12" s="5"/>
      <c r="L12" s="7">
        <v>274.92</v>
      </c>
      <c r="M12" s="4">
        <v>194.82</v>
      </c>
    </row>
    <row r="13">
      <c r="A13" s="2" t="str">
        <f>HYPERLINK("https://www.suredividend.com/sure-analysis-research-database/","Autodesk Inc.")</f>
        <v>Autodesk Inc.</v>
      </c>
      <c r="B13" s="3" t="s">
        <v>17</v>
      </c>
      <c r="C13" s="4">
        <v>207.15</v>
      </c>
      <c r="D13" s="5">
        <v>0.0</v>
      </c>
      <c r="E13" s="3" t="s">
        <v>16</v>
      </c>
      <c r="F13" s="5" t="s">
        <v>16</v>
      </c>
      <c r="G13" s="5">
        <v>0.0</v>
      </c>
      <c r="H13" s="4">
        <v>44763.124305</v>
      </c>
      <c r="I13" s="4">
        <v>72.3035443470198</v>
      </c>
      <c r="J13" s="6">
        <v>0.0</v>
      </c>
      <c r="K13" s="5"/>
      <c r="L13" s="7">
        <v>235.01</v>
      </c>
      <c r="M13" s="4">
        <v>163.2</v>
      </c>
    </row>
    <row r="14">
      <c r="A14" s="2" t="str">
        <f>HYPERLINK("https://www.suredividend.com/sure-analysis-AEE/","Ameren Corp.")</f>
        <v>Ameren Corp.</v>
      </c>
      <c r="B14" s="3" t="s">
        <v>19</v>
      </c>
      <c r="C14" s="4">
        <v>83.74</v>
      </c>
      <c r="D14" s="5">
        <v>0.030093145450203</v>
      </c>
      <c r="E14" s="3">
        <v>0.0677966101694915</v>
      </c>
      <c r="F14" s="5">
        <v>0.0660802314480299</v>
      </c>
      <c r="G14" s="5">
        <v>2.34431900588651</v>
      </c>
      <c r="H14" s="4">
        <v>21939.668745</v>
      </c>
      <c r="I14" s="4">
        <v>20.4279969689385</v>
      </c>
      <c r="J14" s="6">
        <v>0.566260629441186</v>
      </c>
      <c r="K14" s="5"/>
      <c r="L14" s="7">
        <v>97.91</v>
      </c>
      <c r="M14" s="4">
        <v>72.78</v>
      </c>
    </row>
    <row r="15">
      <c r="A15" s="2" t="str">
        <f>HYPERLINK("https://www.suredividend.com/sure-analysis-AEP/","American Electric Power Company Inc.")</f>
        <v>American Electric Power Company Inc.</v>
      </c>
      <c r="B15" s="3" t="s">
        <v>19</v>
      </c>
      <c r="C15" s="4">
        <v>88.9</v>
      </c>
      <c r="D15" s="5">
        <v>0.0373453318335208</v>
      </c>
      <c r="E15" s="3">
        <v>0.0641025641025641</v>
      </c>
      <c r="F15" s="5">
        <v>0.0600766793852278</v>
      </c>
      <c r="G15" s="5">
        <v>3.17770977292071</v>
      </c>
      <c r="H15" s="4">
        <v>45780.329156</v>
      </c>
      <c r="I15" s="4">
        <v>19.8423756745362</v>
      </c>
      <c r="J15" s="6">
        <v>0.707730461674991</v>
      </c>
      <c r="K15" s="5"/>
      <c r="L15" s="7">
        <v>103.66</v>
      </c>
      <c r="M15" s="4">
        <v>78.82</v>
      </c>
    </row>
    <row r="16">
      <c r="A16" s="2" t="str">
        <f>HYPERLINK("https://www.suredividend.com/sure-analysis-AES/","AES Corp.")</f>
        <v>AES Corp.</v>
      </c>
      <c r="B16" s="3" t="s">
        <v>19</v>
      </c>
      <c r="C16" s="4">
        <v>22.97</v>
      </c>
      <c r="D16" s="5">
        <v>0.0287331301697866</v>
      </c>
      <c r="E16" s="3">
        <v>0.05</v>
      </c>
      <c r="F16" s="5">
        <v>0.0499789846479779</v>
      </c>
      <c r="G16" s="5">
        <v>0.633945137530511</v>
      </c>
      <c r="H16" s="4">
        <v>16787.497887</v>
      </c>
      <c r="I16" s="4" t="s">
        <v>16</v>
      </c>
      <c r="J16" s="6" t="s">
        <v>16</v>
      </c>
      <c r="K16" s="5"/>
      <c r="L16" s="7">
        <v>29.7</v>
      </c>
      <c r="M16" s="4">
        <v>18.26</v>
      </c>
    </row>
    <row r="17">
      <c r="A17" s="2" t="str">
        <f>HYPERLINK("https://www.suredividend.com/sure-analysis-AFL/","Aflac Inc.")</f>
        <v>Aflac Inc.</v>
      </c>
      <c r="B17" s="3" t="s">
        <v>20</v>
      </c>
      <c r="C17" s="4">
        <v>64.7</v>
      </c>
      <c r="D17" s="5">
        <v>0.0259659969088098</v>
      </c>
      <c r="E17" s="3">
        <v>0.0499999999999998</v>
      </c>
      <c r="F17" s="5">
        <v>0.100665080852096</v>
      </c>
      <c r="G17" s="5">
        <v>1.60573121187985</v>
      </c>
      <c r="H17" s="4">
        <v>41899.559869</v>
      </c>
      <c r="I17" s="4">
        <v>9.97371099003094</v>
      </c>
      <c r="J17" s="6">
        <v>0.243661792394514</v>
      </c>
      <c r="K17" s="5"/>
      <c r="L17" s="7">
        <v>73.58</v>
      </c>
      <c r="M17" s="4">
        <v>51.13</v>
      </c>
    </row>
    <row r="18">
      <c r="A18" s="2" t="str">
        <f>HYPERLINK("https://www.suredividend.com/sure-analysis-research-database/","American International Group Inc")</f>
        <v>American International Group Inc</v>
      </c>
      <c r="B18" s="3" t="s">
        <v>20</v>
      </c>
      <c r="C18" s="4">
        <v>51.25</v>
      </c>
      <c r="D18" s="5">
        <v>0.021087373414084</v>
      </c>
      <c r="E18" s="3">
        <v>0.0</v>
      </c>
      <c r="F18" s="5">
        <v>0.0</v>
      </c>
      <c r="G18" s="5">
        <v>1.2694598795279</v>
      </c>
      <c r="H18" s="4">
        <v>44382.292517</v>
      </c>
      <c r="I18" s="4">
        <v>4.33124743991412</v>
      </c>
      <c r="J18" s="6">
        <v>0.0976507599636851</v>
      </c>
      <c r="K18" s="5"/>
      <c r="L18" s="7">
        <v>64.88</v>
      </c>
      <c r="M18" s="4">
        <v>46.81</v>
      </c>
    </row>
    <row r="19">
      <c r="A19" s="2" t="str">
        <f>HYPERLINK("https://www.suredividend.com/sure-analysis-AJG/","Arthur J. Gallagher &amp; Co.")</f>
        <v>Arthur J. Gallagher &amp; Co.</v>
      </c>
      <c r="B19" s="3" t="s">
        <v>20</v>
      </c>
      <c r="C19" s="4">
        <v>183.88</v>
      </c>
      <c r="D19" s="5">
        <v>0.0119643245594953</v>
      </c>
      <c r="E19" s="3">
        <v>0.0784313725490197</v>
      </c>
      <c r="F19" s="5">
        <v>0.0605124383412984</v>
      </c>
      <c r="G19" s="5">
        <v>2.07148885880744</v>
      </c>
      <c r="H19" s="4">
        <v>40092.12882</v>
      </c>
      <c r="I19" s="4">
        <v>35.9828835218093</v>
      </c>
      <c r="J19" s="6">
        <v>0.399130801311647</v>
      </c>
      <c r="K19" s="5"/>
      <c r="L19" s="7">
        <v>201.78</v>
      </c>
      <c r="M19" s="4">
        <v>146.82</v>
      </c>
    </row>
    <row r="20">
      <c r="A20" s="2" t="str">
        <f>HYPERLINK("https://www.suredividend.com/sure-analysis-research-database/","Akamai Technologies Inc")</f>
        <v>Akamai Technologies Inc</v>
      </c>
      <c r="B20" s="3" t="s">
        <v>17</v>
      </c>
      <c r="C20" s="4">
        <v>75.7</v>
      </c>
      <c r="D20" s="5">
        <v>0.0</v>
      </c>
      <c r="E20" s="3" t="s">
        <v>16</v>
      </c>
      <c r="F20" s="5" t="s">
        <v>16</v>
      </c>
      <c r="G20" s="5">
        <v>0.0</v>
      </c>
      <c r="H20" s="4">
        <v>11822.263816</v>
      </c>
      <c r="I20" s="4">
        <v>22.5757035245344</v>
      </c>
      <c r="J20" s="6">
        <v>0.0</v>
      </c>
      <c r="K20" s="5"/>
      <c r="L20" s="7">
        <v>123.25</v>
      </c>
      <c r="M20" s="4">
        <v>72.14</v>
      </c>
    </row>
    <row r="21">
      <c r="A21" s="2" t="str">
        <f>HYPERLINK("https://www.suredividend.com/sure-analysis-ALB/","Albemarle Corp.")</f>
        <v>Albemarle Corp.</v>
      </c>
      <c r="B21" s="3" t="s">
        <v>21</v>
      </c>
      <c r="C21" s="4">
        <v>222.93</v>
      </c>
      <c r="D21" s="5">
        <v>0.00708742654644955</v>
      </c>
      <c r="E21" s="3">
        <v>0.0126582278481013</v>
      </c>
      <c r="F21" s="5">
        <v>0.0361032520961124</v>
      </c>
      <c r="G21" s="5">
        <v>1.57648356843806</v>
      </c>
      <c r="H21" s="4">
        <v>30397.639294</v>
      </c>
      <c r="I21" s="4">
        <v>11.3010106618779</v>
      </c>
      <c r="J21" s="6">
        <v>0.0690229233116489</v>
      </c>
      <c r="K21" s="5"/>
      <c r="L21" s="7">
        <v>334.02</v>
      </c>
      <c r="M21" s="4">
        <v>168.91</v>
      </c>
    </row>
    <row r="22">
      <c r="A22" s="2" t="str">
        <f>HYPERLINK("https://www.suredividend.com/sure-analysis-research-database/","Align Technology, Inc.")</f>
        <v>Align Technology, Inc.</v>
      </c>
      <c r="B22" s="3" t="s">
        <v>13</v>
      </c>
      <c r="C22" s="4">
        <v>327.64</v>
      </c>
      <c r="D22" s="5">
        <v>0.0</v>
      </c>
      <c r="E22" s="3" t="s">
        <v>16</v>
      </c>
      <c r="F22" s="5" t="s">
        <v>16</v>
      </c>
      <c r="G22" s="5">
        <v>0.0</v>
      </c>
      <c r="H22" s="4">
        <v>25630.748325</v>
      </c>
      <c r="I22" s="4">
        <v>70.8867872452865</v>
      </c>
      <c r="J22" s="6">
        <v>0.0</v>
      </c>
      <c r="K22" s="5"/>
      <c r="L22" s="7">
        <v>468.8</v>
      </c>
      <c r="M22" s="4">
        <v>172.05</v>
      </c>
    </row>
    <row r="23">
      <c r="A23" s="2" t="str">
        <f>HYPERLINK("https://www.suredividend.com/sure-analysis-ALL/","Allstate Corp (The)")</f>
        <v>Allstate Corp (The)</v>
      </c>
      <c r="B23" s="3" t="s">
        <v>20</v>
      </c>
      <c r="C23" s="4">
        <v>112.54</v>
      </c>
      <c r="D23" s="5">
        <v>0.0316331970854807</v>
      </c>
      <c r="E23" s="3">
        <v>0.0470588235294118</v>
      </c>
      <c r="F23" s="5">
        <v>0.141107172052975</v>
      </c>
      <c r="G23" s="5">
        <v>3.4061932286846</v>
      </c>
      <c r="H23" s="4">
        <v>33740.434461</v>
      </c>
      <c r="I23" s="4" t="s">
        <v>16</v>
      </c>
      <c r="J23" s="6" t="s">
        <v>16</v>
      </c>
      <c r="K23" s="5"/>
      <c r="L23" s="7">
        <v>141.19</v>
      </c>
      <c r="M23" s="4">
        <v>109.63</v>
      </c>
    </row>
    <row r="24">
      <c r="A24" s="2" t="str">
        <f>HYPERLINK("https://www.suredividend.com/sure-analysis-research-database/","Allegion plc")</f>
        <v>Allegion plc</v>
      </c>
      <c r="B24" s="3" t="s">
        <v>15</v>
      </c>
      <c r="C24" s="4">
        <v>106.92</v>
      </c>
      <c r="D24" s="5">
        <v>0.014205640114015</v>
      </c>
      <c r="E24" s="3">
        <v>0.0975609756097559</v>
      </c>
      <c r="F24" s="5">
        <v>0.164658615779656</v>
      </c>
      <c r="G24" s="5">
        <v>1.63023925948438</v>
      </c>
      <c r="H24" s="4">
        <v>10083.666382</v>
      </c>
      <c r="I24" s="4">
        <v>22.0167388243668</v>
      </c>
      <c r="J24" s="6">
        <v>0.314111610690633</v>
      </c>
      <c r="K24" s="5"/>
      <c r="L24" s="7">
        <v>123.46</v>
      </c>
      <c r="M24" s="4">
        <v>87.0</v>
      </c>
    </row>
    <row r="25">
      <c r="A25" s="2" t="str">
        <f>HYPERLINK("https://www.suredividend.com/sure-analysis-AMAT/","Applied Materials Inc.")</f>
        <v>Applied Materials Inc.</v>
      </c>
      <c r="B25" s="3" t="s">
        <v>17</v>
      </c>
      <c r="C25" s="4">
        <v>120.4</v>
      </c>
      <c r="D25" s="5">
        <v>0.0106312292358803</v>
      </c>
      <c r="E25" s="3">
        <v>0.0833333333333334</v>
      </c>
      <c r="F25" s="5">
        <v>0.0538739520617834</v>
      </c>
      <c r="G25" s="5">
        <v>1.03625726052422</v>
      </c>
      <c r="H25" s="4">
        <v>100535.288076</v>
      </c>
      <c r="I25" s="4">
        <v>15.5868663683596</v>
      </c>
      <c r="J25" s="6">
        <v>0.138908479963032</v>
      </c>
      <c r="K25" s="5"/>
      <c r="L25" s="7">
        <v>140.63</v>
      </c>
      <c r="M25" s="4">
        <v>70.78</v>
      </c>
    </row>
    <row r="26">
      <c r="A26" s="2" t="str">
        <f>HYPERLINK("https://www.suredividend.com/sure-analysis-AMCR/","Amcor Plc")</f>
        <v>Amcor Plc</v>
      </c>
      <c r="B26" s="3" t="s">
        <v>22</v>
      </c>
      <c r="C26" s="4">
        <v>10.99</v>
      </c>
      <c r="D26" s="5">
        <v>0.0445859872611464</v>
      </c>
      <c r="E26" s="3" t="s">
        <v>16</v>
      </c>
      <c r="F26" s="5" t="s">
        <v>16</v>
      </c>
      <c r="G26" s="5">
        <v>0.477465813452844</v>
      </c>
      <c r="H26" s="4">
        <v>15897.845658</v>
      </c>
      <c r="I26" s="4">
        <v>14.8716984636108</v>
      </c>
      <c r="J26" s="6">
        <v>0.667410977708756</v>
      </c>
      <c r="K26" s="5"/>
      <c r="L26" s="7">
        <v>13.19</v>
      </c>
      <c r="M26" s="4">
        <v>10.2</v>
      </c>
    </row>
    <row r="27">
      <c r="A27" s="2" t="str">
        <f>HYPERLINK("https://www.suredividend.com/sure-analysis-research-database/","Advanced Micro Devices Inc.")</f>
        <v>Advanced Micro Devices Inc.</v>
      </c>
      <c r="B27" s="3" t="s">
        <v>17</v>
      </c>
      <c r="C27" s="4">
        <v>95.93</v>
      </c>
      <c r="D27" s="5">
        <v>0.0</v>
      </c>
      <c r="E27" s="3" t="s">
        <v>16</v>
      </c>
      <c r="F27" s="5" t="s">
        <v>16</v>
      </c>
      <c r="G27" s="5">
        <v>0.0</v>
      </c>
      <c r="H27" s="4">
        <v>131360.36745</v>
      </c>
      <c r="I27" s="4">
        <v>99.5154298862424</v>
      </c>
      <c r="J27" s="6">
        <v>0.0</v>
      </c>
      <c r="K27" s="5"/>
      <c r="L27" s="7">
        <v>125.67</v>
      </c>
      <c r="M27" s="4">
        <v>54.57</v>
      </c>
    </row>
    <row r="28">
      <c r="A28" s="2" t="str">
        <f>HYPERLINK("https://www.suredividend.com/sure-analysis-research-database/","Ametek Inc")</f>
        <v>Ametek Inc</v>
      </c>
      <c r="B28" s="3" t="s">
        <v>15</v>
      </c>
      <c r="C28" s="4">
        <v>140.07</v>
      </c>
      <c r="D28" s="5">
        <v>0.0060989351503</v>
      </c>
      <c r="E28" s="3">
        <v>0.136363636363636</v>
      </c>
      <c r="F28" s="5">
        <v>0.12295510705682</v>
      </c>
      <c r="G28" s="5">
        <v>0.8778197361828</v>
      </c>
      <c r="H28" s="4">
        <v>33117.402073</v>
      </c>
      <c r="I28" s="4">
        <v>28.5607611223224</v>
      </c>
      <c r="J28" s="6">
        <v>0.175213520196167</v>
      </c>
      <c r="K28" s="5"/>
      <c r="L28" s="7">
        <v>148.06</v>
      </c>
      <c r="M28" s="4">
        <v>105.82</v>
      </c>
    </row>
    <row r="29">
      <c r="A29" s="2" t="str">
        <f>HYPERLINK("https://www.suredividend.com/sure-analysis-AMGN/","AMGEN Inc.")</f>
        <v>AMGEN Inc.</v>
      </c>
      <c r="B29" s="3" t="s">
        <v>13</v>
      </c>
      <c r="C29" s="4">
        <v>232.95</v>
      </c>
      <c r="D29" s="5">
        <v>0.0365743721828718</v>
      </c>
      <c r="E29" s="3">
        <v>0.0979381443298967</v>
      </c>
      <c r="F29" s="5">
        <v>0.100426738456235</v>
      </c>
      <c r="G29" s="5">
        <v>7.85817858486054</v>
      </c>
      <c r="H29" s="4">
        <v>125382.960445</v>
      </c>
      <c r="I29" s="4">
        <v>19.136593474478</v>
      </c>
      <c r="J29" s="6">
        <v>0.648899965719285</v>
      </c>
      <c r="K29" s="5"/>
      <c r="L29" s="7">
        <v>292.06</v>
      </c>
      <c r="M29" s="4">
        <v>219.1</v>
      </c>
    </row>
    <row r="30">
      <c r="A30" s="2" t="str">
        <f>HYPERLINK("https://www.suredividend.com/sure-analysis-AMP/","Ameriprise Financial Inc")</f>
        <v>Ameriprise Financial Inc</v>
      </c>
      <c r="B30" s="3" t="s">
        <v>20</v>
      </c>
      <c r="C30" s="4">
        <v>301.97</v>
      </c>
      <c r="D30" s="5">
        <v>0.0165579362188296</v>
      </c>
      <c r="E30" s="3">
        <v>0.106194690265486</v>
      </c>
      <c r="F30" s="5">
        <v>0.067907165845602</v>
      </c>
      <c r="G30" s="5">
        <v>4.97086412503968</v>
      </c>
      <c r="H30" s="4">
        <v>36706.484451</v>
      </c>
      <c r="I30" s="4">
        <v>14.3440736424658</v>
      </c>
      <c r="J30" s="6">
        <v>0.220829148158137</v>
      </c>
      <c r="K30" s="5"/>
      <c r="L30" s="7">
        <v>357.46</v>
      </c>
      <c r="M30" s="4">
        <v>217.31</v>
      </c>
    </row>
    <row r="31">
      <c r="A31" s="2" t="str">
        <f>HYPERLINK("https://www.suredividend.com/sure-analysis-AMT/","American Tower Corp.")</f>
        <v>American Tower Corp.</v>
      </c>
      <c r="B31" s="3" t="s">
        <v>23</v>
      </c>
      <c r="C31" s="4">
        <v>198.19</v>
      </c>
      <c r="D31" s="5">
        <v>0.0314849386951914</v>
      </c>
      <c r="E31" s="3">
        <v>0.122302158273381</v>
      </c>
      <c r="F31" s="5">
        <v>0.157744341353158</v>
      </c>
      <c r="G31" s="5">
        <v>5.83128085607211</v>
      </c>
      <c r="H31" s="4">
        <v>94293.326138</v>
      </c>
      <c r="I31" s="4">
        <v>53.3997769495412</v>
      </c>
      <c r="J31" s="6">
        <v>1.52651331310788</v>
      </c>
      <c r="K31" s="5"/>
      <c r="L31" s="7">
        <v>280.43</v>
      </c>
      <c r="M31" s="4">
        <v>178.17</v>
      </c>
    </row>
    <row r="32">
      <c r="A32" s="2" t="str">
        <f>HYPERLINK("https://www.suredividend.com/sure-analysis-research-database/","Amazon.com Inc.")</f>
        <v>Amazon.com Inc.</v>
      </c>
      <c r="B32" s="3" t="s">
        <v>22</v>
      </c>
      <c r="C32" s="4">
        <v>100.46</v>
      </c>
      <c r="D32" s="5">
        <v>0.0</v>
      </c>
      <c r="E32" s="3" t="s">
        <v>16</v>
      </c>
      <c r="F32" s="5" t="s">
        <v>16</v>
      </c>
      <c r="G32" s="5">
        <v>0.0</v>
      </c>
      <c r="H32" s="4">
        <v>972464.950939</v>
      </c>
      <c r="I32" s="4" t="s">
        <v>16</v>
      </c>
      <c r="J32" s="6">
        <v>0.0</v>
      </c>
      <c r="K32" s="5"/>
      <c r="L32" s="7">
        <v>170.83</v>
      </c>
      <c r="M32" s="4">
        <v>81.43</v>
      </c>
    </row>
    <row r="33">
      <c r="A33" s="2" t="str">
        <f>HYPERLINK("https://www.suredividend.com/sure-analysis-research-database/","Arista Networks Inc")</f>
        <v>Arista Networks Inc</v>
      </c>
      <c r="B33" s="3" t="s">
        <v>17</v>
      </c>
      <c r="C33" s="4">
        <v>168.08</v>
      </c>
      <c r="D33" s="5">
        <v>0.0</v>
      </c>
      <c r="E33" s="3" t="s">
        <v>16</v>
      </c>
      <c r="F33" s="5" t="s">
        <v>16</v>
      </c>
      <c r="G33" s="5">
        <v>0.0</v>
      </c>
      <c r="H33" s="4">
        <v>43103.702621</v>
      </c>
      <c r="I33" s="4">
        <v>31.8709232169861</v>
      </c>
      <c r="J33" s="6">
        <v>0.0</v>
      </c>
      <c r="K33" s="5"/>
      <c r="L33" s="7">
        <v>145.17</v>
      </c>
      <c r="M33" s="4">
        <v>89.12</v>
      </c>
    </row>
    <row r="34">
      <c r="A34" s="2" t="str">
        <f>HYPERLINK("https://www.suredividend.com/sure-analysis-research-database/","Ansys Inc.")</f>
        <v>Ansys Inc.</v>
      </c>
      <c r="B34" s="3" t="s">
        <v>17</v>
      </c>
      <c r="C34" s="4">
        <v>314.42</v>
      </c>
      <c r="D34" s="5">
        <v>0.0</v>
      </c>
      <c r="E34" s="3" t="s">
        <v>16</v>
      </c>
      <c r="F34" s="5" t="s">
        <v>16</v>
      </c>
      <c r="G34" s="5">
        <v>0.0</v>
      </c>
      <c r="H34" s="4">
        <v>27028.847679</v>
      </c>
      <c r="I34" s="4">
        <v>51.6103333510912</v>
      </c>
      <c r="J34" s="6">
        <v>0.0</v>
      </c>
      <c r="K34" s="5"/>
      <c r="L34" s="7">
        <v>328.94</v>
      </c>
      <c r="M34" s="4">
        <v>194.23</v>
      </c>
    </row>
    <row r="35">
      <c r="A35" s="2" t="str">
        <f>HYPERLINK("https://www.suredividend.com/sure-analysis-ANTM/","Anthem Inc")</f>
        <v>Anthem Inc</v>
      </c>
      <c r="B35" s="3" t="s">
        <v>13</v>
      </c>
      <c r="C35" s="4">
        <v>482.58</v>
      </c>
      <c r="D35" s="5">
        <v>0.009949524828726</v>
      </c>
      <c r="E35" s="3" t="s">
        <v>16</v>
      </c>
      <c r="F35" s="5" t="s">
        <v>16</v>
      </c>
      <c r="G35" s="5">
        <v>4.80144169184659</v>
      </c>
      <c r="H35" s="4">
        <v>116342.693132</v>
      </c>
      <c r="I35" s="4">
        <v>18.6327183107623</v>
      </c>
      <c r="J35" s="6">
        <v>0.189033137474275</v>
      </c>
      <c r="K35" s="5">
        <v>0.688187555372274</v>
      </c>
      <c r="L35" s="7">
        <v>532.31</v>
      </c>
      <c r="M35" s="4">
        <v>352.54</v>
      </c>
    </row>
    <row r="36">
      <c r="A36" s="2" t="str">
        <f>HYPERLINK("https://www.suredividend.com/sure-analysis-AON/","Aon plc.")</f>
        <v>Aon plc.</v>
      </c>
      <c r="B36" s="3" t="s">
        <v>20</v>
      </c>
      <c r="C36" s="4">
        <v>304.83</v>
      </c>
      <c r="D36" s="5">
        <v>0.00734835810123675</v>
      </c>
      <c r="E36" s="3" t="s">
        <v>16</v>
      </c>
      <c r="F36" s="5" t="s">
        <v>16</v>
      </c>
      <c r="G36" s="5">
        <v>2.23380520555248</v>
      </c>
      <c r="H36" s="4">
        <v>62377.643183</v>
      </c>
      <c r="I36" s="4">
        <v>0.0</v>
      </c>
      <c r="J36" s="6" t="s">
        <v>16</v>
      </c>
      <c r="K36" s="5"/>
      <c r="L36" s="7">
        <v>339.47</v>
      </c>
      <c r="M36" s="4">
        <v>244.83</v>
      </c>
    </row>
    <row r="37">
      <c r="A37" s="2" t="str">
        <f>HYPERLINK("https://www.suredividend.com/sure-analysis-AOS/","A.O. Smith Corp.")</f>
        <v>A.O. Smith Corp.</v>
      </c>
      <c r="B37" s="3" t="s">
        <v>15</v>
      </c>
      <c r="C37" s="4">
        <v>66.92</v>
      </c>
      <c r="D37" s="5">
        <v>0.017931858936043</v>
      </c>
      <c r="E37" s="3">
        <v>0.0714285714285714</v>
      </c>
      <c r="F37" s="5">
        <v>0.10756634324829</v>
      </c>
      <c r="G37" s="5">
        <v>1.15122383938714</v>
      </c>
      <c r="H37" s="4">
        <v>10408.596655</v>
      </c>
      <c r="I37" s="4">
        <v>36.1242247696648</v>
      </c>
      <c r="J37" s="6">
        <v>0.76239989363387</v>
      </c>
      <c r="K37" s="5"/>
      <c r="L37" s="7">
        <v>71.87</v>
      </c>
      <c r="M37" s="4">
        <v>46.08</v>
      </c>
    </row>
    <row r="38">
      <c r="A38" s="2" t="str">
        <f>HYPERLINK("https://www.suredividend.com/sure-analysis-APA/","APA Corporation")</f>
        <v>APA Corporation</v>
      </c>
      <c r="B38" s="3" t="s">
        <v>24</v>
      </c>
      <c r="C38" s="4">
        <v>35.04</v>
      </c>
      <c r="D38" s="5">
        <v>0.0285388127853881</v>
      </c>
      <c r="E38" s="3">
        <v>1.0</v>
      </c>
      <c r="F38" s="5">
        <v>0.0</v>
      </c>
      <c r="G38" s="5">
        <v>0.745307530587069</v>
      </c>
      <c r="H38" s="4">
        <v>12795.72311</v>
      </c>
      <c r="I38" s="4">
        <v>3.48277711216657</v>
      </c>
      <c r="J38" s="6">
        <v>0.0675709456561259</v>
      </c>
      <c r="K38" s="5"/>
      <c r="L38" s="7">
        <v>51.17</v>
      </c>
      <c r="M38" s="4">
        <v>29.8</v>
      </c>
    </row>
    <row r="39">
      <c r="A39" s="2" t="str">
        <f>HYPERLINK("https://www.suredividend.com/sure-analysis-APD/","Air Products &amp; Chemicals Inc.")</f>
        <v>Air Products &amp; Chemicals Inc.</v>
      </c>
      <c r="B39" s="3" t="s">
        <v>21</v>
      </c>
      <c r="C39" s="4">
        <v>278.81</v>
      </c>
      <c r="D39" s="5">
        <v>0.0251067034898317</v>
      </c>
      <c r="E39" s="3">
        <v>0.08</v>
      </c>
      <c r="F39" s="5">
        <v>0.0804992403257738</v>
      </c>
      <c r="G39" s="5">
        <v>6.4215248230912</v>
      </c>
      <c r="H39" s="4">
        <v>65465.582818</v>
      </c>
      <c r="I39" s="4">
        <v>28.8661681810397</v>
      </c>
      <c r="J39" s="6">
        <v>0.630179079793053</v>
      </c>
      <c r="K39" s="5"/>
      <c r="L39" s="7">
        <v>326.85</v>
      </c>
      <c r="M39" s="4">
        <v>210.83</v>
      </c>
    </row>
    <row r="40">
      <c r="A40" s="2" t="str">
        <f>HYPERLINK("https://www.suredividend.com/sure-analysis-APH/","Amphenol Corp.")</f>
        <v>Amphenol Corp.</v>
      </c>
      <c r="B40" s="3" t="s">
        <v>17</v>
      </c>
      <c r="C40" s="4">
        <v>78.37</v>
      </c>
      <c r="D40" s="5">
        <v>0.0107183871379354</v>
      </c>
      <c r="E40" s="3" t="s">
        <v>16</v>
      </c>
      <c r="F40" s="5" t="s">
        <v>16</v>
      </c>
      <c r="G40" s="5">
        <v>0.806644015314628</v>
      </c>
      <c r="H40" s="4">
        <v>47068.893328</v>
      </c>
      <c r="I40" s="4">
        <v>24.7431495180781</v>
      </c>
      <c r="J40" s="6">
        <v>0.263609155331577</v>
      </c>
      <c r="K40" s="5"/>
      <c r="L40" s="7">
        <v>82.64</v>
      </c>
      <c r="M40" s="4">
        <v>61.33</v>
      </c>
    </row>
    <row r="41">
      <c r="A41" s="2" t="str">
        <f>HYPERLINK("https://www.suredividend.com/sure-analysis-research-database/","Aptiv PLC")</f>
        <v>Aptiv PLC</v>
      </c>
      <c r="B41" s="3" t="s">
        <v>22</v>
      </c>
      <c r="C41" s="4">
        <v>110.98</v>
      </c>
      <c r="D41" s="5">
        <v>0.0</v>
      </c>
      <c r="E41" s="3" t="s">
        <v>16</v>
      </c>
      <c r="F41" s="5" t="s">
        <v>16</v>
      </c>
      <c r="G41" s="5">
        <v>0.0</v>
      </c>
      <c r="H41" s="4">
        <v>32324.284775</v>
      </c>
      <c r="I41" s="4">
        <v>60.8743592743879</v>
      </c>
      <c r="J41" s="6">
        <v>0.0</v>
      </c>
      <c r="K41" s="5"/>
      <c r="L41" s="7">
        <v>129.18</v>
      </c>
      <c r="M41" s="4">
        <v>77.96</v>
      </c>
    </row>
    <row r="42">
      <c r="A42" s="2" t="str">
        <f>HYPERLINK("https://www.suredividend.com/sure-analysis-ARE/","Alexandria Real Estate Equities Inc.")</f>
        <v>Alexandria Real Estate Equities Inc.</v>
      </c>
      <c r="B42" s="3" t="s">
        <v>23</v>
      </c>
      <c r="C42" s="4">
        <v>122.97</v>
      </c>
      <c r="D42" s="5">
        <v>0.0393591932991786</v>
      </c>
      <c r="E42" s="3">
        <v>0.0521739130434784</v>
      </c>
      <c r="F42" s="5">
        <v>0.0609833587926629</v>
      </c>
      <c r="G42" s="5">
        <v>4.66185539129226</v>
      </c>
      <c r="H42" s="4">
        <v>24895.115723</v>
      </c>
      <c r="I42" s="4">
        <v>48.5031518099901</v>
      </c>
      <c r="J42" s="6">
        <v>1.46599226141266</v>
      </c>
      <c r="K42" s="5"/>
      <c r="L42" s="7">
        <v>201.73</v>
      </c>
      <c r="M42" s="4">
        <v>125.67</v>
      </c>
    </row>
    <row r="43">
      <c r="A43" s="2" t="str">
        <f>HYPERLINK("https://www.suredividend.com/sure-analysis-ATO/","Atmos Energy Corp.")</f>
        <v>Atmos Energy Corp.</v>
      </c>
      <c r="B43" s="3" t="s">
        <v>19</v>
      </c>
      <c r="C43" s="4">
        <v>110.21</v>
      </c>
      <c r="D43" s="5">
        <v>0.0268578168950186</v>
      </c>
      <c r="E43" s="3">
        <v>0.0882352941176469</v>
      </c>
      <c r="F43" s="5">
        <v>0.0881731261255516</v>
      </c>
      <c r="G43" s="5">
        <v>2.82281665753847</v>
      </c>
      <c r="H43" s="4">
        <v>16138.71088</v>
      </c>
      <c r="I43" s="4">
        <v>20.2610175001883</v>
      </c>
      <c r="J43" s="6">
        <v>0.496974763651139</v>
      </c>
      <c r="K43" s="5"/>
      <c r="L43" s="7">
        <v>120.73</v>
      </c>
      <c r="M43" s="4">
        <v>97.09</v>
      </c>
    </row>
    <row r="44">
      <c r="A44" s="2" t="str">
        <f>HYPERLINK("https://www.suredividend.com/sure-analysis-research-database/","Activision Blizzard Inc")</f>
        <v>Activision Blizzard Inc</v>
      </c>
      <c r="B44" s="3" t="s">
        <v>25</v>
      </c>
      <c r="C44" s="4">
        <v>79.75</v>
      </c>
      <c r="D44" s="5">
        <v>0.005920141060686</v>
      </c>
      <c r="E44" s="3" t="s">
        <v>16</v>
      </c>
      <c r="F44" s="5" t="s">
        <v>16</v>
      </c>
      <c r="G44" s="5">
        <v>0.469999998807907</v>
      </c>
      <c r="H44" s="4">
        <v>62263.522863</v>
      </c>
      <c r="I44" s="4">
        <v>41.1523614429213</v>
      </c>
      <c r="J44" s="6">
        <v>0.244791666045784</v>
      </c>
      <c r="K44" s="5"/>
      <c r="L44" s="7">
        <v>81.5</v>
      </c>
      <c r="M44" s="4">
        <v>70.94</v>
      </c>
    </row>
    <row r="45">
      <c r="A45" s="2" t="str">
        <f>HYPERLINK("https://www.suredividend.com/sure-analysis-AVB/","Avalonbay Communities Inc.")</f>
        <v>Avalonbay Communities Inc.</v>
      </c>
      <c r="B45" s="3" t="s">
        <v>23</v>
      </c>
      <c r="C45" s="4">
        <v>161.08</v>
      </c>
      <c r="D45" s="5">
        <v>0.0409734293518748</v>
      </c>
      <c r="E45" s="3">
        <v>0.0</v>
      </c>
      <c r="F45" s="5">
        <v>0.0158181257955185</v>
      </c>
      <c r="G45" s="5">
        <v>6.27346581013387</v>
      </c>
      <c r="H45" s="4">
        <v>24304.122586</v>
      </c>
      <c r="I45" s="4">
        <v>21.4192872957581</v>
      </c>
      <c r="J45" s="6">
        <v>0.773546955626864</v>
      </c>
      <c r="K45" s="5"/>
      <c r="L45" s="7">
        <v>252.02</v>
      </c>
      <c r="M45" s="4">
        <v>156.79</v>
      </c>
    </row>
    <row r="46">
      <c r="A46" s="2" t="str">
        <f>HYPERLINK("https://www.suredividend.com/sure-analysis-AVGO/","Broadcom Inc")</f>
        <v>Broadcom Inc</v>
      </c>
      <c r="B46" s="3" t="s">
        <v>17</v>
      </c>
      <c r="C46" s="4">
        <v>636.75</v>
      </c>
      <c r="D46" s="5">
        <v>0.0288967412642324</v>
      </c>
      <c r="E46" s="3">
        <v>0.121951219512195</v>
      </c>
      <c r="F46" s="5">
        <v>0.213232279167867</v>
      </c>
      <c r="G46" s="5">
        <v>16.7305978072695</v>
      </c>
      <c r="H46" s="4">
        <v>263812.617633</v>
      </c>
      <c r="I46" s="4">
        <v>23.5064258783426</v>
      </c>
      <c r="J46" s="6">
        <v>0.630629393413853</v>
      </c>
      <c r="K46" s="5"/>
      <c r="L46" s="7">
        <v>635.73</v>
      </c>
      <c r="M46" s="4">
        <v>411.63</v>
      </c>
    </row>
    <row r="47">
      <c r="A47" s="2" t="str">
        <f>HYPERLINK("https://www.suredividend.com/sure-analysis-AVY/","Avery Dennison Corp.")</f>
        <v>Avery Dennison Corp.</v>
      </c>
      <c r="B47" s="3" t="s">
        <v>15</v>
      </c>
      <c r="C47" s="4">
        <v>172.38</v>
      </c>
      <c r="D47" s="5">
        <v>0.0174034110685694</v>
      </c>
      <c r="E47" s="3" t="s">
        <v>16</v>
      </c>
      <c r="F47" s="5" t="s">
        <v>16</v>
      </c>
      <c r="G47" s="5">
        <v>2.98486665683122</v>
      </c>
      <c r="H47" s="4">
        <v>14817.636617</v>
      </c>
      <c r="I47" s="4">
        <v>19.5715712810196</v>
      </c>
      <c r="J47" s="6">
        <v>0.324089756442043</v>
      </c>
      <c r="K47" s="5"/>
      <c r="L47" s="7">
        <v>202.73</v>
      </c>
      <c r="M47" s="4">
        <v>150.4</v>
      </c>
    </row>
    <row r="48">
      <c r="A48" s="2" t="str">
        <f>HYPERLINK("https://www.suredividend.com/sure-analysis-AWK/","American Water Works Co. Inc.")</f>
        <v>American Water Works Co. Inc.</v>
      </c>
      <c r="B48" s="3" t="s">
        <v>19</v>
      </c>
      <c r="C48" s="4">
        <v>138.86</v>
      </c>
      <c r="D48" s="5">
        <v>0.0188679245283018</v>
      </c>
      <c r="E48" s="3">
        <v>0.0871369294605808</v>
      </c>
      <c r="F48" s="5">
        <v>0.075588080185412</v>
      </c>
      <c r="G48" s="5">
        <v>2.6029042160393</v>
      </c>
      <c r="H48" s="4">
        <v>25420.724241</v>
      </c>
      <c r="I48" s="4">
        <v>31.0008832207317</v>
      </c>
      <c r="J48" s="6">
        <v>0.577140624398958</v>
      </c>
      <c r="K48" s="5"/>
      <c r="L48" s="7">
        <v>170.85</v>
      </c>
      <c r="M48" s="4">
        <v>121.68</v>
      </c>
    </row>
    <row r="49">
      <c r="A49" s="2" t="str">
        <f>HYPERLINK("https://www.suredividend.com/sure-analysis-AXP/","American Express Co.")</f>
        <v>American Express Co.</v>
      </c>
      <c r="B49" s="3" t="s">
        <v>20</v>
      </c>
      <c r="C49" s="4">
        <v>164.56</v>
      </c>
      <c r="D49" s="5">
        <v>0.0145843461351482</v>
      </c>
      <c r="E49" s="3">
        <v>0.209302325581395</v>
      </c>
      <c r="F49" s="5">
        <v>0.0823981962294868</v>
      </c>
      <c r="G49" s="5">
        <v>2.06874535852568</v>
      </c>
      <c r="H49" s="4">
        <v>130107.210091</v>
      </c>
      <c r="I49" s="4">
        <v>17.5820554176567</v>
      </c>
      <c r="J49" s="6">
        <v>0.210238349443666</v>
      </c>
      <c r="K49" s="5"/>
      <c r="L49" s="7">
        <v>191.68</v>
      </c>
      <c r="M49" s="4">
        <v>130.2</v>
      </c>
    </row>
    <row r="50">
      <c r="A50" s="2" t="str">
        <f>HYPERLINK("https://www.suredividend.com/sure-analysis-research-database/","Autozone Inc.")</f>
        <v>Autozone Inc.</v>
      </c>
      <c r="B50" s="3" t="s">
        <v>22</v>
      </c>
      <c r="C50" s="4">
        <v>2394.95</v>
      </c>
      <c r="D50" s="5">
        <v>0.0</v>
      </c>
      <c r="E50" s="3" t="s">
        <v>16</v>
      </c>
      <c r="F50" s="5" t="s">
        <v>16</v>
      </c>
      <c r="G50" s="5">
        <v>0.0</v>
      </c>
      <c r="H50" s="4">
        <v>46864.260815</v>
      </c>
      <c r="I50" s="4">
        <v>19.4160472402345</v>
      </c>
      <c r="J50" s="6">
        <v>0.0</v>
      </c>
      <c r="K50" s="5"/>
      <c r="L50" s="7">
        <v>2610.05</v>
      </c>
      <c r="M50" s="4">
        <v>1703.32</v>
      </c>
    </row>
    <row r="51">
      <c r="A51" s="2" t="str">
        <f>HYPERLINK("https://www.suredividend.com/sure-analysis-research-database/","Boeing Co.")</f>
        <v>Boeing Co.</v>
      </c>
      <c r="B51" s="3" t="s">
        <v>15</v>
      </c>
      <c r="C51" s="4">
        <v>204.7</v>
      </c>
      <c r="D51" s="5">
        <v>0.0</v>
      </c>
      <c r="E51" s="3" t="s">
        <v>16</v>
      </c>
      <c r="F51" s="5" t="s">
        <v>16</v>
      </c>
      <c r="G51" s="5">
        <v>0.0</v>
      </c>
      <c r="H51" s="4">
        <v>128687.317129</v>
      </c>
      <c r="I51" s="4" t="s">
        <v>16</v>
      </c>
      <c r="J51" s="6">
        <v>0.0</v>
      </c>
      <c r="K51" s="5"/>
      <c r="L51" s="7">
        <v>221.33</v>
      </c>
      <c r="M51" s="4">
        <v>113.02</v>
      </c>
    </row>
    <row r="52">
      <c r="A52" s="2" t="str">
        <f>HYPERLINK("https://www.suredividend.com/sure-analysis-BAC/","Bank Of America Corp.")</f>
        <v>Bank Of America Corp.</v>
      </c>
      <c r="B52" s="3" t="s">
        <v>20</v>
      </c>
      <c r="C52" s="4">
        <v>28.59</v>
      </c>
      <c r="D52" s="5">
        <v>0.030779993004547</v>
      </c>
      <c r="E52" s="3">
        <v>0.0476190476190476</v>
      </c>
      <c r="F52" s="5">
        <v>0.128881320730197</v>
      </c>
      <c r="G52" s="5">
        <v>0.861970478122212</v>
      </c>
      <c r="H52" s="4">
        <v>244437.24984</v>
      </c>
      <c r="I52" s="4">
        <v>9.39601191004728</v>
      </c>
      <c r="J52" s="6">
        <v>0.270210181229533</v>
      </c>
      <c r="K52" s="5"/>
      <c r="L52" s="7">
        <v>43.55</v>
      </c>
      <c r="M52" s="4">
        <v>28.95</v>
      </c>
    </row>
    <row r="53">
      <c r="A53" s="2" t="str">
        <f>HYPERLINK("https://www.suredividend.com/sure-analysis-BAX/","Baxter International Inc.")</f>
        <v>Baxter International Inc.</v>
      </c>
      <c r="B53" s="3" t="s">
        <v>13</v>
      </c>
      <c r="C53" s="4">
        <v>39.61</v>
      </c>
      <c r="D53" s="5">
        <v>0.0292855339560716</v>
      </c>
      <c r="E53" s="3">
        <v>0.0357142857142855</v>
      </c>
      <c r="F53" s="5">
        <v>0.0882505100778436</v>
      </c>
      <c r="G53" s="5">
        <v>1.14944767584065</v>
      </c>
      <c r="H53" s="4">
        <v>20156.60631</v>
      </c>
      <c r="I53" s="4" t="s">
        <v>16</v>
      </c>
      <c r="J53" s="6" t="s">
        <v>16</v>
      </c>
      <c r="K53" s="5"/>
      <c r="L53" s="7">
        <v>83.82</v>
      </c>
      <c r="M53" s="4">
        <v>38.31</v>
      </c>
    </row>
    <row r="54">
      <c r="A54" s="2" t="str">
        <f>HYPERLINK("https://www.suredividend.com/sure-analysis-BBY/","Best Buy Co. Inc.")</f>
        <v>Best Buy Co. Inc.</v>
      </c>
      <c r="B54" s="3" t="s">
        <v>22</v>
      </c>
      <c r="C54" s="4">
        <v>76.85</v>
      </c>
      <c r="D54" s="5">
        <v>0.0478854912166558</v>
      </c>
      <c r="E54" s="3">
        <v>0.0454545454545454</v>
      </c>
      <c r="F54" s="5">
        <v>0.153758896163067</v>
      </c>
      <c r="G54" s="5">
        <v>3.4600820916143</v>
      </c>
      <c r="H54" s="4">
        <v>18422.47844</v>
      </c>
      <c r="I54" s="4">
        <v>11.8854699613161</v>
      </c>
      <c r="J54" s="6">
        <v>0.513365295491736</v>
      </c>
      <c r="K54" s="5"/>
      <c r="L54" s="7">
        <v>104.42</v>
      </c>
      <c r="M54" s="4">
        <v>60.13</v>
      </c>
    </row>
    <row r="55">
      <c r="A55" s="2" t="str">
        <f>HYPERLINK("https://www.suredividend.com/sure-analysis-BDX/","Becton, Dickinson And Co.")</f>
        <v>Becton, Dickinson And Co.</v>
      </c>
      <c r="B55" s="3" t="s">
        <v>13</v>
      </c>
      <c r="C55" s="4">
        <v>240.25</v>
      </c>
      <c r="D55" s="5">
        <v>0.0151508844953173</v>
      </c>
      <c r="E55" s="3">
        <v>0.0459770114942528</v>
      </c>
      <c r="F55" s="5">
        <v>0.0394318632994394</v>
      </c>
      <c r="G55" s="5">
        <v>3.48091099720736</v>
      </c>
      <c r="H55" s="4">
        <v>67347.147515</v>
      </c>
      <c r="I55" s="4">
        <v>44.249111376636</v>
      </c>
      <c r="J55" s="6">
        <v>0.656775659850445</v>
      </c>
      <c r="K55" s="5"/>
      <c r="L55" s="7">
        <v>274.41</v>
      </c>
      <c r="M55" s="4">
        <v>215.1</v>
      </c>
    </row>
    <row r="56">
      <c r="A56" s="2" t="str">
        <f>HYPERLINK("https://www.suredividend.com/sure-analysis-BEN/","Franklin Resources, Inc.")</f>
        <v>Franklin Resources, Inc.</v>
      </c>
      <c r="B56" s="3" t="s">
        <v>20</v>
      </c>
      <c r="C56" s="4">
        <v>26.94</v>
      </c>
      <c r="D56" s="5">
        <v>0.0445434298440979</v>
      </c>
      <c r="E56" s="3">
        <v>0.0344827586206899</v>
      </c>
      <c r="F56" s="5">
        <v>0.0545779433057944</v>
      </c>
      <c r="G56" s="5">
        <v>1.14948024361709</v>
      </c>
      <c r="H56" s="4">
        <v>14802.635759</v>
      </c>
      <c r="I56" s="4">
        <v>15.3905549580786</v>
      </c>
      <c r="J56" s="6">
        <v>0.583492509450304</v>
      </c>
      <c r="K56" s="5"/>
      <c r="L56" s="7">
        <v>34.37</v>
      </c>
      <c r="M56" s="4">
        <v>20.01</v>
      </c>
    </row>
    <row r="57">
      <c r="A57" s="2" t="str">
        <f>HYPERLINK("https://www.suredividend.com/sure-analysis-BF.B/","Brown-Forman Corp.")</f>
        <v>Brown-Forman Corp.</v>
      </c>
      <c r="B57" s="3" t="s">
        <v>18</v>
      </c>
      <c r="C57" s="4">
        <v>62.38</v>
      </c>
      <c r="D57" s="5">
        <v>0.0131452388586085</v>
      </c>
      <c r="E57" s="3">
        <v>0.090185676392573</v>
      </c>
      <c r="F57" s="5">
        <v>0.0539765488269738</v>
      </c>
      <c r="G57" s="5">
        <v>0.767899041912723</v>
      </c>
      <c r="H57" s="4">
        <v>32107.282527</v>
      </c>
      <c r="I57" s="4">
        <v>36.2384678639051</v>
      </c>
      <c r="J57" s="6">
        <v>0.417336435822132</v>
      </c>
      <c r="K57" s="5"/>
      <c r="L57" s="7">
        <v>77.73</v>
      </c>
      <c r="M57" s="4">
        <v>59.73</v>
      </c>
    </row>
    <row r="58">
      <c r="A58" s="2" t="str">
        <f>HYPERLINK("https://www.suredividend.com/sure-analysis-research-database/","Biogen Inc")</f>
        <v>Biogen Inc</v>
      </c>
      <c r="B58" s="3" t="s">
        <v>13</v>
      </c>
      <c r="C58" s="4">
        <v>266.15</v>
      </c>
      <c r="D58" s="5">
        <v>0.0</v>
      </c>
      <c r="E58" s="3" t="s">
        <v>16</v>
      </c>
      <c r="F58" s="5" t="s">
        <v>16</v>
      </c>
      <c r="G58" s="5">
        <v>0.0</v>
      </c>
      <c r="H58" s="4">
        <v>39047.245832</v>
      </c>
      <c r="I58" s="4">
        <v>12.8154011721749</v>
      </c>
      <c r="J58" s="6">
        <v>0.0</v>
      </c>
      <c r="K58" s="5"/>
      <c r="L58" s="7">
        <v>311.88</v>
      </c>
      <c r="M58" s="4">
        <v>187.16</v>
      </c>
    </row>
    <row r="59">
      <c r="A59" s="2" t="str">
        <f>HYPERLINK("https://www.suredividend.com/sure-analysis-research-database/","Bio-Rad Laboratories Inc.")</f>
        <v>Bio-Rad Laboratories Inc.</v>
      </c>
      <c r="B59" s="3" t="s">
        <v>13</v>
      </c>
      <c r="C59" s="4">
        <v>480.29</v>
      </c>
      <c r="D59" s="5">
        <v>0.0</v>
      </c>
      <c r="E59" s="3" t="s">
        <v>16</v>
      </c>
      <c r="F59" s="5" t="s">
        <v>16</v>
      </c>
      <c r="G59" s="5">
        <v>0.0</v>
      </c>
      <c r="H59" s="4">
        <v>14387.652689</v>
      </c>
      <c r="I59" s="4" t="s">
        <v>16</v>
      </c>
      <c r="J59" s="6">
        <v>0.0</v>
      </c>
      <c r="K59" s="5"/>
      <c r="L59" s="7">
        <v>607.54</v>
      </c>
      <c r="M59" s="4">
        <v>344.63</v>
      </c>
    </row>
    <row r="60">
      <c r="A60" s="2" t="str">
        <f>HYPERLINK("https://www.suredividend.com/sure-analysis-BK/","Bank Of New York Mellon Corp")</f>
        <v>Bank Of New York Mellon Corp</v>
      </c>
      <c r="B60" s="3" t="s">
        <v>20</v>
      </c>
      <c r="C60" s="4">
        <v>45.14</v>
      </c>
      <c r="D60" s="5">
        <v>0.0327868852459016</v>
      </c>
      <c r="E60" s="3">
        <v>0.0882352941176469</v>
      </c>
      <c r="F60" s="5">
        <v>0.0904307661344419</v>
      </c>
      <c r="G60" s="5">
        <v>1.43271827505377</v>
      </c>
      <c r="H60" s="4">
        <v>41047.367232</v>
      </c>
      <c r="I60" s="4">
        <v>17.3782249077561</v>
      </c>
      <c r="J60" s="6">
        <v>0.494040784501301</v>
      </c>
      <c r="K60" s="5"/>
      <c r="L60" s="7">
        <v>52.26</v>
      </c>
      <c r="M60" s="4">
        <v>35.63</v>
      </c>
    </row>
    <row r="61">
      <c r="A61" s="2" t="str">
        <f>HYPERLINK("https://www.suredividend.com/sure-analysis-research-database/","Booking Holdings Inc")</f>
        <v>Booking Holdings Inc</v>
      </c>
      <c r="B61" s="3" t="s">
        <v>22</v>
      </c>
      <c r="C61" s="4">
        <v>2571.32</v>
      </c>
      <c r="D61" s="5">
        <v>0.0</v>
      </c>
      <c r="E61" s="3" t="s">
        <v>16</v>
      </c>
      <c r="F61" s="5" t="s">
        <v>16</v>
      </c>
      <c r="G61" s="5">
        <v>0.0</v>
      </c>
      <c r="H61" s="4">
        <v>98653.796609</v>
      </c>
      <c r="I61" s="4">
        <v>32.2608883614126</v>
      </c>
      <c r="J61" s="6">
        <v>0.0</v>
      </c>
      <c r="K61" s="5"/>
      <c r="L61" s="7">
        <v>2628.25</v>
      </c>
      <c r="M61" s="4">
        <v>1616.85</v>
      </c>
    </row>
    <row r="62">
      <c r="A62" s="2" t="str">
        <f>HYPERLINK("https://www.suredividend.com/sure-analysis-BKR/","Baker Hughes Co")</f>
        <v>Baker Hughes Co</v>
      </c>
      <c r="B62" s="3" t="s">
        <v>24</v>
      </c>
      <c r="C62" s="4">
        <v>28.04</v>
      </c>
      <c r="D62" s="5">
        <v>0.0271041369472182</v>
      </c>
      <c r="E62" s="3">
        <v>0.0555555555555555</v>
      </c>
      <c r="F62" s="5">
        <v>0.0108721208503508</v>
      </c>
      <c r="G62" s="5">
        <v>0.732938163629467</v>
      </c>
      <c r="H62" s="4">
        <v>32642.107517</v>
      </c>
      <c r="I62" s="4" t="s">
        <v>16</v>
      </c>
      <c r="J62" s="6" t="s">
        <v>16</v>
      </c>
      <c r="K62" s="5"/>
      <c r="L62" s="7">
        <v>38.79</v>
      </c>
      <c r="M62" s="4">
        <v>20.16</v>
      </c>
    </row>
    <row r="63">
      <c r="A63" s="2" t="str">
        <f>HYPERLINK("https://www.suredividend.com/sure-analysis-BLK/","Blackrock Inc.")</f>
        <v>Blackrock Inc.</v>
      </c>
      <c r="B63" s="3" t="s">
        <v>20</v>
      </c>
      <c r="C63" s="4">
        <v>662.15</v>
      </c>
      <c r="D63" s="5">
        <v>0.0302046364116891</v>
      </c>
      <c r="E63" s="3">
        <v>0.0245901639344261</v>
      </c>
      <c r="F63" s="5">
        <v>0.116645971103809</v>
      </c>
      <c r="G63" s="5">
        <v>14.5731771718612</v>
      </c>
      <c r="H63" s="4">
        <v>104450.335965</v>
      </c>
      <c r="I63" s="4">
        <v>20.1719459182155</v>
      </c>
      <c r="J63" s="6">
        <v>0.428875137488558</v>
      </c>
      <c r="K63" s="5"/>
      <c r="L63" s="7">
        <v>781.77</v>
      </c>
      <c r="M63" s="4">
        <v>499.68</v>
      </c>
    </row>
    <row r="64">
      <c r="A64" s="2" t="str">
        <f>HYPERLINK("https://www.suredividend.com/sure-analysis-research-database/","Ball Corp.")</f>
        <v>Ball Corp.</v>
      </c>
      <c r="B64" s="3" t="s">
        <v>22</v>
      </c>
      <c r="C64" s="4">
        <v>69.49</v>
      </c>
      <c r="D64" s="5">
        <v>0.010760406380108</v>
      </c>
      <c r="E64" s="3" t="s">
        <v>16</v>
      </c>
      <c r="F64" s="5" t="s">
        <v>16</v>
      </c>
      <c r="G64" s="5">
        <v>0.747740639353767</v>
      </c>
      <c r="H64" s="4">
        <v>22222.129619</v>
      </c>
      <c r="I64" s="4">
        <v>19.7705779525355</v>
      </c>
      <c r="J64" s="6">
        <v>0.219278779869139</v>
      </c>
      <c r="K64" s="5"/>
      <c r="L64" s="7">
        <v>97.77</v>
      </c>
      <c r="M64" s="4">
        <v>69.1</v>
      </c>
    </row>
    <row r="65">
      <c r="A65" s="2" t="str">
        <f>HYPERLINK("https://www.suredividend.com/sure-analysis-BMY/","Bristol-Myers Squibb Co.")</f>
        <v>Bristol-Myers Squibb Co.</v>
      </c>
      <c r="B65" s="3" t="s">
        <v>13</v>
      </c>
      <c r="C65" s="4">
        <v>67.51</v>
      </c>
      <c r="D65" s="5">
        <v>0.033772774403792</v>
      </c>
      <c r="E65" s="3">
        <v>0.0555555555555555</v>
      </c>
      <c r="F65" s="5">
        <v>0.0734034155465566</v>
      </c>
      <c r="G65" s="5">
        <v>2.16551803715285</v>
      </c>
      <c r="H65" s="4">
        <v>145445.175275</v>
      </c>
      <c r="I65" s="4">
        <v>22.9880156907539</v>
      </c>
      <c r="J65" s="6">
        <v>0.734073910899274</v>
      </c>
      <c r="K65" s="5"/>
      <c r="L65" s="7">
        <v>80.8</v>
      </c>
      <c r="M65" s="4">
        <v>64.94</v>
      </c>
    </row>
    <row r="66">
      <c r="A66" s="2" t="str">
        <f>HYPERLINK("https://www.suredividend.com/sure-analysis-BR/","Broadridge Financial Solutions, Inc.")</f>
        <v>Broadridge Financial Solutions, Inc.</v>
      </c>
      <c r="B66" s="3" t="s">
        <v>17</v>
      </c>
      <c r="C66" s="4">
        <v>136.93</v>
      </c>
      <c r="D66" s="5">
        <v>0.0211787044475279</v>
      </c>
      <c r="E66" s="3">
        <v>0.1328125</v>
      </c>
      <c r="F66" s="5">
        <v>0.147120466682683</v>
      </c>
      <c r="G66" s="5">
        <v>2.711506079509</v>
      </c>
      <c r="H66" s="4">
        <v>16960.740536</v>
      </c>
      <c r="I66" s="4">
        <v>31.8511559356995</v>
      </c>
      <c r="J66" s="6">
        <v>0.603898904122272</v>
      </c>
      <c r="K66" s="5"/>
      <c r="L66" s="7">
        <v>181.63</v>
      </c>
      <c r="M66" s="4">
        <v>130.69</v>
      </c>
    </row>
    <row r="67">
      <c r="A67" s="2" t="str">
        <f>HYPERLINK("https://www.suredividend.com/sure-analysis-research-database/","Berkshire Hathaway Inc.")</f>
        <v>Berkshire Hathaway Inc.</v>
      </c>
      <c r="B67" s="3" t="s">
        <v>20</v>
      </c>
      <c r="C67" s="4">
        <v>303.85</v>
      </c>
      <c r="D67" s="5">
        <v>0.0</v>
      </c>
      <c r="E67" s="3" t="s">
        <v>16</v>
      </c>
      <c r="F67" s="5" t="s">
        <v>16</v>
      </c>
      <c r="G67" s="5">
        <v>0.0</v>
      </c>
      <c r="H67" s="4">
        <v>686145.044677</v>
      </c>
      <c r="I67" s="4">
        <v>0.0</v>
      </c>
      <c r="J67" s="6" t="s">
        <v>16</v>
      </c>
      <c r="K67" s="5"/>
      <c r="L67" s="7">
        <v>362.1</v>
      </c>
      <c r="M67" s="4">
        <v>259.85</v>
      </c>
    </row>
    <row r="68">
      <c r="A68" s="2" t="str">
        <f>HYPERLINK("https://www.suredividend.com/sure-analysis-research-database/","Boston Scientific Corp.")</f>
        <v>Boston Scientific Corp.</v>
      </c>
      <c r="B68" s="3" t="s">
        <v>13</v>
      </c>
      <c r="C68" s="4">
        <v>48.84</v>
      </c>
      <c r="D68" s="5">
        <v>0.0</v>
      </c>
      <c r="E68" s="3" t="s">
        <v>16</v>
      </c>
      <c r="F68" s="5" t="s">
        <v>16</v>
      </c>
      <c r="G68" s="5">
        <v>0.0</v>
      </c>
      <c r="H68" s="4">
        <v>68611.184573</v>
      </c>
      <c r="I68" s="4">
        <v>107.20497589575</v>
      </c>
      <c r="J68" s="6">
        <v>0.0</v>
      </c>
      <c r="K68" s="5"/>
      <c r="L68" s="7">
        <v>48.87</v>
      </c>
      <c r="M68" s="4">
        <v>34.98</v>
      </c>
    </row>
    <row r="69">
      <c r="A69" s="2" t="str">
        <f>HYPERLINK("https://www.suredividend.com/sure-analysis-BWA/","BorgWarner Inc")</f>
        <v>BorgWarner Inc</v>
      </c>
      <c r="B69" s="3" t="s">
        <v>22</v>
      </c>
      <c r="C69" s="4">
        <v>47.21</v>
      </c>
      <c r="D69" s="5">
        <v>0.0144037280237237</v>
      </c>
      <c r="E69" s="3">
        <v>0.0</v>
      </c>
      <c r="F69" s="5">
        <v>0.0</v>
      </c>
      <c r="G69" s="5">
        <v>0.676147845083563</v>
      </c>
      <c r="H69" s="4">
        <v>11896.18605</v>
      </c>
      <c r="I69" s="4">
        <v>12.6018920017161</v>
      </c>
      <c r="J69" s="6">
        <v>0.169460612802898</v>
      </c>
      <c r="K69" s="5"/>
      <c r="L69" s="7">
        <v>51.14</v>
      </c>
      <c r="M69" s="4">
        <v>30.91</v>
      </c>
    </row>
    <row r="70">
      <c r="A70" s="2" t="str">
        <f>HYPERLINK("https://www.suredividend.com/sure-analysis-BXP/","Boston Properties, Inc.")</f>
        <v>Boston Properties, Inc.</v>
      </c>
      <c r="B70" s="3" t="s">
        <v>23</v>
      </c>
      <c r="C70" s="4">
        <v>53.59</v>
      </c>
      <c r="D70" s="5">
        <v>0.0731479753685389</v>
      </c>
      <c r="E70" s="3">
        <v>0.0</v>
      </c>
      <c r="F70" s="5">
        <v>0.0414231266814439</v>
      </c>
      <c r="G70" s="5">
        <v>3.84161175150442</v>
      </c>
      <c r="H70" s="4">
        <v>10296.978613</v>
      </c>
      <c r="I70" s="4">
        <v>12.1291183234289</v>
      </c>
      <c r="J70" s="6">
        <v>0.711409583611929</v>
      </c>
      <c r="K70" s="5"/>
      <c r="L70" s="7">
        <v>127.41</v>
      </c>
      <c r="M70" s="4">
        <v>63.39</v>
      </c>
    </row>
    <row r="71">
      <c r="A71" s="2" t="str">
        <f>HYPERLINK("https://www.suredividend.com/sure-analysis-C/","Citigroup Inc")</f>
        <v>Citigroup Inc</v>
      </c>
      <c r="B71" s="3" t="s">
        <v>20</v>
      </c>
      <c r="C71" s="4">
        <v>45.07</v>
      </c>
      <c r="D71" s="5">
        <v>0.0452629243399156</v>
      </c>
      <c r="E71" s="3">
        <v>0.0</v>
      </c>
      <c r="F71" s="5">
        <v>0.097700948713745</v>
      </c>
      <c r="G71" s="5">
        <v>2.00862723974275</v>
      </c>
      <c r="H71" s="4">
        <v>101753.346025</v>
      </c>
      <c r="I71" s="4">
        <v>7.42725153464233</v>
      </c>
      <c r="J71" s="6">
        <v>0.288181813449462</v>
      </c>
      <c r="K71" s="5"/>
      <c r="L71" s="7">
        <v>55.89</v>
      </c>
      <c r="M71" s="4">
        <v>39.16</v>
      </c>
    </row>
    <row r="72">
      <c r="A72" s="2" t="str">
        <f>HYPERLINK("https://www.suredividend.com/sure-analysis-CAG/","Conagra Brands Inc")</f>
        <v>Conagra Brands Inc</v>
      </c>
      <c r="B72" s="3" t="s">
        <v>18</v>
      </c>
      <c r="C72" s="4">
        <v>36.42</v>
      </c>
      <c r="D72" s="5">
        <v>0.0362438220757825</v>
      </c>
      <c r="E72" s="3">
        <v>0.056</v>
      </c>
      <c r="F72" s="5">
        <v>0.0920210276414277</v>
      </c>
      <c r="G72" s="5">
        <v>1.28509892134347</v>
      </c>
      <c r="H72" s="4">
        <v>17082.150436</v>
      </c>
      <c r="I72" s="4">
        <v>25.0581640543347</v>
      </c>
      <c r="J72" s="6">
        <v>0.904999240382727</v>
      </c>
      <c r="K72" s="5"/>
      <c r="L72" s="7">
        <v>40.93</v>
      </c>
      <c r="M72" s="4">
        <v>28.98</v>
      </c>
    </row>
    <row r="73">
      <c r="A73" s="2" t="str">
        <f>HYPERLINK("https://www.suredividend.com/sure-analysis-CAH/","Cardinal Health, Inc.")</f>
        <v>Cardinal Health, Inc.</v>
      </c>
      <c r="B73" s="3" t="s">
        <v>13</v>
      </c>
      <c r="C73" s="4">
        <v>72.26</v>
      </c>
      <c r="D73" s="5">
        <v>0.0274010517575422</v>
      </c>
      <c r="E73" s="3">
        <v>0.00998370008149951</v>
      </c>
      <c r="F73" s="5">
        <v>0.0140052853515608</v>
      </c>
      <c r="G73" s="5">
        <v>1.95680923165964</v>
      </c>
      <c r="H73" s="4">
        <v>19374.457237</v>
      </c>
      <c r="I73" s="4" t="s">
        <v>16</v>
      </c>
      <c r="J73" s="6" t="s">
        <v>16</v>
      </c>
      <c r="K73" s="5"/>
      <c r="L73" s="7">
        <v>81.05</v>
      </c>
      <c r="M73" s="4">
        <v>48.57</v>
      </c>
    </row>
    <row r="74">
      <c r="A74" s="2" t="str">
        <f>HYPERLINK("https://www.suredividend.com/sure-analysis-CARR/","Carrier Global Corp")</f>
        <v>Carrier Global Corp</v>
      </c>
      <c r="B74" s="3" t="s">
        <v>15</v>
      </c>
      <c r="C74" s="4">
        <v>45.2</v>
      </c>
      <c r="D74" s="5">
        <v>0.0163716814159292</v>
      </c>
      <c r="E74" s="3" t="s">
        <v>16</v>
      </c>
      <c r="F74" s="5" t="s">
        <v>16</v>
      </c>
      <c r="G74" s="5">
        <v>0.631144146345504</v>
      </c>
      <c r="H74" s="4">
        <v>39865.841748</v>
      </c>
      <c r="I74" s="4">
        <v>11.280656974584</v>
      </c>
      <c r="J74" s="6">
        <v>0.153937596669635</v>
      </c>
      <c r="K74" s="5"/>
      <c r="L74" s="7">
        <v>47.92</v>
      </c>
      <c r="M74" s="4">
        <v>32.82</v>
      </c>
    </row>
    <row r="75">
      <c r="A75" s="2" t="str">
        <f>HYPERLINK("https://www.suredividend.com/sure-analysis-CAT/","Caterpillar Inc.")</f>
        <v>Caterpillar Inc.</v>
      </c>
      <c r="B75" s="3" t="s">
        <v>15</v>
      </c>
      <c r="C75" s="4">
        <v>224.92</v>
      </c>
      <c r="D75" s="5">
        <v>0.0213409212164325</v>
      </c>
      <c r="E75" s="3">
        <v>0.0810810810810809</v>
      </c>
      <c r="F75" s="5">
        <v>0.0899769870483453</v>
      </c>
      <c r="G75" s="5">
        <v>4.67046857031139</v>
      </c>
      <c r="H75" s="4">
        <v>131828.167052</v>
      </c>
      <c r="I75" s="4">
        <v>19.6611733112453</v>
      </c>
      <c r="J75" s="6">
        <v>0.369499095752483</v>
      </c>
      <c r="K75" s="5"/>
      <c r="L75" s="7">
        <v>266.04</v>
      </c>
      <c r="M75" s="4">
        <v>158.78</v>
      </c>
    </row>
    <row r="76">
      <c r="A76" s="2" t="str">
        <f>HYPERLINK("https://www.suredividend.com/sure-analysis-CB/","Chubb Limited")</f>
        <v>Chubb Limited</v>
      </c>
      <c r="B76" s="3" t="s">
        <v>20</v>
      </c>
      <c r="C76" s="4">
        <v>194.29</v>
      </c>
      <c r="D76" s="5">
        <v>0.0170878583560656</v>
      </c>
      <c r="E76" s="3">
        <v>0.0375</v>
      </c>
      <c r="F76" s="5">
        <v>0.0260087072691186</v>
      </c>
      <c r="G76" s="5">
        <v>3.27030433710508</v>
      </c>
      <c r="H76" s="4">
        <v>85637.158044</v>
      </c>
      <c r="I76" s="4">
        <v>16.1184186041031</v>
      </c>
      <c r="J76" s="6">
        <v>0.26078981954586</v>
      </c>
      <c r="K76" s="5"/>
      <c r="L76" s="7">
        <v>231.37</v>
      </c>
      <c r="M76" s="4">
        <v>173.11</v>
      </c>
    </row>
    <row r="77">
      <c r="A77" s="2" t="str">
        <f>HYPERLINK("https://www.suredividend.com/sure-analysis-CBOE/","Cboe Global Markets Inc.")</f>
        <v>Cboe Global Markets Inc.</v>
      </c>
      <c r="B77" s="3" t="s">
        <v>20</v>
      </c>
      <c r="C77" s="4">
        <v>128.38</v>
      </c>
      <c r="D77" s="5">
        <v>0.0155787505842031</v>
      </c>
      <c r="E77" s="3">
        <v>0.0416666666666667</v>
      </c>
      <c r="F77" s="5">
        <v>0.131152730090529</v>
      </c>
      <c r="G77" s="5">
        <v>1.96839996011782</v>
      </c>
      <c r="H77" s="4">
        <v>13366.925605</v>
      </c>
      <c r="I77" s="4">
        <v>57.0992123258436</v>
      </c>
      <c r="J77" s="6">
        <v>0.89881276717709</v>
      </c>
      <c r="K77" s="5"/>
      <c r="L77" s="7">
        <v>131.5</v>
      </c>
      <c r="M77" s="4">
        <v>102.13</v>
      </c>
    </row>
    <row r="78">
      <c r="A78" s="2" t="str">
        <f>HYPERLINK("https://www.suredividend.com/sure-analysis-research-database/","CBRE Group Inc")</f>
        <v>CBRE Group Inc</v>
      </c>
      <c r="B78" s="3" t="s">
        <v>23</v>
      </c>
      <c r="C78" s="4">
        <v>75.17</v>
      </c>
      <c r="D78" s="5">
        <v>0.0</v>
      </c>
      <c r="E78" s="3" t="s">
        <v>16</v>
      </c>
      <c r="F78" s="5" t="s">
        <v>16</v>
      </c>
      <c r="G78" s="5">
        <v>0.0</v>
      </c>
      <c r="H78" s="4">
        <v>26625.919437</v>
      </c>
      <c r="I78" s="4">
        <v>18.9189192871242</v>
      </c>
      <c r="J78" s="6">
        <v>0.0</v>
      </c>
      <c r="K78" s="5"/>
      <c r="L78" s="7">
        <v>94.21</v>
      </c>
      <c r="M78" s="4">
        <v>66.31</v>
      </c>
    </row>
    <row r="79">
      <c r="A79" s="2" t="str">
        <f>HYPERLINK("https://www.suredividend.com/sure-analysis-CCI/","Crown Castle Inc")</f>
        <v>Crown Castle Inc</v>
      </c>
      <c r="B79" s="3" t="s">
        <v>23</v>
      </c>
      <c r="C79" s="4">
        <v>129.49</v>
      </c>
      <c r="D79" s="5">
        <v>0.0483435014286817</v>
      </c>
      <c r="E79" s="3">
        <v>0.064625850340136</v>
      </c>
      <c r="F79" s="5">
        <v>0.0830911533890357</v>
      </c>
      <c r="G79" s="5">
        <v>5.88935286079091</v>
      </c>
      <c r="H79" s="4">
        <v>57001.364836</v>
      </c>
      <c r="I79" s="4">
        <v>34.0306655736955</v>
      </c>
      <c r="J79" s="6">
        <v>1.52573908310645</v>
      </c>
      <c r="K79" s="5"/>
      <c r="L79" s="7">
        <v>194.36</v>
      </c>
      <c r="M79" s="4">
        <v>120.4</v>
      </c>
    </row>
    <row r="80">
      <c r="A80" s="2" t="str">
        <f>HYPERLINK("https://www.suredividend.com/sure-analysis-research-database/","Carnival Corp.")</f>
        <v>Carnival Corp.</v>
      </c>
      <c r="B80" s="3" t="s">
        <v>22</v>
      </c>
      <c r="C80" s="4">
        <v>9.12</v>
      </c>
      <c r="D80" s="5">
        <v>0.0</v>
      </c>
      <c r="E80" s="3" t="s">
        <v>16</v>
      </c>
      <c r="F80" s="5" t="s">
        <v>16</v>
      </c>
      <c r="G80" s="5">
        <v>0.0</v>
      </c>
      <c r="H80" s="4">
        <v>12370.757412</v>
      </c>
      <c r="I80" s="4" t="s">
        <v>16</v>
      </c>
      <c r="J80" s="6">
        <v>0.0</v>
      </c>
      <c r="K80" s="5"/>
      <c r="L80" s="7">
        <v>21.5</v>
      </c>
      <c r="M80" s="4">
        <v>6.11</v>
      </c>
    </row>
    <row r="81">
      <c r="A81" s="2" t="str">
        <f>HYPERLINK("https://www.suredividend.com/sure-analysis-research-database/","Cadence Design Systems, Inc.")</f>
        <v>Cadence Design Systems, Inc.</v>
      </c>
      <c r="B81" s="3" t="s">
        <v>17</v>
      </c>
      <c r="C81" s="4">
        <v>207.88</v>
      </c>
      <c r="D81" s="5">
        <v>0.0</v>
      </c>
      <c r="E81" s="3" t="s">
        <v>16</v>
      </c>
      <c r="F81" s="5" t="s">
        <v>16</v>
      </c>
      <c r="G81" s="5">
        <v>0.0</v>
      </c>
      <c r="H81" s="4">
        <v>53632.71</v>
      </c>
      <c r="I81" s="4">
        <v>63.1751971842931</v>
      </c>
      <c r="J81" s="6">
        <v>0.0</v>
      </c>
      <c r="K81" s="5"/>
      <c r="L81" s="7">
        <v>202.96</v>
      </c>
      <c r="M81" s="4">
        <v>132.32</v>
      </c>
    </row>
    <row r="82">
      <c r="A82" s="2" t="str">
        <f>HYPERLINK("https://www.suredividend.com/sure-analysis-research-database/","CDW Corp")</f>
        <v>CDW Corp</v>
      </c>
      <c r="B82" s="3" t="s">
        <v>17</v>
      </c>
      <c r="C82" s="4">
        <v>194.49</v>
      </c>
      <c r="D82" s="5">
        <v>0.010766931050004</v>
      </c>
      <c r="E82" s="3">
        <v>0.179999999999999</v>
      </c>
      <c r="F82" s="5">
        <v>0.229494367135311</v>
      </c>
      <c r="G82" s="5">
        <v>2.17093630761243</v>
      </c>
      <c r="H82" s="4">
        <v>27339.325436</v>
      </c>
      <c r="I82" s="4">
        <v>24.53057464</v>
      </c>
      <c r="J82" s="6">
        <v>0.26669979208998</v>
      </c>
      <c r="K82" s="5"/>
      <c r="L82" s="7">
        <v>214.38</v>
      </c>
      <c r="M82" s="4">
        <v>147.02</v>
      </c>
    </row>
    <row r="83">
      <c r="A83" s="2" t="str">
        <f>HYPERLINK("https://www.suredividend.com/sure-analysis-CE/","Celanese Corp")</f>
        <v>Celanese Corp</v>
      </c>
      <c r="B83" s="3" t="s">
        <v>21</v>
      </c>
      <c r="C83" s="4">
        <v>105.17</v>
      </c>
      <c r="D83" s="5">
        <v>0.0266235618522392</v>
      </c>
      <c r="E83" s="3">
        <v>0.0294117647058824</v>
      </c>
      <c r="F83" s="5">
        <v>0.0532727685830904</v>
      </c>
      <c r="G83" s="5">
        <v>2.73426741791058</v>
      </c>
      <c r="H83" s="4">
        <v>13509.367901</v>
      </c>
      <c r="I83" s="4">
        <v>7.1327180048152</v>
      </c>
      <c r="J83" s="6">
        <v>0.157685548899111</v>
      </c>
      <c r="K83" s="5"/>
      <c r="L83" s="7">
        <v>158.33</v>
      </c>
      <c r="M83" s="4">
        <v>85.57</v>
      </c>
    </row>
    <row r="84">
      <c r="A84" s="2" t="str">
        <f>HYPERLINK("https://www.suredividend.com/sure-analysis-CF/","CF Industries Holdings Inc")</f>
        <v>CF Industries Holdings Inc</v>
      </c>
      <c r="B84" s="3" t="s">
        <v>21</v>
      </c>
      <c r="C84" s="4">
        <v>74.69</v>
      </c>
      <c r="D84" s="5">
        <v>0.0214218770919801</v>
      </c>
      <c r="E84" s="3">
        <v>0.333333333333333</v>
      </c>
      <c r="F84" s="5">
        <v>0.0592238410488121</v>
      </c>
      <c r="G84" s="5">
        <v>1.58982577839797</v>
      </c>
      <c r="H84" s="4">
        <v>16867.400088</v>
      </c>
      <c r="I84" s="4">
        <v>5.04106398333532</v>
      </c>
      <c r="J84" s="6">
        <v>0.0969997424281862</v>
      </c>
      <c r="K84" s="5"/>
      <c r="L84" s="7">
        <v>118.58</v>
      </c>
      <c r="M84" s="4">
        <v>78.2</v>
      </c>
    </row>
    <row r="85">
      <c r="A85" s="2" t="str">
        <f>HYPERLINK("https://www.suredividend.com/sure-analysis-CFG/","Citizens Financial Group Inc")</f>
        <v>Citizens Financial Group Inc</v>
      </c>
      <c r="B85" s="3" t="s">
        <v>20</v>
      </c>
      <c r="C85" s="4">
        <v>33.02</v>
      </c>
      <c r="D85" s="5">
        <v>0.050878255602665</v>
      </c>
      <c r="E85" s="3">
        <v>0.0769230769230768</v>
      </c>
      <c r="F85" s="5">
        <v>0.0923884641403729</v>
      </c>
      <c r="G85" s="5">
        <v>1.62560111318677</v>
      </c>
      <c r="H85" s="4">
        <v>19838.682731</v>
      </c>
      <c r="I85" s="4">
        <v>10.1217769034693</v>
      </c>
      <c r="J85" s="6">
        <v>0.396488076387019</v>
      </c>
      <c r="K85" s="5"/>
      <c r="L85" s="7">
        <v>48.89</v>
      </c>
      <c r="M85" s="4">
        <v>32.01</v>
      </c>
    </row>
    <row r="86">
      <c r="A86" s="2" t="str">
        <f>HYPERLINK("https://www.suredividend.com/sure-analysis-CHD/","Church &amp; Dwight Co., Inc.")</f>
        <v>Church &amp; Dwight Co., Inc.</v>
      </c>
      <c r="B86" s="3" t="s">
        <v>18</v>
      </c>
      <c r="C86" s="4">
        <v>84.54</v>
      </c>
      <c r="D86" s="5">
        <v>0.012893304944405</v>
      </c>
      <c r="E86" s="3">
        <v>0.0380952380952381</v>
      </c>
      <c r="F86" s="5">
        <v>0.0461198649448566</v>
      </c>
      <c r="G86" s="5">
        <v>1.0548007462893</v>
      </c>
      <c r="H86" s="4">
        <v>20553.108175</v>
      </c>
      <c r="I86" s="4">
        <v>49.6571833174679</v>
      </c>
      <c r="J86" s="6">
        <v>0.627857587076969</v>
      </c>
      <c r="K86" s="5"/>
      <c r="L86" s="7">
        <v>103.97</v>
      </c>
      <c r="M86" s="4">
        <v>69.68</v>
      </c>
    </row>
    <row r="87">
      <c r="A87" s="2" t="str">
        <f>HYPERLINK("https://www.suredividend.com/sure-analysis-CHRW/","C.H. Robinson Worldwide, Inc.")</f>
        <v>C.H. Robinson Worldwide, Inc.</v>
      </c>
      <c r="B87" s="3" t="s">
        <v>15</v>
      </c>
      <c r="C87" s="4">
        <v>96.62</v>
      </c>
      <c r="D87" s="5">
        <v>0.0252535706892982</v>
      </c>
      <c r="E87" s="3">
        <v>0.109090909090908</v>
      </c>
      <c r="F87" s="5">
        <v>0.0580699997021463</v>
      </c>
      <c r="G87" s="5">
        <v>2.24194287739016</v>
      </c>
      <c r="H87" s="4">
        <v>11690.656346</v>
      </c>
      <c r="I87" s="4">
        <v>12.4299394226197</v>
      </c>
      <c r="J87" s="6">
        <v>0.302965253701373</v>
      </c>
      <c r="K87" s="5">
        <v>0.750575328784641</v>
      </c>
      <c r="L87" s="7">
        <v>119.91</v>
      </c>
      <c r="M87" s="4">
        <v>86.07</v>
      </c>
    </row>
    <row r="88">
      <c r="A88" s="2" t="str">
        <f>HYPERLINK("https://www.suredividend.com/sure-analysis-research-database/","Charter Communications Inc.")</f>
        <v>Charter Communications Inc.</v>
      </c>
      <c r="B88" s="3" t="s">
        <v>25</v>
      </c>
      <c r="C88" s="4">
        <v>352.29</v>
      </c>
      <c r="D88" s="5">
        <v>0.0</v>
      </c>
      <c r="E88" s="3" t="s">
        <v>16</v>
      </c>
      <c r="F88" s="5" t="s">
        <v>16</v>
      </c>
      <c r="G88" s="5">
        <v>0.0</v>
      </c>
      <c r="H88" s="4">
        <v>56477.963492</v>
      </c>
      <c r="I88" s="4">
        <v>11.1726930745954</v>
      </c>
      <c r="J88" s="6">
        <v>0.0</v>
      </c>
      <c r="K88" s="5"/>
      <c r="L88" s="7">
        <v>583.72</v>
      </c>
      <c r="M88" s="4">
        <v>297.66</v>
      </c>
    </row>
    <row r="89">
      <c r="A89" s="2" t="str">
        <f>HYPERLINK("https://www.suredividend.com/sure-analysis-CI/","Cigna Group (The)")</f>
        <v>Cigna Group (The)</v>
      </c>
      <c r="B89" s="3" t="s">
        <v>13</v>
      </c>
      <c r="C89" s="4">
        <v>276.62</v>
      </c>
      <c r="D89" s="5">
        <v>0.0177861326006796</v>
      </c>
      <c r="E89" s="3" t="s">
        <v>16</v>
      </c>
      <c r="F89" s="5" t="s">
        <v>16</v>
      </c>
      <c r="G89" s="5">
        <v>4.4636594411577</v>
      </c>
      <c r="H89" s="4">
        <v>85247.300452</v>
      </c>
      <c r="I89" s="4">
        <v>12.7845381601394</v>
      </c>
      <c r="J89" s="6">
        <v>0.20956147611069</v>
      </c>
      <c r="K89" s="5"/>
      <c r="L89" s="7">
        <v>340.11</v>
      </c>
      <c r="M89" s="4">
        <v>222.48</v>
      </c>
    </row>
    <row r="90">
      <c r="A90" s="2" t="str">
        <f>HYPERLINK("https://www.suredividend.com/sure-analysis-CINF/","Cincinnati Financial Corp.")</f>
        <v>Cincinnati Financial Corp.</v>
      </c>
      <c r="B90" s="3" t="s">
        <v>20</v>
      </c>
      <c r="C90" s="4">
        <v>111.27</v>
      </c>
      <c r="D90" s="5">
        <v>0.0269614451334591</v>
      </c>
      <c r="E90" s="3">
        <v>0.0869565217391303</v>
      </c>
      <c r="F90" s="5">
        <v>0.0719069301576436</v>
      </c>
      <c r="G90" s="5">
        <v>2.73313909298285</v>
      </c>
      <c r="H90" s="4">
        <v>19035.541709</v>
      </c>
      <c r="I90" s="4" t="s">
        <v>16</v>
      </c>
      <c r="J90" s="6" t="s">
        <v>16</v>
      </c>
      <c r="K90" s="5"/>
      <c r="L90" s="7">
        <v>140.48</v>
      </c>
      <c r="M90" s="4">
        <v>88.09</v>
      </c>
    </row>
    <row r="91">
      <c r="A91" s="2" t="str">
        <f>HYPERLINK("https://www.suredividend.com/sure-analysis-CL/","Colgate-Palmolive Co.")</f>
        <v>Colgate-Palmolive Co.</v>
      </c>
      <c r="B91" s="3" t="s">
        <v>18</v>
      </c>
      <c r="C91" s="4">
        <v>72.38</v>
      </c>
      <c r="D91" s="5">
        <v>0.0265266648245371</v>
      </c>
      <c r="E91" s="3">
        <v>0.0444444444444445</v>
      </c>
      <c r="F91" s="5">
        <v>0.0227505306621236</v>
      </c>
      <c r="G91" s="5">
        <v>1.86225525275798</v>
      </c>
      <c r="H91" s="4">
        <v>61406.511521</v>
      </c>
      <c r="I91" s="4">
        <v>34.4014070142857</v>
      </c>
      <c r="J91" s="6">
        <v>0.87429824073145</v>
      </c>
      <c r="K91" s="5"/>
      <c r="L91" s="7">
        <v>82.74</v>
      </c>
      <c r="M91" s="4">
        <v>66.97</v>
      </c>
    </row>
    <row r="92">
      <c r="A92" s="2" t="str">
        <f>HYPERLINK("https://www.suredividend.com/sure-analysis-CLX/","Clorox Co.")</f>
        <v>Clorox Co.</v>
      </c>
      <c r="B92" s="3" t="s">
        <v>18</v>
      </c>
      <c r="C92" s="4">
        <v>156.73</v>
      </c>
      <c r="D92" s="5">
        <v>0.0301154852293753</v>
      </c>
      <c r="E92" s="3">
        <v>0.0172413793103447</v>
      </c>
      <c r="F92" s="5">
        <v>0.0421306158714021</v>
      </c>
      <c r="G92" s="5">
        <v>4.64205247036768</v>
      </c>
      <c r="H92" s="4">
        <v>19248.88953</v>
      </c>
      <c r="I92" s="4">
        <v>44.2503207591724</v>
      </c>
      <c r="J92" s="6">
        <v>1.32252207132982</v>
      </c>
      <c r="K92" s="5"/>
      <c r="L92" s="7">
        <v>157.77</v>
      </c>
      <c r="M92" s="4">
        <v>117.54</v>
      </c>
    </row>
    <row r="93">
      <c r="A93" s="2" t="str">
        <f>HYPERLINK("https://www.suredividend.com/sure-analysis-CMCSA/","Comcast Corp")</f>
        <v>Comcast Corp</v>
      </c>
      <c r="B93" s="3" t="s">
        <v>25</v>
      </c>
      <c r="C93" s="4">
        <v>36.99</v>
      </c>
      <c r="D93" s="5">
        <v>0.0313598269802649</v>
      </c>
      <c r="E93" s="3">
        <v>0.08</v>
      </c>
      <c r="F93" s="5">
        <v>0.0728080721876425</v>
      </c>
      <c r="G93" s="5">
        <v>1.0752398061903</v>
      </c>
      <c r="H93" s="4">
        <v>156612.16301</v>
      </c>
      <c r="I93" s="4">
        <v>29.158846213031</v>
      </c>
      <c r="J93" s="6">
        <v>0.888627939000254</v>
      </c>
      <c r="K93" s="5"/>
      <c r="L93" s="7">
        <v>47.99</v>
      </c>
      <c r="M93" s="4">
        <v>28.39</v>
      </c>
    </row>
    <row r="94">
      <c r="A94" s="2" t="str">
        <f>HYPERLINK("https://www.suredividend.com/sure-analysis-CME/","CME Group Inc")</f>
        <v>CME Group Inc</v>
      </c>
      <c r="B94" s="3" t="s">
        <v>20</v>
      </c>
      <c r="C94" s="4">
        <v>182.71</v>
      </c>
      <c r="D94" s="5">
        <v>0.0240818783865141</v>
      </c>
      <c r="E94" s="3">
        <v>0.1</v>
      </c>
      <c r="F94" s="5">
        <v>0.0796084730466029</v>
      </c>
      <c r="G94" s="5">
        <v>8.36505155548665</v>
      </c>
      <c r="H94" s="4">
        <v>66651.994985</v>
      </c>
      <c r="I94" s="4">
        <v>25.0835447031348</v>
      </c>
      <c r="J94" s="6">
        <v>1.13041237236306</v>
      </c>
      <c r="K94" s="5"/>
      <c r="L94" s="7">
        <v>241.62</v>
      </c>
      <c r="M94" s="4">
        <v>161.33</v>
      </c>
    </row>
    <row r="95">
      <c r="A95" s="2" t="str">
        <f>HYPERLINK("https://www.suredividend.com/sure-analysis-research-database/","Chipotle Mexican Grill")</f>
        <v>Chipotle Mexican Grill</v>
      </c>
      <c r="B95" s="3" t="s">
        <v>22</v>
      </c>
      <c r="C95" s="4">
        <v>1627.96</v>
      </c>
      <c r="D95" s="5">
        <v>0.0</v>
      </c>
      <c r="E95" s="3" t="s">
        <v>16</v>
      </c>
      <c r="F95" s="5" t="s">
        <v>16</v>
      </c>
      <c r="G95" s="5">
        <v>0.0</v>
      </c>
      <c r="H95" s="4">
        <v>41708.98897</v>
      </c>
      <c r="I95" s="4">
        <v>46.3896591929049</v>
      </c>
      <c r="J95" s="6">
        <v>0.0</v>
      </c>
      <c r="K95" s="5"/>
      <c r="L95" s="7">
        <v>1754.56</v>
      </c>
      <c r="M95" s="4">
        <v>1196.28</v>
      </c>
    </row>
    <row r="96">
      <c r="A96" s="2" t="str">
        <f>HYPERLINK("https://www.suredividend.com/sure-analysis-CMI/","Cummins Inc.")</f>
        <v>Cummins Inc.</v>
      </c>
      <c r="B96" s="3" t="s">
        <v>15</v>
      </c>
      <c r="C96" s="4">
        <v>234.37</v>
      </c>
      <c r="D96" s="5">
        <v>0.026795238298417</v>
      </c>
      <c r="E96" s="3">
        <v>0.0827586206896553</v>
      </c>
      <c r="F96" s="5">
        <v>0.0776932913644272</v>
      </c>
      <c r="G96" s="5">
        <v>6.1025680981505</v>
      </c>
      <c r="H96" s="4">
        <v>36483.298563</v>
      </c>
      <c r="I96" s="4">
        <v>16.9610871982147</v>
      </c>
      <c r="J96" s="6">
        <v>0.40360900120043</v>
      </c>
      <c r="K96" s="5"/>
      <c r="L96" s="7">
        <v>258.5</v>
      </c>
      <c r="M96" s="4">
        <v>180.73</v>
      </c>
    </row>
    <row r="97">
      <c r="A97" s="2" t="str">
        <f>HYPERLINK("https://www.suredividend.com/sure-analysis-CMS/","CMS Energy Corporation")</f>
        <v>CMS Energy Corporation</v>
      </c>
      <c r="B97" s="3" t="s">
        <v>19</v>
      </c>
      <c r="C97" s="4">
        <v>59.95</v>
      </c>
      <c r="D97" s="5">
        <v>0.0325271059216013</v>
      </c>
      <c r="E97" s="3">
        <v>0.0597826086956523</v>
      </c>
      <c r="F97" s="5">
        <v>0.0639953128150836</v>
      </c>
      <c r="G97" s="5">
        <v>1.84601808625038</v>
      </c>
      <c r="H97" s="4">
        <v>17449.363268</v>
      </c>
      <c r="I97" s="4">
        <v>21.0995928276662</v>
      </c>
      <c r="J97" s="6">
        <v>0.647725644298382</v>
      </c>
      <c r="K97" s="5"/>
      <c r="L97" s="7">
        <v>71.61</v>
      </c>
      <c r="M97" s="4">
        <v>51.57</v>
      </c>
    </row>
    <row r="98">
      <c r="A98" s="2" t="str">
        <f>HYPERLINK("https://www.suredividend.com/sure-analysis-research-database/","Centene Corp.")</f>
        <v>Centene Corp.</v>
      </c>
      <c r="B98" s="3" t="s">
        <v>13</v>
      </c>
      <c r="C98" s="4">
        <v>65.29</v>
      </c>
      <c r="D98" s="5">
        <v>0.0</v>
      </c>
      <c r="E98" s="3" t="s">
        <v>16</v>
      </c>
      <c r="F98" s="5" t="s">
        <v>16</v>
      </c>
      <c r="G98" s="5">
        <v>0.0</v>
      </c>
      <c r="H98" s="4">
        <v>38075.84309</v>
      </c>
      <c r="I98" s="4">
        <v>31.6770741182445</v>
      </c>
      <c r="J98" s="6">
        <v>0.0</v>
      </c>
      <c r="K98" s="5"/>
      <c r="L98" s="7">
        <v>98.53</v>
      </c>
      <c r="M98" s="4">
        <v>67.42</v>
      </c>
    </row>
    <row r="99">
      <c r="A99" s="2" t="str">
        <f>HYPERLINK("https://www.suredividend.com/sure-analysis-CNP/","Centerpoint Energy Inc.")</f>
        <v>Centerpoint Energy Inc.</v>
      </c>
      <c r="B99" s="3" t="s">
        <v>19</v>
      </c>
      <c r="C99" s="4">
        <v>28.24</v>
      </c>
      <c r="D99" s="5">
        <v>0.0269121813031161</v>
      </c>
      <c r="E99" s="3">
        <v>0.117647058823529</v>
      </c>
      <c r="F99" s="5">
        <v>-0.0729607488663632</v>
      </c>
      <c r="G99" s="5">
        <v>0.903492499950478</v>
      </c>
      <c r="H99" s="4">
        <v>17892.297649</v>
      </c>
      <c r="I99" s="4">
        <v>17.7502952865476</v>
      </c>
      <c r="J99" s="6">
        <v>0.568234276698414</v>
      </c>
      <c r="K99" s="5"/>
      <c r="L99" s="7">
        <v>33.08</v>
      </c>
      <c r="M99" s="4">
        <v>24.71</v>
      </c>
    </row>
    <row r="100">
      <c r="A100" s="2" t="str">
        <f>HYPERLINK("https://www.suredividend.com/sure-analysis-COF/","Capital One Financial Corp.")</f>
        <v>Capital One Financial Corp.</v>
      </c>
      <c r="B100" s="3" t="s">
        <v>20</v>
      </c>
      <c r="C100" s="4">
        <v>94.56</v>
      </c>
      <c r="D100" s="5">
        <v>0.0253807106598984</v>
      </c>
      <c r="E100" s="3">
        <v>0.0</v>
      </c>
      <c r="F100" s="5">
        <v>0.0844717711976985</v>
      </c>
      <c r="G100" s="5">
        <v>2.37132164557717</v>
      </c>
      <c r="H100" s="4">
        <v>38466.189258</v>
      </c>
      <c r="I100" s="4">
        <v>5.4608445852385</v>
      </c>
      <c r="J100" s="6">
        <v>0.132402101930607</v>
      </c>
      <c r="K100" s="5"/>
      <c r="L100" s="7">
        <v>140.86</v>
      </c>
      <c r="M100" s="4">
        <v>86.55</v>
      </c>
    </row>
    <row r="101">
      <c r="A101" s="2" t="str">
        <f>HYPERLINK("https://www.suredividend.com/sure-analysis-research-database/","Cooper Companies, Inc.")</f>
        <v>Cooper Companies, Inc.</v>
      </c>
      <c r="B101" s="3" t="s">
        <v>13</v>
      </c>
      <c r="C101" s="4">
        <v>350.83</v>
      </c>
      <c r="D101" s="5">
        <v>1.70539136461E-4</v>
      </c>
      <c r="E101" s="3" t="s">
        <v>16</v>
      </c>
      <c r="F101" s="5" t="s">
        <v>16</v>
      </c>
      <c r="G101" s="5">
        <v>0.059997373598635</v>
      </c>
      <c r="H101" s="4">
        <v>17388.328865</v>
      </c>
      <c r="I101" s="4">
        <v>45.0825223370495</v>
      </c>
      <c r="J101" s="6">
        <v>0.00773162030910244</v>
      </c>
      <c r="K101" s="5"/>
      <c r="L101" s="7">
        <v>429.81</v>
      </c>
      <c r="M101" s="4">
        <v>244.19</v>
      </c>
    </row>
    <row r="102">
      <c r="A102" s="2" t="str">
        <f>HYPERLINK("https://www.suredividend.com/sure-analysis-COP/","Conoco Phillips")</f>
        <v>Conoco Phillips</v>
      </c>
      <c r="B102" s="3" t="s">
        <v>24</v>
      </c>
      <c r="C102" s="4">
        <v>99.71</v>
      </c>
      <c r="D102" s="5">
        <v>0.0204593320629826</v>
      </c>
      <c r="E102" s="3">
        <v>-0.635714285714285</v>
      </c>
      <c r="F102" s="5">
        <v>0.0395949882075525</v>
      </c>
      <c r="G102" s="5">
        <v>4.94474436693535</v>
      </c>
      <c r="H102" s="4">
        <v>132407.878308</v>
      </c>
      <c r="I102" s="4">
        <v>7.08821618352034</v>
      </c>
      <c r="J102" s="6">
        <v>0.338449306429524</v>
      </c>
      <c r="K102" s="5"/>
      <c r="L102" s="7">
        <v>136.5</v>
      </c>
      <c r="M102" s="4">
        <v>75.78</v>
      </c>
    </row>
    <row r="103">
      <c r="A103" s="2" t="str">
        <f>HYPERLINK("https://www.suredividend.com/sure-analysis-COST/","Costco Wholesale Corp")</f>
        <v>Costco Wholesale Corp</v>
      </c>
      <c r="B103" s="3" t="s">
        <v>18</v>
      </c>
      <c r="C103" s="4">
        <v>490.85</v>
      </c>
      <c r="D103" s="5">
        <v>0.00733421615564836</v>
      </c>
      <c r="E103" s="3">
        <v>0.139240506329114</v>
      </c>
      <c r="F103" s="5">
        <v>0.0956542577478538</v>
      </c>
      <c r="G103" s="5">
        <v>3.59052464196049</v>
      </c>
      <c r="H103" s="4">
        <v>210886.661649</v>
      </c>
      <c r="I103" s="4">
        <v>35.8406970852073</v>
      </c>
      <c r="J103" s="6">
        <v>0.271392641115683</v>
      </c>
      <c r="K103" s="5"/>
      <c r="L103" s="7">
        <v>608.06</v>
      </c>
      <c r="M103" s="4">
        <v>404.37</v>
      </c>
    </row>
    <row r="104">
      <c r="A104" s="2" t="str">
        <f>HYPERLINK("https://www.suredividend.com/sure-analysis-CPB/","Campbell Soup Co.")</f>
        <v>Campbell Soup Co.</v>
      </c>
      <c r="B104" s="3" t="s">
        <v>18</v>
      </c>
      <c r="C104" s="4">
        <v>54.08</v>
      </c>
      <c r="D104" s="5">
        <v>0.0273668639053254</v>
      </c>
      <c r="E104" s="3">
        <v>0.0</v>
      </c>
      <c r="F104" s="5">
        <v>0.0111759598354646</v>
      </c>
      <c r="G104" s="5">
        <v>1.46423612083339</v>
      </c>
      <c r="H104" s="4">
        <v>15695.095029</v>
      </c>
      <c r="I104" s="4">
        <v>19.7920492172005</v>
      </c>
      <c r="J104" s="6">
        <v>0.556743772179999</v>
      </c>
      <c r="K104" s="5"/>
      <c r="L104" s="7">
        <v>57.39</v>
      </c>
      <c r="M104" s="4">
        <v>40.48</v>
      </c>
    </row>
    <row r="105">
      <c r="A105" s="2" t="str">
        <f>HYPERLINK("https://www.suredividend.com/sure-analysis-research-database/","Copart, Inc.")</f>
        <v>Copart, Inc.</v>
      </c>
      <c r="B105" s="3" t="s">
        <v>15</v>
      </c>
      <c r="C105" s="4">
        <v>71.17</v>
      </c>
      <c r="D105" s="5">
        <v>0.0</v>
      </c>
      <c r="E105" s="3" t="s">
        <v>16</v>
      </c>
      <c r="F105" s="5" t="s">
        <v>16</v>
      </c>
      <c r="G105" s="5">
        <v>0.0</v>
      </c>
      <c r="H105" s="4">
        <v>34038.237493</v>
      </c>
      <c r="I105" s="4">
        <v>31.4621191746958</v>
      </c>
      <c r="J105" s="6">
        <v>0.0</v>
      </c>
      <c r="K105" s="5"/>
      <c r="L105" s="7">
        <v>71.68</v>
      </c>
      <c r="M105" s="4">
        <v>51.11</v>
      </c>
    </row>
    <row r="106">
      <c r="A106" s="2" t="str">
        <f>HYPERLINK("https://www.suredividend.com/sure-analysis-research-database/","Salesforce Inc")</f>
        <v>Salesforce Inc</v>
      </c>
      <c r="B106" s="3" t="s">
        <v>17</v>
      </c>
      <c r="C106" s="4">
        <v>188.68</v>
      </c>
      <c r="D106" s="5">
        <v>0.0</v>
      </c>
      <c r="E106" s="3" t="s">
        <v>16</v>
      </c>
      <c r="F106" s="5" t="s">
        <v>16</v>
      </c>
      <c r="G106" s="5">
        <v>0.0</v>
      </c>
      <c r="H106" s="4">
        <v>186430.0</v>
      </c>
      <c r="I106" s="4">
        <v>670.611510791366</v>
      </c>
      <c r="J106" s="6">
        <v>0.0</v>
      </c>
      <c r="K106" s="5"/>
      <c r="L106" s="7">
        <v>222.16</v>
      </c>
      <c r="M106" s="4">
        <v>126.34</v>
      </c>
    </row>
    <row r="107">
      <c r="A107" s="2" t="str">
        <f>HYPERLINK("https://www.suredividend.com/sure-analysis-CSCO/","Cisco Systems, Inc.")</f>
        <v>Cisco Systems, Inc.</v>
      </c>
      <c r="B107" s="3" t="s">
        <v>17</v>
      </c>
      <c r="C107" s="4">
        <v>50.67</v>
      </c>
      <c r="D107" s="5">
        <v>0.0307874481941977</v>
      </c>
      <c r="E107" s="3">
        <v>0.0270270270270269</v>
      </c>
      <c r="F107" s="5">
        <v>0.0286175535104682</v>
      </c>
      <c r="G107" s="5">
        <v>1.50402436761398</v>
      </c>
      <c r="H107" s="4">
        <v>201842.173062</v>
      </c>
      <c r="I107" s="4">
        <v>17.8589783278853</v>
      </c>
      <c r="J107" s="6">
        <v>0.550924676781679</v>
      </c>
      <c r="K107" s="5"/>
      <c r="L107" s="7">
        <v>55.59</v>
      </c>
      <c r="M107" s="4">
        <v>38.3</v>
      </c>
    </row>
    <row r="108">
      <c r="A108" s="2" t="str">
        <f>HYPERLINK("https://www.suredividend.com/sure-analysis-CSX/","CSX Corp.")</f>
        <v>CSX Corp.</v>
      </c>
      <c r="B108" s="3" t="s">
        <v>15</v>
      </c>
      <c r="C108" s="4">
        <v>29.32</v>
      </c>
      <c r="D108" s="5">
        <v>0.015006821282401</v>
      </c>
      <c r="E108" s="3">
        <v>0.0999999999999998</v>
      </c>
      <c r="F108" s="5">
        <v>-0.129449436703875</v>
      </c>
      <c r="G108" s="5">
        <v>0.407994624789446</v>
      </c>
      <c r="H108" s="4">
        <v>64250.159269</v>
      </c>
      <c r="I108" s="4">
        <v>15.422505825516</v>
      </c>
      <c r="J108" s="6">
        <v>0.209228012712536</v>
      </c>
      <c r="K108" s="5"/>
      <c r="L108" s="7">
        <v>38.13</v>
      </c>
      <c r="M108" s="4">
        <v>25.63</v>
      </c>
    </row>
    <row r="109">
      <c r="A109" s="2" t="str">
        <f>HYPERLINK("https://www.suredividend.com/sure-analysis-CTAS/","Cintas Corporation")</f>
        <v>Cintas Corporation</v>
      </c>
      <c r="B109" s="3" t="s">
        <v>15</v>
      </c>
      <c r="C109" s="4">
        <v>443.12</v>
      </c>
      <c r="D109" s="5">
        <v>0.0103809351868568</v>
      </c>
      <c r="E109" s="3" t="s">
        <v>16</v>
      </c>
      <c r="F109" s="5" t="s">
        <v>16</v>
      </c>
      <c r="G109" s="5">
        <v>4.3837004987775</v>
      </c>
      <c r="H109" s="4">
        <v>44901.008646</v>
      </c>
      <c r="I109" s="4">
        <v>35.0754328642001</v>
      </c>
      <c r="J109" s="6">
        <v>0.356688405108015</v>
      </c>
      <c r="K109" s="5"/>
      <c r="L109" s="7">
        <v>469.02</v>
      </c>
      <c r="M109" s="4">
        <v>341.17</v>
      </c>
    </row>
    <row r="110">
      <c r="A110" s="2" t="str">
        <f>HYPERLINK("https://www.suredividend.com/sure-analysis-CTSH/","Cognizant Technology Solutions Corp.")</f>
        <v>Cognizant Technology Solutions Corp.</v>
      </c>
      <c r="B110" s="3" t="s">
        <v>17</v>
      </c>
      <c r="C110" s="4">
        <v>59.18</v>
      </c>
      <c r="D110" s="5">
        <v>0.0196012166272389</v>
      </c>
      <c r="E110" s="3">
        <v>0.0740740740740739</v>
      </c>
      <c r="F110" s="5">
        <v>0.0771435877927431</v>
      </c>
      <c r="G110" s="5">
        <v>1.0930085270333</v>
      </c>
      <c r="H110" s="4">
        <v>31851.28541</v>
      </c>
      <c r="I110" s="4">
        <v>13.9088582575196</v>
      </c>
      <c r="J110" s="6">
        <v>0.247847738556305</v>
      </c>
      <c r="K110" s="5"/>
      <c r="L110" s="7">
        <v>91.92</v>
      </c>
      <c r="M110" s="4">
        <v>50.88</v>
      </c>
    </row>
    <row r="111">
      <c r="A111" s="2" t="str">
        <f>HYPERLINK("https://www.suredividend.com/sure-analysis-research-database/","Corteva Inc")</f>
        <v>Corteva Inc</v>
      </c>
      <c r="B111" s="3" t="s">
        <v>21</v>
      </c>
      <c r="C111" s="4">
        <v>58.51</v>
      </c>
      <c r="D111" s="5">
        <v>0.009214521394416</v>
      </c>
      <c r="E111" s="3" t="s">
        <v>16</v>
      </c>
      <c r="F111" s="5" t="s">
        <v>16</v>
      </c>
      <c r="G111" s="5">
        <v>0.586965012824343</v>
      </c>
      <c r="H111" s="4">
        <v>45406.8251</v>
      </c>
      <c r="I111" s="4">
        <v>39.5874673931996</v>
      </c>
      <c r="J111" s="6">
        <v>0.37149684355971</v>
      </c>
      <c r="K111" s="5"/>
      <c r="L111" s="7">
        <v>67.96</v>
      </c>
      <c r="M111" s="4">
        <v>48.97</v>
      </c>
    </row>
    <row r="112">
      <c r="A112" s="2" t="str">
        <f>HYPERLINK("https://www.suredividend.com/sure-analysis-CVS/","CVS Health Corp")</f>
        <v>CVS Health Corp</v>
      </c>
      <c r="B112" s="3" t="s">
        <v>13</v>
      </c>
      <c r="C112" s="4">
        <v>75.56</v>
      </c>
      <c r="D112" s="5">
        <v>0.0320275277924827</v>
      </c>
      <c r="E112" s="3">
        <v>0.0999999999999998</v>
      </c>
      <c r="F112" s="5">
        <v>0.0388601182540846</v>
      </c>
      <c r="G112" s="5">
        <v>2.23398821048335</v>
      </c>
      <c r="H112" s="4">
        <v>105053.175477</v>
      </c>
      <c r="I112" s="4">
        <v>33.3184825490865</v>
      </c>
      <c r="J112" s="6">
        <v>0.938650508606451</v>
      </c>
      <c r="K112" s="5"/>
      <c r="L112" s="7">
        <v>107.1</v>
      </c>
      <c r="M112" s="4">
        <v>81.22</v>
      </c>
    </row>
    <row r="113">
      <c r="A113" s="2" t="str">
        <f>HYPERLINK("https://www.suredividend.com/sure-analysis-CVX/","Chevron Corp.")</f>
        <v>Chevron Corp.</v>
      </c>
      <c r="B113" s="3" t="s">
        <v>24</v>
      </c>
      <c r="C113" s="4">
        <v>159.31</v>
      </c>
      <c r="D113" s="5">
        <v>0.037913501977277</v>
      </c>
      <c r="E113" s="3">
        <v>0.0633802816901409</v>
      </c>
      <c r="F113" s="5">
        <v>0.0615776950290254</v>
      </c>
      <c r="G113" s="5">
        <v>5.69848500424069</v>
      </c>
      <c r="H113" s="4">
        <v>314524.950298</v>
      </c>
      <c r="I113" s="4">
        <v>8.86860144644692</v>
      </c>
      <c r="J113" s="6">
        <v>0.311733315330453</v>
      </c>
      <c r="K113" s="5"/>
      <c r="L113" s="7">
        <v>186.57</v>
      </c>
      <c r="M113" s="4">
        <v>129.2</v>
      </c>
    </row>
    <row r="114">
      <c r="A114" s="2" t="str">
        <f>HYPERLINK("https://www.suredividend.com/sure-analysis-research-database/","Concho Resources Inc")</f>
        <v>Concho Resources Inc</v>
      </c>
      <c r="B114" s="3" t="s">
        <v>24</v>
      </c>
      <c r="C114" s="4">
        <v>65.6</v>
      </c>
      <c r="D114" s="5">
        <v>0.01212016019638</v>
      </c>
      <c r="E114" s="3" t="s">
        <v>16</v>
      </c>
      <c r="F114" s="5" t="s">
        <v>16</v>
      </c>
      <c r="G114" s="5">
        <v>0.795082508882577</v>
      </c>
      <c r="H114" s="4">
        <v>12877.584384</v>
      </c>
      <c r="I114" s="4" t="s">
        <v>16</v>
      </c>
      <c r="J114" s="6" t="s">
        <v>16</v>
      </c>
      <c r="K114" s="5">
        <v>1.35477646050451</v>
      </c>
      <c r="L114" s="7">
        <v>86.81</v>
      </c>
      <c r="M114" s="4">
        <v>35.58</v>
      </c>
    </row>
    <row r="115">
      <c r="A115" s="2" t="str">
        <f>HYPERLINK("https://www.suredividend.com/sure-analysis-D/","Dominion Energy Inc")</f>
        <v>Dominion Energy Inc</v>
      </c>
      <c r="B115" s="3" t="s">
        <v>19</v>
      </c>
      <c r="C115" s="4">
        <v>54.09</v>
      </c>
      <c r="D115" s="5">
        <v>0.0493621741541874</v>
      </c>
      <c r="E115" s="3">
        <v>0.0</v>
      </c>
      <c r="F115" s="5">
        <v>-0.0437907096353423</v>
      </c>
      <c r="G115" s="5">
        <v>2.62585565631902</v>
      </c>
      <c r="H115" s="4">
        <v>46720.730935</v>
      </c>
      <c r="I115" s="4">
        <v>52.3775010481838</v>
      </c>
      <c r="J115" s="6">
        <v>2.43134782992502</v>
      </c>
      <c r="K115" s="5"/>
      <c r="L115" s="7">
        <v>85.35</v>
      </c>
      <c r="M115" s="4">
        <v>53.71</v>
      </c>
    </row>
    <row r="116">
      <c r="A116" s="2" t="str">
        <f>HYPERLINK("https://www.suredividend.com/sure-analysis-research-database/","Delta Air Lines, Inc.")</f>
        <v>Delta Air Lines, Inc.</v>
      </c>
      <c r="B116" s="3" t="s">
        <v>15</v>
      </c>
      <c r="C116" s="4">
        <v>33.89</v>
      </c>
      <c r="D116" s="5">
        <v>0.0</v>
      </c>
      <c r="E116" s="3" t="s">
        <v>16</v>
      </c>
      <c r="F116" s="5" t="s">
        <v>16</v>
      </c>
      <c r="G116" s="5">
        <v>0.0</v>
      </c>
      <c r="H116" s="4">
        <v>24912.121747</v>
      </c>
      <c r="I116" s="4">
        <v>18.901458077959</v>
      </c>
      <c r="J116" s="6">
        <v>0.0</v>
      </c>
      <c r="K116" s="5"/>
      <c r="L116" s="7">
        <v>46.27</v>
      </c>
      <c r="M116" s="4">
        <v>27.2</v>
      </c>
    </row>
    <row r="117">
      <c r="A117" s="2" t="str">
        <f>HYPERLINK("https://www.suredividend.com/sure-analysis-DD/","DuPont de Nemours Inc")</f>
        <v>DuPont de Nemours Inc</v>
      </c>
      <c r="B117" s="3" t="s">
        <v>21</v>
      </c>
      <c r="C117" s="4">
        <v>69.67</v>
      </c>
      <c r="D117" s="5">
        <v>0.0206688675183005</v>
      </c>
      <c r="E117" s="3">
        <v>0.0909090909090908</v>
      </c>
      <c r="F117" s="5">
        <v>-0.0107551891343142</v>
      </c>
      <c r="G117" s="5">
        <v>1.34017259272246</v>
      </c>
      <c r="H117" s="4">
        <v>34214.935582</v>
      </c>
      <c r="I117" s="4">
        <v>5.83076611823449</v>
      </c>
      <c r="J117" s="6">
        <v>0.114057241933826</v>
      </c>
      <c r="K117" s="5"/>
      <c r="L117" s="7">
        <v>78.01</v>
      </c>
      <c r="M117" s="4">
        <v>49.04</v>
      </c>
    </row>
    <row r="118">
      <c r="A118" s="2" t="str">
        <f>HYPERLINK("https://www.suredividend.com/sure-analysis-DE/","Deere &amp; Co.")</f>
        <v>Deere &amp; Co.</v>
      </c>
      <c r="B118" s="3" t="s">
        <v>15</v>
      </c>
      <c r="C118" s="4">
        <v>402.59</v>
      </c>
      <c r="D118" s="5">
        <v>0.0124195831987878</v>
      </c>
      <c r="E118" s="3">
        <v>0.142857142857142</v>
      </c>
      <c r="F118" s="5">
        <v>0.148698354997034</v>
      </c>
      <c r="G118" s="5">
        <v>4.48985035752166</v>
      </c>
      <c r="H118" s="4">
        <v>127501.547626</v>
      </c>
      <c r="I118" s="4">
        <v>15.5736591702015</v>
      </c>
      <c r="J118" s="6">
        <v>0.166537476169201</v>
      </c>
      <c r="K118" s="5"/>
      <c r="L118" s="7">
        <v>447.15</v>
      </c>
      <c r="M118" s="4">
        <v>282.09</v>
      </c>
    </row>
    <row r="119">
      <c r="A119" s="2" t="str">
        <f>HYPERLINK("https://www.suredividend.com/sure-analysis-DFS/","Discover Financial Services")</f>
        <v>Discover Financial Services</v>
      </c>
      <c r="B119" s="3" t="s">
        <v>20</v>
      </c>
      <c r="C119" s="4">
        <v>98.34</v>
      </c>
      <c r="D119" s="5">
        <v>0.024405125076266</v>
      </c>
      <c r="E119" s="3" t="s">
        <v>16</v>
      </c>
      <c r="F119" s="5" t="s">
        <v>16</v>
      </c>
      <c r="G119" s="5">
        <v>2.38008055230927</v>
      </c>
      <c r="H119" s="4">
        <v>30062.215908</v>
      </c>
      <c r="I119" s="4">
        <v>6.98471559208643</v>
      </c>
      <c r="J119" s="6">
        <v>0.153751973663389</v>
      </c>
      <c r="K119" s="5"/>
      <c r="L119" s="7">
        <v>119.25</v>
      </c>
      <c r="M119" s="4">
        <v>86.55</v>
      </c>
    </row>
    <row r="120">
      <c r="A120" s="2" t="str">
        <f>HYPERLINK("https://www.suredividend.com/sure-analysis-DG/","Dollar General Corp.")</f>
        <v>Dollar General Corp.</v>
      </c>
      <c r="B120" s="3" t="s">
        <v>18</v>
      </c>
      <c r="C120" s="4">
        <v>210.09</v>
      </c>
      <c r="D120" s="5">
        <v>0.0112332809748203</v>
      </c>
      <c r="E120" s="3">
        <v>0.309523809523809</v>
      </c>
      <c r="F120" s="5">
        <v>0.13656149397218</v>
      </c>
      <c r="G120" s="5">
        <v>2.1925974859891</v>
      </c>
      <c r="H120" s="4">
        <v>48669.997994</v>
      </c>
      <c r="I120" s="4">
        <v>20.672924751447</v>
      </c>
      <c r="J120" s="6">
        <v>0.213080416519834</v>
      </c>
      <c r="K120" s="5"/>
      <c r="L120" s="7">
        <v>261.01</v>
      </c>
      <c r="M120" s="4">
        <v>182.02</v>
      </c>
    </row>
    <row r="121">
      <c r="A121" s="2" t="str">
        <f>HYPERLINK("https://www.suredividend.com/sure-analysis-DGX/","Quest Diagnostics, Inc.")</f>
        <v>Quest Diagnostics, Inc.</v>
      </c>
      <c r="B121" s="3" t="s">
        <v>13</v>
      </c>
      <c r="C121" s="4">
        <v>135.91</v>
      </c>
      <c r="D121" s="5">
        <v>0.0208961812964461</v>
      </c>
      <c r="E121" s="3">
        <v>0.0645161290322582</v>
      </c>
      <c r="F121" s="5">
        <v>0.057096868374616</v>
      </c>
      <c r="G121" s="5">
        <v>2.63289902326387</v>
      </c>
      <c r="H121" s="4">
        <v>15674.278822</v>
      </c>
      <c r="I121" s="4">
        <v>16.6393618072186</v>
      </c>
      <c r="J121" s="6">
        <v>0.329937220960384</v>
      </c>
      <c r="K121" s="5"/>
      <c r="L121" s="7">
        <v>158.34</v>
      </c>
      <c r="M121" s="4">
        <v>119.75</v>
      </c>
    </row>
    <row r="122">
      <c r="A122" s="2" t="str">
        <f>HYPERLINK("https://www.suredividend.com/sure-analysis-DHI/","D.R. Horton Inc.")</f>
        <v>D.R. Horton Inc.</v>
      </c>
      <c r="B122" s="3" t="s">
        <v>22</v>
      </c>
      <c r="C122" s="4">
        <v>96.84</v>
      </c>
      <c r="D122" s="5">
        <v>0.010326311441553</v>
      </c>
      <c r="E122" s="3">
        <v>0.111111111111111</v>
      </c>
      <c r="F122" s="5">
        <v>0.148698354997035</v>
      </c>
      <c r="G122" s="5">
        <v>0.946256753323325</v>
      </c>
      <c r="H122" s="4">
        <v>31860.03492</v>
      </c>
      <c r="I122" s="4">
        <v>5.61449880524089</v>
      </c>
      <c r="J122" s="6">
        <v>0.0586280516309371</v>
      </c>
      <c r="K122" s="5"/>
      <c r="L122" s="7">
        <v>103.88</v>
      </c>
      <c r="M122" s="4">
        <v>58.75</v>
      </c>
    </row>
    <row r="123">
      <c r="A123" s="2" t="str">
        <f>HYPERLINK("https://www.suredividend.com/sure-analysis-DHR/","Danaher Corp.")</f>
        <v>Danaher Corp.</v>
      </c>
      <c r="B123" s="3" t="s">
        <v>13</v>
      </c>
      <c r="C123" s="4">
        <v>248.38</v>
      </c>
      <c r="D123" s="5">
        <v>0.00402608905708994</v>
      </c>
      <c r="E123" s="3">
        <v>0.19047619047619</v>
      </c>
      <c r="F123" s="5">
        <v>0.0933620739432781</v>
      </c>
      <c r="G123" s="5">
        <v>0.99855430958278</v>
      </c>
      <c r="H123" s="4">
        <v>184431.952922</v>
      </c>
      <c r="I123" s="4">
        <v>25.965360118547</v>
      </c>
      <c r="J123" s="6">
        <v>0.103584471948421</v>
      </c>
      <c r="K123" s="5"/>
      <c r="L123" s="7">
        <v>303.24</v>
      </c>
      <c r="M123" s="4">
        <v>233.03</v>
      </c>
    </row>
    <row r="124">
      <c r="A124" s="2" t="str">
        <f>HYPERLINK("https://www.suredividend.com/sure-analysis-research-database/","Walt Disney Co (The)")</f>
        <v>Walt Disney Co (The)</v>
      </c>
      <c r="B124" s="3" t="s">
        <v>25</v>
      </c>
      <c r="C124" s="4">
        <v>96.54</v>
      </c>
      <c r="D124" s="5">
        <v>0.0</v>
      </c>
      <c r="E124" s="3" t="s">
        <v>16</v>
      </c>
      <c r="F124" s="5" t="s">
        <v>16</v>
      </c>
      <c r="G124" s="5">
        <v>0.0</v>
      </c>
      <c r="H124" s="4">
        <v>184763.282939</v>
      </c>
      <c r="I124" s="4">
        <v>58.7482616657488</v>
      </c>
      <c r="J124" s="6">
        <v>0.0</v>
      </c>
      <c r="K124" s="5"/>
      <c r="L124" s="7">
        <v>144.46</v>
      </c>
      <c r="M124" s="4">
        <v>84.07</v>
      </c>
    </row>
    <row r="125">
      <c r="A125" s="2" t="str">
        <f>HYPERLINK("https://www.suredividend.com/sure-analysis-research-database/","Warner Bros.Discovery Inc")</f>
        <v>Warner Bros.Discovery Inc</v>
      </c>
      <c r="B125" s="3" t="s">
        <v>25</v>
      </c>
      <c r="C125" s="4">
        <v>24.42</v>
      </c>
      <c r="D125" s="5">
        <v>0.0</v>
      </c>
      <c r="E125" s="3" t="s">
        <v>16</v>
      </c>
      <c r="F125" s="5" t="s">
        <v>16</v>
      </c>
      <c r="G125" s="5">
        <v>0.0</v>
      </c>
      <c r="H125" s="4">
        <v>59712.0</v>
      </c>
      <c r="I125" s="4">
        <v>0.0</v>
      </c>
      <c r="J125" s="6" t="s">
        <v>16</v>
      </c>
      <c r="K125" s="5"/>
      <c r="L125" s="7" t="s">
        <v>26</v>
      </c>
      <c r="M125" s="4" t="s">
        <v>26</v>
      </c>
    </row>
    <row r="126">
      <c r="A126" s="2" t="str">
        <f>HYPERLINK("https://www.suredividend.com/sure-analysis-DLR/","Digital Realty Trust Inc")</f>
        <v>Digital Realty Trust Inc</v>
      </c>
      <c r="B126" s="3" t="s">
        <v>23</v>
      </c>
      <c r="C126" s="4">
        <v>97.83</v>
      </c>
      <c r="D126" s="5">
        <v>0.0498824491464785</v>
      </c>
      <c r="E126" s="3">
        <v>0.0</v>
      </c>
      <c r="F126" s="5">
        <v>0.0385028467861796</v>
      </c>
      <c r="G126" s="5">
        <v>4.80384910607919</v>
      </c>
      <c r="H126" s="4">
        <v>30862.658112</v>
      </c>
      <c r="I126" s="4">
        <v>91.5914592592592</v>
      </c>
      <c r="J126" s="6">
        <v>4.25119389918512</v>
      </c>
      <c r="K126" s="5"/>
      <c r="L126" s="7">
        <v>148.83</v>
      </c>
      <c r="M126" s="4">
        <v>84.82</v>
      </c>
    </row>
    <row r="127">
      <c r="A127" s="2" t="str">
        <f>HYPERLINK("https://www.suredividend.com/sure-analysis-research-database/","Dollar Tree Inc")</f>
        <v>Dollar Tree Inc</v>
      </c>
      <c r="B127" s="3" t="s">
        <v>18</v>
      </c>
      <c r="C127" s="4">
        <v>140.98</v>
      </c>
      <c r="D127" s="5">
        <v>0.0</v>
      </c>
      <c r="E127" s="3" t="s">
        <v>16</v>
      </c>
      <c r="F127" s="5" t="s">
        <v>16</v>
      </c>
      <c r="G127" s="5">
        <v>0.0</v>
      </c>
      <c r="H127" s="4">
        <v>33400.19833</v>
      </c>
      <c r="I127" s="4">
        <v>20.6505492331828</v>
      </c>
      <c r="J127" s="6">
        <v>0.0</v>
      </c>
      <c r="K127" s="5"/>
      <c r="L127" s="7">
        <v>177.19</v>
      </c>
      <c r="M127" s="4">
        <v>124.76</v>
      </c>
    </row>
    <row r="128">
      <c r="A128" s="2" t="str">
        <f>HYPERLINK("https://www.suredividend.com/sure-analysis-DOV/","Dover Corp.")</f>
        <v>Dover Corp.</v>
      </c>
      <c r="B128" s="3" t="s">
        <v>15</v>
      </c>
      <c r="C128" s="4">
        <v>142.21</v>
      </c>
      <c r="D128" s="5">
        <v>0.0142043456859573</v>
      </c>
      <c r="E128" s="3">
        <v>0.01</v>
      </c>
      <c r="F128" s="5">
        <v>0.0144688214757742</v>
      </c>
      <c r="G128" s="5">
        <v>2.00426352298649</v>
      </c>
      <c r="H128" s="4">
        <v>21606.64638</v>
      </c>
      <c r="I128" s="4">
        <v>20.2807707138137</v>
      </c>
      <c r="J128" s="6">
        <v>0.270116377760983</v>
      </c>
      <c r="K128" s="5"/>
      <c r="L128" s="7">
        <v>160.49</v>
      </c>
      <c r="M128" s="4">
        <v>113.69</v>
      </c>
    </row>
    <row r="129">
      <c r="A129" s="2" t="str">
        <f>HYPERLINK("https://www.suredividend.com/sure-analysis-DOW/","Dow Inc")</f>
        <v>Dow Inc</v>
      </c>
      <c r="B129" s="3" t="s">
        <v>21</v>
      </c>
      <c r="C129" s="4">
        <v>52.06</v>
      </c>
      <c r="D129" s="5">
        <v>0.053784095274683</v>
      </c>
      <c r="E129" s="3" t="s">
        <v>16</v>
      </c>
      <c r="F129" s="5" t="s">
        <v>16</v>
      </c>
      <c r="G129" s="5">
        <v>2.74636792275209</v>
      </c>
      <c r="H129" s="4">
        <v>41108.596934</v>
      </c>
      <c r="I129" s="4">
        <v>8.97175838812745</v>
      </c>
      <c r="J129" s="6">
        <v>0.435240558280839</v>
      </c>
      <c r="K129" s="5"/>
      <c r="L129" s="7">
        <v>68.37</v>
      </c>
      <c r="M129" s="4">
        <v>41.8</v>
      </c>
    </row>
    <row r="130">
      <c r="A130" s="2" t="str">
        <f>HYPERLINK("https://www.suredividend.com/sure-analysis-DPZ/","Dominos Pizza Inc")</f>
        <v>Dominos Pizza Inc</v>
      </c>
      <c r="B130" s="3" t="s">
        <v>22</v>
      </c>
      <c r="C130" s="4">
        <v>317.64</v>
      </c>
      <c r="D130" s="5">
        <v>0.0152373756453847</v>
      </c>
      <c r="E130" s="3">
        <v>0.0999999999999998</v>
      </c>
      <c r="F130" s="5">
        <v>0.170804912964892</v>
      </c>
      <c r="G130" s="5">
        <v>4.3799234417604</v>
      </c>
      <c r="H130" s="4">
        <v>10794.493448</v>
      </c>
      <c r="I130" s="4">
        <v>23.8677350309001</v>
      </c>
      <c r="J130" s="6">
        <v>0.349554943476488</v>
      </c>
      <c r="K130" s="5"/>
      <c r="L130" s="7">
        <v>423.81</v>
      </c>
      <c r="M130" s="4">
        <v>291.0</v>
      </c>
    </row>
    <row r="131">
      <c r="A131" s="2" t="str">
        <f>HYPERLINK("https://www.suredividend.com/sure-analysis-DRE/","Duke Realty Corp")</f>
        <v>Duke Realty Corp</v>
      </c>
      <c r="B131" s="3" t="s">
        <v>23</v>
      </c>
      <c r="C131" s="4">
        <v>48.2</v>
      </c>
      <c r="D131" s="5">
        <v>0.023062576092641</v>
      </c>
      <c r="E131" s="3" t="s">
        <v>16</v>
      </c>
      <c r="F131" s="5" t="s">
        <v>16</v>
      </c>
      <c r="G131" s="5">
        <v>1.11161616766532</v>
      </c>
      <c r="H131" s="4">
        <v>18556.648911</v>
      </c>
      <c r="I131" s="4">
        <v>19.5796669285498</v>
      </c>
      <c r="J131" s="6">
        <v>0.455580396584147</v>
      </c>
      <c r="K131" s="5">
        <v>0.791146683913879</v>
      </c>
      <c r="L131" s="7">
        <v>65.35</v>
      </c>
      <c r="M131" s="4">
        <v>46.65</v>
      </c>
    </row>
    <row r="132">
      <c r="A132" s="2" t="str">
        <f>HYPERLINK("https://www.suredividend.com/sure-analysis-DRI/","Darden Restaurants, Inc.")</f>
        <v>Darden Restaurants, Inc.</v>
      </c>
      <c r="B132" s="3" t="s">
        <v>22</v>
      </c>
      <c r="C132" s="4">
        <v>152.43</v>
      </c>
      <c r="D132" s="5">
        <v>0.0317522797349603</v>
      </c>
      <c r="E132" s="3" t="s">
        <v>16</v>
      </c>
      <c r="F132" s="5" t="s">
        <v>16</v>
      </c>
      <c r="G132" s="5">
        <v>4.66898705361924</v>
      </c>
      <c r="H132" s="4">
        <v>17932.058313</v>
      </c>
      <c r="I132" s="4">
        <v>19.729407319441</v>
      </c>
      <c r="J132" s="6">
        <v>0.643111164410364</v>
      </c>
      <c r="K132" s="5"/>
      <c r="L132" s="7">
        <v>152.08</v>
      </c>
      <c r="M132" s="4">
        <v>107.92</v>
      </c>
    </row>
    <row r="133">
      <c r="A133" s="2" t="str">
        <f>HYPERLINK("https://www.suredividend.com/sure-analysis-DTE/","DTE Energy Co.")</f>
        <v>DTE Energy Co.</v>
      </c>
      <c r="B133" s="3" t="s">
        <v>19</v>
      </c>
      <c r="C133" s="4">
        <v>106.29</v>
      </c>
      <c r="D133" s="5">
        <v>0.0358453288173864</v>
      </c>
      <c r="E133" s="3">
        <v>0.0762711864406779</v>
      </c>
      <c r="F133" s="5">
        <v>0.015383388301063</v>
      </c>
      <c r="G133" s="5">
        <v>3.56789633073838</v>
      </c>
      <c r="H133" s="4">
        <v>22492.045567</v>
      </c>
      <c r="I133" s="4">
        <v>20.8259681175</v>
      </c>
      <c r="J133" s="6">
        <v>0.647531094507873</v>
      </c>
      <c r="K133" s="5"/>
      <c r="L133" s="7">
        <v>137.14</v>
      </c>
      <c r="M133" s="4">
        <v>99.84</v>
      </c>
    </row>
    <row r="134">
      <c r="A134" s="2" t="str">
        <f>HYPERLINK("https://www.suredividend.com/sure-analysis-DUK/","Duke Energy Corp.")</f>
        <v>Duke Energy Corp.</v>
      </c>
      <c r="B134" s="3" t="s">
        <v>19</v>
      </c>
      <c r="C134" s="4">
        <v>94.77</v>
      </c>
      <c r="D134" s="5">
        <v>0.0424184868629313</v>
      </c>
      <c r="E134" s="3">
        <v>0.0203045685279186</v>
      </c>
      <c r="F134" s="5">
        <v>0.0246020277165883</v>
      </c>
      <c r="G134" s="5">
        <v>3.94065151253138</v>
      </c>
      <c r="H134" s="4">
        <v>73457.958386</v>
      </c>
      <c r="I134" s="4">
        <v>30.0564477848404</v>
      </c>
      <c r="J134" s="6">
        <v>1.24310773265974</v>
      </c>
      <c r="K134" s="5"/>
      <c r="L134" s="7">
        <v>111.92</v>
      </c>
      <c r="M134" s="4">
        <v>82.06</v>
      </c>
    </row>
    <row r="135">
      <c r="A135" s="2" t="str">
        <f>HYPERLINK("https://www.suredividend.com/sure-analysis-DVN/","Devon Energy Corp.")</f>
        <v>Devon Energy Corp.</v>
      </c>
      <c r="B135" s="3" t="s">
        <v>24</v>
      </c>
      <c r="C135" s="4">
        <v>49.06</v>
      </c>
      <c r="D135" s="5">
        <v>0.0163065633917651</v>
      </c>
      <c r="E135" s="3">
        <v>0.111111111111111</v>
      </c>
      <c r="F135" s="5">
        <v>0.127009202097925</v>
      </c>
      <c r="G135" s="5">
        <v>2.55618636588467</v>
      </c>
      <c r="H135" s="4">
        <v>37061.303598</v>
      </c>
      <c r="I135" s="4">
        <v>6.22042692152568</v>
      </c>
      <c r="J135" s="6">
        <v>0.280283592750512</v>
      </c>
      <c r="K135" s="5"/>
      <c r="L135" s="7">
        <v>77.14</v>
      </c>
      <c r="M135" s="4">
        <v>47.7</v>
      </c>
    </row>
    <row r="136">
      <c r="A136" s="2" t="str">
        <f>HYPERLINK("https://www.suredividend.com/sure-analysis-research-database/","Dexcom Inc")</f>
        <v>Dexcom Inc</v>
      </c>
      <c r="B136" s="3" t="s">
        <v>13</v>
      </c>
      <c r="C136" s="4">
        <v>118.98</v>
      </c>
      <c r="D136" s="5">
        <v>0.0</v>
      </c>
      <c r="E136" s="3" t="s">
        <v>16</v>
      </c>
      <c r="F136" s="5" t="s">
        <v>16</v>
      </c>
      <c r="G136" s="5">
        <v>0.0</v>
      </c>
      <c r="H136" s="4">
        <v>47497.970775</v>
      </c>
      <c r="I136" s="4">
        <v>139.208589609613</v>
      </c>
      <c r="J136" s="6">
        <v>0.0</v>
      </c>
      <c r="K136" s="5"/>
      <c r="L136" s="7">
        <v>134.76</v>
      </c>
      <c r="M136" s="4">
        <v>66.89</v>
      </c>
    </row>
    <row r="137">
      <c r="A137" s="2" t="str">
        <f>HYPERLINK("https://www.suredividend.com/sure-analysis-research-database/","Electronic Arts, Inc.")</f>
        <v>Electronic Arts, Inc.</v>
      </c>
      <c r="B137" s="3" t="s">
        <v>25</v>
      </c>
      <c r="C137" s="4">
        <v>114.94</v>
      </c>
      <c r="D137" s="5">
        <v>0.008194136556186</v>
      </c>
      <c r="E137" s="3" t="s">
        <v>16</v>
      </c>
      <c r="F137" s="5" t="s">
        <v>16</v>
      </c>
      <c r="G137" s="5">
        <v>0.92716655133246</v>
      </c>
      <c r="H137" s="4">
        <v>31238.478477</v>
      </c>
      <c r="I137" s="4">
        <v>30.0659080626564</v>
      </c>
      <c r="J137" s="6">
        <v>0.249910121652954</v>
      </c>
      <c r="K137" s="5"/>
      <c r="L137" s="7">
        <v>141.93</v>
      </c>
      <c r="M137" s="4">
        <v>108.58</v>
      </c>
    </row>
    <row r="138">
      <c r="A138" s="2" t="str">
        <f>HYPERLINK("https://www.suredividend.com/sure-analysis-EBAY/","EBay Inc.")</f>
        <v>EBay Inc.</v>
      </c>
      <c r="B138" s="3" t="s">
        <v>22</v>
      </c>
      <c r="C138" s="4">
        <v>43.75</v>
      </c>
      <c r="D138" s="5">
        <v>0.0228571428571428</v>
      </c>
      <c r="E138" s="3" t="s">
        <v>16</v>
      </c>
      <c r="F138" s="5" t="s">
        <v>16</v>
      </c>
      <c r="G138" s="5">
        <v>0.874515891020725</v>
      </c>
      <c r="H138" s="4">
        <v>24717.968183</v>
      </c>
      <c r="I138" s="4" t="s">
        <v>16</v>
      </c>
      <c r="J138" s="6" t="s">
        <v>16</v>
      </c>
      <c r="K138" s="5"/>
      <c r="L138" s="7">
        <v>59.78</v>
      </c>
      <c r="M138" s="4">
        <v>35.74</v>
      </c>
    </row>
    <row r="139">
      <c r="A139" s="2" t="str">
        <f>HYPERLINK("https://www.suredividend.com/sure-analysis-ECL/","Ecolab, Inc.")</f>
        <v>Ecolab, Inc.</v>
      </c>
      <c r="B139" s="3" t="s">
        <v>21</v>
      </c>
      <c r="C139" s="4">
        <v>157.79</v>
      </c>
      <c r="D139" s="5">
        <v>0.0134355789340262</v>
      </c>
      <c r="E139" s="3">
        <v>0.0392156862745098</v>
      </c>
      <c r="F139" s="5">
        <v>0.0526849223852745</v>
      </c>
      <c r="G139" s="5">
        <v>2.04930912284823</v>
      </c>
      <c r="H139" s="4">
        <v>46481.105016</v>
      </c>
      <c r="I139" s="4">
        <v>42.5768114095447</v>
      </c>
      <c r="J139" s="6">
        <v>0.537876410196386</v>
      </c>
      <c r="K139" s="5"/>
      <c r="L139" s="7">
        <v>183.57</v>
      </c>
      <c r="M139" s="4">
        <v>130.56</v>
      </c>
    </row>
    <row r="140">
      <c r="A140" s="2" t="str">
        <f>HYPERLINK("https://www.suredividend.com/sure-analysis-ED/","Consolidated Edison, Inc.")</f>
        <v>Consolidated Edison, Inc.</v>
      </c>
      <c r="B140" s="3" t="s">
        <v>19</v>
      </c>
      <c r="C140" s="4">
        <v>93.19</v>
      </c>
      <c r="D140" s="5">
        <v>0.0347676789355081</v>
      </c>
      <c r="E140" s="3">
        <v>0.0253164556962024</v>
      </c>
      <c r="F140" s="5">
        <v>0.0252642056594158</v>
      </c>
      <c r="G140" s="5">
        <v>3.13934900544632</v>
      </c>
      <c r="H140" s="4">
        <v>32199.032954</v>
      </c>
      <c r="I140" s="4">
        <v>19.3970078039096</v>
      </c>
      <c r="J140" s="6">
        <v>0.672237474399641</v>
      </c>
      <c r="K140" s="5"/>
      <c r="L140" s="7">
        <v>100.42</v>
      </c>
      <c r="M140" s="4">
        <v>76.73</v>
      </c>
    </row>
    <row r="141">
      <c r="A141" s="2" t="str">
        <f>HYPERLINK("https://www.suredividend.com/sure-analysis-research-database/","Equifax, Inc.")</f>
        <v>Equifax, Inc.</v>
      </c>
      <c r="B141" s="3" t="s">
        <v>15</v>
      </c>
      <c r="C141" s="4">
        <v>202.92</v>
      </c>
      <c r="D141" s="5">
        <v>0.007506041444003</v>
      </c>
      <c r="E141" s="3">
        <v>0.0</v>
      </c>
      <c r="F141" s="5">
        <v>0.0</v>
      </c>
      <c r="G141" s="5">
        <v>1.55765372045958</v>
      </c>
      <c r="H141" s="4">
        <v>25418.709968</v>
      </c>
      <c r="I141" s="4">
        <v>36.5106434465958</v>
      </c>
      <c r="J141" s="6">
        <v>0.275690923975147</v>
      </c>
      <c r="K141" s="5"/>
      <c r="L141" s="7">
        <v>242.33</v>
      </c>
      <c r="M141" s="4">
        <v>145.69</v>
      </c>
    </row>
    <row r="142">
      <c r="A142" s="2" t="str">
        <f>HYPERLINK("https://www.suredividend.com/sure-analysis-EIX/","Edison International")</f>
        <v>Edison International</v>
      </c>
      <c r="B142" s="3" t="s">
        <v>19</v>
      </c>
      <c r="C142" s="4">
        <v>67.81</v>
      </c>
      <c r="D142" s="5">
        <v>0.0435039079781743</v>
      </c>
      <c r="E142" s="3">
        <v>0.0535714285714286</v>
      </c>
      <c r="F142" s="5">
        <v>0.0404023632132997</v>
      </c>
      <c r="G142" s="5">
        <v>2.79030467597827</v>
      </c>
      <c r="H142" s="4">
        <v>25746.723162</v>
      </c>
      <c r="I142" s="4">
        <v>42.0698090879084</v>
      </c>
      <c r="J142" s="6">
        <v>1.74394042248642</v>
      </c>
      <c r="K142" s="5"/>
      <c r="L142" s="7">
        <v>70.93</v>
      </c>
      <c r="M142" s="4">
        <v>53.83</v>
      </c>
    </row>
    <row r="143">
      <c r="A143" s="2" t="str">
        <f>HYPERLINK("https://www.suredividend.com/sure-analysis-research-database/","Estee Lauder Cos., Inc.")</f>
        <v>Estee Lauder Cos., Inc.</v>
      </c>
      <c r="B143" s="3" t="s">
        <v>18</v>
      </c>
      <c r="C143" s="4">
        <v>238.5</v>
      </c>
      <c r="D143" s="5">
        <v>0.009911661157314</v>
      </c>
      <c r="E143" s="3" t="s">
        <v>16</v>
      </c>
      <c r="F143" s="5" t="s">
        <v>16</v>
      </c>
      <c r="G143" s="5">
        <v>2.50992995486662</v>
      </c>
      <c r="H143" s="4">
        <v>90377.787</v>
      </c>
      <c r="I143" s="4">
        <v>39.2952864942196</v>
      </c>
      <c r="J143" s="6">
        <v>0.60773122393865</v>
      </c>
      <c r="K143" s="5"/>
      <c r="L143" s="7">
        <v>286.54</v>
      </c>
      <c r="M143" s="4">
        <v>185.4</v>
      </c>
    </row>
    <row r="144">
      <c r="A144" s="2" t="str">
        <f>HYPERLINK("https://www.suredividend.com/sure-analysis-EMN/","Eastman Chemical Co")</f>
        <v>Eastman Chemical Co</v>
      </c>
      <c r="B144" s="3" t="s">
        <v>21</v>
      </c>
      <c r="C144" s="4">
        <v>81.59</v>
      </c>
      <c r="D144" s="5">
        <v>0.0387302365485966</v>
      </c>
      <c r="E144" s="3">
        <v>0.0394736842105263</v>
      </c>
      <c r="F144" s="5">
        <v>0.0712425456433849</v>
      </c>
      <c r="G144" s="5">
        <v>3.03014363041854</v>
      </c>
      <c r="H144" s="4">
        <v>10366.214614</v>
      </c>
      <c r="I144" s="4">
        <v>13.0721495768221</v>
      </c>
      <c r="J144" s="6">
        <v>0.477187973294258</v>
      </c>
      <c r="K144" s="5"/>
      <c r="L144" s="7">
        <v>112.03</v>
      </c>
      <c r="M144" s="4">
        <v>69.28</v>
      </c>
    </row>
    <row r="145">
      <c r="A145" s="2" t="str">
        <f>HYPERLINK("https://www.suredividend.com/sure-analysis-EMR/","Emerson Electric Co.")</f>
        <v>Emerson Electric Co.</v>
      </c>
      <c r="B145" s="3" t="s">
        <v>15</v>
      </c>
      <c r="C145" s="4">
        <v>83.99</v>
      </c>
      <c r="D145" s="5">
        <v>0.0247648529586855</v>
      </c>
      <c r="E145" s="3">
        <v>0.00970873786407766</v>
      </c>
      <c r="F145" s="5">
        <v>0.0140335426188014</v>
      </c>
      <c r="G145" s="5">
        <v>2.04305987481643</v>
      </c>
      <c r="H145" s="4">
        <v>48877.556</v>
      </c>
      <c r="I145" s="4">
        <v>15.4626877570389</v>
      </c>
      <c r="J145" s="6">
        <v>0.386211696562652</v>
      </c>
      <c r="K145" s="5"/>
      <c r="L145" s="7">
        <v>99.06</v>
      </c>
      <c r="M145" s="4">
        <v>71.15</v>
      </c>
    </row>
    <row r="146">
      <c r="A146" s="2" t="str">
        <f>HYPERLINK("https://www.suredividend.com/sure-analysis-EOG/","EOG Resources, Inc.")</f>
        <v>EOG Resources, Inc.</v>
      </c>
      <c r="B146" s="3" t="s">
        <v>24</v>
      </c>
      <c r="C146" s="4">
        <v>108.62</v>
      </c>
      <c r="D146" s="5">
        <v>0.0303811452771128</v>
      </c>
      <c r="E146" s="3">
        <v>-0.333333333333333</v>
      </c>
      <c r="F146" s="5">
        <v>0.28313523290864</v>
      </c>
      <c r="G146" s="5">
        <v>2.99272131687005</v>
      </c>
      <c r="H146" s="4">
        <v>71567.105451</v>
      </c>
      <c r="I146" s="4">
        <v>9.22375376349271</v>
      </c>
      <c r="J146" s="6">
        <v>0.226378314437976</v>
      </c>
      <c r="K146" s="5"/>
      <c r="L146" s="7">
        <v>148.16</v>
      </c>
      <c r="M146" s="4">
        <v>88.87</v>
      </c>
    </row>
    <row r="147">
      <c r="A147" s="2" t="str">
        <f>HYPERLINK("https://www.suredividend.com/sure-analysis-EQIX/","Equinix Inc")</f>
        <v>Equinix Inc</v>
      </c>
      <c r="B147" s="3" t="s">
        <v>23</v>
      </c>
      <c r="C147" s="4">
        <v>687.94</v>
      </c>
      <c r="D147" s="5">
        <v>0.0198273105212663</v>
      </c>
      <c r="E147" s="3">
        <v>0.1</v>
      </c>
      <c r="F147" s="5">
        <v>0.0838368341280839</v>
      </c>
      <c r="G147" s="5">
        <v>9.25653944706064</v>
      </c>
      <c r="H147" s="4">
        <v>65450.901111</v>
      </c>
      <c r="I147" s="4">
        <v>92.9244917067346</v>
      </c>
      <c r="J147" s="6">
        <v>1.20684999309786</v>
      </c>
      <c r="K147" s="5"/>
      <c r="L147" s="7">
        <v>765.54</v>
      </c>
      <c r="M147" s="4">
        <v>492.49</v>
      </c>
    </row>
    <row r="148">
      <c r="A148" s="2" t="str">
        <f>HYPERLINK("https://www.suredividend.com/sure-analysis-EQR/","Equity Residential Properties Trust")</f>
        <v>Equity Residential Properties Trust</v>
      </c>
      <c r="B148" s="3" t="s">
        <v>23</v>
      </c>
      <c r="C148" s="4">
        <v>57.43</v>
      </c>
      <c r="D148" s="5">
        <v>0.0461431307678913</v>
      </c>
      <c r="E148" s="3">
        <v>0.0373443983402488</v>
      </c>
      <c r="F148" s="5">
        <v>0.0296680842790197</v>
      </c>
      <c r="G148" s="5">
        <v>3.08891435044342</v>
      </c>
      <c r="H148" s="4">
        <v>23689.169938</v>
      </c>
      <c r="I148" s="4">
        <v>30.6132425171712</v>
      </c>
      <c r="J148" s="6">
        <v>1.55221826655448</v>
      </c>
      <c r="K148" s="5"/>
      <c r="L148" s="7">
        <v>91.69</v>
      </c>
      <c r="M148" s="4">
        <v>57.38</v>
      </c>
    </row>
    <row r="149">
      <c r="A149" s="2" t="str">
        <f>HYPERLINK("https://www.suredividend.com/sure-analysis-ES/","Eversource Energy")</f>
        <v>Eversource Energy</v>
      </c>
      <c r="B149" s="3" t="s">
        <v>19</v>
      </c>
      <c r="C149" s="4">
        <v>74.92</v>
      </c>
      <c r="D149" s="5">
        <v>0.0360384410037373</v>
      </c>
      <c r="E149" s="3">
        <v>0.0588235294117647</v>
      </c>
      <c r="F149" s="5">
        <v>0.0597476908802026</v>
      </c>
      <c r="G149" s="5">
        <v>2.55644237874631</v>
      </c>
      <c r="H149" s="4">
        <v>26289.589582</v>
      </c>
      <c r="I149" s="4">
        <v>18.7131165278049</v>
      </c>
      <c r="J149" s="6">
        <v>0.631220340431189</v>
      </c>
      <c r="K149" s="5"/>
      <c r="L149" s="7">
        <v>92.2</v>
      </c>
      <c r="M149" s="4">
        <v>69.39</v>
      </c>
    </row>
    <row r="150">
      <c r="A150" s="2" t="str">
        <f>HYPERLINK("https://www.suredividend.com/sure-analysis-ESS/","Essex Property Trust, Inc.")</f>
        <v>Essex Property Trust, Inc.</v>
      </c>
      <c r="B150" s="3" t="s">
        <v>23</v>
      </c>
      <c r="C150" s="4">
        <v>206.14</v>
      </c>
      <c r="D150" s="5">
        <v>0.0448239060832444</v>
      </c>
      <c r="E150" s="3">
        <v>0.0526315789473685</v>
      </c>
      <c r="F150" s="5">
        <v>0.0341462163257455</v>
      </c>
      <c r="G150" s="5">
        <v>8.675102264251</v>
      </c>
      <c r="H150" s="4">
        <v>14979.864002</v>
      </c>
      <c r="I150" s="4">
        <v>36.6870284019935</v>
      </c>
      <c r="J150" s="6">
        <v>1.38358887787097</v>
      </c>
      <c r="K150" s="5"/>
      <c r="L150" s="7">
        <v>353.43</v>
      </c>
      <c r="M150" s="4">
        <v>203.13</v>
      </c>
    </row>
    <row r="151">
      <c r="A151" s="2" t="str">
        <f>HYPERLINK("https://www.suredividend.com/sure-analysis-ETN/","Eaton Corporation plc")</f>
        <v>Eaton Corporation plc</v>
      </c>
      <c r="B151" s="3" t="s">
        <v>15</v>
      </c>
      <c r="C151" s="4">
        <v>166.94</v>
      </c>
      <c r="D151" s="5">
        <v>0.0206062058224511</v>
      </c>
      <c r="E151" s="3">
        <v>0.0617283950617282</v>
      </c>
      <c r="F151" s="5">
        <v>0.0543648111252237</v>
      </c>
      <c r="G151" s="5">
        <v>4.05842334414788</v>
      </c>
      <c r="H151" s="4">
        <v>70664.9</v>
      </c>
      <c r="I151" s="4">
        <v>28.7022339561332</v>
      </c>
      <c r="J151" s="6">
        <v>0.660981000675551</v>
      </c>
      <c r="K151" s="5"/>
      <c r="L151" s="7">
        <v>177.66</v>
      </c>
      <c r="M151" s="4">
        <v>120.62</v>
      </c>
    </row>
    <row r="152">
      <c r="A152" s="2" t="str">
        <f>HYPERLINK("https://www.suredividend.com/sure-analysis-ETR/","Entergy Corp.")</f>
        <v>Entergy Corp.</v>
      </c>
      <c r="B152" s="3" t="s">
        <v>19</v>
      </c>
      <c r="C152" s="4">
        <v>103.15</v>
      </c>
      <c r="D152" s="5">
        <v>0.0414929714008725</v>
      </c>
      <c r="E152" s="3">
        <v>0.0594059405940594</v>
      </c>
      <c r="F152" s="5">
        <v>0.0375254396284947</v>
      </c>
      <c r="G152" s="5">
        <v>4.07116567142983</v>
      </c>
      <c r="H152" s="4">
        <v>22211.408295</v>
      </c>
      <c r="I152" s="4">
        <v>20.1342393577847</v>
      </c>
      <c r="J152" s="6">
        <v>0.758131409949689</v>
      </c>
      <c r="K152" s="5"/>
      <c r="L152" s="7">
        <v>120.99</v>
      </c>
      <c r="M152" s="4">
        <v>92.14</v>
      </c>
    </row>
    <row r="153">
      <c r="A153" s="2" t="str">
        <f>HYPERLINK("https://www.suredividend.com/sure-analysis-EVRG/","Evergy Inc")</f>
        <v>Evergy Inc</v>
      </c>
      <c r="B153" s="3" t="s">
        <v>19</v>
      </c>
      <c r="C153" s="4">
        <v>58.95</v>
      </c>
      <c r="D153" s="5">
        <v>0.0415606446140797</v>
      </c>
      <c r="E153" s="3" t="s">
        <v>16</v>
      </c>
      <c r="F153" s="5" t="s">
        <v>16</v>
      </c>
      <c r="G153" s="5">
        <v>0.0</v>
      </c>
      <c r="H153" s="4">
        <v>13666.186612</v>
      </c>
      <c r="I153" s="4">
        <v>18.156219757938</v>
      </c>
      <c r="J153" s="6">
        <v>0.0</v>
      </c>
      <c r="K153" s="5"/>
      <c r="L153" s="7">
        <v>71.18</v>
      </c>
      <c r="M153" s="4">
        <v>53.56</v>
      </c>
    </row>
    <row r="154">
      <c r="A154" s="2" t="str">
        <f>HYPERLINK("https://www.suredividend.com/sure-analysis-research-database/","Edwards Lifesciences Corp")</f>
        <v>Edwards Lifesciences Corp</v>
      </c>
      <c r="B154" s="3" t="s">
        <v>13</v>
      </c>
      <c r="C154" s="4">
        <v>81.73</v>
      </c>
      <c r="D154" s="5">
        <v>0.0</v>
      </c>
      <c r="E154" s="3" t="s">
        <v>16</v>
      </c>
      <c r="F154" s="5" t="s">
        <v>16</v>
      </c>
      <c r="G154" s="5">
        <v>0.0</v>
      </c>
      <c r="H154" s="4">
        <v>47004.376109</v>
      </c>
      <c r="I154" s="4">
        <v>30.8853249943623</v>
      </c>
      <c r="J154" s="6">
        <v>0.0</v>
      </c>
      <c r="K154" s="5"/>
      <c r="L154" s="7">
        <v>131.1</v>
      </c>
      <c r="M154" s="4">
        <v>67.13</v>
      </c>
    </row>
    <row r="155">
      <c r="A155" s="2" t="str">
        <f>HYPERLINK("https://www.suredividend.com/sure-analysis-EXC/","Exelon Corp.")</f>
        <v>Exelon Corp.</v>
      </c>
      <c r="B155" s="3" t="s">
        <v>19</v>
      </c>
      <c r="C155" s="4">
        <v>40.68</v>
      </c>
      <c r="D155" s="5">
        <v>0.0353982300884955</v>
      </c>
      <c r="E155" s="3">
        <v>0.0666666666666666</v>
      </c>
      <c r="F155" s="5">
        <v>0.00854825230393241</v>
      </c>
      <c r="G155" s="5">
        <v>1.35556290316115</v>
      </c>
      <c r="H155" s="4">
        <v>41136.972405</v>
      </c>
      <c r="I155" s="4">
        <v>18.9571301404516</v>
      </c>
      <c r="J155" s="6">
        <v>0.616164955982345</v>
      </c>
      <c r="K155" s="5"/>
      <c r="L155" s="7">
        <v>49.12</v>
      </c>
      <c r="M155" s="4">
        <v>34.58</v>
      </c>
    </row>
    <row r="156">
      <c r="A156" s="2" t="str">
        <f>HYPERLINK("https://www.suredividend.com/sure-analysis-EXPD/","Expeditors International Of Washington, Inc.")</f>
        <v>Expeditors International Of Washington, Inc.</v>
      </c>
      <c r="B156" s="3" t="s">
        <v>15</v>
      </c>
      <c r="C156" s="4">
        <v>105.9</v>
      </c>
      <c r="D156" s="5">
        <v>0.0126534466477809</v>
      </c>
      <c r="E156" s="3" t="s">
        <v>16</v>
      </c>
      <c r="F156" s="5" t="s">
        <v>16</v>
      </c>
      <c r="G156" s="5">
        <v>1.33604676242382</v>
      </c>
      <c r="H156" s="4">
        <v>16891.146014</v>
      </c>
      <c r="I156" s="4">
        <v>12.4437589931921</v>
      </c>
      <c r="J156" s="6">
        <v>0.161749002714748</v>
      </c>
      <c r="K156" s="5"/>
      <c r="L156" s="7">
        <v>119.9</v>
      </c>
      <c r="M156" s="4">
        <v>85.57</v>
      </c>
    </row>
    <row r="157">
      <c r="A157" s="2" t="str">
        <f>HYPERLINK("https://www.suredividend.com/sure-analysis-research-database/","Expedia Group Inc")</f>
        <v>Expedia Group Inc</v>
      </c>
      <c r="B157" s="3" t="s">
        <v>22</v>
      </c>
      <c r="C157" s="4">
        <v>96.75</v>
      </c>
      <c r="D157" s="5">
        <v>0.0</v>
      </c>
      <c r="E157" s="3" t="s">
        <v>16</v>
      </c>
      <c r="F157" s="5" t="s">
        <v>16</v>
      </c>
      <c r="G157" s="5">
        <v>0.0</v>
      </c>
      <c r="H157" s="4">
        <v>15907.435552</v>
      </c>
      <c r="I157" s="4">
        <v>45.191578272784</v>
      </c>
      <c r="J157" s="6">
        <v>0.0</v>
      </c>
      <c r="K157" s="5"/>
      <c r="L157" s="7">
        <v>203.98</v>
      </c>
      <c r="M157" s="4">
        <v>82.39</v>
      </c>
    </row>
    <row r="158">
      <c r="A158" s="2" t="str">
        <f>HYPERLINK("https://www.suredividend.com/sure-analysis-EXR/","Extra Space Storage Inc.")</f>
        <v>Extra Space Storage Inc.</v>
      </c>
      <c r="B158" s="3" t="s">
        <v>23</v>
      </c>
      <c r="C158" s="4">
        <v>158.66</v>
      </c>
      <c r="D158" s="5">
        <v>0.0408420521870666</v>
      </c>
      <c r="E158" s="3">
        <v>0.08</v>
      </c>
      <c r="F158" s="5">
        <v>0.135019473205883</v>
      </c>
      <c r="G158" s="5">
        <v>5.92065905721002</v>
      </c>
      <c r="H158" s="4">
        <v>22827.319269</v>
      </c>
      <c r="I158" s="4">
        <v>26.5592373925958</v>
      </c>
      <c r="J158" s="6">
        <v>0.975396879276774</v>
      </c>
      <c r="K158" s="5"/>
      <c r="L158" s="7">
        <v>216.5</v>
      </c>
      <c r="M158" s="4">
        <v>139.97</v>
      </c>
    </row>
    <row r="159">
      <c r="A159" s="2" t="str">
        <f>HYPERLINK("https://www.suredividend.com/sure-analysis-F/","Ford Motor Co.")</f>
        <v>Ford Motor Co.</v>
      </c>
      <c r="B159" s="3" t="s">
        <v>22</v>
      </c>
      <c r="C159" s="4">
        <v>11.72</v>
      </c>
      <c r="D159" s="5">
        <v>0.0511945392491467</v>
      </c>
      <c r="E159" s="3" t="s">
        <v>16</v>
      </c>
      <c r="F159" s="5" t="s">
        <v>16</v>
      </c>
      <c r="G159" s="5">
        <v>0.527333851070682</v>
      </c>
      <c r="H159" s="4">
        <v>51212.513588</v>
      </c>
      <c r="I159" s="4" t="s">
        <v>16</v>
      </c>
      <c r="J159" s="6" t="s">
        <v>16</v>
      </c>
      <c r="K159" s="5"/>
      <c r="L159" s="7">
        <v>16.49</v>
      </c>
      <c r="M159" s="4">
        <v>9.9</v>
      </c>
    </row>
    <row r="160">
      <c r="A160" s="2" t="str">
        <f>HYPERLINK("https://www.suredividend.com/sure-analysis-FANG/","Diamondback Energy Inc")</f>
        <v>Diamondback Energy Inc</v>
      </c>
      <c r="B160" s="3" t="s">
        <v>24</v>
      </c>
      <c r="C160" s="4">
        <v>130.62</v>
      </c>
      <c r="D160" s="5">
        <v>0.0244985453988669</v>
      </c>
      <c r="E160" s="3">
        <v>-0.0652173913043477</v>
      </c>
      <c r="F160" s="5">
        <v>0.628873798964635</v>
      </c>
      <c r="G160" s="5">
        <v>2.96287636252107</v>
      </c>
      <c r="H160" s="4">
        <v>26943.716831</v>
      </c>
      <c r="I160" s="4">
        <v>6.14311829247606</v>
      </c>
      <c r="J160" s="6">
        <v>0.119278436494407</v>
      </c>
      <c r="K160" s="5"/>
      <c r="L160" s="7">
        <v>166.5</v>
      </c>
      <c r="M160" s="4">
        <v>100.44</v>
      </c>
    </row>
    <row r="161">
      <c r="A161" s="2" t="str">
        <f>HYPERLINK("https://www.suredividend.com/sure-analysis-FAST/","Fastenal Co.")</f>
        <v>Fastenal Co.</v>
      </c>
      <c r="B161" s="3" t="s">
        <v>15</v>
      </c>
      <c r="C161" s="4">
        <v>53.14</v>
      </c>
      <c r="D161" s="5">
        <v>0.026345502446368</v>
      </c>
      <c r="E161" s="3">
        <v>0.129032258064516</v>
      </c>
      <c r="F161" s="5">
        <v>-0.0263528193848319</v>
      </c>
      <c r="G161" s="5">
        <v>1.26755434771952</v>
      </c>
      <c r="H161" s="4">
        <v>30649.169463</v>
      </c>
      <c r="I161" s="4">
        <v>28.1987022388812</v>
      </c>
      <c r="J161" s="6">
        <v>0.670663676042076</v>
      </c>
      <c r="K161" s="5"/>
      <c r="L161" s="7">
        <v>59.21</v>
      </c>
      <c r="M161" s="4">
        <v>43.14</v>
      </c>
    </row>
    <row r="162">
      <c r="A162" s="2" t="str">
        <f>HYPERLINK("https://www.suredividend.com/sure-analysis-research-database/","Meta Platforms Inc")</f>
        <v>Meta Platforms Inc</v>
      </c>
      <c r="B162" s="3" t="s">
        <v>25</v>
      </c>
      <c r="C162" s="4">
        <v>196.64</v>
      </c>
      <c r="D162" s="5">
        <v>0.0</v>
      </c>
      <c r="E162" s="3" t="s">
        <v>16</v>
      </c>
      <c r="F162" s="5" t="s">
        <v>16</v>
      </c>
      <c r="G162" s="5">
        <v>0.0</v>
      </c>
      <c r="H162" s="4">
        <v>561210.58517</v>
      </c>
      <c r="I162" s="4">
        <v>15.0305475700337</v>
      </c>
      <c r="J162" s="6">
        <v>0.0</v>
      </c>
      <c r="K162" s="5"/>
      <c r="L162" s="7">
        <v>384.33</v>
      </c>
      <c r="M162" s="4">
        <v>169.0</v>
      </c>
    </row>
    <row r="163">
      <c r="A163" s="2" t="str">
        <f>HYPERLINK("https://www.suredividend.com/sure-analysis-FCX/","Freeport-McMoRan Inc")</f>
        <v>Freeport-McMoRan Inc</v>
      </c>
      <c r="B163" s="3" t="s">
        <v>21</v>
      </c>
      <c r="C163" s="4">
        <v>38.26</v>
      </c>
      <c r="D163" s="5">
        <v>0.00784108729743857</v>
      </c>
      <c r="E163" s="3">
        <v>0.0</v>
      </c>
      <c r="F163" s="5">
        <v>0.0844717711976985</v>
      </c>
      <c r="G163" s="5">
        <v>0.44890201850508</v>
      </c>
      <c r="H163" s="4">
        <v>62564.23502</v>
      </c>
      <c r="I163" s="4">
        <v>18.0769243051054</v>
      </c>
      <c r="J163" s="6">
        <v>0.187825112345221</v>
      </c>
      <c r="K163" s="5"/>
      <c r="L163" s="7">
        <v>51.54</v>
      </c>
      <c r="M163" s="4">
        <v>24.69</v>
      </c>
    </row>
    <row r="164">
      <c r="A164" s="2" t="str">
        <f>HYPERLINK("https://www.suredividend.com/sure-analysis-FDX/","Fedex Corp")</f>
        <v>Fedex Corp</v>
      </c>
      <c r="B164" s="3" t="s">
        <v>15</v>
      </c>
      <c r="C164" s="4">
        <v>219.83</v>
      </c>
      <c r="D164" s="5">
        <v>0.0209252604285129</v>
      </c>
      <c r="E164" s="3">
        <v>0.533333333333333</v>
      </c>
      <c r="F164" s="5">
        <v>0.120874261795832</v>
      </c>
      <c r="G164" s="5">
        <v>3.42838277054371</v>
      </c>
      <c r="H164" s="4">
        <v>52771.194031</v>
      </c>
      <c r="I164" s="4">
        <v>15.8329415035103</v>
      </c>
      <c r="J164" s="6">
        <v>0.268261562640353</v>
      </c>
      <c r="K164" s="5"/>
      <c r="L164" s="7">
        <v>245.75</v>
      </c>
      <c r="M164" s="4">
        <v>140.97</v>
      </c>
    </row>
    <row r="165">
      <c r="A165" s="2" t="str">
        <f>HYPERLINK("https://www.suredividend.com/sure-analysis-FE/","Firstenergy Corp.")</f>
        <v>Firstenergy Corp.</v>
      </c>
      <c r="B165" s="3" t="s">
        <v>19</v>
      </c>
      <c r="C165" s="4">
        <v>39.38</v>
      </c>
      <c r="D165" s="5">
        <v>0.0396140172676485</v>
      </c>
      <c r="E165" s="3">
        <v>0.0</v>
      </c>
      <c r="F165" s="5">
        <v>0.0161373647415956</v>
      </c>
      <c r="G165" s="5">
        <v>1.53678815424966</v>
      </c>
      <c r="H165" s="4">
        <v>22763.91342</v>
      </c>
      <c r="I165" s="4">
        <v>56.0687522648275</v>
      </c>
      <c r="J165" s="6">
        <v>2.16510024549121</v>
      </c>
      <c r="K165" s="5"/>
      <c r="L165" s="7">
        <v>46.98</v>
      </c>
      <c r="M165" s="4">
        <v>34.27</v>
      </c>
    </row>
    <row r="166">
      <c r="A166" s="2" t="str">
        <f>HYPERLINK("https://www.suredividend.com/sure-analysis-FIS/","Fidelity National Information Services, Inc.")</f>
        <v>Fidelity National Information Services, Inc.</v>
      </c>
      <c r="B166" s="3" t="s">
        <v>17</v>
      </c>
      <c r="C166" s="4">
        <v>53.09</v>
      </c>
      <c r="D166" s="5">
        <v>0.03917875306084</v>
      </c>
      <c r="E166" s="3">
        <v>0.106382978723404</v>
      </c>
      <c r="F166" s="5">
        <v>0.10197228772148</v>
      </c>
      <c r="G166" s="5">
        <v>1.86328473280872</v>
      </c>
      <c r="H166" s="4">
        <v>37842.434789</v>
      </c>
      <c r="I166" s="4" t="s">
        <v>16</v>
      </c>
      <c r="J166" s="6" t="s">
        <v>16</v>
      </c>
      <c r="K166" s="5"/>
      <c r="L166" s="7">
        <v>104.88</v>
      </c>
      <c r="M166" s="4">
        <v>56.15</v>
      </c>
    </row>
    <row r="167">
      <c r="A167" s="2" t="str">
        <f>HYPERLINK("https://www.suredividend.com/sure-analysis-research-database/","Fiserv, Inc.")</f>
        <v>Fiserv, Inc.</v>
      </c>
      <c r="B167" s="3" t="s">
        <v>17</v>
      </c>
      <c r="C167" s="4">
        <v>113.04</v>
      </c>
      <c r="D167" s="5">
        <v>0.0</v>
      </c>
      <c r="E167" s="3" t="s">
        <v>16</v>
      </c>
      <c r="F167" s="5" t="s">
        <v>16</v>
      </c>
      <c r="G167" s="5">
        <v>0.0</v>
      </c>
      <c r="H167" s="4">
        <v>74282.222979</v>
      </c>
      <c r="I167" s="4">
        <v>29.3605624422213</v>
      </c>
      <c r="J167" s="6">
        <v>0.0</v>
      </c>
      <c r="K167" s="5"/>
      <c r="L167" s="7">
        <v>118.29</v>
      </c>
      <c r="M167" s="4">
        <v>87.03</v>
      </c>
    </row>
    <row r="168">
      <c r="A168" s="2" t="str">
        <f>HYPERLINK("https://www.suredividend.com/sure-analysis-FITB/","Fifth Third Bancorp")</f>
        <v>Fifth Third Bancorp</v>
      </c>
      <c r="B168" s="3" t="s">
        <v>20</v>
      </c>
      <c r="C168" s="4">
        <v>27.39</v>
      </c>
      <c r="D168" s="5">
        <v>0.0481927710843373</v>
      </c>
      <c r="E168" s="3">
        <v>0.0999999999999998</v>
      </c>
      <c r="F168" s="5">
        <v>0.155789624365014</v>
      </c>
      <c r="G168" s="5">
        <v>1.24206611258654</v>
      </c>
      <c r="H168" s="4">
        <v>24585.139622</v>
      </c>
      <c r="I168" s="4">
        <v>10.5606269854811</v>
      </c>
      <c r="J168" s="6">
        <v>0.370766003757176</v>
      </c>
      <c r="K168" s="5"/>
      <c r="L168" s="7">
        <v>46.35</v>
      </c>
      <c r="M168" s="4">
        <v>30.61</v>
      </c>
    </row>
    <row r="169">
      <c r="A169" s="2" t="str">
        <f>HYPERLINK("https://www.suredividend.com/sure-analysis-research-database/","Fleetcor Technologies Inc")</f>
        <v>Fleetcor Technologies Inc</v>
      </c>
      <c r="B169" s="3" t="s">
        <v>17</v>
      </c>
      <c r="C169" s="4">
        <v>210.63</v>
      </c>
      <c r="D169" s="5">
        <v>0.0</v>
      </c>
      <c r="E169" s="3" t="s">
        <v>16</v>
      </c>
      <c r="F169" s="5" t="s">
        <v>16</v>
      </c>
      <c r="G169" s="5">
        <v>0.0</v>
      </c>
      <c r="H169" s="4">
        <v>15780.114634</v>
      </c>
      <c r="I169" s="4">
        <v>16.5353328934841</v>
      </c>
      <c r="J169" s="6">
        <v>0.0</v>
      </c>
      <c r="K169" s="5"/>
      <c r="L169" s="7">
        <v>265.3</v>
      </c>
      <c r="M169" s="4">
        <v>161.69</v>
      </c>
    </row>
    <row r="170">
      <c r="A170" s="2" t="str">
        <f>HYPERLINK("https://www.suredividend.com/sure-analysis-FMC/","FMC Corp.")</f>
        <v>FMC Corp.</v>
      </c>
      <c r="B170" s="3" t="s">
        <v>21</v>
      </c>
      <c r="C170" s="4">
        <v>121.53</v>
      </c>
      <c r="D170" s="5">
        <v>0.0190899366411585</v>
      </c>
      <c r="E170" s="3">
        <v>0.0943396226415094</v>
      </c>
      <c r="F170" s="5">
        <v>0.285845560818988</v>
      </c>
      <c r="G170" s="5">
        <v>2.15486222613929</v>
      </c>
      <c r="H170" s="4">
        <v>16064.227234</v>
      </c>
      <c r="I170" s="4">
        <v>21.8620403287969</v>
      </c>
      <c r="J170" s="6">
        <v>0.371527970024016</v>
      </c>
      <c r="K170" s="5"/>
      <c r="L170" s="7">
        <v>138.96</v>
      </c>
      <c r="M170" s="4">
        <v>97.3</v>
      </c>
    </row>
    <row r="171">
      <c r="A171" s="2" t="str">
        <f>HYPERLINK("https://www.suredividend.com/sure-analysis-research-database/","Fox Corporation")</f>
        <v>Fox Corporation</v>
      </c>
      <c r="B171" s="3" t="s">
        <v>25</v>
      </c>
      <c r="C171" s="4">
        <v>31.03</v>
      </c>
      <c r="D171" s="5">
        <v>0.015468861650085</v>
      </c>
      <c r="E171" s="3" t="s">
        <v>16</v>
      </c>
      <c r="F171" s="5" t="s">
        <v>16</v>
      </c>
      <c r="G171" s="5">
        <v>0.498097345132743</v>
      </c>
      <c r="H171" s="4">
        <v>18020.497975</v>
      </c>
      <c r="I171" s="4">
        <v>0.0</v>
      </c>
      <c r="J171" s="6" t="s">
        <v>16</v>
      </c>
      <c r="K171" s="5"/>
      <c r="L171" s="7">
        <v>38.7</v>
      </c>
      <c r="M171" s="4">
        <v>26.15</v>
      </c>
    </row>
    <row r="172">
      <c r="A172" s="2" t="str">
        <f>HYPERLINK("https://www.suredividend.com/sure-analysis-FOXA/","Fox Corporation")</f>
        <v>Fox Corporation</v>
      </c>
      <c r="B172" s="3" t="s">
        <v>25</v>
      </c>
      <c r="C172" s="4">
        <v>33.73</v>
      </c>
      <c r="D172" s="5">
        <v>0.0154165431366735</v>
      </c>
      <c r="E172" s="3" t="s">
        <v>16</v>
      </c>
      <c r="F172" s="5" t="s">
        <v>16</v>
      </c>
      <c r="G172" s="5">
        <v>0.498248538011695</v>
      </c>
      <c r="H172" s="4">
        <v>18020.497975</v>
      </c>
      <c r="I172" s="4">
        <v>16.2493218892335</v>
      </c>
      <c r="J172" s="6">
        <v>0.252918039599845</v>
      </c>
      <c r="K172" s="5"/>
      <c r="L172" s="7">
        <v>42.43</v>
      </c>
      <c r="M172" s="4">
        <v>27.82</v>
      </c>
    </row>
    <row r="173">
      <c r="A173" s="2" t="str">
        <f>HYPERLINK("https://www.suredividend.com/sure-analysis-research-database/","First Republic Bank")</f>
        <v>First Republic Bank</v>
      </c>
      <c r="B173" s="3" t="s">
        <v>20</v>
      </c>
      <c r="C173" s="4">
        <v>15.77</v>
      </c>
      <c r="D173" s="5">
        <v>0.008737922126301</v>
      </c>
      <c r="E173" s="3">
        <v>0.227272727272727</v>
      </c>
      <c r="F173" s="5">
        <v>0.0844717711976985</v>
      </c>
      <c r="G173" s="5">
        <v>1.07668676440285</v>
      </c>
      <c r="H173" s="4">
        <v>22136.080051</v>
      </c>
      <c r="I173" s="4">
        <v>14.4776684938661</v>
      </c>
      <c r="J173" s="6">
        <v>0.128482907446641</v>
      </c>
      <c r="K173" s="5"/>
      <c r="L173" s="7">
        <v>172.86</v>
      </c>
      <c r="M173" s="4">
        <v>106.65</v>
      </c>
    </row>
    <row r="174">
      <c r="A174" s="2" t="str">
        <f>HYPERLINK("https://www.suredividend.com/sure-analysis-research-database/","Fortinet Inc")</f>
        <v>Fortinet Inc</v>
      </c>
      <c r="B174" s="3" t="s">
        <v>17</v>
      </c>
      <c r="C174" s="4">
        <v>62.46</v>
      </c>
      <c r="D174" s="5">
        <v>0.0</v>
      </c>
      <c r="E174" s="3" t="s">
        <v>16</v>
      </c>
      <c r="F174" s="5" t="s">
        <v>16</v>
      </c>
      <c r="G174" s="5">
        <v>0.0</v>
      </c>
      <c r="H174" s="4">
        <v>47702.593023</v>
      </c>
      <c r="I174" s="4">
        <v>55.6428240088184</v>
      </c>
      <c r="J174" s="6">
        <v>0.0</v>
      </c>
      <c r="K174" s="5"/>
      <c r="L174" s="7">
        <v>71.52</v>
      </c>
      <c r="M174" s="4">
        <v>42.61</v>
      </c>
    </row>
    <row r="175">
      <c r="A175" s="2" t="str">
        <f>HYPERLINK("https://www.suredividend.com/sure-analysis-research-database/","Fortive Corp")</f>
        <v>Fortive Corp</v>
      </c>
      <c r="B175" s="3" t="s">
        <v>17</v>
      </c>
      <c r="C175" s="4">
        <v>65.94</v>
      </c>
      <c r="D175" s="5">
        <v>0.004102017793246</v>
      </c>
      <c r="E175" s="3">
        <v>0.0</v>
      </c>
      <c r="F175" s="5">
        <v>0.0</v>
      </c>
      <c r="G175" s="5">
        <v>0.279552512609762</v>
      </c>
      <c r="H175" s="4">
        <v>24070.497061</v>
      </c>
      <c r="I175" s="4">
        <v>31.8730098800979</v>
      </c>
      <c r="J175" s="6">
        <v>0.133757183066871</v>
      </c>
      <c r="K175" s="5"/>
      <c r="L175" s="7">
        <v>69.71</v>
      </c>
      <c r="M175" s="4">
        <v>52.3</v>
      </c>
    </row>
    <row r="176">
      <c r="A176" s="2" t="str">
        <f>HYPERLINK("https://www.suredividend.com/sure-analysis-GD/","General Dynamics Corp.")</f>
        <v>General Dynamics Corp.</v>
      </c>
      <c r="B176" s="3" t="s">
        <v>15</v>
      </c>
      <c r="C176" s="4">
        <v>222.37</v>
      </c>
      <c r="D176" s="5">
        <v>0.0237442101002833</v>
      </c>
      <c r="E176" s="3">
        <v>0.0588235294117647</v>
      </c>
      <c r="F176" s="5">
        <v>0.0626188588998706</v>
      </c>
      <c r="G176" s="5">
        <v>4.99880965360076</v>
      </c>
      <c r="H176" s="4">
        <v>63404.319676</v>
      </c>
      <c r="I176" s="4">
        <v>18.7033391375103</v>
      </c>
      <c r="J176" s="6">
        <v>0.410074622936896</v>
      </c>
      <c r="K176" s="5"/>
      <c r="L176" s="7">
        <v>255.49</v>
      </c>
      <c r="M176" s="4">
        <v>204.68</v>
      </c>
    </row>
    <row r="177">
      <c r="A177" s="2" t="str">
        <f>HYPERLINK("https://www.suredividend.com/sure-analysis-GE/","General Electric Co.")</f>
        <v>General Electric Co.</v>
      </c>
      <c r="B177" s="3" t="s">
        <v>15</v>
      </c>
      <c r="C177" s="4">
        <v>92.18</v>
      </c>
      <c r="D177" s="5">
        <v>0.00347146886526361</v>
      </c>
      <c r="E177" s="3">
        <v>0.0</v>
      </c>
      <c r="F177" s="5">
        <v>-0.0778920885182722</v>
      </c>
      <c r="G177" s="5">
        <v>0.251429648686899</v>
      </c>
      <c r="H177" s="4">
        <v>94092.572448</v>
      </c>
      <c r="I177" s="4" t="s">
        <v>16</v>
      </c>
      <c r="J177" s="6" t="s">
        <v>16</v>
      </c>
      <c r="K177" s="5"/>
      <c r="L177" s="7">
        <v>87.04</v>
      </c>
      <c r="M177" s="4">
        <v>47.06</v>
      </c>
    </row>
    <row r="178">
      <c r="A178" s="2" t="str">
        <f>HYPERLINK("https://www.suredividend.com/sure-analysis-GILD/","Gilead Sciences, Inc.")</f>
        <v>Gilead Sciences, Inc.</v>
      </c>
      <c r="B178" s="3" t="s">
        <v>13</v>
      </c>
      <c r="C178" s="4">
        <v>79.14</v>
      </c>
      <c r="D178" s="5">
        <v>0.0379075056861258</v>
      </c>
      <c r="E178" s="3">
        <v>0.0273972602739727</v>
      </c>
      <c r="F178" s="5">
        <v>0.056421622299043</v>
      </c>
      <c r="G178" s="5">
        <v>2.8769150939119</v>
      </c>
      <c r="H178" s="4">
        <v>101152.699041</v>
      </c>
      <c r="I178" s="4">
        <v>22.0280267946297</v>
      </c>
      <c r="J178" s="6">
        <v>0.790361289536236</v>
      </c>
      <c r="K178" s="5"/>
      <c r="L178" s="7">
        <v>89.29</v>
      </c>
      <c r="M178" s="4">
        <v>54.82</v>
      </c>
    </row>
    <row r="179">
      <c r="A179" s="2" t="str">
        <f>HYPERLINK("https://www.suredividend.com/sure-analysis-GIS/","General Mills, Inc.")</f>
        <v>General Mills, Inc.</v>
      </c>
      <c r="B179" s="3" t="s">
        <v>18</v>
      </c>
      <c r="C179" s="4">
        <v>80.75</v>
      </c>
      <c r="D179" s="5">
        <v>0.0267492260061919</v>
      </c>
      <c r="E179" s="3">
        <v>0.0588235294117647</v>
      </c>
      <c r="F179" s="5">
        <v>0.0196227946066551</v>
      </c>
      <c r="G179" s="5">
        <v>2.10919331849625</v>
      </c>
      <c r="H179" s="4">
        <v>46933.013073</v>
      </c>
      <c r="I179" s="4">
        <v>16.1337274228944</v>
      </c>
      <c r="J179" s="6">
        <v>0.440332634341598</v>
      </c>
      <c r="K179" s="5"/>
      <c r="L179" s="7">
        <v>87.79</v>
      </c>
      <c r="M179" s="4">
        <v>59.98</v>
      </c>
    </row>
    <row r="180">
      <c r="A180" s="2" t="str">
        <f>HYPERLINK("https://www.suredividend.com/sure-analysis-GL/","Globe Life Inc")</f>
        <v>Globe Life Inc</v>
      </c>
      <c r="B180" s="3" t="s">
        <v>20</v>
      </c>
      <c r="C180" s="4">
        <v>109.89</v>
      </c>
      <c r="D180" s="5">
        <v>0.00819000819000819</v>
      </c>
      <c r="E180" s="3">
        <v>0.0506329113924051</v>
      </c>
      <c r="F180" s="5">
        <v>0.0533667940058157</v>
      </c>
      <c r="G180" s="5">
        <v>0.82767652431095</v>
      </c>
      <c r="H180" s="4">
        <v>11635.683864</v>
      </c>
      <c r="I180" s="4">
        <v>15.7301891887295</v>
      </c>
      <c r="J180" s="6">
        <v>0.110800070188882</v>
      </c>
      <c r="K180" s="5"/>
      <c r="L180" s="7">
        <v>123.85</v>
      </c>
      <c r="M180" s="4">
        <v>87.36</v>
      </c>
    </row>
    <row r="181">
      <c r="A181" s="2" t="str">
        <f>HYPERLINK("https://www.suredividend.com/sure-analysis-GLW/","Corning, Inc.")</f>
        <v>Corning, Inc.</v>
      </c>
      <c r="B181" s="3" t="s">
        <v>17</v>
      </c>
      <c r="C181" s="4">
        <v>33.67</v>
      </c>
      <c r="D181" s="5">
        <v>0.0332640332640332</v>
      </c>
      <c r="E181" s="3">
        <v>0.0370370370370369</v>
      </c>
      <c r="F181" s="5">
        <v>0.0923884641403731</v>
      </c>
      <c r="G181" s="5">
        <v>1.07698307319418</v>
      </c>
      <c r="H181" s="4">
        <v>29858.291894</v>
      </c>
      <c r="I181" s="4">
        <v>22.68867165193</v>
      </c>
      <c r="J181" s="6">
        <v>0.699339657918304</v>
      </c>
      <c r="K181" s="5"/>
      <c r="L181" s="7">
        <v>37.6</v>
      </c>
      <c r="M181" s="4">
        <v>28.51</v>
      </c>
    </row>
    <row r="182">
      <c r="A182" s="2" t="str">
        <f>HYPERLINK("https://www.suredividend.com/sure-analysis-research-database/","General Motors Company")</f>
        <v>General Motors Company</v>
      </c>
      <c r="B182" s="3" t="s">
        <v>22</v>
      </c>
      <c r="C182" s="4">
        <v>35.1</v>
      </c>
      <c r="D182" s="5">
        <v>0.00656869728381</v>
      </c>
      <c r="E182" s="3" t="s">
        <v>16</v>
      </c>
      <c r="F182" s="5" t="s">
        <v>16</v>
      </c>
      <c r="G182" s="5">
        <v>0.269382275609054</v>
      </c>
      <c r="H182" s="4">
        <v>57194.072638</v>
      </c>
      <c r="I182" s="4">
        <v>6.41692725662066</v>
      </c>
      <c r="J182" s="6">
        <v>0.0439449062983774</v>
      </c>
      <c r="K182" s="5"/>
      <c r="L182" s="7">
        <v>46.42</v>
      </c>
      <c r="M182" s="4">
        <v>30.12</v>
      </c>
    </row>
    <row r="183">
      <c r="A183" s="2" t="str">
        <f t="shared" ref="A183:A184" si="1">HYPERLINK("https://www.suredividend.com/sure-analysis-research-database/","Alphabet Inc")</f>
        <v>Alphabet Inc</v>
      </c>
      <c r="B183" s="3" t="s">
        <v>25</v>
      </c>
      <c r="C183" s="4">
        <v>105.84</v>
      </c>
      <c r="D183" s="5">
        <v>0.0</v>
      </c>
      <c r="E183" s="3" t="s">
        <v>16</v>
      </c>
      <c r="F183" s="5" t="s">
        <v>16</v>
      </c>
      <c r="G183" s="5">
        <v>0.0</v>
      </c>
      <c r="H183" s="4">
        <v>1118890.76</v>
      </c>
      <c r="I183" s="4">
        <v>0.0</v>
      </c>
      <c r="J183" s="6" t="s">
        <v>16</v>
      </c>
      <c r="K183" s="5"/>
      <c r="L183" s="7">
        <v>144.16</v>
      </c>
      <c r="M183" s="4">
        <v>83.45</v>
      </c>
    </row>
    <row r="184">
      <c r="A184" s="2" t="str">
        <f t="shared" si="1"/>
        <v>Alphabet Inc</v>
      </c>
      <c r="B184" s="3" t="s">
        <v>25</v>
      </c>
      <c r="C184" s="4">
        <v>104.92</v>
      </c>
      <c r="D184" s="5">
        <v>0.0</v>
      </c>
      <c r="E184" s="3" t="s">
        <v>16</v>
      </c>
      <c r="F184" s="5" t="s">
        <v>16</v>
      </c>
      <c r="G184" s="5">
        <v>0.0</v>
      </c>
      <c r="H184" s="4">
        <v>1118890.76</v>
      </c>
      <c r="I184" s="4">
        <v>18.6568858800773</v>
      </c>
      <c r="J184" s="6">
        <v>0.0</v>
      </c>
      <c r="K184" s="5"/>
      <c r="L184" s="7">
        <v>143.79</v>
      </c>
      <c r="M184" s="4">
        <v>83.34</v>
      </c>
    </row>
    <row r="185">
      <c r="A185" s="2" t="str">
        <f>HYPERLINK("https://www.suredividend.com/sure-analysis-GPC/","Genuine Parts Co.")</f>
        <v>Genuine Parts Co.</v>
      </c>
      <c r="B185" s="3" t="s">
        <v>22</v>
      </c>
      <c r="C185" s="4">
        <v>165.92</v>
      </c>
      <c r="D185" s="5">
        <v>0.0229026036644165</v>
      </c>
      <c r="E185" s="3">
        <v>0.0614525139664805</v>
      </c>
      <c r="F185" s="5">
        <v>0.0570078721729523</v>
      </c>
      <c r="G185" s="5">
        <v>3.60625216018364</v>
      </c>
      <c r="H185" s="4">
        <v>23261.638705</v>
      </c>
      <c r="I185" s="4">
        <v>19.6682328882786</v>
      </c>
      <c r="J185" s="6">
        <v>0.433965362236299</v>
      </c>
      <c r="K185" s="5"/>
      <c r="L185" s="7">
        <v>186.68</v>
      </c>
      <c r="M185" s="4">
        <v>118.8</v>
      </c>
    </row>
    <row r="186">
      <c r="A186" s="2" t="str">
        <f>HYPERLINK("https://www.suredividend.com/sure-analysis-research-database/","Global Payments, Inc.")</f>
        <v>Global Payments, Inc.</v>
      </c>
      <c r="B186" s="3" t="s">
        <v>15</v>
      </c>
      <c r="C186" s="4">
        <v>102.45</v>
      </c>
      <c r="D186" s="5">
        <v>0.008835575708452</v>
      </c>
      <c r="E186" s="3">
        <v>0.0</v>
      </c>
      <c r="F186" s="5">
        <v>0.903653938715878</v>
      </c>
      <c r="G186" s="5">
        <v>0.996652939913428</v>
      </c>
      <c r="H186" s="4">
        <v>29683.777066</v>
      </c>
      <c r="I186" s="4">
        <v>266.238930386661</v>
      </c>
      <c r="J186" s="6">
        <v>2.46330434976131</v>
      </c>
      <c r="K186" s="5"/>
      <c r="L186" s="7">
        <v>145.77</v>
      </c>
      <c r="M186" s="4">
        <v>92.27</v>
      </c>
    </row>
    <row r="187">
      <c r="A187" s="2" t="str">
        <f>HYPERLINK("https://www.suredividend.com/sure-analysis-GRMN/","Garmin Ltd")</f>
        <v>Garmin Ltd</v>
      </c>
      <c r="B187" s="3" t="s">
        <v>17</v>
      </c>
      <c r="C187" s="4">
        <v>97.36</v>
      </c>
      <c r="D187" s="5">
        <v>0.0299917830731306</v>
      </c>
      <c r="E187" s="3">
        <v>0.0895522388059699</v>
      </c>
      <c r="F187" s="5">
        <v>0.0661281193393132</v>
      </c>
      <c r="G187" s="5">
        <v>0.654520051051326</v>
      </c>
      <c r="H187" s="4">
        <v>18994.342183</v>
      </c>
      <c r="I187" s="4">
        <v>19.5096906621609</v>
      </c>
      <c r="J187" s="6">
        <v>0.12986508949431</v>
      </c>
      <c r="K187" s="5"/>
      <c r="L187" s="7">
        <v>118.92</v>
      </c>
      <c r="M187" s="4">
        <v>75.79</v>
      </c>
    </row>
    <row r="188">
      <c r="A188" s="2" t="str">
        <f>HYPERLINK("https://www.suredividend.com/sure-analysis-GS/","Goldman Sachs Group, Inc.")</f>
        <v>Goldman Sachs Group, Inc.</v>
      </c>
      <c r="B188" s="3" t="s">
        <v>20</v>
      </c>
      <c r="C188" s="4">
        <v>317.28</v>
      </c>
      <c r="D188" s="5">
        <v>0.0315179021684316</v>
      </c>
      <c r="E188" s="3">
        <v>0.25</v>
      </c>
      <c r="F188" s="5">
        <v>0.25594321575479</v>
      </c>
      <c r="G188" s="5">
        <v>9.40634093654895</v>
      </c>
      <c r="H188" s="4">
        <v>119776.302269</v>
      </c>
      <c r="I188" s="4">
        <v>11.1274899915468</v>
      </c>
      <c r="J188" s="6">
        <v>0.312918860164636</v>
      </c>
      <c r="K188" s="5"/>
      <c r="L188" s="7">
        <v>384.29</v>
      </c>
      <c r="M188" s="4">
        <v>272.01</v>
      </c>
    </row>
    <row r="189">
      <c r="A189" s="2" t="str">
        <f>HYPERLINK("https://www.suredividend.com/sure-analysis-GWW/","W.W. Grainger Inc.")</f>
        <v>W.W. Grainger Inc.</v>
      </c>
      <c r="B189" s="3" t="s">
        <v>15</v>
      </c>
      <c r="C189" s="4">
        <v>680.82</v>
      </c>
      <c r="D189" s="5">
        <v>0.0101054610616609</v>
      </c>
      <c r="E189" s="3">
        <v>0.0</v>
      </c>
      <c r="F189" s="5">
        <v>0.0480883839945891</v>
      </c>
      <c r="G189" s="5">
        <v>6.83666853320611</v>
      </c>
      <c r="H189" s="4">
        <v>35121.919256</v>
      </c>
      <c r="I189" s="4">
        <v>22.7032445090497</v>
      </c>
      <c r="J189" s="6">
        <v>0.225856244902745</v>
      </c>
      <c r="K189" s="5"/>
      <c r="L189" s="7">
        <v>709.21</v>
      </c>
      <c r="M189" s="4">
        <v>435.43</v>
      </c>
    </row>
    <row r="190">
      <c r="A190" s="2" t="str">
        <f>HYPERLINK("https://www.suredividend.com/sure-analysis-HAL/","Halliburton Co.")</f>
        <v>Halliburton Co.</v>
      </c>
      <c r="B190" s="3" t="s">
        <v>24</v>
      </c>
      <c r="C190" s="4">
        <v>31.94</v>
      </c>
      <c r="D190" s="5">
        <v>0.0200375704445835</v>
      </c>
      <c r="E190" s="3">
        <v>0.333333333333333</v>
      </c>
      <c r="F190" s="5">
        <v>-0.0232813161388261</v>
      </c>
      <c r="G190" s="5">
        <v>0.517658503197982</v>
      </c>
      <c r="H190" s="4">
        <v>35161.244184</v>
      </c>
      <c r="I190" s="4">
        <v>22.3672036792811</v>
      </c>
      <c r="J190" s="6">
        <v>0.299224568322532</v>
      </c>
      <c r="K190" s="5"/>
      <c r="L190" s="7">
        <v>43.66</v>
      </c>
      <c r="M190" s="4">
        <v>23.12</v>
      </c>
    </row>
    <row r="191">
      <c r="A191" s="2" t="str">
        <f>HYPERLINK("https://www.suredividend.com/sure-analysis-HBAN/","Huntington Bancshares, Inc.")</f>
        <v>Huntington Bancshares, Inc.</v>
      </c>
      <c r="B191" s="3" t="s">
        <v>20</v>
      </c>
      <c r="C191" s="4">
        <v>11.24</v>
      </c>
      <c r="D191" s="5">
        <v>0.0551601423487544</v>
      </c>
      <c r="E191" s="3">
        <v>0.0</v>
      </c>
      <c r="F191" s="5">
        <v>0.0709958860395982</v>
      </c>
      <c r="G191" s="5">
        <v>0.609549081549207</v>
      </c>
      <c r="H191" s="4">
        <v>21962.716974</v>
      </c>
      <c r="I191" s="4">
        <v>10.3353962232847</v>
      </c>
      <c r="J191" s="6">
        <v>0.420378676930487</v>
      </c>
      <c r="K191" s="5"/>
      <c r="L191" s="7">
        <v>15.62</v>
      </c>
      <c r="M191" s="4">
        <v>11.41</v>
      </c>
    </row>
    <row r="192">
      <c r="A192" s="2" t="str">
        <f>HYPERLINK("https://www.suredividend.com/sure-analysis-research-database/","HCA Healthcare Inc")</f>
        <v>HCA Healthcare Inc</v>
      </c>
      <c r="B192" s="3" t="s">
        <v>13</v>
      </c>
      <c r="C192" s="4">
        <v>258.69</v>
      </c>
      <c r="D192" s="5">
        <v>0.008925901726333</v>
      </c>
      <c r="E192" s="3" t="s">
        <v>16</v>
      </c>
      <c r="F192" s="5" t="s">
        <v>16</v>
      </c>
      <c r="G192" s="5">
        <v>2.23138617256604</v>
      </c>
      <c r="H192" s="4">
        <v>69238.830336</v>
      </c>
      <c r="I192" s="4">
        <v>12.269861835194</v>
      </c>
      <c r="J192" s="6">
        <v>0.116521471152274</v>
      </c>
      <c r="K192" s="5"/>
      <c r="L192" s="7">
        <v>276.76</v>
      </c>
      <c r="M192" s="4">
        <v>163.65</v>
      </c>
    </row>
    <row r="193">
      <c r="A193" s="2" t="str">
        <f>HYPERLINK("https://www.suredividend.com/sure-analysis-HD/","Home Depot, Inc.")</f>
        <v>Home Depot, Inc.</v>
      </c>
      <c r="B193" s="3" t="s">
        <v>22</v>
      </c>
      <c r="C193" s="4">
        <v>289.43</v>
      </c>
      <c r="D193" s="5">
        <v>0.0288843589123449</v>
      </c>
      <c r="E193" s="3">
        <v>0.0999999999999998</v>
      </c>
      <c r="F193" s="5">
        <v>0.152024757291304</v>
      </c>
      <c r="G193" s="5">
        <v>7.52946251323603</v>
      </c>
      <c r="H193" s="4">
        <v>305531.156913</v>
      </c>
      <c r="I193" s="4">
        <v>17.872545008093</v>
      </c>
      <c r="J193" s="6">
        <v>0.454129222752474</v>
      </c>
      <c r="K193" s="5"/>
      <c r="L193" s="7">
        <v>347.25</v>
      </c>
      <c r="M193" s="4">
        <v>261.21</v>
      </c>
    </row>
    <row r="194">
      <c r="A194" s="2" t="str">
        <f>HYPERLINK("https://www.suredividend.com/sure-analysis-research-database/","Hess Corporation")</f>
        <v>Hess Corporation</v>
      </c>
      <c r="B194" s="3" t="s">
        <v>24</v>
      </c>
      <c r="C194" s="4">
        <v>126.09</v>
      </c>
      <c r="D194" s="5">
        <v>0.010579997945451</v>
      </c>
      <c r="E194" s="3">
        <v>0.166666666666666</v>
      </c>
      <c r="F194" s="5">
        <v>0.118426914720144</v>
      </c>
      <c r="G194" s="5">
        <v>1.49347250997997</v>
      </c>
      <c r="H194" s="4">
        <v>43220.428652</v>
      </c>
      <c r="I194" s="4">
        <v>20.6204335170992</v>
      </c>
      <c r="J194" s="6">
        <v>0.220601552434265</v>
      </c>
      <c r="K194" s="5"/>
      <c r="L194" s="7">
        <v>160.52</v>
      </c>
      <c r="M194" s="4">
        <v>89.01</v>
      </c>
    </row>
    <row r="195">
      <c r="A195" s="2" t="str">
        <f>HYPERLINK("https://www.suredividend.com/sure-analysis-HIG/","Hartford Financial Services Group Inc.")</f>
        <v>Hartford Financial Services Group Inc.</v>
      </c>
      <c r="B195" s="3" t="s">
        <v>20</v>
      </c>
      <c r="C195" s="4">
        <v>69.56</v>
      </c>
      <c r="D195" s="5">
        <v>0.0244393329499712</v>
      </c>
      <c r="E195" s="3">
        <v>0.103896103896103</v>
      </c>
      <c r="F195" s="5">
        <v>0.111961585938578</v>
      </c>
      <c r="G195" s="5">
        <v>1.60688874995917</v>
      </c>
      <c r="H195" s="4">
        <v>24265.055433</v>
      </c>
      <c r="I195" s="4">
        <v>13.525671925</v>
      </c>
      <c r="J195" s="6">
        <v>0.295383961389554</v>
      </c>
      <c r="K195" s="5"/>
      <c r="L195" s="7">
        <v>79.0</v>
      </c>
      <c r="M195" s="4">
        <v>59.5</v>
      </c>
    </row>
    <row r="196">
      <c r="A196" s="2" t="str">
        <f>HYPERLINK("https://www.suredividend.com/sure-analysis-research-database/","Hilton Worldwide Holdings Inc")</f>
        <v>Hilton Worldwide Holdings Inc</v>
      </c>
      <c r="B196" s="3" t="s">
        <v>22</v>
      </c>
      <c r="C196" s="4">
        <v>140.86</v>
      </c>
      <c r="D196" s="5">
        <v>0.004058963473219</v>
      </c>
      <c r="E196" s="3" t="s">
        <v>16</v>
      </c>
      <c r="F196" s="5" t="s">
        <v>16</v>
      </c>
      <c r="G196" s="5">
        <v>0.599021829377704</v>
      </c>
      <c r="H196" s="4">
        <v>39322.788993</v>
      </c>
      <c r="I196" s="4">
        <v>31.3328995961115</v>
      </c>
      <c r="J196" s="6">
        <v>0.132234399421126</v>
      </c>
      <c r="K196" s="5"/>
      <c r="L196" s="7">
        <v>167.24</v>
      </c>
      <c r="M196" s="4">
        <v>108.05</v>
      </c>
    </row>
    <row r="197">
      <c r="A197" s="2" t="str">
        <f>HYPERLINK("https://www.suredividend.com/sure-analysis-research-database/","Hologic, Inc.")</f>
        <v>Hologic, Inc.</v>
      </c>
      <c r="B197" s="3" t="s">
        <v>13</v>
      </c>
      <c r="C197" s="4">
        <v>79.77</v>
      </c>
      <c r="D197" s="5">
        <v>0.0</v>
      </c>
      <c r="E197" s="3" t="s">
        <v>16</v>
      </c>
      <c r="F197" s="5" t="s">
        <v>16</v>
      </c>
      <c r="G197" s="5">
        <v>0.0</v>
      </c>
      <c r="H197" s="4">
        <v>19832.805851</v>
      </c>
      <c r="I197" s="4">
        <v>20.0290909426782</v>
      </c>
      <c r="J197" s="6">
        <v>0.0</v>
      </c>
      <c r="K197" s="5"/>
      <c r="L197" s="7">
        <v>86.65</v>
      </c>
      <c r="M197" s="4">
        <v>59.78</v>
      </c>
    </row>
    <row r="198">
      <c r="A198" s="2" t="str">
        <f>HYPERLINK("https://www.suredividend.com/sure-analysis-HON/","Honeywell International Inc")</f>
        <v>Honeywell International Inc</v>
      </c>
      <c r="B198" s="3" t="s">
        <v>15</v>
      </c>
      <c r="C198" s="4">
        <v>191.16</v>
      </c>
      <c r="D198" s="5">
        <v>0.0215526260724</v>
      </c>
      <c r="E198" s="3">
        <v>0.0510204081632652</v>
      </c>
      <c r="F198" s="5">
        <v>0.0669306475198763</v>
      </c>
      <c r="G198" s="5">
        <v>3.97531170784884</v>
      </c>
      <c r="H198" s="4">
        <v>131503.364399</v>
      </c>
      <c r="I198" s="4">
        <v>26.486075407581</v>
      </c>
      <c r="J198" s="6">
        <v>0.546810413734366</v>
      </c>
      <c r="K198" s="5"/>
      <c r="L198" s="7">
        <v>219.8</v>
      </c>
      <c r="M198" s="4">
        <v>164.02</v>
      </c>
    </row>
    <row r="199">
      <c r="A199" s="2" t="str">
        <f>HYPERLINK("https://www.suredividend.com/sure-analysis-HPE/","Hewlett Packard Enterprise Co")</f>
        <v>Hewlett Packard Enterprise Co</v>
      </c>
      <c r="B199" s="3" t="s">
        <v>17</v>
      </c>
      <c r="C199" s="4">
        <v>14.75</v>
      </c>
      <c r="D199" s="5">
        <v>0.0325423728813559</v>
      </c>
      <c r="E199" s="3">
        <v>0.0</v>
      </c>
      <c r="F199" s="5">
        <v>0.0129913682242364</v>
      </c>
      <c r="G199" s="5">
        <v>0.47425442878238</v>
      </c>
      <c r="H199" s="4">
        <v>19815.306231</v>
      </c>
      <c r="I199" s="4">
        <v>22.8286938142857</v>
      </c>
      <c r="J199" s="6">
        <v>0.722288194916813</v>
      </c>
      <c r="K199" s="5"/>
      <c r="L199" s="7">
        <v>17.25</v>
      </c>
      <c r="M199" s="4">
        <v>11.81</v>
      </c>
    </row>
    <row r="200">
      <c r="A200" s="2" t="str">
        <f>HYPERLINK("https://www.suredividend.com/sure-analysis-HPQ/","HP Inc")</f>
        <v>HP Inc</v>
      </c>
      <c r="B200" s="3" t="s">
        <v>17</v>
      </c>
      <c r="C200" s="4">
        <v>28.61</v>
      </c>
      <c r="D200" s="5">
        <v>0.0367004543865781</v>
      </c>
      <c r="E200" s="3">
        <v>0.05</v>
      </c>
      <c r="F200" s="5">
        <v>0.13510395863413</v>
      </c>
      <c r="G200" s="5">
        <v>0.999817004118383</v>
      </c>
      <c r="H200" s="4">
        <v>28190.236426</v>
      </c>
      <c r="I200" s="4">
        <v>10.8257436351843</v>
      </c>
      <c r="J200" s="6">
        <v>0.39362874177889</v>
      </c>
      <c r="K200" s="5"/>
      <c r="L200" s="7">
        <v>40.48</v>
      </c>
      <c r="M200" s="4">
        <v>23.86</v>
      </c>
    </row>
    <row r="201">
      <c r="A201" s="2" t="str">
        <f>HYPERLINK("https://www.suredividend.com/sure-analysis-HRL/","Hormel Foods Corp.")</f>
        <v>Hormel Foods Corp.</v>
      </c>
      <c r="B201" s="3" t="s">
        <v>18</v>
      </c>
      <c r="C201" s="4">
        <v>38.51</v>
      </c>
      <c r="D201" s="5">
        <v>0.0285640093482212</v>
      </c>
      <c r="E201" s="3">
        <v>0.0576923076923077</v>
      </c>
      <c r="F201" s="5">
        <v>0.0796084730466029</v>
      </c>
      <c r="G201" s="5">
        <v>1.04608511839183</v>
      </c>
      <c r="H201" s="4">
        <v>22205.632661</v>
      </c>
      <c r="I201" s="4">
        <v>22.7020121573095</v>
      </c>
      <c r="J201" s="6">
        <v>0.587688268759458</v>
      </c>
      <c r="K201" s="5"/>
      <c r="L201" s="7">
        <v>54.18</v>
      </c>
      <c r="M201" s="4">
        <v>40.06</v>
      </c>
    </row>
    <row r="202">
      <c r="A202" s="2" t="str">
        <f>HYPERLINK("https://www.suredividend.com/sure-analysis-research-database/","Henry Schein Inc.")</f>
        <v>Henry Schein Inc.</v>
      </c>
      <c r="B202" s="3" t="s">
        <v>13</v>
      </c>
      <c r="C202" s="4">
        <v>80.24</v>
      </c>
      <c r="D202" s="5">
        <v>0.0</v>
      </c>
      <c r="E202" s="3" t="s">
        <v>16</v>
      </c>
      <c r="F202" s="5" t="s">
        <v>16</v>
      </c>
      <c r="G202" s="5">
        <v>0.0</v>
      </c>
      <c r="H202" s="4">
        <v>10358.269334</v>
      </c>
      <c r="I202" s="4">
        <v>16.2296047579802</v>
      </c>
      <c r="J202" s="6">
        <v>0.0</v>
      </c>
      <c r="K202" s="5"/>
      <c r="L202" s="7">
        <v>92.68</v>
      </c>
      <c r="M202" s="4">
        <v>64.75</v>
      </c>
    </row>
    <row r="203">
      <c r="A203" s="2" t="str">
        <f>HYPERLINK("https://www.suredividend.com/sure-analysis-research-database/","Host Hotels &amp; Resorts Inc")</f>
        <v>Host Hotels &amp; Resorts Inc</v>
      </c>
      <c r="B203" s="3" t="s">
        <v>23</v>
      </c>
      <c r="C203" s="4">
        <v>15.85</v>
      </c>
      <c r="D203" s="5">
        <v>0.019194597850683</v>
      </c>
      <c r="E203" s="3" t="s">
        <v>16</v>
      </c>
      <c r="F203" s="5" t="s">
        <v>16</v>
      </c>
      <c r="G203" s="5">
        <v>0.327651785311165</v>
      </c>
      <c r="H203" s="4">
        <v>12179.087469</v>
      </c>
      <c r="I203" s="4">
        <v>19.240264563744</v>
      </c>
      <c r="J203" s="6">
        <v>0.371403066550855</v>
      </c>
      <c r="K203" s="5"/>
      <c r="L203" s="7">
        <v>21.23</v>
      </c>
      <c r="M203" s="4">
        <v>14.83</v>
      </c>
    </row>
    <row r="204">
      <c r="A204" s="2" t="str">
        <f>HYPERLINK("https://www.suredividend.com/sure-analysis-HSY/","Hershey Company")</f>
        <v>Hershey Company</v>
      </c>
      <c r="B204" s="3" t="s">
        <v>18</v>
      </c>
      <c r="C204" s="4">
        <v>243.19</v>
      </c>
      <c r="D204" s="5">
        <v>0.0170237263045355</v>
      </c>
      <c r="E204" s="3">
        <v>0.149833518312985</v>
      </c>
      <c r="F204" s="5">
        <v>0.0956987929182207</v>
      </c>
      <c r="G204" s="5">
        <v>3.98306267731397</v>
      </c>
      <c r="H204" s="4">
        <v>48891.072</v>
      </c>
      <c r="I204" s="4">
        <v>21.2949206346967</v>
      </c>
      <c r="J204" s="6">
        <v>0.610899183637112</v>
      </c>
      <c r="K204" s="5"/>
      <c r="L204" s="7">
        <v>244.38</v>
      </c>
      <c r="M204" s="4">
        <v>198.71</v>
      </c>
    </row>
    <row r="205">
      <c r="A205" s="2" t="str">
        <f>HYPERLINK("https://www.suredividend.com/sure-analysis-HUM/","Humana Inc.")</f>
        <v>Humana Inc.</v>
      </c>
      <c r="B205" s="3" t="s">
        <v>13</v>
      </c>
      <c r="C205" s="4">
        <v>500.87</v>
      </c>
      <c r="D205" s="5">
        <v>0.00706770219817517</v>
      </c>
      <c r="E205" s="3">
        <v>0.125</v>
      </c>
      <c r="F205" s="5">
        <v>0.0951058819686694</v>
      </c>
      <c r="G205" s="5">
        <v>3.14254441869909</v>
      </c>
      <c r="H205" s="4">
        <v>62513.566175</v>
      </c>
      <c r="I205" s="4">
        <v>22.2785339183998</v>
      </c>
      <c r="J205" s="6">
        <v>0.142325381281661</v>
      </c>
      <c r="K205" s="5"/>
      <c r="L205" s="7">
        <v>570.43</v>
      </c>
      <c r="M205" s="4">
        <v>408.89</v>
      </c>
    </row>
    <row r="206">
      <c r="A206" s="2" t="str">
        <f>HYPERLINK("https://www.suredividend.com/sure-analysis-research-database/","Howmet Aerospace Inc")</f>
        <v>Howmet Aerospace Inc</v>
      </c>
      <c r="B206" s="3" t="s">
        <v>15</v>
      </c>
      <c r="C206" s="4">
        <v>40.55</v>
      </c>
      <c r="D206" s="5">
        <v>0.0027397878704</v>
      </c>
      <c r="E206" s="3" t="s">
        <v>16</v>
      </c>
      <c r="F206" s="5" t="s">
        <v>16</v>
      </c>
      <c r="G206" s="5">
        <v>0.119865719330016</v>
      </c>
      <c r="H206" s="4">
        <v>18037.37495</v>
      </c>
      <c r="I206" s="4">
        <v>38.623929229122</v>
      </c>
      <c r="J206" s="6">
        <v>0.107987134531545</v>
      </c>
      <c r="K206" s="5"/>
      <c r="L206" s="7">
        <v>44.37</v>
      </c>
      <c r="M206" s="4">
        <v>29.76</v>
      </c>
    </row>
    <row r="207">
      <c r="A207" s="2" t="str">
        <f>HYPERLINK("https://www.suredividend.com/sure-analysis-IBM/","International Business Machines Corp.")</f>
        <v>International Business Machines Corp.</v>
      </c>
      <c r="B207" s="3" t="s">
        <v>17</v>
      </c>
      <c r="C207" s="4">
        <v>126.57</v>
      </c>
      <c r="D207" s="5">
        <v>0.0521450580706328</v>
      </c>
      <c r="E207" s="3">
        <v>0.00609756097560953</v>
      </c>
      <c r="F207" s="5">
        <v>0.00998949894044987</v>
      </c>
      <c r="G207" s="5">
        <v>6.48148365490144</v>
      </c>
      <c r="H207" s="4">
        <v>117210.941699</v>
      </c>
      <c r="I207" s="4">
        <v>71.4265336376112</v>
      </c>
      <c r="J207" s="6">
        <v>3.60082425272302</v>
      </c>
      <c r="K207" s="5"/>
      <c r="L207" s="7">
        <v>151.35</v>
      </c>
      <c r="M207" s="4">
        <v>112.8</v>
      </c>
    </row>
    <row r="208">
      <c r="A208" s="2" t="str">
        <f>HYPERLINK("https://www.suredividend.com/sure-analysis-ICE/","Intercontinental Exchange Inc")</f>
        <v>Intercontinental Exchange Inc</v>
      </c>
      <c r="B208" s="3" t="s">
        <v>20</v>
      </c>
      <c r="C208" s="4">
        <v>99.72</v>
      </c>
      <c r="D208" s="5">
        <v>0.0168471720818291</v>
      </c>
      <c r="E208" s="3">
        <v>0.105263157894736</v>
      </c>
      <c r="F208" s="5">
        <v>0.118426914720144</v>
      </c>
      <c r="G208" s="5">
        <v>1.51156535948019</v>
      </c>
      <c r="H208" s="4">
        <v>57271.075895</v>
      </c>
      <c r="I208" s="4">
        <v>39.6065531777593</v>
      </c>
      <c r="J208" s="6">
        <v>0.585878046310153</v>
      </c>
      <c r="K208" s="5"/>
      <c r="L208" s="7">
        <v>135.85</v>
      </c>
      <c r="M208" s="4">
        <v>88.28</v>
      </c>
    </row>
    <row r="209">
      <c r="A209" s="2" t="str">
        <f>HYPERLINK("https://www.suredividend.com/sure-analysis-research-database/","Idexx Laboratories, Inc.")</f>
        <v>Idexx Laboratories, Inc.</v>
      </c>
      <c r="B209" s="3" t="s">
        <v>13</v>
      </c>
      <c r="C209" s="4">
        <v>495.4</v>
      </c>
      <c r="D209" s="5">
        <v>0.0</v>
      </c>
      <c r="E209" s="3" t="s">
        <v>16</v>
      </c>
      <c r="F209" s="5" t="s">
        <v>16</v>
      </c>
      <c r="G209" s="5">
        <v>0.0</v>
      </c>
      <c r="H209" s="4">
        <v>40456.845048</v>
      </c>
      <c r="I209" s="4">
        <v>59.5751735751867</v>
      </c>
      <c r="J209" s="6">
        <v>0.0</v>
      </c>
      <c r="K209" s="5"/>
      <c r="L209" s="7">
        <v>560.92</v>
      </c>
      <c r="M209" s="4">
        <v>317.06</v>
      </c>
    </row>
    <row r="210">
      <c r="A210" s="2" t="str">
        <f>HYPERLINK("https://www.suredividend.com/sure-analysis-IEX/","Idex Corporation")</f>
        <v>Idex Corporation</v>
      </c>
      <c r="B210" s="3" t="s">
        <v>15</v>
      </c>
      <c r="C210" s="4">
        <v>222.51</v>
      </c>
      <c r="D210" s="5">
        <v>0.0107860320884454</v>
      </c>
      <c r="E210" s="3">
        <v>0.111111111111111</v>
      </c>
      <c r="F210" s="5">
        <v>0.0688987248115526</v>
      </c>
      <c r="G210" s="5">
        <v>2.38985662265918</v>
      </c>
      <c r="H210" s="4">
        <v>17236.273968</v>
      </c>
      <c r="I210" s="4">
        <v>29.3683318589197</v>
      </c>
      <c r="J210" s="6">
        <v>0.309566920033573</v>
      </c>
      <c r="K210" s="5"/>
      <c r="L210" s="7">
        <v>245.6</v>
      </c>
      <c r="M210" s="4">
        <v>170.67</v>
      </c>
    </row>
    <row r="211">
      <c r="A211" s="2" t="str">
        <f>HYPERLINK("https://www.suredividend.com/sure-analysis-IFF/","International Flavors &amp; Fragrances Inc.")</f>
        <v>International Flavors &amp; Fragrances Inc.</v>
      </c>
      <c r="B211" s="3" t="s">
        <v>21</v>
      </c>
      <c r="C211" s="4">
        <v>84.66</v>
      </c>
      <c r="D211" s="5">
        <v>0.0382707299787384</v>
      </c>
      <c r="E211" s="3">
        <v>0.0253164556962024</v>
      </c>
      <c r="F211" s="5">
        <v>0.0325882661698755</v>
      </c>
      <c r="G211" s="5">
        <v>3.16325208966251</v>
      </c>
      <c r="H211" s="4">
        <v>23919.687258</v>
      </c>
      <c r="I211" s="4" t="s">
        <v>16</v>
      </c>
      <c r="J211" s="6" t="s">
        <v>16</v>
      </c>
      <c r="K211" s="5"/>
      <c r="L211" s="7">
        <v>132.11</v>
      </c>
      <c r="M211" s="4">
        <v>82.49</v>
      </c>
    </row>
    <row r="212">
      <c r="A212" s="2" t="str">
        <f>HYPERLINK("https://www.suredividend.com/sure-analysis-research-database/","Illumina Inc")</f>
        <v>Illumina Inc</v>
      </c>
      <c r="B212" s="3" t="s">
        <v>13</v>
      </c>
      <c r="C212" s="4">
        <v>221.61</v>
      </c>
      <c r="D212" s="5">
        <v>0.0</v>
      </c>
      <c r="E212" s="3" t="s">
        <v>16</v>
      </c>
      <c r="F212" s="5" t="s">
        <v>16</v>
      </c>
      <c r="G212" s="5">
        <v>0.0</v>
      </c>
      <c r="H212" s="4">
        <v>34951.18</v>
      </c>
      <c r="I212" s="4" t="s">
        <v>16</v>
      </c>
      <c r="J212" s="6">
        <v>0.0</v>
      </c>
      <c r="K212" s="5"/>
      <c r="L212" s="7">
        <v>371.16</v>
      </c>
      <c r="M212" s="4">
        <v>173.45</v>
      </c>
    </row>
    <row r="213">
      <c r="A213" s="2" t="str">
        <f>HYPERLINK("https://www.suredividend.com/sure-analysis-research-database/","Incyte Corp.")</f>
        <v>Incyte Corp.</v>
      </c>
      <c r="B213" s="3" t="s">
        <v>13</v>
      </c>
      <c r="C213" s="4">
        <v>73.49</v>
      </c>
      <c r="D213" s="5">
        <v>0.0</v>
      </c>
      <c r="E213" s="3" t="s">
        <v>16</v>
      </c>
      <c r="F213" s="5" t="s">
        <v>16</v>
      </c>
      <c r="G213" s="5">
        <v>0.0</v>
      </c>
      <c r="H213" s="4">
        <v>17293.166796</v>
      </c>
      <c r="I213" s="4">
        <v>50.7637139554981</v>
      </c>
      <c r="J213" s="6">
        <v>0.0</v>
      </c>
      <c r="K213" s="5"/>
      <c r="L213" s="7">
        <v>86.29</v>
      </c>
      <c r="M213" s="4">
        <v>65.07</v>
      </c>
    </row>
    <row r="214">
      <c r="A214" s="2" t="str">
        <f>HYPERLINK("https://www.suredividend.com/sure-analysis-research-database/","IHS Markit Ltd")</f>
        <v>IHS Markit Ltd</v>
      </c>
      <c r="B214" s="3" t="s">
        <v>15</v>
      </c>
      <c r="C214" s="4">
        <v>108.61</v>
      </c>
      <c r="D214" s="5">
        <v>0.007346936805292</v>
      </c>
      <c r="E214" s="3" t="s">
        <v>16</v>
      </c>
      <c r="F214" s="5" t="s">
        <v>16</v>
      </c>
      <c r="G214" s="5">
        <v>0.797950806422791</v>
      </c>
      <c r="H214" s="4">
        <v>45801.486922</v>
      </c>
      <c r="I214" s="4">
        <v>37.9528396770301</v>
      </c>
      <c r="J214" s="6">
        <v>0.265099935688634</v>
      </c>
      <c r="K214" s="5"/>
      <c r="L214" s="7">
        <v>135.58</v>
      </c>
      <c r="M214" s="4">
        <v>88.19</v>
      </c>
    </row>
    <row r="215">
      <c r="A215" s="2" t="str">
        <f>HYPERLINK("https://www.suredividend.com/sure-analysis-INTC/","Intel Corp.")</f>
        <v>Intel Corp.</v>
      </c>
      <c r="B215" s="3" t="s">
        <v>17</v>
      </c>
      <c r="C215" s="4">
        <v>28.46</v>
      </c>
      <c r="D215" s="5">
        <v>0.0175685172171468</v>
      </c>
      <c r="E215" s="3">
        <v>0.0</v>
      </c>
      <c r="F215" s="5">
        <v>0.040002353139918</v>
      </c>
      <c r="G215" s="5">
        <v>1.43365072155171</v>
      </c>
      <c r="H215" s="4">
        <v>109216.8</v>
      </c>
      <c r="I215" s="4">
        <v>13.6282505615173</v>
      </c>
      <c r="J215" s="6">
        <v>0.738995217294699</v>
      </c>
      <c r="K215" s="5"/>
      <c r="L215" s="7">
        <v>50.28</v>
      </c>
      <c r="M215" s="4">
        <v>23.97</v>
      </c>
    </row>
    <row r="216">
      <c r="A216" s="2" t="str">
        <f>HYPERLINK("https://www.suredividend.com/sure-analysis-INTU/","Intuit Inc")</f>
        <v>Intuit Inc</v>
      </c>
      <c r="B216" s="3" t="s">
        <v>17</v>
      </c>
      <c r="C216" s="4">
        <v>422.03</v>
      </c>
      <c r="D216" s="5">
        <v>0.00739283937160865</v>
      </c>
      <c r="E216" s="3">
        <v>0.147058823529411</v>
      </c>
      <c r="F216" s="5">
        <v>0.148698354997035</v>
      </c>
      <c r="G216" s="5">
        <v>2.91200072300886</v>
      </c>
      <c r="H216" s="4">
        <v>114608.812877</v>
      </c>
      <c r="I216" s="4">
        <v>58.894559546187</v>
      </c>
      <c r="J216" s="6">
        <v>0.425731099855097</v>
      </c>
      <c r="K216" s="5"/>
      <c r="L216" s="7">
        <v>504.2</v>
      </c>
      <c r="M216" s="4">
        <v>337.48</v>
      </c>
    </row>
    <row r="217">
      <c r="A217" s="2" t="str">
        <f>HYPERLINK("https://www.suredividend.com/sure-analysis-IP/","International Paper Co.")</f>
        <v>International Paper Co.</v>
      </c>
      <c r="B217" s="3" t="s">
        <v>22</v>
      </c>
      <c r="C217" s="4">
        <v>35.24</v>
      </c>
      <c r="D217" s="5">
        <v>0.0524971623155505</v>
      </c>
      <c r="E217" s="3">
        <v>0.0</v>
      </c>
      <c r="F217" s="5">
        <v>-0.00531945076314588</v>
      </c>
      <c r="G217" s="5">
        <v>1.81735445381587</v>
      </c>
      <c r="H217" s="4">
        <v>13222.686315</v>
      </c>
      <c r="I217" s="4">
        <v>8.79167973069813</v>
      </c>
      <c r="J217" s="6">
        <v>0.44325718385753</v>
      </c>
      <c r="K217" s="5"/>
      <c r="L217" s="7">
        <v>48.03</v>
      </c>
      <c r="M217" s="4">
        <v>29.95</v>
      </c>
    </row>
    <row r="218">
      <c r="A218" s="2" t="str">
        <f>HYPERLINK("https://www.suredividend.com/sure-analysis-IPG/","Interpublic Group Of Cos., Inc.")</f>
        <v>Interpublic Group Of Cos., Inc.</v>
      </c>
      <c r="B218" s="3" t="s">
        <v>25</v>
      </c>
      <c r="C218" s="4">
        <v>35.39</v>
      </c>
      <c r="D218" s="5">
        <v>0.0350381463690308</v>
      </c>
      <c r="E218" s="3">
        <v>0.0689655172413794</v>
      </c>
      <c r="F218" s="5">
        <v>0.0810069343078312</v>
      </c>
      <c r="G218" s="5">
        <v>1.16471329974316</v>
      </c>
      <c r="H218" s="4">
        <v>13748.346282</v>
      </c>
      <c r="I218" s="4">
        <v>14.6570855888059</v>
      </c>
      <c r="J218" s="6">
        <v>0.491440210862096</v>
      </c>
      <c r="K218" s="5"/>
      <c r="L218" s="7">
        <v>39.18</v>
      </c>
      <c r="M218" s="4">
        <v>24.71</v>
      </c>
    </row>
    <row r="219">
      <c r="A219" s="2" t="str">
        <f>HYPERLINK("https://www.suredividend.com/sure-analysis-research-database/","IQVIA Holdings Inc")</f>
        <v>IQVIA Holdings Inc</v>
      </c>
      <c r="B219" s="3" t="s">
        <v>13</v>
      </c>
      <c r="C219" s="4">
        <v>196.76</v>
      </c>
      <c r="D219" s="5">
        <v>0.0</v>
      </c>
      <c r="E219" s="3" t="s">
        <v>16</v>
      </c>
      <c r="F219" s="5" t="s">
        <v>16</v>
      </c>
      <c r="G219" s="5">
        <v>0.0</v>
      </c>
      <c r="H219" s="4">
        <v>41103.701551</v>
      </c>
      <c r="I219" s="4">
        <v>37.6752534835563</v>
      </c>
      <c r="J219" s="6">
        <v>0.0</v>
      </c>
      <c r="K219" s="5"/>
      <c r="L219" s="7">
        <v>254.94</v>
      </c>
      <c r="M219" s="4">
        <v>165.75</v>
      </c>
    </row>
    <row r="220">
      <c r="A220" s="2" t="str">
        <f>HYPERLINK("https://www.suredividend.com/sure-analysis-research-database/","Ingersoll-Rand Inc")</f>
        <v>Ingersoll-Rand Inc</v>
      </c>
      <c r="B220" s="3" t="s">
        <v>15</v>
      </c>
      <c r="C220" s="4">
        <v>55.9</v>
      </c>
      <c r="D220" s="5">
        <v>0.001680288290413</v>
      </c>
      <c r="E220" s="3" t="s">
        <v>16</v>
      </c>
      <c r="F220" s="5" t="s">
        <v>16</v>
      </c>
      <c r="G220" s="5">
        <v>0.099926744630871</v>
      </c>
      <c r="H220" s="4">
        <v>24082.774652</v>
      </c>
      <c r="I220" s="4">
        <v>39.8259875171986</v>
      </c>
      <c r="J220" s="6">
        <v>0.0679773772999122</v>
      </c>
      <c r="K220" s="5"/>
      <c r="L220" s="7">
        <v>59.65</v>
      </c>
      <c r="M220" s="4">
        <v>39.24</v>
      </c>
    </row>
    <row r="221">
      <c r="A221" s="2" t="str">
        <f>HYPERLINK("https://www.suredividend.com/sure-analysis-IRM/","Iron Mountain Inc.")</f>
        <v>Iron Mountain Inc.</v>
      </c>
      <c r="B221" s="3" t="s">
        <v>23</v>
      </c>
      <c r="C221" s="4">
        <v>51.21</v>
      </c>
      <c r="D221" s="5">
        <v>0.0482327670376879</v>
      </c>
      <c r="E221" s="3">
        <v>0.0</v>
      </c>
      <c r="F221" s="5">
        <v>0.0103372531870313</v>
      </c>
      <c r="G221" s="5">
        <v>2.43179543387785</v>
      </c>
      <c r="H221" s="4">
        <v>15891.65509</v>
      </c>
      <c r="I221" s="4">
        <v>28.5317723409416</v>
      </c>
      <c r="J221" s="6">
        <v>1.27989233361992</v>
      </c>
      <c r="K221" s="5"/>
      <c r="L221" s="7">
        <v>57.21</v>
      </c>
      <c r="M221" s="4">
        <v>42.85</v>
      </c>
    </row>
    <row r="222">
      <c r="A222" s="2" t="str">
        <f>HYPERLINK("https://www.suredividend.com/sure-analysis-research-database/","Intuitive Surgical Inc")</f>
        <v>Intuitive Surgical Inc</v>
      </c>
      <c r="B222" s="3" t="s">
        <v>13</v>
      </c>
      <c r="C222" s="4">
        <v>246.68</v>
      </c>
      <c r="D222" s="5">
        <v>0.0</v>
      </c>
      <c r="E222" s="3" t="s">
        <v>16</v>
      </c>
      <c r="F222" s="5" t="s">
        <v>16</v>
      </c>
      <c r="G222" s="5">
        <v>0.0</v>
      </c>
      <c r="H222" s="4">
        <v>82296.023907</v>
      </c>
      <c r="I222" s="4">
        <v>62.2370293479013</v>
      </c>
      <c r="J222" s="6">
        <v>0.0</v>
      </c>
      <c r="K222" s="5"/>
      <c r="L222" s="7">
        <v>308.97</v>
      </c>
      <c r="M222" s="4">
        <v>180.07</v>
      </c>
    </row>
    <row r="223">
      <c r="A223" s="2" t="str">
        <f>HYPERLINK("https://www.suredividend.com/sure-analysis-research-database/","Gartner, Inc.")</f>
        <v>Gartner, Inc.</v>
      </c>
      <c r="B223" s="3" t="s">
        <v>17</v>
      </c>
      <c r="C223" s="4">
        <v>314.06</v>
      </c>
      <c r="D223" s="5">
        <v>0.0</v>
      </c>
      <c r="E223" s="3" t="s">
        <v>16</v>
      </c>
      <c r="F223" s="5" t="s">
        <v>16</v>
      </c>
      <c r="G223" s="5">
        <v>0.0</v>
      </c>
      <c r="H223" s="4">
        <v>26275.788748</v>
      </c>
      <c r="I223" s="4">
        <v>32.5276321810871</v>
      </c>
      <c r="J223" s="6">
        <v>0.0</v>
      </c>
      <c r="K223" s="5">
        <v>1.05285238624206</v>
      </c>
      <c r="L223" s="7">
        <v>358.25</v>
      </c>
      <c r="M223" s="4">
        <v>221.39</v>
      </c>
    </row>
    <row r="224">
      <c r="A224" s="2" t="str">
        <f>HYPERLINK("https://www.suredividend.com/sure-analysis-ITW/","Illinois Tool Works, Inc.")</f>
        <v>Illinois Tool Works, Inc.</v>
      </c>
      <c r="B224" s="3" t="s">
        <v>15</v>
      </c>
      <c r="C224" s="4">
        <v>235.16</v>
      </c>
      <c r="D224" s="5">
        <v>0.0222827011396496</v>
      </c>
      <c r="E224" s="3">
        <v>0.0737704918032786</v>
      </c>
      <c r="F224" s="5">
        <v>0.109265072619611</v>
      </c>
      <c r="G224" s="5">
        <v>5.01282567958981</v>
      </c>
      <c r="H224" s="4">
        <v>72889.930929</v>
      </c>
      <c r="I224" s="4">
        <v>24.0243674782893</v>
      </c>
      <c r="J224" s="6">
        <v>0.513083488187288</v>
      </c>
      <c r="K224" s="5"/>
      <c r="L224" s="7">
        <v>253.37</v>
      </c>
      <c r="M224" s="4">
        <v>171.29</v>
      </c>
    </row>
    <row r="225">
      <c r="A225" s="2" t="str">
        <f>HYPERLINK("https://www.suredividend.com/sure-analysis-research-database/","Jacobs Solutions Inc")</f>
        <v>Jacobs Solutions Inc</v>
      </c>
      <c r="B225" s="3" t="s">
        <v>15</v>
      </c>
      <c r="C225" s="4">
        <v>114.89</v>
      </c>
      <c r="D225" s="5">
        <v>0.002299663810925</v>
      </c>
      <c r="E225" s="3">
        <v>0.130434782608695</v>
      </c>
      <c r="F225" s="5">
        <v>0.116288415484174</v>
      </c>
      <c r="G225" s="5">
        <v>0.259999990463256</v>
      </c>
      <c r="H225" s="4">
        <v>14326.299086</v>
      </c>
      <c r="I225" s="4">
        <v>0.0</v>
      </c>
      <c r="J225" s="6" t="s">
        <v>16</v>
      </c>
      <c r="K225" s="5"/>
      <c r="L225" s="7">
        <v>129.72</v>
      </c>
      <c r="M225" s="4">
        <v>106.55</v>
      </c>
    </row>
    <row r="226">
      <c r="A226" s="2" t="str">
        <f>HYPERLINK("https://www.suredividend.com/sure-analysis-JBHT/","J.B. Hunt Transport Services, Inc.")</f>
        <v>J.B. Hunt Transport Services, Inc.</v>
      </c>
      <c r="B226" s="3" t="s">
        <v>15</v>
      </c>
      <c r="C226" s="4">
        <v>170.38</v>
      </c>
      <c r="D226" s="5">
        <v>0.00986031224322103</v>
      </c>
      <c r="E226" s="3">
        <v>0.0499999999999998</v>
      </c>
      <c r="F226" s="5">
        <v>0.118426914720144</v>
      </c>
      <c r="G226" s="5">
        <v>1.61465424177734</v>
      </c>
      <c r="H226" s="4">
        <v>19367.70111</v>
      </c>
      <c r="I226" s="4">
        <v>19.9800702843861</v>
      </c>
      <c r="J226" s="6">
        <v>0.175315335697866</v>
      </c>
      <c r="K226" s="5"/>
      <c r="L226" s="7">
        <v>216.2</v>
      </c>
      <c r="M226" s="4">
        <v>152.88</v>
      </c>
    </row>
    <row r="227">
      <c r="A227" s="2" t="str">
        <f>HYPERLINK("https://www.suredividend.com/sure-analysis-JCI/","Johnson Controls International plc")</f>
        <v>Johnson Controls International plc</v>
      </c>
      <c r="B227" s="3" t="s">
        <v>15</v>
      </c>
      <c r="C227" s="4">
        <v>59.67</v>
      </c>
      <c r="D227" s="5">
        <v>0.0234623764035528</v>
      </c>
      <c r="E227" s="3">
        <v>0.0285714285714284</v>
      </c>
      <c r="F227" s="5">
        <v>0.0672491818795388</v>
      </c>
      <c r="G227" s="5">
        <v>1.38702000894318</v>
      </c>
      <c r="H227" s="4">
        <v>44813.243786</v>
      </c>
      <c r="I227" s="4">
        <v>35.3138248902206</v>
      </c>
      <c r="J227" s="6">
        <v>0.757934431116497</v>
      </c>
      <c r="K227" s="5"/>
      <c r="L227" s="7">
        <v>69.6</v>
      </c>
      <c r="M227" s="4">
        <v>44.97</v>
      </c>
    </row>
    <row r="228">
      <c r="A228" s="2" t="str">
        <f>HYPERLINK("https://www.suredividend.com/sure-analysis-JKHY/","Jack Henry &amp; Associates, Inc.")</f>
        <v>Jack Henry &amp; Associates, Inc.</v>
      </c>
      <c r="B228" s="3" t="s">
        <v>17</v>
      </c>
      <c r="C228" s="4">
        <v>152.17</v>
      </c>
      <c r="D228" s="5">
        <v>0.0136689229151606</v>
      </c>
      <c r="E228" s="3">
        <v>0.0612244897959184</v>
      </c>
      <c r="F228" s="5">
        <v>0.0704350570256944</v>
      </c>
      <c r="G228" s="5">
        <v>1.95239251904974</v>
      </c>
      <c r="H228" s="4">
        <v>12120.840126</v>
      </c>
      <c r="I228" s="4">
        <v>34.3896546678734</v>
      </c>
      <c r="J228" s="6">
        <v>0.405060688599532</v>
      </c>
      <c r="K228" s="5"/>
      <c r="L228" s="7">
        <v>211.53</v>
      </c>
      <c r="M228" s="4">
        <v>162.06</v>
      </c>
    </row>
    <row r="229">
      <c r="A229" s="2" t="str">
        <f>HYPERLINK("https://www.suredividend.com/sure-analysis-JNJ/","Johnson &amp; Johnson")</f>
        <v>Johnson &amp; Johnson</v>
      </c>
      <c r="B229" s="3" t="s">
        <v>13</v>
      </c>
      <c r="C229" s="4">
        <v>153.89</v>
      </c>
      <c r="D229" s="5">
        <v>0.0293716290857105</v>
      </c>
      <c r="E229" s="3">
        <v>0.0660377358490564</v>
      </c>
      <c r="F229" s="5">
        <v>0.0465673619953326</v>
      </c>
      <c r="G229" s="5">
        <v>4.47396145045502</v>
      </c>
      <c r="H229" s="4">
        <v>401112.176388</v>
      </c>
      <c r="I229" s="4">
        <v>22.3572920343381</v>
      </c>
      <c r="J229" s="6">
        <v>0.66477881878975</v>
      </c>
      <c r="K229" s="5"/>
      <c r="L229" s="7">
        <v>181.77</v>
      </c>
      <c r="M229" s="4">
        <v>151.23</v>
      </c>
    </row>
    <row r="230">
      <c r="A230" s="2" t="str">
        <f>HYPERLINK("https://www.suredividend.com/sure-analysis-JPM/","JPMorgan Chase &amp; Co.")</f>
        <v>JPMorgan Chase &amp; Co.</v>
      </c>
      <c r="B230" s="3" t="s">
        <v>20</v>
      </c>
      <c r="C230" s="4">
        <v>130.55</v>
      </c>
      <c r="D230" s="5">
        <v>0.030639601685178</v>
      </c>
      <c r="E230" s="3">
        <v>0.0</v>
      </c>
      <c r="F230" s="5">
        <v>0.12295510705682</v>
      </c>
      <c r="G230" s="5">
        <v>3.96039833129045</v>
      </c>
      <c r="H230" s="4">
        <v>422842.44524</v>
      </c>
      <c r="I230" s="4">
        <v>11.7809663780212</v>
      </c>
      <c r="J230" s="6">
        <v>0.327847543980998</v>
      </c>
      <c r="K230" s="5"/>
      <c r="L230" s="7">
        <v>144.34</v>
      </c>
      <c r="M230" s="4">
        <v>100.54</v>
      </c>
    </row>
    <row r="231">
      <c r="A231" s="2" t="str">
        <f>HYPERLINK("https://www.suredividend.com/sure-analysis-K/","Kellogg Co")</f>
        <v>Kellogg Co</v>
      </c>
      <c r="B231" s="3" t="s">
        <v>18</v>
      </c>
      <c r="C231" s="4">
        <v>65.15</v>
      </c>
      <c r="D231" s="5">
        <v>0.0362240982348426</v>
      </c>
      <c r="E231" s="3">
        <v>0.0172413793103447</v>
      </c>
      <c r="F231" s="5">
        <v>0.0178684435453502</v>
      </c>
      <c r="G231" s="5">
        <v>2.32057139102884</v>
      </c>
      <c r="H231" s="4">
        <v>22222.7874</v>
      </c>
      <c r="I231" s="4">
        <v>23.26582424925</v>
      </c>
      <c r="J231" s="6">
        <v>0.831746018289907</v>
      </c>
      <c r="K231" s="5"/>
      <c r="L231" s="7">
        <v>75.87</v>
      </c>
      <c r="M231" s="4">
        <v>58.07</v>
      </c>
    </row>
    <row r="232">
      <c r="A232" s="2" t="str">
        <f>HYPERLINK("https://www.suredividend.com/sure-analysis-KEY/","Keycorp")</f>
        <v>Keycorp</v>
      </c>
      <c r="B232" s="3" t="s">
        <v>20</v>
      </c>
      <c r="C232" s="4">
        <v>12.76</v>
      </c>
      <c r="D232" s="5">
        <v>0.0642633228840125</v>
      </c>
      <c r="E232" s="3">
        <v>0.0512820512820513</v>
      </c>
      <c r="F232" s="5">
        <v>0.113049613056105</v>
      </c>
      <c r="G232" s="5">
        <v>0.787169714660778</v>
      </c>
      <c r="H232" s="4">
        <v>17071.043325</v>
      </c>
      <c r="I232" s="4">
        <v>9.48918472755975</v>
      </c>
      <c r="J232" s="6">
        <v>0.407859955782786</v>
      </c>
      <c r="K232" s="5"/>
      <c r="L232" s="7">
        <v>23.68</v>
      </c>
      <c r="M232" s="4">
        <v>14.92</v>
      </c>
    </row>
    <row r="233">
      <c r="A233" s="2" t="str">
        <f>HYPERLINK("https://www.suredividend.com/sure-analysis-research-database/","Keysight Technologies Inc")</f>
        <v>Keysight Technologies Inc</v>
      </c>
      <c r="B233" s="3" t="s">
        <v>17</v>
      </c>
      <c r="C233" s="4">
        <v>157.25</v>
      </c>
      <c r="D233" s="5">
        <v>0.0</v>
      </c>
      <c r="E233" s="3" t="s">
        <v>16</v>
      </c>
      <c r="F233" s="5" t="s">
        <v>16</v>
      </c>
      <c r="G233" s="5">
        <v>0.0</v>
      </c>
      <c r="H233" s="4">
        <v>28481.551812</v>
      </c>
      <c r="I233" s="4">
        <v>25.3394589072953</v>
      </c>
      <c r="J233" s="6">
        <v>0.0</v>
      </c>
      <c r="K233" s="5"/>
      <c r="L233" s="7">
        <v>189.45</v>
      </c>
      <c r="M233" s="4">
        <v>127.93</v>
      </c>
    </row>
    <row r="234">
      <c r="A234" s="2" t="str">
        <f>HYPERLINK("https://www.suredividend.com/sure-analysis-KHC/","Kraft Heinz Co")</f>
        <v>Kraft Heinz Co</v>
      </c>
      <c r="B234" s="3" t="s">
        <v>18</v>
      </c>
      <c r="C234" s="4">
        <v>38.04</v>
      </c>
      <c r="D234" s="5">
        <v>0.0420609884332281</v>
      </c>
      <c r="E234" s="3">
        <v>0.0</v>
      </c>
      <c r="F234" s="5">
        <v>-0.0853898961453473</v>
      </c>
      <c r="G234" s="5">
        <v>1.57560979985821</v>
      </c>
      <c r="H234" s="4">
        <v>47824.131838</v>
      </c>
      <c r="I234" s="4">
        <v>20.23873543719</v>
      </c>
      <c r="J234" s="6">
        <v>0.824926596784404</v>
      </c>
      <c r="K234" s="5"/>
      <c r="L234" s="7">
        <v>43.51</v>
      </c>
      <c r="M234" s="4">
        <v>32.39</v>
      </c>
    </row>
    <row r="235">
      <c r="A235" s="2" t="str">
        <f>HYPERLINK("https://www.suredividend.com/sure-analysis-KIM/","Kimco Realty Corporation")</f>
        <v>Kimco Realty Corporation</v>
      </c>
      <c r="B235" s="3" t="s">
        <v>23</v>
      </c>
      <c r="C235" s="4">
        <v>18.22</v>
      </c>
      <c r="D235" s="5">
        <v>0.0504939626783754</v>
      </c>
      <c r="E235" s="3">
        <v>0.210526315789473</v>
      </c>
      <c r="F235" s="5">
        <v>-0.038578209936383</v>
      </c>
      <c r="G235" s="5">
        <v>0.0</v>
      </c>
      <c r="H235" s="4">
        <v>12780.469109</v>
      </c>
      <c r="I235" s="4">
        <v>0.0</v>
      </c>
      <c r="J235" s="6" t="s">
        <v>16</v>
      </c>
      <c r="K235" s="5"/>
      <c r="L235" s="7">
        <v>23.27</v>
      </c>
      <c r="M235" s="4">
        <v>20.1</v>
      </c>
    </row>
    <row r="236">
      <c r="A236" s="2" t="str">
        <f>HYPERLINK("https://www.suredividend.com/sure-analysis-KLAC/","KLA Corp.")</f>
        <v>KLA Corp.</v>
      </c>
      <c r="B236" s="3" t="s">
        <v>17</v>
      </c>
      <c r="C236" s="4">
        <v>385.06</v>
      </c>
      <c r="D236" s="5">
        <v>0.013504388926401</v>
      </c>
      <c r="E236" s="3">
        <v>0.238095238095238</v>
      </c>
      <c r="F236" s="5">
        <v>0.116288415484174</v>
      </c>
      <c r="G236" s="5">
        <v>4.92660056370892</v>
      </c>
      <c r="H236" s="4">
        <v>52834.184359</v>
      </c>
      <c r="I236" s="4">
        <v>14.9218253058746</v>
      </c>
      <c r="J236" s="6">
        <v>0.203494447075957</v>
      </c>
      <c r="K236" s="5"/>
      <c r="L236" s="7">
        <v>428.08</v>
      </c>
      <c r="M236" s="4">
        <v>248.54</v>
      </c>
    </row>
    <row r="237">
      <c r="A237" s="2" t="str">
        <f>HYPERLINK("https://www.suredividend.com/sure-analysis-KMB/","Kimberly-Clark Corp.")</f>
        <v>Kimberly-Clark Corp.</v>
      </c>
      <c r="B237" s="3" t="s">
        <v>18</v>
      </c>
      <c r="C237" s="4">
        <v>128.02</v>
      </c>
      <c r="D237" s="5">
        <v>0.0368692391813779</v>
      </c>
      <c r="E237" s="3">
        <v>0.0172413793103447</v>
      </c>
      <c r="F237" s="5">
        <v>0.0336568843451934</v>
      </c>
      <c r="G237" s="5">
        <v>3.44984378982329</v>
      </c>
      <c r="H237" s="4">
        <v>42684.525343</v>
      </c>
      <c r="I237" s="4">
        <v>22.070592214819</v>
      </c>
      <c r="J237" s="6">
        <v>0.603119543675401</v>
      </c>
      <c r="K237" s="5"/>
      <c r="L237" s="7">
        <v>140.74</v>
      </c>
      <c r="M237" s="4">
        <v>107.82</v>
      </c>
    </row>
    <row r="238">
      <c r="A238" s="2" t="str">
        <f>HYPERLINK("https://www.suredividend.com/sure-analysis-KMI/","Kinder Morgan Inc")</f>
        <v>Kinder Morgan Inc</v>
      </c>
      <c r="B238" s="3" t="s">
        <v>24</v>
      </c>
      <c r="C238" s="4">
        <v>16.82</v>
      </c>
      <c r="D238" s="5">
        <v>0.0659928656361474</v>
      </c>
      <c r="E238" s="3">
        <v>0.0277777777777779</v>
      </c>
      <c r="F238" s="5">
        <v>0.0676934989285642</v>
      </c>
      <c r="G238" s="5">
        <v>1.08504546248002</v>
      </c>
      <c r="H238" s="4">
        <v>39677.256904</v>
      </c>
      <c r="I238" s="4">
        <v>15.6517778712426</v>
      </c>
      <c r="J238" s="6">
        <v>0.968790591500023</v>
      </c>
      <c r="K238" s="5"/>
      <c r="L238" s="7">
        <v>19.29</v>
      </c>
      <c r="M238" s="4">
        <v>15.07</v>
      </c>
    </row>
    <row r="239">
      <c r="A239" s="2" t="str">
        <f>HYPERLINK("https://www.suredividend.com/sure-analysis-research-database/","Carmax Inc")</f>
        <v>Carmax Inc</v>
      </c>
      <c r="B239" s="3" t="s">
        <v>22</v>
      </c>
      <c r="C239" s="4">
        <v>59.12</v>
      </c>
      <c r="D239" s="5">
        <v>0.0</v>
      </c>
      <c r="E239" s="3" t="s">
        <v>16</v>
      </c>
      <c r="F239" s="5" t="s">
        <v>16</v>
      </c>
      <c r="G239" s="5">
        <v>0.0</v>
      </c>
      <c r="H239" s="4">
        <v>11116.953155</v>
      </c>
      <c r="I239" s="4">
        <v>19.3141479373195</v>
      </c>
      <c r="J239" s="6">
        <v>0.0</v>
      </c>
      <c r="K239" s="5"/>
      <c r="L239" s="7">
        <v>106.24</v>
      </c>
      <c r="M239" s="4">
        <v>52.1</v>
      </c>
    </row>
    <row r="240">
      <c r="A240" s="2" t="str">
        <f>HYPERLINK("https://www.suredividend.com/sure-analysis-KO/","Coca-Cola Co")</f>
        <v>Coca-Cola Co</v>
      </c>
      <c r="B240" s="3" t="s">
        <v>18</v>
      </c>
      <c r="C240" s="4">
        <v>60.32</v>
      </c>
      <c r="D240" s="5">
        <v>0.0305039787798408</v>
      </c>
      <c r="E240" s="3">
        <v>0.0454545454545454</v>
      </c>
      <c r="F240" s="5">
        <v>0.0335670245781787</v>
      </c>
      <c r="G240" s="5">
        <v>1.74126872012109</v>
      </c>
      <c r="H240" s="4">
        <v>257178.559582</v>
      </c>
      <c r="I240" s="4">
        <v>26.9522699205114</v>
      </c>
      <c r="J240" s="6">
        <v>0.795099872201414</v>
      </c>
      <c r="K240" s="5"/>
      <c r="L240" s="7">
        <v>65.77</v>
      </c>
      <c r="M240" s="4">
        <v>53.63</v>
      </c>
    </row>
    <row r="241">
      <c r="A241" s="2" t="str">
        <f>HYPERLINK("https://www.suredividend.com/sure-analysis-KR/","Kroger Co.")</f>
        <v>Kroger Co.</v>
      </c>
      <c r="B241" s="3" t="s">
        <v>18</v>
      </c>
      <c r="C241" s="4">
        <v>47.76</v>
      </c>
      <c r="D241" s="5">
        <v>0.0217755443886097</v>
      </c>
      <c r="E241" s="3">
        <v>0.238095238095238</v>
      </c>
      <c r="F241" s="5">
        <v>0.157744341353158</v>
      </c>
      <c r="G241" s="5">
        <v>0.982048356650002</v>
      </c>
      <c r="H241" s="4">
        <v>32913.489813</v>
      </c>
      <c r="I241" s="4">
        <v>13.9582229908821</v>
      </c>
      <c r="J241" s="6">
        <v>0.304983961692547</v>
      </c>
      <c r="K241" s="5"/>
      <c r="L241" s="7">
        <v>61.49</v>
      </c>
      <c r="M241" s="4">
        <v>41.34</v>
      </c>
    </row>
    <row r="242">
      <c r="A242" s="2" t="str">
        <f>HYPERLINK("https://www.suredividend.com/sure-analysis-KSU/","Kansas City Southern")</f>
        <v>Kansas City Southern</v>
      </c>
      <c r="B242" s="3" t="s">
        <v>15</v>
      </c>
      <c r="C242" s="4">
        <v>293.59</v>
      </c>
      <c r="D242" s="5">
        <v>0.006996623579219</v>
      </c>
      <c r="E242" s="3" t="s">
        <v>16</v>
      </c>
      <c r="F242" s="5" t="s">
        <v>16</v>
      </c>
      <c r="G242" s="5">
        <v>2.05413871662318</v>
      </c>
      <c r="H242" s="4">
        <v>26710.94738</v>
      </c>
      <c r="I242" s="4">
        <v>277.660575671517</v>
      </c>
      <c r="J242" s="6">
        <v>1.95632258726017</v>
      </c>
      <c r="K242" s="5">
        <v>0.939155930924763</v>
      </c>
      <c r="L242" s="7">
        <v>314.21</v>
      </c>
      <c r="M242" s="4">
        <v>189.0</v>
      </c>
    </row>
    <row r="243">
      <c r="A243" s="2" t="str">
        <f>HYPERLINK("https://www.suredividend.com/sure-analysis-research-database/","Loews Corp.")</f>
        <v>Loews Corp.</v>
      </c>
      <c r="B243" s="3" t="s">
        <v>20</v>
      </c>
      <c r="C243" s="4">
        <v>56.02</v>
      </c>
      <c r="D243" s="5">
        <v>0.004438445788488</v>
      </c>
      <c r="E243" s="3">
        <v>0.0</v>
      </c>
      <c r="F243" s="5">
        <v>0.0</v>
      </c>
      <c r="G243" s="5">
        <v>0.249795728976128</v>
      </c>
      <c r="H243" s="4">
        <v>13225.669036</v>
      </c>
      <c r="I243" s="4">
        <v>13.0688429213833</v>
      </c>
      <c r="J243" s="6">
        <v>0.0600470502346461</v>
      </c>
      <c r="K243" s="5"/>
      <c r="L243" s="7">
        <v>67.99</v>
      </c>
      <c r="M243" s="4">
        <v>49.31</v>
      </c>
    </row>
    <row r="244">
      <c r="A244" s="2" t="str">
        <f>HYPERLINK("https://www.suredividend.com/sure-analysis-research-database/","L Brands Inc")</f>
        <v>L Brands Inc</v>
      </c>
      <c r="B244" s="3" t="s">
        <v>22</v>
      </c>
      <c r="C244" s="4">
        <v>79.92</v>
      </c>
      <c r="D244" s="5">
        <v>0.001876876951457</v>
      </c>
      <c r="E244" s="3" t="s">
        <v>16</v>
      </c>
      <c r="F244" s="5" t="s">
        <v>16</v>
      </c>
      <c r="G244" s="5">
        <v>0.150000005960464</v>
      </c>
      <c r="H244" s="4">
        <v>21957.908112</v>
      </c>
      <c r="I244" s="4">
        <v>15.4851256078984</v>
      </c>
      <c r="J244" s="6">
        <v>0.0298804792749928</v>
      </c>
      <c r="K244" s="5">
        <v>1.32341842579763</v>
      </c>
      <c r="L244" s="7">
        <v>82.0</v>
      </c>
      <c r="M244" s="4">
        <v>24.53</v>
      </c>
    </row>
    <row r="245">
      <c r="A245" s="2" t="str">
        <f>HYPERLINK("https://www.suredividend.com/sure-analysis-research-database/","Leidos Holdings Inc")</f>
        <v>Leidos Holdings Inc</v>
      </c>
      <c r="B245" s="3" t="s">
        <v>17</v>
      </c>
      <c r="C245" s="4">
        <v>92.64</v>
      </c>
      <c r="D245" s="5">
        <v>0.014720158766766</v>
      </c>
      <c r="E245" s="3">
        <v>0.0</v>
      </c>
      <c r="F245" s="5">
        <v>0.0238362555396096</v>
      </c>
      <c r="G245" s="5">
        <v>1.43227144800636</v>
      </c>
      <c r="H245" s="4">
        <v>13324.035583</v>
      </c>
      <c r="I245" s="4">
        <v>19.4511468363503</v>
      </c>
      <c r="J245" s="6">
        <v>0.288764404839992</v>
      </c>
      <c r="K245" s="5"/>
      <c r="L245" s="7">
        <v>110.54</v>
      </c>
      <c r="M245" s="4">
        <v>86.95</v>
      </c>
    </row>
    <row r="246">
      <c r="A246" s="2" t="str">
        <f>HYPERLINK("https://www.suredividend.com/sure-analysis-LEN/","Lennar Corp.")</f>
        <v>Lennar Corp.</v>
      </c>
      <c r="B246" s="3" t="s">
        <v>22</v>
      </c>
      <c r="C246" s="4">
        <v>103.47</v>
      </c>
      <c r="D246" s="5">
        <v>0.0144969556393157</v>
      </c>
      <c r="E246" s="3">
        <v>0.0</v>
      </c>
      <c r="F246" s="5">
        <v>0.564567322265949</v>
      </c>
      <c r="G246" s="5">
        <v>1.49035392300165</v>
      </c>
      <c r="H246" s="4">
        <v>27585.498272</v>
      </c>
      <c r="I246" s="4">
        <v>6.04660708322072</v>
      </c>
      <c r="J246" s="6">
        <v>0.0946857638501683</v>
      </c>
      <c r="K246" s="5"/>
      <c r="L246" s="7">
        <v>109.28</v>
      </c>
      <c r="M246" s="4">
        <v>61.7</v>
      </c>
    </row>
    <row r="247">
      <c r="A247" s="2" t="str">
        <f>HYPERLINK("https://www.suredividend.com/sure-analysis-research-database/","Laboratory Corp. Of America Holdings")</f>
        <v>Laboratory Corp. Of America Holdings</v>
      </c>
      <c r="B247" s="3" t="s">
        <v>13</v>
      </c>
      <c r="C247" s="4">
        <v>221.31</v>
      </c>
      <c r="D247" s="5">
        <v>0.011980433581673</v>
      </c>
      <c r="E247" s="3" t="s">
        <v>16</v>
      </c>
      <c r="F247" s="5" t="s">
        <v>16</v>
      </c>
      <c r="G247" s="5">
        <v>2.86751677777352</v>
      </c>
      <c r="H247" s="4">
        <v>21182.475</v>
      </c>
      <c r="I247" s="4">
        <v>16.5604526620279</v>
      </c>
      <c r="J247" s="6">
        <v>0.205409511301828</v>
      </c>
      <c r="K247" s="5"/>
      <c r="L247" s="7">
        <v>277.99</v>
      </c>
      <c r="M247" s="4">
        <v>199.15</v>
      </c>
    </row>
    <row r="248">
      <c r="A248" s="2" t="str">
        <f>HYPERLINK("https://www.suredividend.com/sure-analysis-LHX/","L3Harris Technologies Inc")</f>
        <v>L3Harris Technologies Inc</v>
      </c>
      <c r="B248" s="3" t="s">
        <v>15</v>
      </c>
      <c r="C248" s="4">
        <v>197.8</v>
      </c>
      <c r="D248" s="5">
        <v>0.0230535894843276</v>
      </c>
      <c r="E248" s="3">
        <v>0.0178571428571427</v>
      </c>
      <c r="F248" s="5">
        <v>0.148698354997035</v>
      </c>
      <c r="G248" s="5">
        <v>4.44692895170552</v>
      </c>
      <c r="H248" s="4">
        <v>40709.546975</v>
      </c>
      <c r="I248" s="4">
        <v>38.3329067559322</v>
      </c>
      <c r="J248" s="6">
        <v>0.810005273534704</v>
      </c>
      <c r="K248" s="5"/>
      <c r="L248" s="7">
        <v>274.44</v>
      </c>
      <c r="M248" s="4">
        <v>189.73</v>
      </c>
    </row>
    <row r="249">
      <c r="A249" s="2" t="str">
        <f>HYPERLINK("https://www.suredividend.com/sure-analysis-research-database/","LKQ Corp")</f>
        <v>LKQ Corp</v>
      </c>
      <c r="B249" s="3" t="s">
        <v>22</v>
      </c>
      <c r="C249" s="4">
        <v>55.22</v>
      </c>
      <c r="D249" s="5">
        <v>0.013223784011095</v>
      </c>
      <c r="E249" s="3" t="s">
        <v>16</v>
      </c>
      <c r="F249" s="5" t="s">
        <v>16</v>
      </c>
      <c r="G249" s="5">
        <v>0.771343321367206</v>
      </c>
      <c r="H249" s="4">
        <v>15577.910433</v>
      </c>
      <c r="I249" s="4">
        <v>13.5577984619843</v>
      </c>
      <c r="J249" s="6">
        <v>0.186765937377047</v>
      </c>
      <c r="K249" s="5"/>
      <c r="L249" s="7">
        <v>59.33</v>
      </c>
      <c r="M249" s="4">
        <v>41.75</v>
      </c>
    </row>
    <row r="250">
      <c r="A250" s="2" t="str">
        <f>HYPERLINK("https://www.suredividend.com/sure-analysis-LLY/","Lilly(Eli) &amp; Co")</f>
        <v>Lilly(Eli) &amp; Co</v>
      </c>
      <c r="B250" s="3" t="s">
        <v>13</v>
      </c>
      <c r="C250" s="4">
        <v>331.08</v>
      </c>
      <c r="D250" s="5">
        <v>0.0136522894768635</v>
      </c>
      <c r="E250" s="3">
        <v>0.153061224489795</v>
      </c>
      <c r="F250" s="5">
        <v>0.149717609800043</v>
      </c>
      <c r="G250" s="5">
        <v>4.05191409587161</v>
      </c>
      <c r="H250" s="4">
        <v>302602.792855</v>
      </c>
      <c r="I250" s="4">
        <v>48.4567628834774</v>
      </c>
      <c r="J250" s="6">
        <v>0.587233926937915</v>
      </c>
      <c r="K250" s="5"/>
      <c r="L250" s="7">
        <v>383.2</v>
      </c>
      <c r="M250" s="4">
        <v>254.62</v>
      </c>
    </row>
    <row r="251">
      <c r="A251" s="2" t="str">
        <f>HYPERLINK("https://www.suredividend.com/sure-analysis-LMT/","Lockheed Martin Corp.")</f>
        <v>Lockheed Martin Corp.</v>
      </c>
      <c r="B251" s="3" t="s">
        <v>15</v>
      </c>
      <c r="C251" s="4">
        <v>474.76</v>
      </c>
      <c r="D251" s="5">
        <v>0.0252759288903867</v>
      </c>
      <c r="E251" s="3">
        <v>0.0714285714285714</v>
      </c>
      <c r="F251" s="5">
        <v>0.0844717711976985</v>
      </c>
      <c r="G251" s="5">
        <v>11.4934933239717</v>
      </c>
      <c r="H251" s="4">
        <v>122004.025741</v>
      </c>
      <c r="I251" s="4">
        <v>21.284721866926</v>
      </c>
      <c r="J251" s="6">
        <v>0.530632194089185</v>
      </c>
      <c r="K251" s="5"/>
      <c r="L251" s="7">
        <v>495.83</v>
      </c>
      <c r="M251" s="4">
        <v>366.6</v>
      </c>
    </row>
    <row r="252">
      <c r="A252" s="2" t="str">
        <f>HYPERLINK("https://www.suredividend.com/sure-analysis-LNT/","Alliant Energy Corp.")</f>
        <v>Alliant Energy Corp.</v>
      </c>
      <c r="B252" s="3" t="s">
        <v>19</v>
      </c>
      <c r="C252" s="4">
        <v>52.01</v>
      </c>
      <c r="D252" s="5">
        <v>0.0348009998077292</v>
      </c>
      <c r="E252" s="3">
        <v>0.0584795321637425</v>
      </c>
      <c r="F252" s="5">
        <v>0.0619761301649732</v>
      </c>
      <c r="G252" s="5">
        <v>1.71415388876666</v>
      </c>
      <c r="H252" s="4">
        <v>13076.730771</v>
      </c>
      <c r="I252" s="4">
        <v>19.0622897529737</v>
      </c>
      <c r="J252" s="6">
        <v>0.627895197350427</v>
      </c>
      <c r="K252" s="5"/>
      <c r="L252" s="7">
        <v>63.54</v>
      </c>
      <c r="M252" s="4">
        <v>46.4</v>
      </c>
    </row>
    <row r="253">
      <c r="A253" s="2" t="str">
        <f>HYPERLINK("https://www.suredividend.com/sure-analysis-LOW/","Lowe`s Cos., Inc.")</f>
        <v>Lowe`s Cos., Inc.</v>
      </c>
      <c r="B253" s="3" t="s">
        <v>22</v>
      </c>
      <c r="C253" s="4">
        <v>196.79</v>
      </c>
      <c r="D253" s="5">
        <v>0.0213425478936937</v>
      </c>
      <c r="E253" s="3">
        <v>0.3125</v>
      </c>
      <c r="F253" s="5">
        <v>0.2069272376856</v>
      </c>
      <c r="G253" s="5">
        <v>3.92045425163089</v>
      </c>
      <c r="H253" s="4">
        <v>123550.447861</v>
      </c>
      <c r="I253" s="4">
        <v>18.5483332624756</v>
      </c>
      <c r="J253" s="6">
        <v>0.382110550841217</v>
      </c>
      <c r="K253" s="5"/>
      <c r="L253" s="7">
        <v>233.55</v>
      </c>
      <c r="M253" s="4">
        <v>167.36</v>
      </c>
    </row>
    <row r="254">
      <c r="A254" s="2" t="str">
        <f>HYPERLINK("https://www.suredividend.com/sure-analysis-LRCX/","Lam Research Corp.")</f>
        <v>Lam Research Corp.</v>
      </c>
      <c r="B254" s="3" t="s">
        <v>17</v>
      </c>
      <c r="C254" s="4">
        <v>507.36</v>
      </c>
      <c r="D254" s="5">
        <v>0.0135998107852412</v>
      </c>
      <c r="E254" s="3">
        <v>0.15</v>
      </c>
      <c r="F254" s="5">
        <v>0.0941560922633826</v>
      </c>
      <c r="G254" s="5">
        <v>6.41592440094823</v>
      </c>
      <c r="H254" s="4">
        <v>66341.387155</v>
      </c>
      <c r="I254" s="4">
        <v>12.944413385822</v>
      </c>
      <c r="J254" s="6">
        <v>0.172749714618961</v>
      </c>
      <c r="K254" s="5"/>
      <c r="L254" s="7">
        <v>568.53</v>
      </c>
      <c r="M254" s="4">
        <v>298.48</v>
      </c>
    </row>
    <row r="255">
      <c r="A255" s="2" t="str">
        <f>HYPERLINK("https://www.suredividend.com/sure-analysis-research-database/","Southwest Airlines Co")</f>
        <v>Southwest Airlines Co</v>
      </c>
      <c r="B255" s="3" t="s">
        <v>15</v>
      </c>
      <c r="C255" s="4">
        <v>31.04</v>
      </c>
      <c r="D255" s="5">
        <v>0.005266237775089</v>
      </c>
      <c r="E255" s="3" t="s">
        <v>16</v>
      </c>
      <c r="F255" s="5" t="s">
        <v>16</v>
      </c>
      <c r="G255" s="5">
        <v>0.180000007152557</v>
      </c>
      <c r="H255" s="4">
        <v>20312.715202</v>
      </c>
      <c r="I255" s="4">
        <v>37.6859280182931</v>
      </c>
      <c r="J255" s="6">
        <v>0.21438781223506</v>
      </c>
      <c r="K255" s="5"/>
      <c r="L255" s="7">
        <v>49.84</v>
      </c>
      <c r="M255" s="4">
        <v>30.05</v>
      </c>
    </row>
    <row r="256">
      <c r="A256" s="2" t="str">
        <f>HYPERLINK("https://www.suredividend.com/sure-analysis-research-database/","Las Vegas Sands Corp")</f>
        <v>Las Vegas Sands Corp</v>
      </c>
      <c r="B256" s="3" t="s">
        <v>22</v>
      </c>
      <c r="C256" s="4">
        <v>55.16</v>
      </c>
      <c r="D256" s="5">
        <v>0.0</v>
      </c>
      <c r="E256" s="3" t="s">
        <v>16</v>
      </c>
      <c r="F256" s="5" t="s">
        <v>16</v>
      </c>
      <c r="G256" s="5">
        <v>0.0</v>
      </c>
      <c r="H256" s="4">
        <v>46467.820957</v>
      </c>
      <c r="I256" s="4">
        <v>25.3645310899563</v>
      </c>
      <c r="J256" s="6">
        <v>0.0</v>
      </c>
      <c r="K256" s="5"/>
      <c r="L256" s="7">
        <v>60.99</v>
      </c>
      <c r="M256" s="4">
        <v>28.88</v>
      </c>
    </row>
    <row r="257">
      <c r="A257" s="2" t="str">
        <f>HYPERLINK("https://www.suredividend.com/sure-analysis-research-database/","Lamb Weston Holdings Inc")</f>
        <v>Lamb Weston Holdings Inc</v>
      </c>
      <c r="B257" s="3" t="s">
        <v>18</v>
      </c>
      <c r="C257" s="4">
        <v>99.65</v>
      </c>
      <c r="D257" s="5">
        <v>0.01011522181422</v>
      </c>
      <c r="E257" s="3">
        <v>0.142857142857143</v>
      </c>
      <c r="F257" s="5">
        <v>0.0792233111672175</v>
      </c>
      <c r="G257" s="5">
        <v>1.01081411589506</v>
      </c>
      <c r="H257" s="4">
        <v>14376.988059</v>
      </c>
      <c r="I257" s="4">
        <v>30.3568160023226</v>
      </c>
      <c r="J257" s="6">
        <v>0.309117466634575</v>
      </c>
      <c r="K257" s="5"/>
      <c r="L257" s="7">
        <v>102.77</v>
      </c>
      <c r="M257" s="4">
        <v>49.1</v>
      </c>
    </row>
    <row r="258">
      <c r="A258" s="2" t="str">
        <f>HYPERLINK("https://www.suredividend.com/sure-analysis-LYB/","LyondellBasell Industries NV")</f>
        <v>LyondellBasell Industries NV</v>
      </c>
      <c r="B258" s="3" t="s">
        <v>21</v>
      </c>
      <c r="C258" s="4">
        <v>88.48</v>
      </c>
      <c r="D258" s="5">
        <v>0.0537974683544303</v>
      </c>
      <c r="E258" s="3">
        <v>0.0</v>
      </c>
      <c r="F258" s="5">
        <v>0.0354029363354286</v>
      </c>
      <c r="G258" s="5">
        <v>4.70109370156758</v>
      </c>
      <c r="H258" s="4">
        <v>31699.478903</v>
      </c>
      <c r="I258" s="4">
        <v>8.17629066353366</v>
      </c>
      <c r="J258" s="6">
        <v>0.397723663415193</v>
      </c>
      <c r="K258" s="5"/>
      <c r="L258" s="7">
        <v>109.7</v>
      </c>
      <c r="M258" s="4">
        <v>70.59</v>
      </c>
    </row>
    <row r="259">
      <c r="A259" s="2" t="str">
        <f>HYPERLINK("https://www.suredividend.com/sure-analysis-research-database/","Live Nation Entertainment Inc")</f>
        <v>Live Nation Entertainment Inc</v>
      </c>
      <c r="B259" s="3" t="s">
        <v>25</v>
      </c>
      <c r="C259" s="4">
        <v>69.23</v>
      </c>
      <c r="D259" s="5">
        <v>0.0</v>
      </c>
      <c r="E259" s="3" t="s">
        <v>16</v>
      </c>
      <c r="F259" s="5" t="s">
        <v>16</v>
      </c>
      <c r="G259" s="5">
        <v>0.0</v>
      </c>
      <c r="H259" s="4">
        <v>16899.213804</v>
      </c>
      <c r="I259" s="4">
        <v>57.0946389504233</v>
      </c>
      <c r="J259" s="6">
        <v>0.0</v>
      </c>
      <c r="K259" s="5"/>
      <c r="L259" s="7">
        <v>121.28</v>
      </c>
      <c r="M259" s="4">
        <v>65.05</v>
      </c>
    </row>
    <row r="260">
      <c r="A260" s="2" t="str">
        <f>HYPERLINK("https://www.suredividend.com/sure-analysis-MA/","Mastercard Incorporated")</f>
        <v>Mastercard Incorporated</v>
      </c>
      <c r="B260" s="3" t="s">
        <v>20</v>
      </c>
      <c r="C260" s="4">
        <v>354.57</v>
      </c>
      <c r="D260" s="5">
        <v>0.00643032405448853</v>
      </c>
      <c r="E260" s="3">
        <v>0.163265306122449</v>
      </c>
      <c r="F260" s="5">
        <v>0.179198639369467</v>
      </c>
      <c r="G260" s="5">
        <v>2.03529443941408</v>
      </c>
      <c r="H260" s="4">
        <v>341878.8645</v>
      </c>
      <c r="I260" s="4">
        <v>34.4288886706948</v>
      </c>
      <c r="J260" s="6">
        <v>0.198953513139206</v>
      </c>
      <c r="K260" s="5"/>
      <c r="L260" s="7">
        <v>390.0</v>
      </c>
      <c r="M260" s="4">
        <v>276.42</v>
      </c>
    </row>
    <row r="261">
      <c r="A261" s="2" t="str">
        <f>HYPERLINK("https://www.suredividend.com/sure-analysis-MAA/","Mid-America Apartment Communities, Inc.")</f>
        <v>Mid-America Apartment Communities, Inc.</v>
      </c>
      <c r="B261" s="3" t="s">
        <v>23</v>
      </c>
      <c r="C261" s="4">
        <v>144.89</v>
      </c>
      <c r="D261" s="5">
        <v>0.0386500103526813</v>
      </c>
      <c r="E261" s="3">
        <v>-0.0229885057471264</v>
      </c>
      <c r="F261" s="5">
        <v>0.0286615641880858</v>
      </c>
      <c r="G261" s="5">
        <v>4.92835579414069</v>
      </c>
      <c r="H261" s="4">
        <v>18594.013985</v>
      </c>
      <c r="I261" s="4">
        <v>29.3397596282276</v>
      </c>
      <c r="J261" s="6">
        <v>0.899334998930783</v>
      </c>
      <c r="K261" s="5"/>
      <c r="L261" s="7">
        <v>211.19</v>
      </c>
      <c r="M261" s="4">
        <v>139.9</v>
      </c>
    </row>
    <row r="262">
      <c r="A262" s="2" t="str">
        <f>HYPERLINK("https://www.suredividend.com/sure-analysis-MAR/","Marriott International, Inc.")</f>
        <v>Marriott International, Inc.</v>
      </c>
      <c r="B262" s="3" t="s">
        <v>22</v>
      </c>
      <c r="C262" s="4">
        <v>167.76</v>
      </c>
      <c r="D262" s="5">
        <v>0.00536480686695279</v>
      </c>
      <c r="E262" s="3" t="s">
        <v>16</v>
      </c>
      <c r="F262" s="5" t="s">
        <v>16</v>
      </c>
      <c r="G262" s="5">
        <v>1.39562469298725</v>
      </c>
      <c r="H262" s="4">
        <v>53326.528988</v>
      </c>
      <c r="I262" s="4">
        <v>22.6151522426335</v>
      </c>
      <c r="J262" s="6">
        <v>0.192765841572824</v>
      </c>
      <c r="K262" s="5"/>
      <c r="L262" s="7">
        <v>194.24</v>
      </c>
      <c r="M262" s="4">
        <v>130.14</v>
      </c>
    </row>
    <row r="263">
      <c r="A263" s="2" t="str">
        <f>HYPERLINK("https://www.suredividend.com/sure-analysis-research-database/","Masco Corp.")</f>
        <v>Masco Corp.</v>
      </c>
      <c r="B263" s="3" t="s">
        <v>15</v>
      </c>
      <c r="C263" s="4">
        <v>51.3</v>
      </c>
      <c r="D263" s="5">
        <v>0.021088834232292</v>
      </c>
      <c r="E263" s="3">
        <v>0.0178571428571427</v>
      </c>
      <c r="F263" s="5">
        <v>0.221043432833623</v>
      </c>
      <c r="G263" s="5">
        <v>1.11559933088825</v>
      </c>
      <c r="H263" s="4">
        <v>11913.244995</v>
      </c>
      <c r="I263" s="4">
        <v>14.1487470250593</v>
      </c>
      <c r="J263" s="6">
        <v>0.307327639363154</v>
      </c>
      <c r="K263" s="5"/>
      <c r="L263" s="7">
        <v>57.21</v>
      </c>
      <c r="M263" s="4">
        <v>41.84</v>
      </c>
    </row>
    <row r="264">
      <c r="A264" s="2" t="str">
        <f>HYPERLINK("https://www.suredividend.com/sure-analysis-MCD/","McDonald`s Corp")</f>
        <v>McDonald`s Corp</v>
      </c>
      <c r="B264" s="3" t="s">
        <v>22</v>
      </c>
      <c r="C264" s="4">
        <v>270.21</v>
      </c>
      <c r="D264" s="5">
        <v>0.0225010177269531</v>
      </c>
      <c r="E264" s="3">
        <v>0.101449275362318</v>
      </c>
      <c r="F264" s="5">
        <v>0.0851866510351273</v>
      </c>
      <c r="G264" s="5">
        <v>5.75263417919727</v>
      </c>
      <c r="H264" s="4">
        <v>196823.884606</v>
      </c>
      <c r="I264" s="4">
        <v>31.8619297124307</v>
      </c>
      <c r="J264" s="6">
        <v>0.690592338439048</v>
      </c>
      <c r="K264" s="5"/>
      <c r="L264" s="7">
        <v>278.48</v>
      </c>
      <c r="M264" s="4">
        <v>212.86</v>
      </c>
    </row>
    <row r="265">
      <c r="A265" s="2" t="str">
        <f>HYPERLINK("https://www.suredividend.com/sure-analysis-MCHP/","Microchip Technology, Inc.")</f>
        <v>Microchip Technology, Inc.</v>
      </c>
      <c r="B265" s="3" t="s">
        <v>17</v>
      </c>
      <c r="C265" s="4">
        <v>82.29</v>
      </c>
      <c r="D265" s="5">
        <v>0.0173775671406003</v>
      </c>
      <c r="E265" s="3">
        <v>0.415019762845849</v>
      </c>
      <c r="F265" s="5">
        <v>-0.0030446178365926</v>
      </c>
      <c r="G265" s="5">
        <v>1.25548241098657</v>
      </c>
      <c r="H265" s="4">
        <v>45247.941092</v>
      </c>
      <c r="I265" s="4">
        <v>21.8420260147711</v>
      </c>
      <c r="J265" s="6">
        <v>0.339319570536911</v>
      </c>
      <c r="K265" s="5"/>
      <c r="L265" s="7">
        <v>87.39</v>
      </c>
      <c r="M265" s="4">
        <v>53.63</v>
      </c>
    </row>
    <row r="266">
      <c r="A266" s="2" t="str">
        <f>HYPERLINK("https://www.suredividend.com/sure-analysis-MCK/","Mckesson Corporation")</f>
        <v>Mckesson Corporation</v>
      </c>
      <c r="B266" s="3" t="s">
        <v>13</v>
      </c>
      <c r="C266" s="4">
        <v>347.47</v>
      </c>
      <c r="D266" s="5">
        <v>0.00621636400264771</v>
      </c>
      <c r="E266" s="3">
        <v>0.148936170212766</v>
      </c>
      <c r="F266" s="5">
        <v>0.0672491818795388</v>
      </c>
      <c r="G266" s="5">
        <v>2.08552302592237</v>
      </c>
      <c r="H266" s="4">
        <v>47335.782597</v>
      </c>
      <c r="I266" s="4">
        <v>15.0702905434861</v>
      </c>
      <c r="J266" s="6">
        <v>0.0965967126411474</v>
      </c>
      <c r="K266" s="5"/>
      <c r="L266" s="7">
        <v>400.6</v>
      </c>
      <c r="M266" s="4">
        <v>269.92</v>
      </c>
    </row>
    <row r="267">
      <c r="A267" s="2" t="str">
        <f>HYPERLINK("https://www.suredividend.com/sure-analysis-MCO/","Moody`s Corp.")</f>
        <v>Moody`s Corp.</v>
      </c>
      <c r="B267" s="3" t="s">
        <v>20</v>
      </c>
      <c r="C267" s="4">
        <v>297.09</v>
      </c>
      <c r="D267" s="5">
        <v>0.0103672287858897</v>
      </c>
      <c r="E267" s="3">
        <v>0.0999999999999998</v>
      </c>
      <c r="F267" s="5">
        <v>0.118426914720144</v>
      </c>
      <c r="G267" s="5">
        <v>2.85586230629349</v>
      </c>
      <c r="H267" s="4">
        <v>54707.184</v>
      </c>
      <c r="I267" s="4">
        <v>39.816</v>
      </c>
      <c r="J267" s="6">
        <v>0.383852460523319</v>
      </c>
      <c r="K267" s="5"/>
      <c r="L267" s="7">
        <v>341.95</v>
      </c>
      <c r="M267" s="4">
        <v>228.39</v>
      </c>
    </row>
    <row r="268">
      <c r="A268" s="2" t="str">
        <f>HYPERLINK("https://www.suredividend.com/sure-analysis-MDLZ/","Mondelez International Inc.")</f>
        <v>Mondelez International Inc.</v>
      </c>
      <c r="B268" s="3" t="s">
        <v>18</v>
      </c>
      <c r="C268" s="4">
        <v>67.83</v>
      </c>
      <c r="D268" s="5">
        <v>0.022703818369453</v>
      </c>
      <c r="E268" s="3">
        <v>0.0999999999999998</v>
      </c>
      <c r="F268" s="5">
        <v>0.118426914720144</v>
      </c>
      <c r="G268" s="5">
        <v>1.45718007534652</v>
      </c>
      <c r="H268" s="4">
        <v>89582.893048</v>
      </c>
      <c r="I268" s="4">
        <v>32.971252501947</v>
      </c>
      <c r="J268" s="6">
        <v>0.743459222115575</v>
      </c>
      <c r="K268" s="5"/>
      <c r="L268" s="7">
        <v>68.41</v>
      </c>
      <c r="M268" s="4">
        <v>54.4</v>
      </c>
    </row>
    <row r="269">
      <c r="A269" s="2" t="str">
        <f>HYPERLINK("https://www.suredividend.com/sure-analysis-MDT/","Medtronic Plc")</f>
        <v>Medtronic Plc</v>
      </c>
      <c r="B269" s="3" t="s">
        <v>13</v>
      </c>
      <c r="C269" s="4">
        <v>81.23</v>
      </c>
      <c r="D269" s="5">
        <v>0.0334851655792195</v>
      </c>
      <c r="E269" s="3">
        <v>0.0793650793650795</v>
      </c>
      <c r="F269" s="5">
        <v>0.0813099920886575</v>
      </c>
      <c r="G269" s="5">
        <v>2.63743394349721</v>
      </c>
      <c r="H269" s="4">
        <v>110970.641484</v>
      </c>
      <c r="I269" s="4">
        <v>27.2990507956408</v>
      </c>
      <c r="J269" s="6">
        <v>0.867576955097766</v>
      </c>
      <c r="K269" s="5"/>
      <c r="L269" s="7">
        <v>111.55</v>
      </c>
      <c r="M269" s="4">
        <v>75.1</v>
      </c>
    </row>
    <row r="270">
      <c r="A270" s="2" t="str">
        <f>HYPERLINK("https://www.suredividend.com/sure-analysis-MET/","Metlife Inc")</f>
        <v>Metlife Inc</v>
      </c>
      <c r="B270" s="3" t="s">
        <v>20</v>
      </c>
      <c r="C270" s="4">
        <v>58.53</v>
      </c>
      <c r="D270" s="5">
        <v>0.0341705108491371</v>
      </c>
      <c r="E270" s="3">
        <v>0.0416666666666667</v>
      </c>
      <c r="F270" s="5">
        <v>0.0354857884559052</v>
      </c>
      <c r="G270" s="5">
        <v>1.97866063680026</v>
      </c>
      <c r="H270" s="4">
        <v>54460.88593</v>
      </c>
      <c r="I270" s="4">
        <v>23.1354655609005</v>
      </c>
      <c r="J270" s="6">
        <v>0.67995210886607</v>
      </c>
      <c r="K270" s="5"/>
      <c r="L270" s="7">
        <v>76.81</v>
      </c>
      <c r="M270" s="4">
        <v>56.17</v>
      </c>
    </row>
    <row r="271">
      <c r="A271" s="2" t="str">
        <f>HYPERLINK("https://www.suredividend.com/sure-analysis-research-database/","MGM Resorts International")</f>
        <v>MGM Resorts International</v>
      </c>
      <c r="B271" s="3" t="s">
        <v>22</v>
      </c>
      <c r="C271" s="4">
        <v>42.68</v>
      </c>
      <c r="D271" s="5">
        <v>2.17794385937E-4</v>
      </c>
      <c r="E271" s="3" t="s">
        <v>16</v>
      </c>
      <c r="F271" s="5" t="s">
        <v>16</v>
      </c>
      <c r="G271" s="5">
        <v>0.00999894025839</v>
      </c>
      <c r="H271" s="4">
        <v>17166.366489</v>
      </c>
      <c r="I271" s="4">
        <v>11.911120548083</v>
      </c>
      <c r="J271" s="6">
        <v>0.00286502586200286</v>
      </c>
      <c r="K271" s="5"/>
      <c r="L271" s="7">
        <v>46.1</v>
      </c>
      <c r="M271" s="4">
        <v>26.41</v>
      </c>
    </row>
    <row r="272">
      <c r="A272" s="2" t="str">
        <f>HYPERLINK("https://www.suredividend.com/sure-analysis-MKC/","McCormick &amp; Co., Inc.")</f>
        <v>McCormick &amp; Co., Inc.</v>
      </c>
      <c r="B272" s="3" t="s">
        <v>18</v>
      </c>
      <c r="C272" s="4">
        <v>72.79</v>
      </c>
      <c r="D272" s="5">
        <v>0.0214315153180381</v>
      </c>
      <c r="E272" s="3">
        <v>0.0540540540540541</v>
      </c>
      <c r="F272" s="5">
        <v>-0.055912488705098</v>
      </c>
      <c r="G272" s="5">
        <v>1.4893972405057</v>
      </c>
      <c r="H272" s="4">
        <v>19543.007792</v>
      </c>
      <c r="I272" s="4">
        <v>28.6554366453079</v>
      </c>
      <c r="J272" s="6">
        <v>0.591030650994327</v>
      </c>
      <c r="K272" s="5"/>
      <c r="L272" s="7">
        <v>105.45</v>
      </c>
      <c r="M272" s="4">
        <v>70.49</v>
      </c>
    </row>
    <row r="273">
      <c r="A273" s="2" t="str">
        <f>HYPERLINK("https://www.suredividend.com/sure-analysis-MKTX/","MarketAxess Holdings Inc.")</f>
        <v>MarketAxess Holdings Inc.</v>
      </c>
      <c r="B273" s="3" t="s">
        <v>20</v>
      </c>
      <c r="C273" s="4">
        <v>384.5</v>
      </c>
      <c r="D273" s="5">
        <v>0.00749024707412223</v>
      </c>
      <c r="E273" s="3">
        <v>0.0285714285714284</v>
      </c>
      <c r="F273" s="5">
        <v>0.113824178602879</v>
      </c>
      <c r="G273" s="5">
        <v>2.809871162611</v>
      </c>
      <c r="H273" s="4">
        <v>13897.112874</v>
      </c>
      <c r="I273" s="4">
        <v>55.5386888311273</v>
      </c>
      <c r="J273" s="6">
        <v>0.422537016933985</v>
      </c>
      <c r="K273" s="5"/>
      <c r="L273" s="7">
        <v>388.77</v>
      </c>
      <c r="M273" s="4">
        <v>216.37</v>
      </c>
    </row>
    <row r="274">
      <c r="A274" s="2" t="str">
        <f>HYPERLINK("https://www.suredividend.com/sure-analysis-MLM/","Martin Marietta Materials, Inc.")</f>
        <v>Martin Marietta Materials, Inc.</v>
      </c>
      <c r="B274" s="3" t="s">
        <v>21</v>
      </c>
      <c r="C274" s="4">
        <v>335.16</v>
      </c>
      <c r="D274" s="5">
        <v>0.00787683494450411</v>
      </c>
      <c r="E274" s="3">
        <v>0.0819672131147541</v>
      </c>
      <c r="F274" s="5">
        <v>0.0844717711976985</v>
      </c>
      <c r="G274" s="5">
        <v>2.58299312527014</v>
      </c>
      <c r="H274" s="4">
        <v>22706.300317</v>
      </c>
      <c r="I274" s="4">
        <v>26.1955472042224</v>
      </c>
      <c r="J274" s="6">
        <v>0.18622877615502</v>
      </c>
      <c r="K274" s="5"/>
      <c r="L274" s="7">
        <v>404.59</v>
      </c>
      <c r="M274" s="4">
        <v>283.4</v>
      </c>
    </row>
    <row r="275">
      <c r="A275" s="2" t="str">
        <f>HYPERLINK("https://www.suredividend.com/sure-analysis-MMC/","Marsh &amp; McLennan Cos., Inc.")</f>
        <v>Marsh &amp; McLennan Cos., Inc.</v>
      </c>
      <c r="B275" s="3" t="s">
        <v>20</v>
      </c>
      <c r="C275" s="4">
        <v>160.42</v>
      </c>
      <c r="D275" s="5">
        <v>0.0147113826206208</v>
      </c>
      <c r="E275" s="3">
        <v>0.102803738317756</v>
      </c>
      <c r="F275" s="5">
        <v>0.0948740153626637</v>
      </c>
      <c r="G275" s="5">
        <v>2.29300170354054</v>
      </c>
      <c r="H275" s="4">
        <v>80946.509385</v>
      </c>
      <c r="I275" s="4">
        <v>26.5398391426786</v>
      </c>
      <c r="J275" s="6">
        <v>0.37963604363254</v>
      </c>
      <c r="K275" s="5"/>
      <c r="L275" s="7">
        <v>181.15</v>
      </c>
      <c r="M275" s="4">
        <v>141.77</v>
      </c>
    </row>
    <row r="276">
      <c r="A276" s="2" t="str">
        <f>HYPERLINK("https://www.suredividend.com/sure-analysis-MMM/","3M Co.")</f>
        <v>3M Co.</v>
      </c>
      <c r="B276" s="3" t="s">
        <v>15</v>
      </c>
      <c r="C276" s="4">
        <v>104.29</v>
      </c>
      <c r="D276" s="5">
        <v>0.0575318822514143</v>
      </c>
      <c r="E276" s="3">
        <v>0.00671140939597325</v>
      </c>
      <c r="F276" s="5">
        <v>0.0197893452190387</v>
      </c>
      <c r="G276" s="5">
        <v>5.86278548501302</v>
      </c>
      <c r="H276" s="4">
        <v>61248.63</v>
      </c>
      <c r="I276" s="4">
        <v>10.6039871883656</v>
      </c>
      <c r="J276" s="6">
        <v>0.57591213015845</v>
      </c>
      <c r="K276" s="5"/>
      <c r="L276" s="7">
        <v>147.85</v>
      </c>
      <c r="M276" s="4">
        <v>104.45</v>
      </c>
    </row>
    <row r="277">
      <c r="A277" s="2" t="str">
        <f>HYPERLINK("https://www.suredividend.com/sure-analysis-research-database/","Monster Beverage Corp.")</f>
        <v>Monster Beverage Corp.</v>
      </c>
      <c r="B277" s="3" t="s">
        <v>18</v>
      </c>
      <c r="C277" s="4">
        <v>103.79</v>
      </c>
      <c r="D277" s="5">
        <v>0.0</v>
      </c>
      <c r="E277" s="3" t="s">
        <v>16</v>
      </c>
      <c r="F277" s="5" t="s">
        <v>16</v>
      </c>
      <c r="G277" s="5">
        <v>0.0</v>
      </c>
      <c r="H277" s="4">
        <v>53290.97861</v>
      </c>
      <c r="I277" s="4">
        <v>44.721303540026</v>
      </c>
      <c r="J277" s="6">
        <v>0.0</v>
      </c>
      <c r="K277" s="5"/>
      <c r="L277" s="7">
        <v>105.45</v>
      </c>
      <c r="M277" s="4">
        <v>71.78</v>
      </c>
    </row>
    <row r="278">
      <c r="A278" s="2" t="str">
        <f>HYPERLINK("https://www.suredividend.com/sure-analysis-MO/","Altria Group Inc.")</f>
        <v>Altria Group Inc.</v>
      </c>
      <c r="B278" s="3" t="s">
        <v>18</v>
      </c>
      <c r="C278" s="4">
        <v>46.2</v>
      </c>
      <c r="D278" s="5">
        <v>0.0813852813852813</v>
      </c>
      <c r="E278" s="3" t="s">
        <v>16</v>
      </c>
      <c r="F278" s="5" t="s">
        <v>16</v>
      </c>
      <c r="G278" s="5">
        <v>3.56950008406488</v>
      </c>
      <c r="H278" s="4">
        <v>83082.28487</v>
      </c>
      <c r="I278" s="4">
        <v>14.4465805721283</v>
      </c>
      <c r="J278" s="6">
        <v>1.118965543594</v>
      </c>
      <c r="K278" s="5"/>
      <c r="L278" s="7">
        <v>53.63</v>
      </c>
      <c r="M278" s="4">
        <v>39.29</v>
      </c>
    </row>
    <row r="279">
      <c r="A279" s="2" t="str">
        <f>HYPERLINK("https://www.suredividend.com/sure-analysis-research-database/","Mosaic Company")</f>
        <v>Mosaic Company</v>
      </c>
      <c r="B279" s="3" t="s">
        <v>21</v>
      </c>
      <c r="C279" s="4">
        <v>45.37</v>
      </c>
      <c r="D279" s="5">
        <v>0.011323670069474</v>
      </c>
      <c r="E279" s="3">
        <v>0.666666666666666</v>
      </c>
      <c r="F279" s="5">
        <v>0.584893192461113</v>
      </c>
      <c r="G279" s="5">
        <v>0.647034507769801</v>
      </c>
      <c r="H279" s="4">
        <v>19226.850895</v>
      </c>
      <c r="I279" s="4">
        <v>5.36643153262811</v>
      </c>
      <c r="J279" s="6">
        <v>0.0643175455039563</v>
      </c>
      <c r="K279" s="5"/>
      <c r="L279" s="7">
        <v>78.35</v>
      </c>
      <c r="M279" s="4">
        <v>40.14</v>
      </c>
    </row>
    <row r="280">
      <c r="A280" s="2" t="str">
        <f>HYPERLINK("https://www.suredividend.com/sure-analysis-MPC/","Marathon Petroleum Corp")</f>
        <v>Marathon Petroleum Corp</v>
      </c>
      <c r="B280" s="3" t="s">
        <v>24</v>
      </c>
      <c r="C280" s="4">
        <v>128.29</v>
      </c>
      <c r="D280" s="5">
        <v>0.0233845194481253</v>
      </c>
      <c r="E280" s="3">
        <v>0.293103448275862</v>
      </c>
      <c r="F280" s="5">
        <v>0.102708408810896</v>
      </c>
      <c r="G280" s="5">
        <v>2.63821846003376</v>
      </c>
      <c r="H280" s="4">
        <v>59480.512085</v>
      </c>
      <c r="I280" s="4">
        <v>4.09984229973118</v>
      </c>
      <c r="J280" s="6">
        <v>0.0938200021349135</v>
      </c>
      <c r="K280" s="5"/>
      <c r="L280" s="7">
        <v>135.66</v>
      </c>
      <c r="M280" s="4">
        <v>71.43</v>
      </c>
    </row>
    <row r="281">
      <c r="A281" s="2" t="str">
        <f>HYPERLINK("https://www.suredividend.com/sure-analysis-MRK/","Merck &amp; Co Inc")</f>
        <v>Merck &amp; Co Inc</v>
      </c>
      <c r="B281" s="3" t="s">
        <v>13</v>
      </c>
      <c r="C281" s="4">
        <v>105.54</v>
      </c>
      <c r="D281" s="5">
        <v>0.0276672351714989</v>
      </c>
      <c r="E281" s="3">
        <v>0.0579710144927534</v>
      </c>
      <c r="F281" s="5">
        <v>0.0874675952310952</v>
      </c>
      <c r="G281" s="5">
        <v>2.76989191221934</v>
      </c>
      <c r="H281" s="4">
        <v>271324.762873</v>
      </c>
      <c r="I281" s="4">
        <v>18.6875654571912</v>
      </c>
      <c r="J281" s="6">
        <v>0.485094905817747</v>
      </c>
      <c r="K281" s="5"/>
      <c r="L281" s="7">
        <v>115.49</v>
      </c>
      <c r="M281" s="4">
        <v>73.71</v>
      </c>
    </row>
    <row r="282">
      <c r="A282" s="2" t="str">
        <f>HYPERLINK("https://www.suredividend.com/sure-analysis-research-database/","Marathon Oil Corporation")</f>
        <v>Marathon Oil Corporation</v>
      </c>
      <c r="B282" s="3" t="s">
        <v>24</v>
      </c>
      <c r="C282" s="4">
        <v>22.96</v>
      </c>
      <c r="D282" s="5">
        <v>0.013131252024448</v>
      </c>
      <c r="E282" s="3" t="s">
        <v>16</v>
      </c>
      <c r="F282" s="5" t="s">
        <v>16</v>
      </c>
      <c r="G282" s="5">
        <v>0.348372116208615</v>
      </c>
      <c r="H282" s="4">
        <v>16704.726032</v>
      </c>
      <c r="I282" s="4">
        <v>4.62478572317829</v>
      </c>
      <c r="J282" s="6">
        <v>0.0662304403438431</v>
      </c>
      <c r="K282" s="5"/>
      <c r="L282" s="7">
        <v>33.21</v>
      </c>
      <c r="M282" s="4">
        <v>19.23</v>
      </c>
    </row>
    <row r="283">
      <c r="A283" s="2" t="str">
        <f>HYPERLINK("https://www.suredividend.com/sure-analysis-MS/","Morgan Stanley")</f>
        <v>Morgan Stanley</v>
      </c>
      <c r="B283" s="3" t="s">
        <v>20</v>
      </c>
      <c r="C283" s="4">
        <v>88.76</v>
      </c>
      <c r="D283" s="5">
        <v>0.0349256421811626</v>
      </c>
      <c r="E283" s="3">
        <v>0.107142857142856</v>
      </c>
      <c r="F283" s="5">
        <v>0.253927245140349</v>
      </c>
      <c r="G283" s="5">
        <v>2.98648345264338</v>
      </c>
      <c r="H283" s="4">
        <v>165385.175441</v>
      </c>
      <c r="I283" s="4">
        <v>15.6911931158586</v>
      </c>
      <c r="J283" s="6">
        <v>0.485607065470468</v>
      </c>
      <c r="K283" s="5"/>
      <c r="L283" s="7">
        <v>100.99</v>
      </c>
      <c r="M283" s="4">
        <v>70.12</v>
      </c>
    </row>
    <row r="284">
      <c r="A284" s="2" t="str">
        <f>HYPERLINK("https://www.suredividend.com/sure-analysis-research-database/","MSCI Inc")</f>
        <v>MSCI Inc</v>
      </c>
      <c r="B284" s="3" t="s">
        <v>20</v>
      </c>
      <c r="C284" s="4">
        <v>554.33</v>
      </c>
      <c r="D284" s="5">
        <v>0.009135514990825</v>
      </c>
      <c r="E284" s="3">
        <v>0.326923076923076</v>
      </c>
      <c r="F284" s="5">
        <v>0.294252754537462</v>
      </c>
      <c r="G284" s="5">
        <v>4.90275683012611</v>
      </c>
      <c r="H284" s="4">
        <v>42912.127297</v>
      </c>
      <c r="I284" s="4">
        <v>49.2918196367564</v>
      </c>
      <c r="J284" s="6">
        <v>0.457346719228182</v>
      </c>
      <c r="K284" s="5"/>
      <c r="L284" s="7">
        <v>571.11</v>
      </c>
      <c r="M284" s="4">
        <v>372.57</v>
      </c>
    </row>
    <row r="285">
      <c r="A285" s="2" t="str">
        <f>HYPERLINK("https://www.suredividend.com/sure-analysis-MSFT/","Microsoft Corporation")</f>
        <v>Microsoft Corporation</v>
      </c>
      <c r="B285" s="3" t="s">
        <v>17</v>
      </c>
      <c r="C285" s="4">
        <v>273.78</v>
      </c>
      <c r="D285" s="5">
        <v>0.00993498429395865</v>
      </c>
      <c r="E285" s="3">
        <v>0.0967741935483872</v>
      </c>
      <c r="F285" s="5">
        <v>0.101163796544298</v>
      </c>
      <c r="G285" s="5">
        <v>2.59042075876791</v>
      </c>
      <c r="H285" s="4">
        <v>1900328.60394</v>
      </c>
      <c r="I285" s="4">
        <v>28.1743036062739</v>
      </c>
      <c r="J285" s="6">
        <v>0.288144689518121</v>
      </c>
      <c r="K285" s="5"/>
      <c r="L285" s="7">
        <v>312.88</v>
      </c>
      <c r="M285" s="4">
        <v>212.3</v>
      </c>
    </row>
    <row r="286">
      <c r="A286" s="2" t="str">
        <f>HYPERLINK("https://www.suredividend.com/sure-analysis-research-database/","Motorola Solutions Inc")</f>
        <v>Motorola Solutions Inc</v>
      </c>
      <c r="B286" s="3" t="s">
        <v>17</v>
      </c>
      <c r="C286" s="4">
        <v>271.66</v>
      </c>
      <c r="D286" s="5">
        <v>0.012132642034881</v>
      </c>
      <c r="E286" s="3">
        <v>0.113924050632911</v>
      </c>
      <c r="F286" s="5">
        <v>0.11095345954262</v>
      </c>
      <c r="G286" s="5">
        <v>3.2340770608181</v>
      </c>
      <c r="H286" s="4">
        <v>44582.178926</v>
      </c>
      <c r="I286" s="4">
        <v>32.7088620144974</v>
      </c>
      <c r="J286" s="6">
        <v>0.407828128728639</v>
      </c>
      <c r="K286" s="5"/>
      <c r="L286" s="7">
        <v>274.25</v>
      </c>
      <c r="M286" s="4">
        <v>193.91</v>
      </c>
    </row>
    <row r="287">
      <c r="A287" s="2" t="str">
        <f>HYPERLINK("https://www.suredividend.com/sure-analysis-MTB/","M &amp; T Bank Corp")</f>
        <v>M &amp; T Bank Corp</v>
      </c>
      <c r="B287" s="3" t="s">
        <v>20</v>
      </c>
      <c r="C287" s="4">
        <v>127.55</v>
      </c>
      <c r="D287" s="5">
        <v>0.0407683261466091</v>
      </c>
      <c r="E287" s="3">
        <v>0.0833333333333334</v>
      </c>
      <c r="F287" s="5">
        <v>0.10197228772148</v>
      </c>
      <c r="G287" s="5">
        <v>4.84461062719802</v>
      </c>
      <c r="H287" s="4">
        <v>25595.10456</v>
      </c>
      <c r="I287" s="4">
        <v>13.5318657401205</v>
      </c>
      <c r="J287" s="6">
        <v>0.420174382237469</v>
      </c>
      <c r="K287" s="5"/>
      <c r="L287" s="7">
        <v>189.57</v>
      </c>
      <c r="M287" s="4">
        <v>137.24</v>
      </c>
    </row>
    <row r="288">
      <c r="A288" s="2" t="str">
        <f>HYPERLINK("https://www.suredividend.com/sure-analysis-research-database/","Mettler-Toledo International, Inc.")</f>
        <v>Mettler-Toledo International, Inc.</v>
      </c>
      <c r="B288" s="3" t="s">
        <v>13</v>
      </c>
      <c r="C288" s="4">
        <v>1500.22</v>
      </c>
      <c r="D288" s="5">
        <v>0.0</v>
      </c>
      <c r="E288" s="3" t="s">
        <v>16</v>
      </c>
      <c r="F288" s="5" t="s">
        <v>16</v>
      </c>
      <c r="G288" s="5">
        <v>0.0</v>
      </c>
      <c r="H288" s="4">
        <v>33350.259852</v>
      </c>
      <c r="I288" s="4">
        <v>38.2237059078374</v>
      </c>
      <c r="J288" s="6">
        <v>0.0</v>
      </c>
      <c r="K288" s="5"/>
      <c r="L288" s="7">
        <v>1609.25</v>
      </c>
      <c r="M288" s="4">
        <v>1065.55</v>
      </c>
    </row>
    <row r="289">
      <c r="A289" s="2" t="str">
        <f>HYPERLINK("https://www.suredividend.com/sure-analysis-MU/","Micron Technology Inc.")</f>
        <v>Micron Technology Inc.</v>
      </c>
      <c r="B289" s="3" t="s">
        <v>17</v>
      </c>
      <c r="C289" s="4">
        <v>58.63</v>
      </c>
      <c r="D289" s="5">
        <v>0.0078458127238615</v>
      </c>
      <c r="E289" s="3" t="s">
        <v>16</v>
      </c>
      <c r="F289" s="5" t="s">
        <v>16</v>
      </c>
      <c r="G289" s="5">
        <v>0.443604618558467</v>
      </c>
      <c r="H289" s="4">
        <v>61957.004623</v>
      </c>
      <c r="I289" s="4">
        <v>10.0156813162883</v>
      </c>
      <c r="J289" s="6">
        <v>0.0797850033378537</v>
      </c>
      <c r="K289" s="5"/>
      <c r="L289" s="7">
        <v>85.58</v>
      </c>
      <c r="M289" s="4">
        <v>48.24</v>
      </c>
    </row>
    <row r="290">
      <c r="A290" s="2" t="str">
        <f>HYPERLINK("https://www.suredividend.com/sure-analysis-NDAQ/","Nasdaq Inc")</f>
        <v>Nasdaq Inc</v>
      </c>
      <c r="B290" s="3" t="s">
        <v>20</v>
      </c>
      <c r="C290" s="4">
        <v>54.01</v>
      </c>
      <c r="D290" s="5">
        <v>0.0148120718385484</v>
      </c>
      <c r="E290" s="3">
        <v>-0.629629629629629</v>
      </c>
      <c r="F290" s="5">
        <v>-0.145886740885254</v>
      </c>
      <c r="G290" s="5">
        <v>0.776386517336194</v>
      </c>
      <c r="H290" s="4">
        <v>27491.746186</v>
      </c>
      <c r="I290" s="4">
        <v>24.4806288391095</v>
      </c>
      <c r="J290" s="6">
        <v>0.343533857228404</v>
      </c>
      <c r="K290" s="5"/>
      <c r="L290" s="7">
        <v>69.22</v>
      </c>
      <c r="M290" s="4">
        <v>46.3</v>
      </c>
    </row>
    <row r="291">
      <c r="A291" s="2" t="str">
        <f>HYPERLINK("https://www.suredividend.com/sure-analysis-NEE/","NextEra Energy Inc")</f>
        <v>NextEra Energy Inc</v>
      </c>
      <c r="B291" s="3" t="s">
        <v>19</v>
      </c>
      <c r="C291" s="4">
        <v>75.36</v>
      </c>
      <c r="D291" s="5">
        <v>0.0248142250530785</v>
      </c>
      <c r="E291" s="3">
        <v>0.1</v>
      </c>
      <c r="F291" s="5">
        <v>-0.158814598026112</v>
      </c>
      <c r="G291" s="5">
        <v>1.72803064960025</v>
      </c>
      <c r="H291" s="4">
        <v>147571.526471</v>
      </c>
      <c r="I291" s="4">
        <v>35.5851281578249</v>
      </c>
      <c r="J291" s="6">
        <v>0.822871737904882</v>
      </c>
      <c r="K291" s="5"/>
      <c r="L291" s="7">
        <v>90.02</v>
      </c>
      <c r="M291" s="4">
        <v>65.76</v>
      </c>
    </row>
    <row r="292">
      <c r="A292" s="2" t="str">
        <f>HYPERLINK("https://www.suredividend.com/sure-analysis-NEM/","Newmont Corp")</f>
        <v>Newmont Corp</v>
      </c>
      <c r="B292" s="3" t="s">
        <v>21</v>
      </c>
      <c r="C292" s="4">
        <v>46.6</v>
      </c>
      <c r="D292" s="5">
        <v>0.0343347639484978</v>
      </c>
      <c r="E292" s="3">
        <v>-0.272727272727272</v>
      </c>
      <c r="F292" s="5">
        <v>0.23363417251672</v>
      </c>
      <c r="G292" s="5">
        <v>2.16205722759697</v>
      </c>
      <c r="H292" s="4">
        <v>35482.594571</v>
      </c>
      <c r="I292" s="4" t="s">
        <v>16</v>
      </c>
      <c r="J292" s="6" t="s">
        <v>16</v>
      </c>
      <c r="K292" s="5"/>
      <c r="L292" s="7">
        <v>83.55</v>
      </c>
      <c r="M292" s="4">
        <v>37.01</v>
      </c>
    </row>
    <row r="293">
      <c r="A293" s="2" t="str">
        <f>HYPERLINK("https://www.suredividend.com/sure-analysis-research-database/","Netflix Inc.")</f>
        <v>Netflix Inc.</v>
      </c>
      <c r="B293" s="3" t="s">
        <v>25</v>
      </c>
      <c r="C293" s="4">
        <v>305.79</v>
      </c>
      <c r="D293" s="5">
        <v>0.0</v>
      </c>
      <c r="E293" s="3" t="s">
        <v>16</v>
      </c>
      <c r="F293" s="5" t="s">
        <v>16</v>
      </c>
      <c r="G293" s="5">
        <v>0.0</v>
      </c>
      <c r="H293" s="4">
        <v>139244.950621</v>
      </c>
      <c r="I293" s="4">
        <v>30.9989551518324</v>
      </c>
      <c r="J293" s="6">
        <v>0.0</v>
      </c>
      <c r="K293" s="5"/>
      <c r="L293" s="7">
        <v>396.5</v>
      </c>
      <c r="M293" s="4">
        <v>162.71</v>
      </c>
    </row>
    <row r="294">
      <c r="A294" s="2" t="str">
        <f>HYPERLINK("https://www.suredividend.com/sure-analysis-research-database/","NiSource Inc")</f>
        <v>NiSource Inc</v>
      </c>
      <c r="B294" s="3" t="s">
        <v>19</v>
      </c>
      <c r="C294" s="4">
        <v>26.98</v>
      </c>
      <c r="D294" s="5">
        <v>0.034021031711917</v>
      </c>
      <c r="E294" s="3">
        <v>0.0638297872340425</v>
      </c>
      <c r="F294" s="5">
        <v>0.0509476404473832</v>
      </c>
      <c r="G294" s="5">
        <v>0.942382578420112</v>
      </c>
      <c r="H294" s="4">
        <v>11426.470049</v>
      </c>
      <c r="I294" s="4">
        <v>15.2556342440587</v>
      </c>
      <c r="J294" s="6">
        <v>0.557622827467522</v>
      </c>
      <c r="K294" s="5"/>
      <c r="L294" s="7">
        <v>31.48</v>
      </c>
      <c r="M294" s="4">
        <v>23.34</v>
      </c>
    </row>
    <row r="295">
      <c r="A295" s="2" t="str">
        <f>HYPERLINK("https://www.suredividend.com/sure-analysis-NKE/","Nike, Inc.")</f>
        <v>Nike, Inc.</v>
      </c>
      <c r="B295" s="3" t="s">
        <v>22</v>
      </c>
      <c r="C295" s="4">
        <v>125.61</v>
      </c>
      <c r="D295" s="5">
        <v>0.010827163442401</v>
      </c>
      <c r="E295" s="3">
        <v>0.114754098360655</v>
      </c>
      <c r="F295" s="5">
        <v>0.111961585938578</v>
      </c>
      <c r="G295" s="5">
        <v>1.28456929048999</v>
      </c>
      <c r="H295" s="4">
        <v>188666.4</v>
      </c>
      <c r="I295" s="4">
        <v>26.7395835120944</v>
      </c>
      <c r="J295" s="6">
        <v>0.362872680929376</v>
      </c>
      <c r="K295" s="5"/>
      <c r="L295" s="7">
        <v>138.29</v>
      </c>
      <c r="M295" s="4">
        <v>81.74</v>
      </c>
    </row>
    <row r="296">
      <c r="A296" s="2" t="str">
        <f>HYPERLINK("https://www.suredividend.com/sure-analysis-research-database/","NortonLifeLock Inc")</f>
        <v>NortonLifeLock Inc</v>
      </c>
      <c r="B296" s="3" t="s">
        <v>17</v>
      </c>
      <c r="C296" s="4">
        <v>21.62</v>
      </c>
      <c r="D296" s="5">
        <v>0.022909417805913</v>
      </c>
      <c r="E296" s="3" t="s">
        <v>16</v>
      </c>
      <c r="F296" s="5" t="s">
        <v>16</v>
      </c>
      <c r="G296" s="5">
        <v>0.496217989676096</v>
      </c>
      <c r="H296" s="4">
        <v>12375.789401</v>
      </c>
      <c r="I296" s="4">
        <v>14.4746074866666</v>
      </c>
      <c r="J296" s="6">
        <v>0.344595826163955</v>
      </c>
      <c r="K296" s="5">
        <v>0.676024807799637</v>
      </c>
      <c r="L296" s="7">
        <v>30.46</v>
      </c>
      <c r="M296" s="4">
        <v>20.12</v>
      </c>
    </row>
    <row r="297">
      <c r="A297" s="2" t="str">
        <f>HYPERLINK("https://www.suredividend.com/sure-analysis-NLSN/","Nielsen Holdings plc")</f>
        <v>Nielsen Holdings plc</v>
      </c>
      <c r="B297" s="3" t="s">
        <v>15</v>
      </c>
      <c r="C297" s="4">
        <v>27.98</v>
      </c>
      <c r="D297" s="5">
        <v>0.008546166511954</v>
      </c>
      <c r="E297" s="3" t="s">
        <v>16</v>
      </c>
      <c r="F297" s="5" t="s">
        <v>16</v>
      </c>
      <c r="G297" s="5">
        <v>0.239121739004478</v>
      </c>
      <c r="H297" s="4">
        <v>10068.164861</v>
      </c>
      <c r="I297" s="4">
        <v>18.9965374739245</v>
      </c>
      <c r="J297" s="6">
        <v>0.16266784966291</v>
      </c>
      <c r="K297" s="5"/>
      <c r="L297" s="7">
        <v>28.0</v>
      </c>
      <c r="M297" s="4">
        <v>15.89</v>
      </c>
    </row>
    <row r="298">
      <c r="A298" s="2" t="str">
        <f>HYPERLINK("https://www.suredividend.com/sure-analysis-NOC/","Northrop Grumman Corp.")</f>
        <v>Northrop Grumman Corp.</v>
      </c>
      <c r="B298" s="3" t="s">
        <v>15</v>
      </c>
      <c r="C298" s="4">
        <v>449.98</v>
      </c>
      <c r="D298" s="5">
        <v>0.0153784612649451</v>
      </c>
      <c r="E298" s="3">
        <v>0.101910828025477</v>
      </c>
      <c r="F298" s="5">
        <v>0.0759026356628078</v>
      </c>
      <c r="G298" s="5">
        <v>6.89511690266068</v>
      </c>
      <c r="H298" s="4">
        <v>71534.084538</v>
      </c>
      <c r="I298" s="4">
        <v>14.6107198811233</v>
      </c>
      <c r="J298" s="6">
        <v>0.219101267958712</v>
      </c>
      <c r="K298" s="5"/>
      <c r="L298" s="7">
        <v>554.25</v>
      </c>
      <c r="M298" s="4">
        <v>411.74</v>
      </c>
    </row>
    <row r="299">
      <c r="A299" s="2" t="str">
        <f>HYPERLINK("https://www.suredividend.com/sure-analysis-research-database/","ServiceNow Inc")</f>
        <v>ServiceNow Inc</v>
      </c>
      <c r="B299" s="3" t="s">
        <v>17</v>
      </c>
      <c r="C299" s="4">
        <v>445.46</v>
      </c>
      <c r="D299" s="5">
        <v>0.0</v>
      </c>
      <c r="E299" s="3" t="s">
        <v>16</v>
      </c>
      <c r="F299" s="5" t="s">
        <v>16</v>
      </c>
      <c r="G299" s="5">
        <v>0.0</v>
      </c>
      <c r="H299" s="4">
        <v>90127.94</v>
      </c>
      <c r="I299" s="4">
        <v>277.316738461538</v>
      </c>
      <c r="J299" s="6">
        <v>0.0</v>
      </c>
      <c r="K299" s="5"/>
      <c r="L299" s="7">
        <v>601.62</v>
      </c>
      <c r="M299" s="4">
        <v>337.0</v>
      </c>
    </row>
    <row r="300">
      <c r="A300" s="2" t="str">
        <f>HYPERLINK("https://www.suredividend.com/sure-analysis-NSC/","Norfolk Southern Corp.")</f>
        <v>Norfolk Southern Corp.</v>
      </c>
      <c r="B300" s="3" t="s">
        <v>15</v>
      </c>
      <c r="C300" s="4">
        <v>205.39</v>
      </c>
      <c r="D300" s="5">
        <v>0.0262914455426262</v>
      </c>
      <c r="E300" s="3">
        <v>0.0887096774193549</v>
      </c>
      <c r="F300" s="5">
        <v>0.133966577633027</v>
      </c>
      <c r="G300" s="5">
        <v>5.03018413473614</v>
      </c>
      <c r="H300" s="4">
        <v>52023.177115</v>
      </c>
      <c r="I300" s="4">
        <v>15.9189648454039</v>
      </c>
      <c r="J300" s="6">
        <v>0.362666484119404</v>
      </c>
      <c r="K300" s="5"/>
      <c r="L300" s="7">
        <v>285.6</v>
      </c>
      <c r="M300" s="4">
        <v>201.43</v>
      </c>
    </row>
    <row r="301">
      <c r="A301" s="2" t="str">
        <f>HYPERLINK("https://www.suredividend.com/sure-analysis-NTAP/","Netapp Inc")</f>
        <v>Netapp Inc</v>
      </c>
      <c r="B301" s="3" t="s">
        <v>17</v>
      </c>
      <c r="C301" s="4">
        <v>64.19</v>
      </c>
      <c r="D301" s="5">
        <v>0.0311575011684062</v>
      </c>
      <c r="E301" s="3">
        <v>0.0</v>
      </c>
      <c r="F301" s="5">
        <v>0.201124433981431</v>
      </c>
      <c r="G301" s="5">
        <v>1.97662215173397</v>
      </c>
      <c r="H301" s="4">
        <v>14070.65189</v>
      </c>
      <c r="I301" s="4">
        <v>10.9244191689285</v>
      </c>
      <c r="J301" s="6">
        <v>0.341976150819026</v>
      </c>
      <c r="K301" s="5"/>
      <c r="L301" s="7">
        <v>87.55</v>
      </c>
      <c r="M301" s="4">
        <v>57.61</v>
      </c>
    </row>
    <row r="302">
      <c r="A302" s="2" t="str">
        <f>HYPERLINK("https://www.suredividend.com/sure-analysis-NTRS/","Northern Trust Corp.")</f>
        <v>Northern Trust Corp.</v>
      </c>
      <c r="B302" s="3" t="s">
        <v>20</v>
      </c>
      <c r="C302" s="4">
        <v>87.25</v>
      </c>
      <c r="D302" s="5">
        <v>0.0343839541547277</v>
      </c>
      <c r="E302" s="3" t="s">
        <v>16</v>
      </c>
      <c r="F302" s="5" t="s">
        <v>16</v>
      </c>
      <c r="G302" s="5">
        <v>2.86642109590461</v>
      </c>
      <c r="H302" s="4">
        <v>19774.544886</v>
      </c>
      <c r="I302" s="4">
        <v>15.4199507847005</v>
      </c>
      <c r="J302" s="6">
        <v>0.466843826694562</v>
      </c>
      <c r="K302" s="5"/>
      <c r="L302" s="7">
        <v>118.52</v>
      </c>
      <c r="M302" s="4">
        <v>75.5</v>
      </c>
    </row>
    <row r="303">
      <c r="A303" s="2" t="str">
        <f>HYPERLINK("https://www.suredividend.com/sure-analysis-NUE/","Nucor Corp.")</f>
        <v>Nucor Corp.</v>
      </c>
      <c r="B303" s="3" t="s">
        <v>21</v>
      </c>
      <c r="C303" s="4">
        <v>152.1</v>
      </c>
      <c r="D303" s="5">
        <v>0.0134122287968441</v>
      </c>
      <c r="E303" s="3">
        <v>0.02</v>
      </c>
      <c r="F303" s="5">
        <v>0.0606139033678729</v>
      </c>
      <c r="G303" s="5">
        <v>1.99734448831279</v>
      </c>
      <c r="H303" s="4">
        <v>44936.623712</v>
      </c>
      <c r="I303" s="4">
        <v>5.93131534378277</v>
      </c>
      <c r="J303" s="6">
        <v>0.069376328180368</v>
      </c>
      <c r="K303" s="5"/>
      <c r="L303" s="7">
        <v>185.45</v>
      </c>
      <c r="M303" s="4">
        <v>99.28</v>
      </c>
    </row>
    <row r="304">
      <c r="A304" s="2" t="str">
        <f>HYPERLINK("https://www.suredividend.com/sure-analysis-NVDA/","NVIDIA Corp")</f>
        <v>NVIDIA Corp</v>
      </c>
      <c r="B304" s="3" t="s">
        <v>17</v>
      </c>
      <c r="C304" s="4">
        <v>261.99</v>
      </c>
      <c r="D304" s="5">
        <v>6.10710332455437E-4</v>
      </c>
      <c r="E304" s="3">
        <v>0.0</v>
      </c>
      <c r="F304" s="5">
        <v>-0.232296100725245</v>
      </c>
      <c r="G304" s="5">
        <v>0.119967644633113</v>
      </c>
      <c r="H304" s="4">
        <v>590083.0</v>
      </c>
      <c r="I304" s="4">
        <v>135.092261904761</v>
      </c>
      <c r="J304" s="6">
        <v>0.0689469222029385</v>
      </c>
      <c r="K304" s="5"/>
      <c r="L304" s="7">
        <v>289.24</v>
      </c>
      <c r="M304" s="4">
        <v>108.1</v>
      </c>
    </row>
    <row r="305">
      <c r="A305" s="2" t="str">
        <f>HYPERLINK("https://www.suredividend.com/sure-analysis-research-database/","NVR Inc.")</f>
        <v>NVR Inc.</v>
      </c>
      <c r="B305" s="3" t="s">
        <v>22</v>
      </c>
      <c r="C305" s="4">
        <v>5482.24</v>
      </c>
      <c r="D305" s="5">
        <v>0.0</v>
      </c>
      <c r="E305" s="3" t="s">
        <v>16</v>
      </c>
      <c r="F305" s="5" t="s">
        <v>16</v>
      </c>
      <c r="G305" s="5">
        <v>0.0</v>
      </c>
      <c r="H305" s="4">
        <v>17049.63815</v>
      </c>
      <c r="I305" s="4">
        <v>9.88055468438057</v>
      </c>
      <c r="J305" s="6">
        <v>0.0</v>
      </c>
      <c r="K305" s="5"/>
      <c r="L305" s="7">
        <v>5500.0</v>
      </c>
      <c r="M305" s="4">
        <v>3576.01</v>
      </c>
    </row>
    <row r="306">
      <c r="A306" s="2" t="str">
        <f>HYPERLINK("https://www.suredividend.com/sure-analysis-O/","Realty Income Corp.")</f>
        <v>Realty Income Corp.</v>
      </c>
      <c r="B306" s="3" t="s">
        <v>23</v>
      </c>
      <c r="C306" s="4">
        <v>61.27</v>
      </c>
      <c r="D306" s="5">
        <v>0.0499428757956585</v>
      </c>
      <c r="E306" s="3">
        <v>0.0262096774193547</v>
      </c>
      <c r="F306" s="5">
        <v>0.0156390136608302</v>
      </c>
      <c r="G306" s="5">
        <v>2.91892548785283</v>
      </c>
      <c r="H306" s="4">
        <v>42596.993228</v>
      </c>
      <c r="I306" s="4">
        <v>48.9954005805559</v>
      </c>
      <c r="J306" s="6">
        <v>2.05558132947383</v>
      </c>
      <c r="K306" s="5"/>
      <c r="L306" s="7">
        <v>73.08</v>
      </c>
      <c r="M306" s="4">
        <v>54.43</v>
      </c>
    </row>
    <row r="307">
      <c r="A307" s="2" t="str">
        <f>HYPERLINK("https://www.suredividend.com/sure-analysis-ODFL/","Old Dominion Freight Line, Inc.")</f>
        <v>Old Dominion Freight Line, Inc.</v>
      </c>
      <c r="B307" s="3" t="s">
        <v>15</v>
      </c>
      <c r="C307" s="4">
        <v>336.15</v>
      </c>
      <c r="D307" s="5">
        <v>0.00475977986018146</v>
      </c>
      <c r="E307" s="3">
        <v>0.333333333333333</v>
      </c>
      <c r="F307" s="5">
        <v>0.252054772007058</v>
      </c>
      <c r="G307" s="5">
        <v>1.29832826958734</v>
      </c>
      <c r="H307" s="4">
        <v>39065.984236</v>
      </c>
      <c r="I307" s="4">
        <v>28.3670834201424</v>
      </c>
      <c r="J307" s="6">
        <v>0.106595096025233</v>
      </c>
      <c r="K307" s="5"/>
      <c r="L307" s="7">
        <v>381.36</v>
      </c>
      <c r="M307" s="4">
        <v>230.8</v>
      </c>
    </row>
    <row r="308">
      <c r="A308" s="2" t="str">
        <f>HYPERLINK("https://www.suredividend.com/sure-analysis-OKE/","Oneok Inc.")</f>
        <v>Oneok Inc.</v>
      </c>
      <c r="B308" s="3" t="s">
        <v>24</v>
      </c>
      <c r="C308" s="4">
        <v>61.87</v>
      </c>
      <c r="D308" s="5">
        <v>0.0604493292387263</v>
      </c>
      <c r="E308" s="3">
        <v>0.0213903743315508</v>
      </c>
      <c r="F308" s="5">
        <v>0.037354627429778</v>
      </c>
      <c r="G308" s="5">
        <v>3.67854582720867</v>
      </c>
      <c r="H308" s="4">
        <v>30343.94295</v>
      </c>
      <c r="I308" s="4">
        <v>17.6303368271028</v>
      </c>
      <c r="J308" s="6">
        <v>0.957954642502259</v>
      </c>
      <c r="K308" s="5"/>
      <c r="L308" s="7">
        <v>70.75</v>
      </c>
      <c r="M308" s="4">
        <v>49.03</v>
      </c>
    </row>
    <row r="309">
      <c r="A309" s="2" t="str">
        <f>HYPERLINK("https://www.suredividend.com/sure-analysis-OMC/","Omnicom Group, Inc.")</f>
        <v>Omnicom Group, Inc.</v>
      </c>
      <c r="B309" s="3" t="s">
        <v>25</v>
      </c>
      <c r="C309" s="4">
        <v>89.9</v>
      </c>
      <c r="D309" s="5">
        <v>0.0311457174638487</v>
      </c>
      <c r="E309" s="3">
        <v>0.0</v>
      </c>
      <c r="F309" s="5">
        <v>0.031310306477545</v>
      </c>
      <c r="G309" s="5">
        <v>2.75998358093197</v>
      </c>
      <c r="H309" s="4">
        <v>18588.813095</v>
      </c>
      <c r="I309" s="4">
        <v>14.119873220357</v>
      </c>
      <c r="J309" s="6">
        <v>0.433959682536474</v>
      </c>
      <c r="K309" s="5"/>
      <c r="L309" s="7">
        <v>96.52</v>
      </c>
      <c r="M309" s="4">
        <v>60.13</v>
      </c>
    </row>
    <row r="310">
      <c r="A310" s="2" t="str">
        <f>HYPERLINK("https://www.suredividend.com/sure-analysis-ORCL/","Oracle Corp.")</f>
        <v>Oracle Corp.</v>
      </c>
      <c r="B310" s="3" t="s">
        <v>17</v>
      </c>
      <c r="C310" s="4">
        <v>87.58</v>
      </c>
      <c r="D310" s="5">
        <v>0.0182690111897693</v>
      </c>
      <c r="E310" s="3">
        <v>0.0</v>
      </c>
      <c r="F310" s="5">
        <v>0.109888305656708</v>
      </c>
      <c r="G310" s="5">
        <v>1.27174099536041</v>
      </c>
      <c r="H310" s="4">
        <v>240640.58025</v>
      </c>
      <c r="I310" s="4">
        <v>27.3579559174624</v>
      </c>
      <c r="J310" s="6">
        <v>0.401180124719372</v>
      </c>
      <c r="K310" s="5"/>
      <c r="L310" s="7">
        <v>91.22</v>
      </c>
      <c r="M310" s="4">
        <v>60.24</v>
      </c>
    </row>
    <row r="311">
      <c r="A311" s="2" t="str">
        <f>HYPERLINK("https://www.suredividend.com/sure-analysis-research-database/","O`Reilly Automotive, Inc.")</f>
        <v>O`Reilly Automotive, Inc.</v>
      </c>
      <c r="B311" s="3" t="s">
        <v>22</v>
      </c>
      <c r="C311" s="4">
        <v>819.63</v>
      </c>
      <c r="D311" s="5">
        <v>0.0</v>
      </c>
      <c r="E311" s="3" t="s">
        <v>16</v>
      </c>
      <c r="F311" s="5" t="s">
        <v>16</v>
      </c>
      <c r="G311" s="5">
        <v>0.0</v>
      </c>
      <c r="H311" s="4">
        <v>51818.089166</v>
      </c>
      <c r="I311" s="4">
        <v>23.8501779699675</v>
      </c>
      <c r="J311" s="6">
        <v>0.0</v>
      </c>
      <c r="K311" s="5"/>
      <c r="L311" s="7">
        <v>873.94</v>
      </c>
      <c r="M311" s="4">
        <v>562.9</v>
      </c>
    </row>
    <row r="312">
      <c r="A312" s="2" t="str">
        <f>HYPERLINK("https://www.suredividend.com/sure-analysis-OTIS/","Otis Worldwide Corp")</f>
        <v>Otis Worldwide Corp</v>
      </c>
      <c r="B312" s="3" t="s">
        <v>15</v>
      </c>
      <c r="C312" s="4">
        <v>82.31</v>
      </c>
      <c r="D312" s="5">
        <v>0.014093062811323</v>
      </c>
      <c r="E312" s="3" t="s">
        <v>16</v>
      </c>
      <c r="F312" s="5" t="s">
        <v>16</v>
      </c>
      <c r="G312" s="5">
        <v>1.15384264090408</v>
      </c>
      <c r="H312" s="4">
        <v>36064.602245</v>
      </c>
      <c r="I312" s="4">
        <v>28.7826035472705</v>
      </c>
      <c r="J312" s="6">
        <v>0.389811703008137</v>
      </c>
      <c r="K312" s="5"/>
      <c r="L312" s="7">
        <v>87.06</v>
      </c>
      <c r="M312" s="4">
        <v>62.05</v>
      </c>
    </row>
    <row r="313">
      <c r="A313" s="2" t="str">
        <f>HYPERLINK("https://www.suredividend.com/sure-analysis-OXY/","Occidental Petroleum Corp.")</f>
        <v>Occidental Petroleum Corp.</v>
      </c>
      <c r="B313" s="3" t="s">
        <v>24</v>
      </c>
      <c r="C313" s="4">
        <v>60.24</v>
      </c>
      <c r="D313" s="5">
        <v>0.0119521912350597</v>
      </c>
      <c r="E313" s="3">
        <v>0.384615384615384</v>
      </c>
      <c r="F313" s="5">
        <v>-0.254177329215796</v>
      </c>
      <c r="G313" s="5">
        <v>0.51843827620742</v>
      </c>
      <c r="H313" s="4">
        <v>55129.437379</v>
      </c>
      <c r="I313" s="4">
        <v>4.4384057144151</v>
      </c>
      <c r="J313" s="6">
        <v>0.0418095384038241</v>
      </c>
      <c r="K313" s="5"/>
      <c r="L313" s="7">
        <v>76.82</v>
      </c>
      <c r="M313" s="4">
        <v>50.73</v>
      </c>
    </row>
    <row r="314">
      <c r="A314" s="2" t="str">
        <f>HYPERLINK("https://www.suredividend.com/sure-analysis-research-database/","Paycom Software Inc")</f>
        <v>Paycom Software Inc</v>
      </c>
      <c r="B314" s="3" t="s">
        <v>17</v>
      </c>
      <c r="C314" s="4">
        <v>277.35</v>
      </c>
      <c r="D314" s="5">
        <v>0.0</v>
      </c>
      <c r="E314" s="3" t="s">
        <v>16</v>
      </c>
      <c r="F314" s="5" t="s">
        <v>16</v>
      </c>
      <c r="G314" s="5">
        <v>0.0</v>
      </c>
      <c r="H314" s="4">
        <v>17586.006789</v>
      </c>
      <c r="I314" s="4">
        <v>62.497136663409</v>
      </c>
      <c r="J314" s="6">
        <v>0.0</v>
      </c>
      <c r="K314" s="5"/>
      <c r="L314" s="7">
        <v>402.78</v>
      </c>
      <c r="M314" s="4">
        <v>255.82</v>
      </c>
    </row>
    <row r="315">
      <c r="A315" s="2" t="str">
        <f>HYPERLINK("https://www.suredividend.com/sure-analysis-PAYX/","Paychex Inc.")</f>
        <v>Paychex Inc.</v>
      </c>
      <c r="B315" s="3" t="s">
        <v>15</v>
      </c>
      <c r="C315" s="4">
        <v>110.29</v>
      </c>
      <c r="D315" s="5">
        <v>0.0286517363314897</v>
      </c>
      <c r="E315" s="3">
        <v>0.196969696969697</v>
      </c>
      <c r="F315" s="5">
        <v>0.0712425456433849</v>
      </c>
      <c r="G315" s="5">
        <v>3.12866657450918</v>
      </c>
      <c r="H315" s="4">
        <v>40635.393956</v>
      </c>
      <c r="I315" s="4">
        <v>27.7072098432019</v>
      </c>
      <c r="J315" s="6">
        <v>0.774422419432966</v>
      </c>
      <c r="K315" s="5"/>
      <c r="L315" s="7">
        <v>138.24</v>
      </c>
      <c r="M315" s="4">
        <v>104.23</v>
      </c>
    </row>
    <row r="316">
      <c r="A316" s="2" t="str">
        <f>HYPERLINK("https://www.suredividend.com/sure-analysis-PCAR/","Paccar Inc.")</f>
        <v>Paccar Inc.</v>
      </c>
      <c r="B316" s="3" t="s">
        <v>15</v>
      </c>
      <c r="C316" s="4">
        <v>71.44</v>
      </c>
      <c r="D316" s="5">
        <v>0.0373740201567749</v>
      </c>
      <c r="E316" s="3">
        <v>-0.264705882352941</v>
      </c>
      <c r="F316" s="5">
        <v>-0.0481730306420608</v>
      </c>
      <c r="G316" s="5">
        <v>0.926219624534324</v>
      </c>
      <c r="H316" s="4">
        <v>39810.329927</v>
      </c>
      <c r="I316" s="4">
        <v>13.2189965223602</v>
      </c>
      <c r="J316" s="6">
        <v>0.24120302722248</v>
      </c>
      <c r="K316" s="5"/>
      <c r="L316" s="7">
        <v>76.35</v>
      </c>
      <c r="M316" s="4">
        <v>49.41</v>
      </c>
    </row>
    <row r="317">
      <c r="A317" s="2" t="str">
        <f>HYPERLINK("https://www.suredividend.com/sure-analysis-PEAK/","Healthpeak Properties Inc.")</f>
        <v>Healthpeak Properties Inc.</v>
      </c>
      <c r="B317" s="3" t="s">
        <v>23</v>
      </c>
      <c r="C317" s="4">
        <v>20.9</v>
      </c>
      <c r="D317" s="5">
        <v>0.0574162679425837</v>
      </c>
      <c r="E317" s="3">
        <v>0.0</v>
      </c>
      <c r="F317" s="5">
        <v>-0.0410766230504966</v>
      </c>
      <c r="G317" s="5">
        <v>0.0</v>
      </c>
      <c r="H317" s="4">
        <v>13275.879319</v>
      </c>
      <c r="I317" s="4">
        <v>26.6695312872042</v>
      </c>
      <c r="J317" s="6">
        <v>0.0</v>
      </c>
      <c r="K317" s="5"/>
      <c r="L317" s="7">
        <v>26.52</v>
      </c>
      <c r="M317" s="4">
        <v>23.38</v>
      </c>
    </row>
    <row r="318">
      <c r="A318" s="2" t="str">
        <f>HYPERLINK("https://www.suredividend.com/sure-analysis-PEG/","Public Service Enterprise Group Inc.")</f>
        <v>Public Service Enterprise Group Inc.</v>
      </c>
      <c r="B318" s="3" t="s">
        <v>19</v>
      </c>
      <c r="C318" s="4">
        <v>58.53</v>
      </c>
      <c r="D318" s="5">
        <v>0.0389543823680164</v>
      </c>
      <c r="E318" s="3">
        <v>0.0555555555555555</v>
      </c>
      <c r="F318" s="5">
        <v>0.0484131712847215</v>
      </c>
      <c r="G318" s="5">
        <v>2.13265453593917</v>
      </c>
      <c r="H318" s="4">
        <v>30110.739467</v>
      </c>
      <c r="I318" s="4">
        <v>29.2053729065955</v>
      </c>
      <c r="J318" s="6">
        <v>1.03526919220348</v>
      </c>
      <c r="K318" s="5"/>
      <c r="L318" s="7">
        <v>73.75</v>
      </c>
      <c r="M318" s="4">
        <v>52.04</v>
      </c>
    </row>
    <row r="319">
      <c r="A319" s="2" t="str">
        <f>HYPERLINK("https://www.suredividend.com/sure-analysis-PEP/","PepsiCo Inc")</f>
        <v>PepsiCo Inc</v>
      </c>
      <c r="B319" s="3" t="s">
        <v>18</v>
      </c>
      <c r="C319" s="4">
        <v>178.01</v>
      </c>
      <c r="D319" s="5">
        <v>0.0284253693612718</v>
      </c>
      <c r="E319" s="3">
        <v>0.069767441860465</v>
      </c>
      <c r="F319" s="5">
        <v>0.0439429948913108</v>
      </c>
      <c r="G319" s="5">
        <v>4.55510253226301</v>
      </c>
      <c r="H319" s="4">
        <v>238471.065365</v>
      </c>
      <c r="I319" s="4">
        <v>26.7644293339393</v>
      </c>
      <c r="J319" s="6">
        <v>0.709517528389877</v>
      </c>
      <c r="K319" s="5"/>
      <c r="L319" s="7">
        <v>185.59</v>
      </c>
      <c r="M319" s="4">
        <v>149.35</v>
      </c>
    </row>
    <row r="320">
      <c r="A320" s="2" t="str">
        <f>HYPERLINK("https://www.suredividend.com/sure-analysis-PFE/","Pfizer Inc.")</f>
        <v>Pfizer Inc.</v>
      </c>
      <c r="B320" s="3" t="s">
        <v>13</v>
      </c>
      <c r="C320" s="4">
        <v>40.66</v>
      </c>
      <c r="D320" s="5">
        <v>0.0403344810624692</v>
      </c>
      <c r="E320" s="3">
        <v>0.0249999999999999</v>
      </c>
      <c r="F320" s="5">
        <v>0.038152102716594</v>
      </c>
      <c r="G320" s="5">
        <v>1.58932157934516</v>
      </c>
      <c r="H320" s="4">
        <v>231224.920654</v>
      </c>
      <c r="I320" s="4">
        <v>7.37018839939279</v>
      </c>
      <c r="J320" s="6">
        <v>0.290552391105149</v>
      </c>
      <c r="K320" s="5"/>
      <c r="L320" s="7">
        <v>54.46</v>
      </c>
      <c r="M320" s="4">
        <v>39.81</v>
      </c>
    </row>
    <row r="321">
      <c r="A321" s="2" t="str">
        <f>HYPERLINK("https://www.suredividend.com/sure-analysis-PFG/","Principal Financial Group Inc")</f>
        <v>Principal Financial Group Inc</v>
      </c>
      <c r="B321" s="3" t="s">
        <v>20</v>
      </c>
      <c r="C321" s="4">
        <v>75.14</v>
      </c>
      <c r="D321" s="5">
        <v>0.0340697364918818</v>
      </c>
      <c r="E321" s="3">
        <v>0.0</v>
      </c>
      <c r="F321" s="5">
        <v>0.0424022162772979</v>
      </c>
      <c r="G321" s="5">
        <v>2.52986616171562</v>
      </c>
      <c r="H321" s="4">
        <v>21286.19701</v>
      </c>
      <c r="I321" s="4">
        <v>4.42393320514589</v>
      </c>
      <c r="J321" s="6">
        <v>0.134210406457062</v>
      </c>
      <c r="K321" s="5"/>
      <c r="L321" s="7">
        <v>95.48</v>
      </c>
      <c r="M321" s="4">
        <v>60.09</v>
      </c>
    </row>
    <row r="322">
      <c r="A322" s="2" t="str">
        <f>HYPERLINK("https://www.suredividend.com/sure-analysis-PG/","Procter &amp; Gamble Co.")</f>
        <v>Procter &amp; Gamble Co.</v>
      </c>
      <c r="B322" s="3" t="s">
        <v>18</v>
      </c>
      <c r="C322" s="4">
        <v>144.08</v>
      </c>
      <c r="D322" s="5">
        <v>0.0253331482509716</v>
      </c>
      <c r="E322" s="3">
        <v>0.050011496895838</v>
      </c>
      <c r="F322" s="5">
        <v>0.0495294641970507</v>
      </c>
      <c r="G322" s="5">
        <v>3.61749785051699</v>
      </c>
      <c r="H322" s="4">
        <v>332521.360331</v>
      </c>
      <c r="I322" s="4">
        <v>23.756616441466</v>
      </c>
      <c r="J322" s="6">
        <v>0.648297105827419</v>
      </c>
      <c r="K322" s="5"/>
      <c r="L322" s="7">
        <v>161.67</v>
      </c>
      <c r="M322" s="4">
        <v>120.56</v>
      </c>
    </row>
    <row r="323">
      <c r="A323" s="2" t="str">
        <f>HYPERLINK("https://www.suredividend.com/sure-analysis-PGR/","Progressive Corp.")</f>
        <v>Progressive Corp.</v>
      </c>
      <c r="B323" s="3" t="s">
        <v>20</v>
      </c>
      <c r="C323" s="4">
        <v>140.23</v>
      </c>
      <c r="D323" s="5">
        <v>0.00285245667831419</v>
      </c>
      <c r="E323" s="3">
        <v>0.0</v>
      </c>
      <c r="F323" s="5">
        <v>-0.475280812599528</v>
      </c>
      <c r="G323" s="5">
        <v>0.399522853787972</v>
      </c>
      <c r="H323" s="4">
        <v>79793.553708</v>
      </c>
      <c r="I323" s="4">
        <v>114.876984894212</v>
      </c>
      <c r="J323" s="6">
        <v>0.338578689650823</v>
      </c>
      <c r="K323" s="5"/>
      <c r="L323" s="7">
        <v>146.5</v>
      </c>
      <c r="M323" s="4">
        <v>106.09</v>
      </c>
    </row>
    <row r="324">
      <c r="A324" s="2" t="str">
        <f>HYPERLINK("https://www.suredividend.com/sure-analysis-PH/","Parker-Hannifin Corp.")</f>
        <v>Parker-Hannifin Corp.</v>
      </c>
      <c r="B324" s="3" t="s">
        <v>15</v>
      </c>
      <c r="C324" s="4">
        <v>326.21</v>
      </c>
      <c r="D324" s="5">
        <v>0.0163085129211244</v>
      </c>
      <c r="E324" s="3">
        <v>0.0</v>
      </c>
      <c r="F324" s="5">
        <v>0.118426914720144</v>
      </c>
      <c r="G324" s="5">
        <v>5.26938883812286</v>
      </c>
      <c r="H324" s="4">
        <v>46156.530896</v>
      </c>
      <c r="I324" s="4">
        <v>36.6339409253146</v>
      </c>
      <c r="J324" s="6">
        <v>0.543796577721658</v>
      </c>
      <c r="K324" s="5"/>
      <c r="L324" s="7">
        <v>361.34</v>
      </c>
      <c r="M324" s="4">
        <v>226.48</v>
      </c>
    </row>
    <row r="325">
      <c r="A325" s="2" t="str">
        <f>HYPERLINK("https://www.suredividend.com/sure-analysis-PHM/","PulteGroup Inc")</f>
        <v>PulteGroup Inc</v>
      </c>
      <c r="B325" s="3" t="s">
        <v>22</v>
      </c>
      <c r="C325" s="4">
        <v>55.82</v>
      </c>
      <c r="D325" s="5">
        <v>0.0114654245790039</v>
      </c>
      <c r="E325" s="3">
        <v>0.0666666666666666</v>
      </c>
      <c r="F325" s="5">
        <v>0.121955145446199</v>
      </c>
      <c r="G325" s="5">
        <v>0.606765381737809</v>
      </c>
      <c r="H325" s="4">
        <v>12450.686288</v>
      </c>
      <c r="I325" s="4">
        <v>4.78662490353271</v>
      </c>
      <c r="J325" s="6">
        <v>0.0551103888953505</v>
      </c>
      <c r="K325" s="5"/>
      <c r="L325" s="7">
        <v>60.89</v>
      </c>
      <c r="M325" s="4">
        <v>34.78</v>
      </c>
    </row>
    <row r="326">
      <c r="A326" s="2" t="str">
        <f>HYPERLINK("https://www.suredividend.com/sure-analysis-PKG/","Packaging Corp Of America")</f>
        <v>Packaging Corp Of America</v>
      </c>
      <c r="B326" s="3" t="s">
        <v>22</v>
      </c>
      <c r="C326" s="4">
        <v>132.96</v>
      </c>
      <c r="D326" s="5">
        <v>0.0376052948255114</v>
      </c>
      <c r="E326" s="3">
        <v>0.25</v>
      </c>
      <c r="F326" s="5">
        <v>0.0961161694877932</v>
      </c>
      <c r="G326" s="5">
        <v>4.68415921608805</v>
      </c>
      <c r="H326" s="4">
        <v>12766.961545</v>
      </c>
      <c r="I326" s="4">
        <v>12.4933570262648</v>
      </c>
      <c r="J326" s="6">
        <v>0.425059819971693</v>
      </c>
      <c r="K326" s="5"/>
      <c r="L326" s="7">
        <v>163.65</v>
      </c>
      <c r="M326" s="4">
        <v>108.49</v>
      </c>
    </row>
    <row r="327">
      <c r="A327" s="2" t="str">
        <f>HYPERLINK("https://www.suredividend.com/sure-analysis-research-database/","Perkinelmer, Inc.")</f>
        <v>Perkinelmer, Inc.</v>
      </c>
      <c r="B327" s="3" t="s">
        <v>13</v>
      </c>
      <c r="C327" s="4">
        <v>125.55</v>
      </c>
      <c r="D327" s="5">
        <v>0.002130176712411</v>
      </c>
      <c r="E327" s="3">
        <v>0.0</v>
      </c>
      <c r="F327" s="5">
        <v>0.0</v>
      </c>
      <c r="G327" s="5">
        <v>0.279777409408124</v>
      </c>
      <c r="H327" s="4">
        <v>16602.95011</v>
      </c>
      <c r="I327" s="4">
        <v>29.1699976806944</v>
      </c>
      <c r="J327" s="6">
        <v>0.0621727576462497</v>
      </c>
      <c r="K327" s="5"/>
      <c r="L327" s="7">
        <v>184.38</v>
      </c>
      <c r="M327" s="4">
        <v>113.34</v>
      </c>
    </row>
    <row r="328">
      <c r="A328" s="2" t="str">
        <f>HYPERLINK("https://www.suredividend.com/sure-analysis-PLD/","Prologis Inc")</f>
        <v>Prologis Inc</v>
      </c>
      <c r="B328" s="3" t="s">
        <v>23</v>
      </c>
      <c r="C328" s="4">
        <v>118.36</v>
      </c>
      <c r="D328" s="5">
        <v>0.0266982088543426</v>
      </c>
      <c r="E328" s="3">
        <v>0.10126582278481</v>
      </c>
      <c r="F328" s="5">
        <v>0.126303939216162</v>
      </c>
      <c r="G328" s="5">
        <v>3.12873272835512</v>
      </c>
      <c r="H328" s="4">
        <v>117229.31155</v>
      </c>
      <c r="I328" s="4">
        <v>34.902182672005</v>
      </c>
      <c r="J328" s="6">
        <v>0.755732543080948</v>
      </c>
      <c r="K328" s="5"/>
      <c r="L328" s="7">
        <v>171.05</v>
      </c>
      <c r="M328" s="4">
        <v>97.38</v>
      </c>
    </row>
    <row r="329">
      <c r="A329" s="2" t="str">
        <f>HYPERLINK("https://www.suredividend.com/sure-analysis-PM/","Philip Morris International Inc")</f>
        <v>Philip Morris International Inc</v>
      </c>
      <c r="B329" s="3" t="s">
        <v>18</v>
      </c>
      <c r="C329" s="4">
        <v>94.43</v>
      </c>
      <c r="D329" s="5">
        <v>0.053796462988457</v>
      </c>
      <c r="E329" s="3">
        <v>0.016</v>
      </c>
      <c r="F329" s="5">
        <v>0.0218326467232043</v>
      </c>
      <c r="G329" s="5">
        <v>4.94331879311877</v>
      </c>
      <c r="H329" s="4">
        <v>153783.103184</v>
      </c>
      <c r="I329" s="4">
        <v>17.0415672854609</v>
      </c>
      <c r="J329" s="6">
        <v>0.850829396405985</v>
      </c>
      <c r="K329" s="5"/>
      <c r="L329" s="7">
        <v>105.62</v>
      </c>
      <c r="M329" s="4">
        <v>81.81</v>
      </c>
    </row>
    <row r="330">
      <c r="A330" s="2" t="str">
        <f>HYPERLINK("https://www.suredividend.com/sure-analysis-PNC/","PNC Financial Services Group Inc")</f>
        <v>PNC Financial Services Group Inc</v>
      </c>
      <c r="B330" s="3" t="s">
        <v>20</v>
      </c>
      <c r="C330" s="4">
        <v>131.62</v>
      </c>
      <c r="D330" s="5">
        <v>0.0455857772375019</v>
      </c>
      <c r="E330" s="3">
        <v>0.199999999999999</v>
      </c>
      <c r="F330" s="5">
        <v>0.148698354997035</v>
      </c>
      <c r="G330" s="5">
        <v>5.91707846736331</v>
      </c>
      <c r="H330" s="4">
        <v>61107.40529</v>
      </c>
      <c r="I330" s="4">
        <v>10.7055720549246</v>
      </c>
      <c r="J330" s="6">
        <v>0.427225882120094</v>
      </c>
      <c r="K330" s="5"/>
      <c r="L330" s="7">
        <v>192.31</v>
      </c>
      <c r="M330" s="4">
        <v>140.85</v>
      </c>
    </row>
    <row r="331">
      <c r="A331" s="2" t="str">
        <f>HYPERLINK("https://www.suredividend.com/sure-analysis-PPG/","PPG Industries, Inc.")</f>
        <v>PPG Industries, Inc.</v>
      </c>
      <c r="B331" s="3" t="s">
        <v>21</v>
      </c>
      <c r="C331" s="4">
        <v>126.6</v>
      </c>
      <c r="D331" s="5">
        <v>0.0195892575039494</v>
      </c>
      <c r="E331" s="3">
        <v>0.0508474576271187</v>
      </c>
      <c r="F331" s="5">
        <v>0.0661930203028027</v>
      </c>
      <c r="G331" s="5">
        <v>2.43210768369525</v>
      </c>
      <c r="H331" s="4">
        <v>32327.841838</v>
      </c>
      <c r="I331" s="4">
        <v>31.508617775614</v>
      </c>
      <c r="J331" s="6">
        <v>0.562987889744271</v>
      </c>
      <c r="K331" s="5"/>
      <c r="L331" s="7">
        <v>137.51</v>
      </c>
      <c r="M331" s="4">
        <v>105.47</v>
      </c>
    </row>
    <row r="332">
      <c r="A332" s="2" t="str">
        <f>HYPERLINK("https://www.suredividend.com/sure-analysis-PPL/","PPL Corp")</f>
        <v>PPL Corp</v>
      </c>
      <c r="B332" s="3" t="s">
        <v>19</v>
      </c>
      <c r="C332" s="4">
        <v>26.78</v>
      </c>
      <c r="D332" s="5">
        <v>0.0358476474981329</v>
      </c>
      <c r="E332" s="3">
        <v>0.199999999999999</v>
      </c>
      <c r="F332" s="5">
        <v>-0.101567451917713</v>
      </c>
      <c r="G332" s="5">
        <v>0.86502558655942</v>
      </c>
      <c r="H332" s="4">
        <v>20177.606421</v>
      </c>
      <c r="I332" s="4">
        <v>26.7253065179602</v>
      </c>
      <c r="J332" s="6">
        <v>0.848064300548451</v>
      </c>
      <c r="K332" s="5"/>
      <c r="L332" s="7">
        <v>31.74</v>
      </c>
      <c r="M332" s="4">
        <v>23.28</v>
      </c>
    </row>
    <row r="333">
      <c r="A333" s="2" t="str">
        <f>HYPERLINK("https://www.suredividend.com/sure-analysis-PRU/","Prudential Financial Inc.")</f>
        <v>Prudential Financial Inc.</v>
      </c>
      <c r="B333" s="3" t="s">
        <v>20</v>
      </c>
      <c r="C333" s="4">
        <v>82.45</v>
      </c>
      <c r="D333" s="5">
        <v>0.0606428138265615</v>
      </c>
      <c r="E333" s="3">
        <v>0.0416666666666667</v>
      </c>
      <c r="F333" s="5">
        <v>0.067907165845602</v>
      </c>
      <c r="G333" s="5">
        <v>4.7662449941839</v>
      </c>
      <c r="H333" s="4">
        <v>36263.28</v>
      </c>
      <c r="I333" s="4" t="s">
        <v>16</v>
      </c>
      <c r="J333" s="6" t="s">
        <v>16</v>
      </c>
      <c r="K333" s="5"/>
      <c r="L333" s="7">
        <v>116.87</v>
      </c>
      <c r="M333" s="4">
        <v>83.48</v>
      </c>
    </row>
    <row r="334">
      <c r="A334" s="2" t="str">
        <f>HYPERLINK("https://www.suredividend.com/sure-analysis-PSA/","Public Storage")</f>
        <v>Public Storage</v>
      </c>
      <c r="B334" s="3" t="s">
        <v>23</v>
      </c>
      <c r="C334" s="4">
        <v>292.92</v>
      </c>
      <c r="D334" s="5">
        <v>0.0409668168783285</v>
      </c>
      <c r="E334" s="3">
        <v>0.5</v>
      </c>
      <c r="F334" s="5">
        <v>0.0844717711976985</v>
      </c>
      <c r="G334" s="5">
        <v>7.7699323777061</v>
      </c>
      <c r="H334" s="4">
        <v>53574.38347</v>
      </c>
      <c r="I334" s="4">
        <v>12.9335245329247</v>
      </c>
      <c r="J334" s="6">
        <v>0.330635420327919</v>
      </c>
      <c r="K334" s="5"/>
      <c r="L334" s="7">
        <v>397.56</v>
      </c>
      <c r="M334" s="4">
        <v>268.93</v>
      </c>
    </row>
    <row r="335">
      <c r="A335" s="2" t="str">
        <f>HYPERLINK("https://www.suredividend.com/sure-analysis-PSX/","Phillips 66")</f>
        <v>Phillips 66</v>
      </c>
      <c r="B335" s="3" t="s">
        <v>24</v>
      </c>
      <c r="C335" s="4">
        <v>95.55</v>
      </c>
      <c r="D335" s="5">
        <v>0.0439560439560439</v>
      </c>
      <c r="E335" s="3">
        <v>0.141304347826086</v>
      </c>
      <c r="F335" s="5">
        <v>0.0558928824833768</v>
      </c>
      <c r="G335" s="5">
        <v>3.90377844892304</v>
      </c>
      <c r="H335" s="4">
        <v>49183.436679</v>
      </c>
      <c r="I335" s="4">
        <v>4.46553810415108</v>
      </c>
      <c r="J335" s="6">
        <v>0.167904449416045</v>
      </c>
      <c r="K335" s="5"/>
      <c r="L335" s="7">
        <v>111.72</v>
      </c>
      <c r="M335" s="4">
        <v>70.96</v>
      </c>
    </row>
    <row r="336">
      <c r="A336" s="2" t="str">
        <f>HYPERLINK("https://www.suredividend.com/sure-analysis-research-database/","Quanta Services, Inc.")</f>
        <v>Quanta Services, Inc.</v>
      </c>
      <c r="B336" s="3" t="s">
        <v>15</v>
      </c>
      <c r="C336" s="4">
        <v>161.62</v>
      </c>
      <c r="D336" s="5">
        <v>0.001776390792876</v>
      </c>
      <c r="E336" s="3" t="s">
        <v>16</v>
      </c>
      <c r="F336" s="5" t="s">
        <v>16</v>
      </c>
      <c r="G336" s="5">
        <v>0.289764866133971</v>
      </c>
      <c r="H336" s="4">
        <v>23489.365149</v>
      </c>
      <c r="I336" s="4">
        <v>47.821439707811</v>
      </c>
      <c r="J336" s="6">
        <v>0.0872785741367382</v>
      </c>
      <c r="K336" s="5"/>
      <c r="L336" s="7">
        <v>168.75</v>
      </c>
      <c r="M336" s="4">
        <v>106.15</v>
      </c>
    </row>
    <row r="337">
      <c r="A337" s="2" t="str">
        <f>HYPERLINK("https://www.suredividend.com/sure-analysis-PXD/","Pioneer Natural Resources Co.")</f>
        <v>Pioneer Natural Resources Co.</v>
      </c>
      <c r="B337" s="3" t="s">
        <v>24</v>
      </c>
      <c r="C337" s="4">
        <v>195.34</v>
      </c>
      <c r="D337" s="5">
        <v>0.0510904064707689</v>
      </c>
      <c r="E337" s="3">
        <v>-0.477246207701283</v>
      </c>
      <c r="F337" s="5">
        <v>0.521188609851573</v>
      </c>
      <c r="G337" s="5">
        <v>26.1595400139128</v>
      </c>
      <c r="H337" s="4">
        <v>49310.921424</v>
      </c>
      <c r="I337" s="4">
        <v>6.29769111417496</v>
      </c>
      <c r="J337" s="6">
        <v>0.841954940904821</v>
      </c>
      <c r="K337" s="5"/>
      <c r="L337" s="7">
        <v>267.2</v>
      </c>
      <c r="M337" s="4">
        <v>185.35</v>
      </c>
    </row>
    <row r="338">
      <c r="A338" s="2" t="str">
        <f>HYPERLINK("https://www.suredividend.com/sure-analysis-research-database/","PayPal Holdings Inc")</f>
        <v>PayPal Holdings Inc</v>
      </c>
      <c r="B338" s="3" t="s">
        <v>20</v>
      </c>
      <c r="C338" s="4">
        <v>76.72</v>
      </c>
      <c r="D338" s="5">
        <v>0.0</v>
      </c>
      <c r="E338" s="3" t="s">
        <v>16</v>
      </c>
      <c r="F338" s="5" t="s">
        <v>16</v>
      </c>
      <c r="G338" s="5">
        <v>0.0</v>
      </c>
      <c r="H338" s="4">
        <v>86312.468904</v>
      </c>
      <c r="I338" s="4">
        <v>35.6810537017031</v>
      </c>
      <c r="J338" s="6">
        <v>0.0</v>
      </c>
      <c r="K338" s="5"/>
      <c r="L338" s="7">
        <v>122.92</v>
      </c>
      <c r="M338" s="4">
        <v>66.39</v>
      </c>
    </row>
    <row r="339">
      <c r="A339" s="2" t="str">
        <f>HYPERLINK("https://www.suredividend.com/sure-analysis-QCOM/","Qualcomm, Inc.")</f>
        <v>Qualcomm, Inc.</v>
      </c>
      <c r="B339" s="3" t="s">
        <v>17</v>
      </c>
      <c r="C339" s="4">
        <v>123.8</v>
      </c>
      <c r="D339" s="5">
        <v>0.024232633279483</v>
      </c>
      <c r="E339" s="3">
        <v>0.102941176470588</v>
      </c>
      <c r="F339" s="5">
        <v>0.0388047212443176</v>
      </c>
      <c r="G339" s="5">
        <v>2.97276010893829</v>
      </c>
      <c r="H339" s="4">
        <v>137814.0</v>
      </c>
      <c r="I339" s="4">
        <v>11.7069317023445</v>
      </c>
      <c r="J339" s="6">
        <v>0.286393074078834</v>
      </c>
      <c r="K339" s="5"/>
      <c r="L339" s="7">
        <v>159.4</v>
      </c>
      <c r="M339" s="4">
        <v>100.67</v>
      </c>
    </row>
    <row r="340">
      <c r="A340" s="2" t="str">
        <f>HYPERLINK("https://www.suredividend.com/sure-analysis-research-database/","Qorvo Inc")</f>
        <v>Qorvo Inc</v>
      </c>
      <c r="B340" s="3" t="s">
        <v>17</v>
      </c>
      <c r="C340" s="4">
        <v>100.92</v>
      </c>
      <c r="D340" s="5">
        <v>0.0</v>
      </c>
      <c r="E340" s="3" t="s">
        <v>16</v>
      </c>
      <c r="F340" s="5" t="s">
        <v>16</v>
      </c>
      <c r="G340" s="5">
        <v>0.0</v>
      </c>
      <c r="H340" s="4">
        <v>10258.621867</v>
      </c>
      <c r="I340" s="4">
        <v>22.60390017473</v>
      </c>
      <c r="J340" s="6">
        <v>0.0</v>
      </c>
      <c r="K340" s="5"/>
      <c r="L340" s="7">
        <v>133.51</v>
      </c>
      <c r="M340" s="4">
        <v>75.38</v>
      </c>
    </row>
    <row r="341">
      <c r="A341" s="2" t="str">
        <f>HYPERLINK("https://www.suredividend.com/sure-analysis-research-database/","Royal Caribbean Group")</f>
        <v>Royal Caribbean Group</v>
      </c>
      <c r="B341" s="3" t="s">
        <v>22</v>
      </c>
      <c r="C341" s="4">
        <v>63.39</v>
      </c>
      <c r="D341" s="5">
        <v>0.0</v>
      </c>
      <c r="E341" s="3" t="s">
        <v>16</v>
      </c>
      <c r="F341" s="5" t="s">
        <v>16</v>
      </c>
      <c r="G341" s="5">
        <v>0.0</v>
      </c>
      <c r="H341" s="4">
        <v>18901.058592</v>
      </c>
      <c r="I341" s="4" t="s">
        <v>16</v>
      </c>
      <c r="J341" s="6">
        <v>0.0</v>
      </c>
      <c r="K341" s="5"/>
      <c r="L341" s="7">
        <v>87.68</v>
      </c>
      <c r="M341" s="4">
        <v>31.09</v>
      </c>
    </row>
    <row r="342">
      <c r="A342" s="2" t="str">
        <f>HYPERLINK("https://www.suredividend.com/sure-analysis-RE/","Everest Re Group Ltd")</f>
        <v>Everest Re Group Ltd</v>
      </c>
      <c r="B342" s="3" t="s">
        <v>20</v>
      </c>
      <c r="C342" s="4">
        <v>353.75</v>
      </c>
      <c r="D342" s="5">
        <v>0.0186572438162544</v>
      </c>
      <c r="E342" s="3">
        <v>0.0</v>
      </c>
      <c r="F342" s="5">
        <v>0.0488372867840543</v>
      </c>
      <c r="G342" s="5">
        <v>6.44696261592648</v>
      </c>
      <c r="H342" s="4">
        <v>14988.214841</v>
      </c>
      <c r="I342" s="4">
        <v>25.1058875057788</v>
      </c>
      <c r="J342" s="6">
        <v>0.421094880204211</v>
      </c>
      <c r="K342" s="5"/>
      <c r="L342" s="7">
        <v>395.0</v>
      </c>
      <c r="M342" s="4">
        <v>243.33</v>
      </c>
    </row>
    <row r="343">
      <c r="A343" s="2" t="str">
        <f>HYPERLINK("https://www.suredividend.com/sure-analysis-REG/","Regency Centers Corporation")</f>
        <v>Regency Centers Corporation</v>
      </c>
      <c r="B343" s="3" t="s">
        <v>23</v>
      </c>
      <c r="C343" s="4">
        <v>58.09</v>
      </c>
      <c r="D343" s="5">
        <v>0.0447581339301084</v>
      </c>
      <c r="E343" s="3">
        <v>0.04</v>
      </c>
      <c r="F343" s="5">
        <v>0.0321054580057993</v>
      </c>
      <c r="G343" s="5">
        <v>2.48677195470149</v>
      </c>
      <c r="H343" s="4">
        <v>10840.365621</v>
      </c>
      <c r="I343" s="4">
        <v>22.4500960321414</v>
      </c>
      <c r="J343" s="6">
        <v>0.884972225872418</v>
      </c>
      <c r="K343" s="5"/>
      <c r="L343" s="7">
        <v>71.14</v>
      </c>
      <c r="M343" s="4">
        <v>51.45</v>
      </c>
    </row>
    <row r="344">
      <c r="A344" s="2" t="str">
        <f>HYPERLINK("https://www.suredividend.com/sure-analysis-research-database/","Regeneron Pharmaceuticals, Inc.")</f>
        <v>Regeneron Pharmaceuticals, Inc.</v>
      </c>
      <c r="B344" s="3" t="s">
        <v>13</v>
      </c>
      <c r="C344" s="4">
        <v>759.76</v>
      </c>
      <c r="D344" s="5">
        <v>0.0</v>
      </c>
      <c r="E344" s="3" t="s">
        <v>16</v>
      </c>
      <c r="F344" s="5" t="s">
        <v>16</v>
      </c>
      <c r="G344" s="5">
        <v>0.0</v>
      </c>
      <c r="H344" s="4">
        <v>83780.50591</v>
      </c>
      <c r="I344" s="4">
        <v>19.3113834385487</v>
      </c>
      <c r="J344" s="6">
        <v>0.0</v>
      </c>
      <c r="K344" s="5"/>
      <c r="L344" s="7">
        <v>800.48</v>
      </c>
      <c r="M344" s="4">
        <v>538.01</v>
      </c>
    </row>
    <row r="345">
      <c r="A345" s="2" t="str">
        <f>HYPERLINK("https://www.suredividend.com/sure-analysis-RF/","Regions Financial Corp.")</f>
        <v>Regions Financial Corp.</v>
      </c>
      <c r="B345" s="3" t="s">
        <v>20</v>
      </c>
      <c r="C345" s="4">
        <v>18.98</v>
      </c>
      <c r="D345" s="5">
        <v>0.042149631190727</v>
      </c>
      <c r="E345" s="3">
        <v>0.176470588235294</v>
      </c>
      <c r="F345" s="5">
        <v>0.17316067631184</v>
      </c>
      <c r="G345" s="5">
        <v>0.730577988363222</v>
      </c>
      <c r="H345" s="4">
        <v>21822.015088</v>
      </c>
      <c r="I345" s="4">
        <v>10.1686929580149</v>
      </c>
      <c r="J345" s="6">
        <v>0.320428942264571</v>
      </c>
      <c r="K345" s="5"/>
      <c r="L345" s="7">
        <v>24.33</v>
      </c>
      <c r="M345" s="4">
        <v>17.68</v>
      </c>
    </row>
    <row r="346">
      <c r="A346" s="2" t="str">
        <f>HYPERLINK("https://www.suredividend.com/sure-analysis-RJF/","Raymond James Financial, Inc.")</f>
        <v>Raymond James Financial, Inc.</v>
      </c>
      <c r="B346" s="3" t="s">
        <v>20</v>
      </c>
      <c r="C346" s="4">
        <v>95.13</v>
      </c>
      <c r="D346" s="5">
        <v>0.0176600441501103</v>
      </c>
      <c r="E346" s="3">
        <v>0.235294117647058</v>
      </c>
      <c r="F346" s="5">
        <v>0.109332805725851</v>
      </c>
      <c r="G346" s="5">
        <v>1.43241818097626</v>
      </c>
      <c r="H346" s="4">
        <v>23245.044256</v>
      </c>
      <c r="I346" s="4">
        <v>14.8435787076245</v>
      </c>
      <c r="J346" s="6">
        <v>0.198671037583393</v>
      </c>
      <c r="K346" s="5"/>
      <c r="L346" s="7">
        <v>125.51</v>
      </c>
      <c r="M346" s="4">
        <v>83.92</v>
      </c>
    </row>
    <row r="347">
      <c r="A347" s="2" t="str">
        <f>HYPERLINK("https://www.suredividend.com/sure-analysis-RMD/","Resmed Inc.")</f>
        <v>Resmed Inc.</v>
      </c>
      <c r="B347" s="3" t="s">
        <v>13</v>
      </c>
      <c r="C347" s="4">
        <v>213.87</v>
      </c>
      <c r="D347" s="5">
        <v>0.0082292981717866</v>
      </c>
      <c r="E347" s="3">
        <v>0.0476190476190476</v>
      </c>
      <c r="F347" s="5">
        <v>0.0468318470839499</v>
      </c>
      <c r="G347" s="5">
        <v>1.73490312065814</v>
      </c>
      <c r="H347" s="4">
        <v>32292.158072</v>
      </c>
      <c r="I347" s="4">
        <v>39.8932110363388</v>
      </c>
      <c r="J347" s="6">
        <v>0.315436931028754</v>
      </c>
      <c r="K347" s="5"/>
      <c r="L347" s="7">
        <v>260.28</v>
      </c>
      <c r="M347" s="4">
        <v>188.29</v>
      </c>
    </row>
    <row r="348">
      <c r="A348" s="2" t="str">
        <f>HYPERLINK("https://www.suredividend.com/sure-analysis-ROK/","Rockwell Automation Inc")</f>
        <v>Rockwell Automation Inc</v>
      </c>
      <c r="B348" s="3" t="s">
        <v>15</v>
      </c>
      <c r="C348" s="4">
        <v>283.16</v>
      </c>
      <c r="D348" s="5">
        <v>0.0166690210481706</v>
      </c>
      <c r="E348" s="3">
        <v>0.0535714285714283</v>
      </c>
      <c r="F348" s="5">
        <v>0.0510390113095231</v>
      </c>
      <c r="G348" s="5">
        <v>4.55598749030171</v>
      </c>
      <c r="H348" s="4">
        <v>34732.020638</v>
      </c>
      <c r="I348" s="4">
        <v>32.4295244049766</v>
      </c>
      <c r="J348" s="6">
        <v>0.494678337709197</v>
      </c>
      <c r="K348" s="5"/>
      <c r="L348" s="7">
        <v>303.2</v>
      </c>
      <c r="M348" s="4">
        <v>186.77</v>
      </c>
    </row>
    <row r="349">
      <c r="A349" s="2" t="str">
        <f>HYPERLINK("https://www.suredividend.com/sure-analysis-ROL/","Rollins, Inc.")</f>
        <v>Rollins, Inc.</v>
      </c>
      <c r="B349" s="3" t="s">
        <v>22</v>
      </c>
      <c r="C349" s="4">
        <v>36.77</v>
      </c>
      <c r="D349" s="5">
        <v>0.0141419635572477</v>
      </c>
      <c r="E349" s="3">
        <v>0.3</v>
      </c>
      <c r="F349" s="5">
        <v>0.0436402271504359</v>
      </c>
      <c r="G349" s="5">
        <v>0.457913064702166</v>
      </c>
      <c r="H349" s="4">
        <v>17387.331472</v>
      </c>
      <c r="I349" s="4">
        <v>47.1714016369008</v>
      </c>
      <c r="J349" s="6">
        <v>0.611692579083844</v>
      </c>
      <c r="K349" s="5"/>
      <c r="L349" s="7">
        <v>42.77</v>
      </c>
      <c r="M349" s="4">
        <v>31.14</v>
      </c>
    </row>
    <row r="350">
      <c r="A350" s="2" t="str">
        <f>HYPERLINK("https://www.suredividend.com/sure-analysis-ROP/","Roper Technologies Inc")</f>
        <v>Roper Technologies Inc</v>
      </c>
      <c r="B350" s="3" t="s">
        <v>15</v>
      </c>
      <c r="C350" s="4">
        <v>430.44</v>
      </c>
      <c r="D350" s="5">
        <v>0.00634234736548647</v>
      </c>
      <c r="E350" s="3">
        <v>0.100806451612903</v>
      </c>
      <c r="F350" s="5">
        <v>0.105950630541252</v>
      </c>
      <c r="G350" s="5">
        <v>2.53662089395578</v>
      </c>
      <c r="H350" s="4">
        <v>45696.29501</v>
      </c>
      <c r="I350" s="4">
        <v>10.0548540080203</v>
      </c>
      <c r="J350" s="6">
        <v>0.0596150621376212</v>
      </c>
      <c r="K350" s="5"/>
      <c r="L350" s="7">
        <v>485.92</v>
      </c>
      <c r="M350" s="4">
        <v>355.66</v>
      </c>
    </row>
    <row r="351">
      <c r="A351" s="2" t="str">
        <f>HYPERLINK("https://www.suredividend.com/sure-analysis-ROST/","Ross Stores, Inc.")</f>
        <v>Ross Stores, Inc.</v>
      </c>
      <c r="B351" s="3" t="s">
        <v>22</v>
      </c>
      <c r="C351" s="4">
        <v>104.14</v>
      </c>
      <c r="D351" s="5">
        <v>0.0128672940272709</v>
      </c>
      <c r="E351" s="3" t="s">
        <v>16</v>
      </c>
      <c r="F351" s="5" t="s">
        <v>16</v>
      </c>
      <c r="G351" s="5">
        <v>1.23425666024091</v>
      </c>
      <c r="H351" s="4">
        <v>38717.632542</v>
      </c>
      <c r="I351" s="4">
        <v>27.040851882129</v>
      </c>
      <c r="J351" s="6">
        <v>0.299576859281775</v>
      </c>
      <c r="K351" s="5"/>
      <c r="L351" s="7">
        <v>122.45</v>
      </c>
      <c r="M351" s="4">
        <v>68.82</v>
      </c>
    </row>
    <row r="352">
      <c r="A352" s="2" t="str">
        <f>HYPERLINK("https://www.suredividend.com/sure-analysis-RSG/","Republic Services, Inc.")</f>
        <v>Republic Services, Inc.</v>
      </c>
      <c r="B352" s="3" t="s">
        <v>15</v>
      </c>
      <c r="C352" s="4">
        <v>130.61</v>
      </c>
      <c r="D352" s="5">
        <v>0.0151596355562361</v>
      </c>
      <c r="E352" s="3">
        <v>0.076086956521739</v>
      </c>
      <c r="F352" s="5">
        <v>0.0748731655753287</v>
      </c>
      <c r="G352" s="5">
        <v>1.89972941303107</v>
      </c>
      <c r="H352" s="4">
        <v>40750.047127</v>
      </c>
      <c r="I352" s="4">
        <v>27.3931481090481</v>
      </c>
      <c r="J352" s="6">
        <v>0.405059576339247</v>
      </c>
      <c r="K352" s="5"/>
      <c r="L352" s="7">
        <v>148.07</v>
      </c>
      <c r="M352" s="4">
        <v>118.42</v>
      </c>
    </row>
    <row r="353">
      <c r="A353" s="2" t="str">
        <f>HYPERLINK("https://www.suredividend.com/sure-analysis-RTX/","Raytheon Technologies Corporation")</f>
        <v>Raytheon Technologies Corporation</v>
      </c>
      <c r="B353" s="3" t="s">
        <v>15</v>
      </c>
      <c r="C353" s="4">
        <v>98.01</v>
      </c>
      <c r="D353" s="5">
        <v>0.0224466891133557</v>
      </c>
      <c r="E353" s="3">
        <v>0.0784313725490197</v>
      </c>
      <c r="F353" s="5">
        <v>-0.0470877063056446</v>
      </c>
      <c r="G353" s="5">
        <v>2.18144558827707</v>
      </c>
      <c r="H353" s="4">
        <v>145059.802908</v>
      </c>
      <c r="I353" s="4">
        <v>27.9122191471387</v>
      </c>
      <c r="J353" s="6">
        <v>0.623270168079162</v>
      </c>
      <c r="K353" s="5"/>
      <c r="L353" s="7">
        <v>108.24</v>
      </c>
      <c r="M353" s="4">
        <v>79.37</v>
      </c>
    </row>
    <row r="354">
      <c r="A354" s="2" t="str">
        <f>HYPERLINK("https://www.suredividend.com/sure-analysis-SBAC/","SBA Communications Corp")</f>
        <v>SBA Communications Corp</v>
      </c>
      <c r="B354" s="3" t="s">
        <v>23</v>
      </c>
      <c r="C354" s="4">
        <v>254.84</v>
      </c>
      <c r="D354" s="5">
        <v>0.013341704598964</v>
      </c>
      <c r="E354" s="3" t="s">
        <v>16</v>
      </c>
      <c r="F354" s="5" t="s">
        <v>16</v>
      </c>
      <c r="G354" s="5">
        <v>2.83032063984323</v>
      </c>
      <c r="H354" s="4">
        <v>28127.941934</v>
      </c>
      <c r="I354" s="4">
        <v>60.9583314751565</v>
      </c>
      <c r="J354" s="6">
        <v>0.670692094749582</v>
      </c>
      <c r="K354" s="5"/>
      <c r="L354" s="7">
        <v>377.44</v>
      </c>
      <c r="M354" s="4">
        <v>235.63</v>
      </c>
    </row>
    <row r="355">
      <c r="A355" s="2" t="str">
        <f>HYPERLINK("https://www.suredividend.com/sure-analysis-SBUX/","Starbucks Corp.")</f>
        <v>Starbucks Corp.</v>
      </c>
      <c r="B355" s="3" t="s">
        <v>22</v>
      </c>
      <c r="C355" s="4">
        <v>100.54</v>
      </c>
      <c r="D355" s="5">
        <v>0.0210861348716928</v>
      </c>
      <c r="E355" s="3">
        <v>0.0816326530612245</v>
      </c>
      <c r="F355" s="5">
        <v>0.0804251218424088</v>
      </c>
      <c r="G355" s="5">
        <v>2.01551030686847</v>
      </c>
      <c r="H355" s="4">
        <v>120159.315</v>
      </c>
      <c r="I355" s="4">
        <v>36.1827561805534</v>
      </c>
      <c r="J355" s="6">
        <v>0.699829967662663</v>
      </c>
      <c r="K355" s="5"/>
      <c r="L355" s="7">
        <v>110.28</v>
      </c>
      <c r="M355" s="4">
        <v>66.89</v>
      </c>
    </row>
    <row r="356">
      <c r="A356" s="2" t="str">
        <f>HYPERLINK("https://www.suredividend.com/sure-analysis-SCHW/","Charles Schwab Corp.")</f>
        <v>Charles Schwab Corp.</v>
      </c>
      <c r="B356" s="3" t="s">
        <v>20</v>
      </c>
      <c r="C356" s="4">
        <v>59.47</v>
      </c>
      <c r="D356" s="5">
        <v>0.0147973768286531</v>
      </c>
      <c r="E356" s="3">
        <v>0.25</v>
      </c>
      <c r="F356" s="5">
        <v>0.139723049072015</v>
      </c>
      <c r="G356" s="5">
        <v>0.884444727435957</v>
      </c>
      <c r="H356" s="4">
        <v>140564.613857</v>
      </c>
      <c r="I356" s="4">
        <v>21.185322359694</v>
      </c>
      <c r="J356" s="6">
        <v>0.25269849355313</v>
      </c>
      <c r="K356" s="5"/>
      <c r="L356" s="7">
        <v>91.78</v>
      </c>
      <c r="M356" s="4">
        <v>58.65</v>
      </c>
    </row>
    <row r="357">
      <c r="A357" s="2" t="str">
        <f>HYPERLINK("https://www.suredividend.com/sure-analysis-SHW/","Sherwin-Williams Co.")</f>
        <v>Sherwin-Williams Co.</v>
      </c>
      <c r="B357" s="3" t="s">
        <v>21</v>
      </c>
      <c r="C357" s="4">
        <v>220.8</v>
      </c>
      <c r="D357" s="5">
        <v>0.0109601449275362</v>
      </c>
      <c r="E357" s="3">
        <v>0.00833333333333308</v>
      </c>
      <c r="F357" s="5">
        <v>-0.0679238729455018</v>
      </c>
      <c r="G357" s="5">
        <v>2.395711905088</v>
      </c>
      <c r="H357" s="4">
        <v>56865.055088</v>
      </c>
      <c r="I357" s="4">
        <v>28.149623824776</v>
      </c>
      <c r="J357" s="6">
        <v>0.310325376306735</v>
      </c>
      <c r="K357" s="5"/>
      <c r="L357" s="7">
        <v>282.19</v>
      </c>
      <c r="M357" s="4">
        <v>194.23</v>
      </c>
    </row>
    <row r="358">
      <c r="A358" s="2" t="str">
        <f>HYPERLINK("https://www.suredividend.com/sure-analysis-research-database/","SVB Financial Group")</f>
        <v>SVB Financial Group</v>
      </c>
      <c r="B358" s="3" t="s">
        <v>20</v>
      </c>
      <c r="C358" s="4">
        <v>106.04</v>
      </c>
      <c r="D358" s="5">
        <v>0.0</v>
      </c>
      <c r="E358" s="3" t="s">
        <v>16</v>
      </c>
      <c r="F358" s="5" t="s">
        <v>16</v>
      </c>
      <c r="G358" s="5">
        <v>0.0</v>
      </c>
      <c r="H358" s="4">
        <v>16837.335079</v>
      </c>
      <c r="I358" s="4">
        <v>11.1579423984426</v>
      </c>
      <c r="J358" s="6">
        <v>0.0</v>
      </c>
      <c r="K358" s="5"/>
      <c r="L358" s="7">
        <v>597.16</v>
      </c>
      <c r="M358" s="4">
        <v>198.1</v>
      </c>
    </row>
    <row r="359">
      <c r="A359" s="2" t="str">
        <f>HYPERLINK("https://www.suredividend.com/sure-analysis-SJM/","J.M. Smucker Co.")</f>
        <v>J.M. Smucker Co.</v>
      </c>
      <c r="B359" s="3" t="s">
        <v>18</v>
      </c>
      <c r="C359" s="4">
        <v>154.11</v>
      </c>
      <c r="D359" s="5">
        <v>0.0264745960677438</v>
      </c>
      <c r="E359" s="3">
        <v>0.0303030303030302</v>
      </c>
      <c r="F359" s="5">
        <v>0.0371372893366481</v>
      </c>
      <c r="G359" s="5">
        <v>3.98757376225002</v>
      </c>
      <c r="H359" s="4">
        <v>16080.722824</v>
      </c>
      <c r="I359" s="4">
        <v>22.6425272098</v>
      </c>
      <c r="J359" s="6">
        <v>0.603263806694406</v>
      </c>
      <c r="K359" s="5"/>
      <c r="L359" s="7">
        <v>161.95</v>
      </c>
      <c r="M359" s="4">
        <v>116.48</v>
      </c>
    </row>
    <row r="360">
      <c r="A360" s="2" t="str">
        <f>HYPERLINK("https://www.suredividend.com/sure-analysis-SLB/","SLB")</f>
        <v>SLB</v>
      </c>
      <c r="B360" s="3" t="s">
        <v>24</v>
      </c>
      <c r="C360" s="4">
        <v>48.28</v>
      </c>
      <c r="D360" s="5">
        <v>0.0207125103562551</v>
      </c>
      <c r="E360" s="3">
        <v>1.0</v>
      </c>
      <c r="F360" s="5">
        <v>-0.129449436703875</v>
      </c>
      <c r="G360" s="5">
        <v>0.771341259538199</v>
      </c>
      <c r="H360" s="4">
        <v>79964.332177</v>
      </c>
      <c r="I360" s="4">
        <v>23.2386899670531</v>
      </c>
      <c r="J360" s="6">
        <v>0.32273692867707</v>
      </c>
      <c r="K360" s="5"/>
      <c r="L360" s="7">
        <v>62.48</v>
      </c>
      <c r="M360" s="4">
        <v>30.4</v>
      </c>
    </row>
    <row r="361">
      <c r="A361" s="2" t="str">
        <f>HYPERLINK("https://www.suredividend.com/sure-analysis-SNA/","Snap-on, Inc.")</f>
        <v>Snap-on, Inc.</v>
      </c>
      <c r="B361" s="3" t="s">
        <v>15</v>
      </c>
      <c r="C361" s="4">
        <v>239.08</v>
      </c>
      <c r="D361" s="5">
        <v>0.0271038982767274</v>
      </c>
      <c r="E361" s="3">
        <v>0.140845070422535</v>
      </c>
      <c r="F361" s="5">
        <v>0.145882883983807</v>
      </c>
      <c r="G361" s="5">
        <v>6.02253903339665</v>
      </c>
      <c r="H361" s="4">
        <v>13283.925196</v>
      </c>
      <c r="I361" s="4">
        <v>14.5705003789623</v>
      </c>
      <c r="J361" s="6">
        <v>0.358058206503963</v>
      </c>
      <c r="K361" s="5"/>
      <c r="L361" s="7">
        <v>258.07</v>
      </c>
      <c r="M361" s="4">
        <v>186.37</v>
      </c>
    </row>
    <row r="362">
      <c r="A362" s="2" t="str">
        <f>HYPERLINK("https://www.suredividend.com/sure-analysis-research-database/","Synopsys, Inc.")</f>
        <v>Synopsys, Inc.</v>
      </c>
      <c r="B362" s="3" t="s">
        <v>17</v>
      </c>
      <c r="C362" s="4">
        <v>374.36</v>
      </c>
      <c r="D362" s="5">
        <v>0.0</v>
      </c>
      <c r="E362" s="3" t="s">
        <v>16</v>
      </c>
      <c r="F362" s="5" t="s">
        <v>16</v>
      </c>
      <c r="G362" s="5">
        <v>0.0</v>
      </c>
      <c r="H362" s="4">
        <v>55970.866298</v>
      </c>
      <c r="I362" s="4">
        <v>59.3891262362816</v>
      </c>
      <c r="J362" s="6">
        <v>0.0</v>
      </c>
      <c r="K362" s="5"/>
      <c r="L362" s="7">
        <v>391.17</v>
      </c>
      <c r="M362" s="4">
        <v>255.02</v>
      </c>
    </row>
    <row r="363">
      <c r="A363" s="2" t="str">
        <f>HYPERLINK("https://www.suredividend.com/sure-analysis-SO/","Southern Company")</f>
        <v>Southern Company</v>
      </c>
      <c r="B363" s="3" t="s">
        <v>19</v>
      </c>
      <c r="C363" s="4">
        <v>67.13</v>
      </c>
      <c r="D363" s="5">
        <v>0.0405183971398778</v>
      </c>
      <c r="E363" s="3">
        <v>0.0303030303030302</v>
      </c>
      <c r="F363" s="5">
        <v>0.0253485756577327</v>
      </c>
      <c r="G363" s="5">
        <v>2.67902612844922</v>
      </c>
      <c r="H363" s="4">
        <v>70572.12223</v>
      </c>
      <c r="I363" s="4">
        <v>20.026141382063</v>
      </c>
      <c r="J363" s="6">
        <v>0.821787155966018</v>
      </c>
      <c r="K363" s="5"/>
      <c r="L363" s="7">
        <v>78.9</v>
      </c>
      <c r="M363" s="4">
        <v>58.24</v>
      </c>
    </row>
    <row r="364">
      <c r="A364" s="2" t="str">
        <f>HYPERLINK("https://www.suredividend.com/sure-analysis-SPG/","Simon Property Group, Inc.")</f>
        <v>Simon Property Group, Inc.</v>
      </c>
      <c r="B364" s="3" t="s">
        <v>23</v>
      </c>
      <c r="C364" s="4">
        <v>109.12</v>
      </c>
      <c r="D364" s="5">
        <v>0.0659824046920821</v>
      </c>
      <c r="E364" s="3">
        <v>0.090909090909091</v>
      </c>
      <c r="F364" s="5">
        <v>-0.0158810858664757</v>
      </c>
      <c r="G364" s="5">
        <v>6.74289289069451</v>
      </c>
      <c r="H364" s="4">
        <v>40564.662048</v>
      </c>
      <c r="I364" s="4">
        <v>18.9891864182252</v>
      </c>
      <c r="J364" s="6">
        <v>1.03418602618014</v>
      </c>
      <c r="K364" s="5"/>
      <c r="L364" s="7">
        <v>133.08</v>
      </c>
      <c r="M364" s="4">
        <v>84.72</v>
      </c>
    </row>
    <row r="365">
      <c r="A365" s="2" t="str">
        <f>HYPERLINK("https://www.suredividend.com/sure-analysis-SPGI/","S&amp;P Global Inc")</f>
        <v>S&amp;P Global Inc</v>
      </c>
      <c r="B365" s="3" t="s">
        <v>20</v>
      </c>
      <c r="C365" s="4">
        <v>341.6</v>
      </c>
      <c r="D365" s="5">
        <v>0.0105386416861826</v>
      </c>
      <c r="E365" s="3">
        <v>0.168831168831168</v>
      </c>
      <c r="F365" s="5">
        <v>0.124746113142094</v>
      </c>
      <c r="G365" s="5">
        <v>3.44145307875664</v>
      </c>
      <c r="H365" s="4">
        <v>115241.31</v>
      </c>
      <c r="I365" s="4">
        <v>34.3086637931034</v>
      </c>
      <c r="J365" s="6">
        <v>0.337397360662415</v>
      </c>
      <c r="K365" s="5"/>
      <c r="L365" s="7">
        <v>420.46</v>
      </c>
      <c r="M365" s="4">
        <v>278.59</v>
      </c>
    </row>
    <row r="366">
      <c r="A366" s="2" t="str">
        <f>HYPERLINK("https://www.suredividend.com/sure-analysis-SRE/","Sempra Energy")</f>
        <v>Sempra Energy</v>
      </c>
      <c r="B366" s="3" t="s">
        <v>19</v>
      </c>
      <c r="C366" s="4">
        <v>145.59</v>
      </c>
      <c r="D366" s="5">
        <v>0.0326945531973349</v>
      </c>
      <c r="E366" s="3">
        <v>0.0393013100436681</v>
      </c>
      <c r="F366" s="5">
        <v>0.0586314336081619</v>
      </c>
      <c r="G366" s="5">
        <v>4.53042500455072</v>
      </c>
      <c r="H366" s="4">
        <v>47465.394722</v>
      </c>
      <c r="I366" s="4">
        <v>22.6673327229751</v>
      </c>
      <c r="J366" s="6">
        <v>0.68435423029467</v>
      </c>
      <c r="K366" s="5"/>
      <c r="L366" s="7">
        <v>173.97</v>
      </c>
      <c r="M366" s="4">
        <v>133.82</v>
      </c>
    </row>
    <row r="367">
      <c r="A367" s="2" t="str">
        <f>HYPERLINK("https://www.suredividend.com/sure-analysis-STE/","Steris Plc")</f>
        <v>Steris Plc</v>
      </c>
      <c r="B367" s="3" t="s">
        <v>13</v>
      </c>
      <c r="C367" s="4">
        <v>184.49</v>
      </c>
      <c r="D367" s="5">
        <v>0.0101902542143205</v>
      </c>
      <c r="E367" s="3">
        <v>0.0930232558139536</v>
      </c>
      <c r="F367" s="5">
        <v>0.0867940018314228</v>
      </c>
      <c r="G367" s="5">
        <v>1.8339833988487</v>
      </c>
      <c r="H367" s="4">
        <v>18859.079948</v>
      </c>
      <c r="I367" s="4" t="s">
        <v>16</v>
      </c>
      <c r="J367" s="6" t="s">
        <v>16</v>
      </c>
      <c r="K367" s="5"/>
      <c r="L367" s="7">
        <v>254.07</v>
      </c>
      <c r="M367" s="4">
        <v>158.36</v>
      </c>
    </row>
    <row r="368">
      <c r="A368" s="2" t="str">
        <f>HYPERLINK("https://www.suredividend.com/sure-analysis-STT/","State Street Corp.")</f>
        <v>State Street Corp.</v>
      </c>
      <c r="B368" s="3" t="s">
        <v>20</v>
      </c>
      <c r="C368" s="4">
        <v>76.72</v>
      </c>
      <c r="D368" s="5">
        <v>0.0328467153284671</v>
      </c>
      <c r="E368" s="3">
        <v>0.105263157894736</v>
      </c>
      <c r="F368" s="5">
        <v>0.0844717711976985</v>
      </c>
      <c r="G368" s="5">
        <v>2.99924516198443</v>
      </c>
      <c r="H368" s="4">
        <v>31147.756007</v>
      </c>
      <c r="I368" s="4">
        <v>11.7096827092556</v>
      </c>
      <c r="J368" s="6">
        <v>0.417141190818418</v>
      </c>
      <c r="K368" s="5"/>
      <c r="L368" s="7">
        <v>94.74</v>
      </c>
      <c r="M368" s="4">
        <v>57.73</v>
      </c>
    </row>
    <row r="369">
      <c r="A369" s="2" t="str">
        <f>HYPERLINK("https://www.suredividend.com/sure-analysis-STX/","Seagate Technology Holdings Plc")</f>
        <v>Seagate Technology Holdings Plc</v>
      </c>
      <c r="B369" s="3" t="s">
        <v>17</v>
      </c>
      <c r="C369" s="4">
        <v>62.1</v>
      </c>
      <c r="D369" s="5">
        <v>0.0450885668276972</v>
      </c>
      <c r="E369" s="3">
        <v>0.0</v>
      </c>
      <c r="F369" s="5">
        <v>0.0212956876001351</v>
      </c>
      <c r="G369" s="5">
        <v>2.74891348163025</v>
      </c>
      <c r="H369" s="4">
        <v>13204.07</v>
      </c>
      <c r="I369" s="4">
        <v>21.1328550129449</v>
      </c>
      <c r="J369" s="6">
        <v>0.9511811355122</v>
      </c>
      <c r="K369" s="5"/>
      <c r="L369" s="7">
        <v>91.47</v>
      </c>
      <c r="M369" s="4">
        <v>46.82</v>
      </c>
    </row>
    <row r="370">
      <c r="A370" s="2" t="str">
        <f>HYPERLINK("https://www.suredividend.com/sure-analysis-STZ/","Constellation Brands Inc")</f>
        <v>Constellation Brands Inc</v>
      </c>
      <c r="B370" s="3" t="s">
        <v>18</v>
      </c>
      <c r="C370" s="4">
        <v>216.17</v>
      </c>
      <c r="D370" s="5">
        <v>0.0148031641763426</v>
      </c>
      <c r="E370" s="3" t="s">
        <v>16</v>
      </c>
      <c r="F370" s="5" t="s">
        <v>16</v>
      </c>
      <c r="G370" s="5">
        <v>3.18368635737171</v>
      </c>
      <c r="H370" s="4">
        <v>41189.227392</v>
      </c>
      <c r="I370" s="4">
        <v>406.205398340729</v>
      </c>
      <c r="J370" s="6">
        <v>5.4403389565477</v>
      </c>
      <c r="K370" s="5"/>
      <c r="L370" s="7">
        <v>260.42</v>
      </c>
      <c r="M370" s="4">
        <v>206.89</v>
      </c>
    </row>
    <row r="371">
      <c r="A371" s="2" t="str">
        <f>HYPERLINK("https://www.suredividend.com/sure-analysis-SWK/","Stanley Black &amp; Decker Inc")</f>
        <v>Stanley Black &amp; Decker Inc</v>
      </c>
      <c r="B371" s="3" t="s">
        <v>15</v>
      </c>
      <c r="C371" s="4">
        <v>79.67</v>
      </c>
      <c r="D371" s="5">
        <v>0.0401656834442073</v>
      </c>
      <c r="E371" s="3">
        <v>0.0126582278481013</v>
      </c>
      <c r="F371" s="5">
        <v>0.0489381656246996</v>
      </c>
      <c r="G371" s="5">
        <v>3.13673189873913</v>
      </c>
      <c r="H371" s="4">
        <v>13352.864292</v>
      </c>
      <c r="I371" s="4">
        <v>12.622047728859</v>
      </c>
      <c r="J371" s="6">
        <v>0.464013594488038</v>
      </c>
      <c r="K371" s="5"/>
      <c r="L371" s="7">
        <v>159.08</v>
      </c>
      <c r="M371" s="4">
        <v>69.54</v>
      </c>
    </row>
    <row r="372">
      <c r="A372" s="2" t="str">
        <f>HYPERLINK("https://www.suredividend.com/sure-analysis-SWKS/","Skyworks Solutions, Inc.")</f>
        <v>Skyworks Solutions, Inc.</v>
      </c>
      <c r="B372" s="3" t="s">
        <v>17</v>
      </c>
      <c r="C372" s="4">
        <v>116.765</v>
      </c>
      <c r="D372" s="5">
        <v>0.0212392412109793</v>
      </c>
      <c r="E372" s="3">
        <v>0.107142857142856</v>
      </c>
      <c r="F372" s="5">
        <v>0.141427527850814</v>
      </c>
      <c r="G372" s="5">
        <v>2.39905012592738</v>
      </c>
      <c r="H372" s="4">
        <v>18086.491548</v>
      </c>
      <c r="I372" s="4">
        <v>15.2667270603865</v>
      </c>
      <c r="J372" s="6">
        <v>0.327739088241446</v>
      </c>
      <c r="K372" s="5"/>
      <c r="L372" s="7">
        <v>137.97</v>
      </c>
      <c r="M372" s="4">
        <v>75.24</v>
      </c>
    </row>
    <row r="373">
      <c r="A373" s="2" t="str">
        <f>HYPERLINK("https://www.suredividend.com/sure-analysis-SYF/","Synchrony Financial")</f>
        <v>Synchrony Financial</v>
      </c>
      <c r="B373" s="3" t="s">
        <v>20</v>
      </c>
      <c r="C373" s="4">
        <v>29.9</v>
      </c>
      <c r="D373" s="5">
        <v>0.0307692307692307</v>
      </c>
      <c r="E373" s="3">
        <v>0.0454545454545454</v>
      </c>
      <c r="F373" s="5">
        <v>0.0892493649129437</v>
      </c>
      <c r="G373" s="5">
        <v>0.901484526707356</v>
      </c>
      <c r="H373" s="4">
        <v>15899.339121</v>
      </c>
      <c r="I373" s="4">
        <v>5.34611268352387</v>
      </c>
      <c r="J373" s="6">
        <v>0.146582849871114</v>
      </c>
      <c r="K373" s="5"/>
      <c r="L373" s="7">
        <v>40.83</v>
      </c>
      <c r="M373" s="4">
        <v>26.69</v>
      </c>
    </row>
    <row r="374">
      <c r="A374" s="2" t="str">
        <f>HYPERLINK("https://www.suredividend.com/sure-analysis-SYK/","Stryker Corp.")</f>
        <v>Stryker Corp.</v>
      </c>
      <c r="B374" s="3" t="s">
        <v>13</v>
      </c>
      <c r="C374" s="4">
        <v>278.12</v>
      </c>
      <c r="D374" s="5">
        <v>0.0107867107723284</v>
      </c>
      <c r="E374" s="3">
        <v>0.0791366906474819</v>
      </c>
      <c r="F374" s="5">
        <v>0.0979755799587074</v>
      </c>
      <c r="G374" s="5">
        <v>2.82142383500606</v>
      </c>
      <c r="H374" s="4">
        <v>102864.049041</v>
      </c>
      <c r="I374" s="4">
        <v>43.6234304669083</v>
      </c>
      <c r="J374" s="6">
        <v>0.457281010535829</v>
      </c>
      <c r="K374" s="5"/>
      <c r="L374" s="7">
        <v>284.0</v>
      </c>
      <c r="M374" s="4">
        <v>187.62</v>
      </c>
    </row>
    <row r="375">
      <c r="A375" s="2" t="str">
        <f>HYPERLINK("https://www.suredividend.com/sure-analysis-SYY/","Sysco Corp.")</f>
        <v>Sysco Corp.</v>
      </c>
      <c r="B375" s="3" t="s">
        <v>18</v>
      </c>
      <c r="C375" s="4">
        <v>75.2</v>
      </c>
      <c r="D375" s="5">
        <v>0.026063829787234</v>
      </c>
      <c r="E375" s="3">
        <v>0.0425531914893615</v>
      </c>
      <c r="F375" s="5">
        <v>0.0636009482468078</v>
      </c>
      <c r="G375" s="5">
        <v>1.9218782766419</v>
      </c>
      <c r="H375" s="4">
        <v>38709.882489</v>
      </c>
      <c r="I375" s="4">
        <v>27.2585993987316</v>
      </c>
      <c r="J375" s="6">
        <v>0.691323121094211</v>
      </c>
      <c r="K375" s="5"/>
      <c r="L375" s="7">
        <v>89.84</v>
      </c>
      <c r="M375" s="4">
        <v>69.7</v>
      </c>
    </row>
    <row r="376">
      <c r="A376" s="2" t="str">
        <f>HYPERLINK("https://www.suredividend.com/sure-analysis-T/","AT&amp;T, Inc.")</f>
        <v>AT&amp;T, Inc.</v>
      </c>
      <c r="B376" s="3" t="s">
        <v>25</v>
      </c>
      <c r="C376" s="4">
        <v>18.54</v>
      </c>
      <c r="D376" s="5">
        <v>0.0598705501618123</v>
      </c>
      <c r="E376" s="3">
        <v>-0.466346153846153</v>
      </c>
      <c r="F376" s="5">
        <v>-0.111088352944895</v>
      </c>
      <c r="G376" s="5">
        <v>1.36261421745315</v>
      </c>
      <c r="H376" s="4">
        <v>134115.3</v>
      </c>
      <c r="I376" s="4" t="s">
        <v>16</v>
      </c>
      <c r="J376" s="6" t="s">
        <v>16</v>
      </c>
      <c r="K376" s="5"/>
      <c r="L376" s="7">
        <v>22.84</v>
      </c>
      <c r="M376" s="4">
        <v>14.25</v>
      </c>
    </row>
    <row r="377">
      <c r="A377" s="2" t="str">
        <f>HYPERLINK("https://www.suredividend.com/sure-analysis-TAP/","Molson Coors Beverage Company")</f>
        <v>Molson Coors Beverage Company</v>
      </c>
      <c r="B377" s="3" t="s">
        <v>18</v>
      </c>
      <c r="C377" s="4">
        <v>50.91</v>
      </c>
      <c r="D377" s="5">
        <v>0.0322137104694559</v>
      </c>
      <c r="E377" s="3" t="s">
        <v>16</v>
      </c>
      <c r="F377" s="5" t="s">
        <v>16</v>
      </c>
      <c r="G377" s="5">
        <v>1.53323592039587</v>
      </c>
      <c r="H377" s="4">
        <v>10861.306702</v>
      </c>
      <c r="I377" s="4" t="s">
        <v>16</v>
      </c>
      <c r="J377" s="6" t="s">
        <v>16</v>
      </c>
      <c r="K377" s="5"/>
      <c r="L377" s="7">
        <v>58.81</v>
      </c>
      <c r="M377" s="4">
        <v>46.0</v>
      </c>
    </row>
    <row r="378">
      <c r="A378" s="2" t="str">
        <f>HYPERLINK("https://www.suredividend.com/sure-analysis-research-database/","Transdigm Group Incorporated")</f>
        <v>Transdigm Group Incorporated</v>
      </c>
      <c r="B378" s="3" t="s">
        <v>15</v>
      </c>
      <c r="C378" s="4">
        <v>716.46</v>
      </c>
      <c r="D378" s="5">
        <v>0.0</v>
      </c>
      <c r="E378" s="3" t="s">
        <v>16</v>
      </c>
      <c r="F378" s="5" t="s">
        <v>16</v>
      </c>
      <c r="G378" s="5">
        <v>0.0</v>
      </c>
      <c r="H378" s="4">
        <v>41888.726662</v>
      </c>
      <c r="I378" s="4">
        <v>49.107534187667</v>
      </c>
      <c r="J378" s="6">
        <v>0.0</v>
      </c>
      <c r="K378" s="5"/>
      <c r="L378" s="7">
        <v>768.63</v>
      </c>
      <c r="M378" s="4">
        <v>486.25</v>
      </c>
    </row>
    <row r="379">
      <c r="A379" s="2" t="str">
        <f>HYPERLINK("https://www.suredividend.com/sure-analysis-research-database/","Teledyne Technologies Inc")</f>
        <v>Teledyne Technologies Inc</v>
      </c>
      <c r="B379" s="3" t="s">
        <v>17</v>
      </c>
      <c r="C379" s="4">
        <v>424.56</v>
      </c>
      <c r="D379" s="5">
        <v>0.0</v>
      </c>
      <c r="E379" s="3" t="s">
        <v>16</v>
      </c>
      <c r="F379" s="5" t="s">
        <v>16</v>
      </c>
      <c r="G379" s="5">
        <v>0.0</v>
      </c>
      <c r="H379" s="4">
        <v>20579.690803</v>
      </c>
      <c r="I379" s="4">
        <v>26.096488464773</v>
      </c>
      <c r="J379" s="6">
        <v>0.0</v>
      </c>
      <c r="K379" s="5"/>
      <c r="L379" s="7">
        <v>493.97</v>
      </c>
      <c r="M379" s="4">
        <v>325.0</v>
      </c>
    </row>
    <row r="380">
      <c r="A380" s="2" t="str">
        <f>HYPERLINK("https://www.suredividend.com/sure-analysis-TEL/","TE Connectivity Ltd")</f>
        <v>TE Connectivity Ltd</v>
      </c>
      <c r="B380" s="3" t="s">
        <v>17</v>
      </c>
      <c r="C380" s="4">
        <v>125.42</v>
      </c>
      <c r="D380" s="5">
        <v>0.0178599904321479</v>
      </c>
      <c r="E380" s="3">
        <v>0.12</v>
      </c>
      <c r="F380" s="5">
        <v>0.0494145228445839</v>
      </c>
      <c r="G380" s="5">
        <v>2.22567822646475</v>
      </c>
      <c r="H380" s="4">
        <v>41291.259256</v>
      </c>
      <c r="I380" s="4">
        <v>18.2785565540858</v>
      </c>
      <c r="J380" s="6">
        <v>0.317500460266014</v>
      </c>
      <c r="K380" s="5"/>
      <c r="L380" s="7">
        <v>136.48</v>
      </c>
      <c r="M380" s="4">
        <v>103.85</v>
      </c>
    </row>
    <row r="381">
      <c r="A381" s="2" t="str">
        <f>HYPERLINK("https://www.suredividend.com/sure-analysis-TFC/","Truist Financial Corporation")</f>
        <v>Truist Financial Corporation</v>
      </c>
      <c r="B381" s="3" t="s">
        <v>20</v>
      </c>
      <c r="C381" s="4">
        <v>33.7</v>
      </c>
      <c r="D381" s="5">
        <v>0.0617210682492581</v>
      </c>
      <c r="E381" s="3">
        <v>0.0833333333333334</v>
      </c>
      <c r="F381" s="5">
        <v>0.0675652166349494</v>
      </c>
      <c r="G381" s="5">
        <v>2.00759516501876</v>
      </c>
      <c r="H381" s="4">
        <v>61402.557568</v>
      </c>
      <c r="I381" s="4">
        <v>10.3598038750936</v>
      </c>
      <c r="J381" s="6">
        <v>0.453181752825906</v>
      </c>
      <c r="K381" s="5"/>
      <c r="L381" s="7">
        <v>58.53</v>
      </c>
      <c r="M381" s="4">
        <v>39.12</v>
      </c>
    </row>
    <row r="382">
      <c r="A382" s="2" t="str">
        <f>HYPERLINK("https://www.suredividend.com/sure-analysis-research-database/","Teleflex Incorporated")</f>
        <v>Teleflex Incorporated</v>
      </c>
      <c r="B382" s="3" t="s">
        <v>13</v>
      </c>
      <c r="C382" s="4">
        <v>244.87</v>
      </c>
      <c r="D382" s="5">
        <v>0.005673356054601</v>
      </c>
      <c r="E382" s="3">
        <v>0.0</v>
      </c>
      <c r="F382" s="5">
        <v>0.0</v>
      </c>
      <c r="G382" s="5">
        <v>1.35701003470009</v>
      </c>
      <c r="H382" s="4">
        <v>11228.572434</v>
      </c>
      <c r="I382" s="4">
        <v>30.9208662094955</v>
      </c>
      <c r="J382" s="6">
        <v>0.176694014934908</v>
      </c>
      <c r="K382" s="5"/>
      <c r="L382" s="7">
        <v>354.72</v>
      </c>
      <c r="M382" s="4">
        <v>182.1</v>
      </c>
    </row>
    <row r="383">
      <c r="A383" s="2" t="str">
        <f>HYPERLINK("https://www.suredividend.com/sure-analysis-TGT/","Target Corp")</f>
        <v>Target Corp</v>
      </c>
      <c r="B383" s="3" t="s">
        <v>18</v>
      </c>
      <c r="C383" s="4">
        <v>162.71</v>
      </c>
      <c r="D383" s="5">
        <v>0.0265503042222358</v>
      </c>
      <c r="E383" s="3">
        <v>0.199999999999999</v>
      </c>
      <c r="F383" s="5">
        <v>0.11032151746146</v>
      </c>
      <c r="G383" s="5">
        <v>4.09039762750971</v>
      </c>
      <c r="H383" s="4">
        <v>76403.59658</v>
      </c>
      <c r="I383" s="4">
        <v>22.158815713457</v>
      </c>
      <c r="J383" s="6">
        <v>0.555760547215993</v>
      </c>
      <c r="K383" s="5"/>
      <c r="L383" s="7">
        <v>247.48</v>
      </c>
      <c r="M383" s="4">
        <v>133.73</v>
      </c>
    </row>
    <row r="384">
      <c r="A384" s="2" t="str">
        <f>HYPERLINK("https://www.suredividend.com/sure-analysis-research-database/","Tiffany &amp; Co.")</f>
        <v>Tiffany &amp; Co.</v>
      </c>
      <c r="B384" s="3" t="s">
        <v>22</v>
      </c>
      <c r="C384" s="4">
        <v>131.46</v>
      </c>
      <c r="D384" s="5">
        <v>0.017524473752942</v>
      </c>
      <c r="E384" s="3" t="s">
        <v>16</v>
      </c>
      <c r="F384" s="5" t="s">
        <v>16</v>
      </c>
      <c r="G384" s="5">
        <v>2.30376731956176</v>
      </c>
      <c r="H384" s="4">
        <v>15960.711882</v>
      </c>
      <c r="I384" s="4">
        <v>55.5155195908174</v>
      </c>
      <c r="J384" s="6">
        <v>0.976172593034645</v>
      </c>
      <c r="K384" s="5">
        <v>0.243947514158117</v>
      </c>
      <c r="L384" s="7">
        <v>131.77</v>
      </c>
      <c r="M384" s="4">
        <v>109.07</v>
      </c>
    </row>
    <row r="385">
      <c r="A385" s="2" t="str">
        <f>HYPERLINK("https://www.suredividend.com/sure-analysis-TJX/","TJX Companies, Inc.")</f>
        <v>TJX Companies, Inc.</v>
      </c>
      <c r="B385" s="3" t="s">
        <v>22</v>
      </c>
      <c r="C385" s="4">
        <v>76.36</v>
      </c>
      <c r="D385" s="5">
        <v>0.0174174960712414</v>
      </c>
      <c r="E385" s="3" t="s">
        <v>16</v>
      </c>
      <c r="F385" s="5" t="s">
        <v>16</v>
      </c>
      <c r="G385" s="5">
        <v>1.17292781462284</v>
      </c>
      <c r="H385" s="4">
        <v>90418.199659</v>
      </c>
      <c r="I385" s="4">
        <v>26.5949726380608</v>
      </c>
      <c r="J385" s="6">
        <v>0.408685649694371</v>
      </c>
      <c r="K385" s="5"/>
      <c r="L385" s="7">
        <v>82.82</v>
      </c>
      <c r="M385" s="4">
        <v>53.02</v>
      </c>
    </row>
    <row r="386">
      <c r="A386" s="2" t="str">
        <f>HYPERLINK("https://www.suredividend.com/sure-analysis-TMO/","Thermo Fisher Scientific Inc.")</f>
        <v>Thermo Fisher Scientific Inc.</v>
      </c>
      <c r="B386" s="3" t="s">
        <v>13</v>
      </c>
      <c r="C386" s="4">
        <v>556.7</v>
      </c>
      <c r="D386" s="5">
        <v>0.00251481947188791</v>
      </c>
      <c r="E386" s="3">
        <v>0.166666666666666</v>
      </c>
      <c r="F386" s="5">
        <v>0.155377284044418</v>
      </c>
      <c r="G386" s="5">
        <v>1.19903055295693</v>
      </c>
      <c r="H386" s="4">
        <v>215625.002277</v>
      </c>
      <c r="I386" s="4">
        <v>31.0251801837237</v>
      </c>
      <c r="J386" s="6">
        <v>0.0679722535689874</v>
      </c>
      <c r="K386" s="5"/>
      <c r="L386" s="7">
        <v>617.34</v>
      </c>
      <c r="M386" s="4">
        <v>475.52</v>
      </c>
    </row>
    <row r="387">
      <c r="A387" s="2" t="str">
        <f>HYPERLINK("https://www.suredividend.com/sure-analysis-research-database/","T-Mobile US Inc")</f>
        <v>T-Mobile US Inc</v>
      </c>
      <c r="B387" s="3" t="s">
        <v>25</v>
      </c>
      <c r="C387" s="4">
        <v>144.67</v>
      </c>
      <c r="D387" s="5">
        <v>0.0</v>
      </c>
      <c r="E387" s="3" t="s">
        <v>16</v>
      </c>
      <c r="F387" s="5" t="s">
        <v>16</v>
      </c>
      <c r="G387" s="5">
        <v>0.0</v>
      </c>
      <c r="H387" s="4">
        <v>173030.463309</v>
      </c>
      <c r="I387" s="4">
        <v>66.8071286907335</v>
      </c>
      <c r="J387" s="6">
        <v>0.0</v>
      </c>
      <c r="K387" s="5"/>
      <c r="L387" s="7">
        <v>154.38</v>
      </c>
      <c r="M387" s="4">
        <v>116.91</v>
      </c>
    </row>
    <row r="388">
      <c r="A388" s="2" t="str">
        <f>HYPERLINK("https://www.suredividend.com/sure-analysis-TPR/","Tapestry Inc")</f>
        <v>Tapestry Inc</v>
      </c>
      <c r="B388" s="3" t="s">
        <v>22</v>
      </c>
      <c r="C388" s="4">
        <v>41.45</v>
      </c>
      <c r="D388" s="5">
        <v>0.0289505428226779</v>
      </c>
      <c r="E388" s="3" t="s">
        <v>16</v>
      </c>
      <c r="F388" s="5" t="s">
        <v>16</v>
      </c>
      <c r="G388" s="5">
        <v>0.843352967998058</v>
      </c>
      <c r="H388" s="4">
        <v>10498.283444</v>
      </c>
      <c r="I388" s="4">
        <v>12.5472492458228</v>
      </c>
      <c r="J388" s="6">
        <v>0.254021978312668</v>
      </c>
      <c r="K388" s="5"/>
      <c r="L388" s="7">
        <v>47.48</v>
      </c>
      <c r="M388" s="4">
        <v>25.76</v>
      </c>
    </row>
    <row r="389">
      <c r="A389" s="2" t="str">
        <f>HYPERLINK("https://www.suredividend.com/sure-analysis-TROW/","T. Rowe Price Group Inc.")</f>
        <v>T. Rowe Price Group Inc.</v>
      </c>
      <c r="B389" s="3" t="s">
        <v>20</v>
      </c>
      <c r="C389" s="4">
        <v>110.48</v>
      </c>
      <c r="D389" s="5">
        <v>0.0441708906589427</v>
      </c>
      <c r="E389" s="3">
        <v>0.0166666666666666</v>
      </c>
      <c r="F389" s="5">
        <v>0.117512418881363</v>
      </c>
      <c r="G389" s="5">
        <v>4.72595709914877</v>
      </c>
      <c r="H389" s="4">
        <v>25467.033885</v>
      </c>
      <c r="I389" s="4">
        <v>16.7348100175844</v>
      </c>
      <c r="J389" s="6">
        <v>0.705366731216234</v>
      </c>
      <c r="K389" s="5"/>
      <c r="L389" s="7">
        <v>152.84</v>
      </c>
      <c r="M389" s="4">
        <v>92.58</v>
      </c>
    </row>
    <row r="390">
      <c r="A390" s="2" t="str">
        <f>HYPERLINK("https://www.suredividend.com/sure-analysis-TRV/","Travelers Companies Inc.")</f>
        <v>Travelers Companies Inc.</v>
      </c>
      <c r="B390" s="3" t="s">
        <v>20</v>
      </c>
      <c r="C390" s="4">
        <v>171.75</v>
      </c>
      <c r="D390" s="5">
        <v>0.0216593886462882</v>
      </c>
      <c r="E390" s="3">
        <v>0.0568181818181818</v>
      </c>
      <c r="F390" s="5">
        <v>0.0384807359267065</v>
      </c>
      <c r="G390" s="5">
        <v>3.64163544017712</v>
      </c>
      <c r="H390" s="4">
        <v>42610.187213</v>
      </c>
      <c r="I390" s="4">
        <v>15.0992867515556</v>
      </c>
      <c r="J390" s="6">
        <v>0.309399782512924</v>
      </c>
      <c r="K390" s="5"/>
      <c r="L390" s="7">
        <v>194.51</v>
      </c>
      <c r="M390" s="4">
        <v>148.91</v>
      </c>
    </row>
    <row r="391">
      <c r="A391" s="2" t="str">
        <f>HYPERLINK("https://www.suredividend.com/sure-analysis-TSCO/","Tractor Supply Co.")</f>
        <v>Tractor Supply Co.</v>
      </c>
      <c r="B391" s="3" t="s">
        <v>22</v>
      </c>
      <c r="C391" s="4">
        <v>235.67</v>
      </c>
      <c r="D391" s="5">
        <v>0.017482072389358</v>
      </c>
      <c r="E391" s="3">
        <v>0.119565217391304</v>
      </c>
      <c r="F391" s="5">
        <v>0.271437762702999</v>
      </c>
      <c r="G391" s="5">
        <v>3.76586749061737</v>
      </c>
      <c r="H391" s="4">
        <v>25334.322965</v>
      </c>
      <c r="I391" s="4">
        <v>23.2699951550823</v>
      </c>
      <c r="J391" s="6">
        <v>0.387833933122283</v>
      </c>
      <c r="K391" s="5"/>
      <c r="L391" s="7">
        <v>238.6</v>
      </c>
      <c r="M391" s="4">
        <v>164.3</v>
      </c>
    </row>
    <row r="392">
      <c r="A392" s="2" t="str">
        <f>HYPERLINK("https://www.suredividend.com/sure-analysis-TSN/","Tyson Foods, Inc.")</f>
        <v>Tyson Foods, Inc.</v>
      </c>
      <c r="B392" s="3" t="s">
        <v>18</v>
      </c>
      <c r="C392" s="4">
        <v>58.23</v>
      </c>
      <c r="D392" s="5">
        <v>0.0329726944873776</v>
      </c>
      <c r="E392" s="3">
        <v>0.0434782608695651</v>
      </c>
      <c r="F392" s="5">
        <v>0.0985605433061176</v>
      </c>
      <c r="G392" s="5">
        <v>1.85956796026298</v>
      </c>
      <c r="H392" s="4">
        <v>21300.8849</v>
      </c>
      <c r="I392" s="4">
        <v>6.95314924227702</v>
      </c>
      <c r="J392" s="6">
        <v>0.276310246695837</v>
      </c>
      <c r="K392" s="5"/>
      <c r="L392" s="7">
        <v>97.45</v>
      </c>
      <c r="M392" s="4">
        <v>58.24</v>
      </c>
    </row>
    <row r="393">
      <c r="A393" s="2" t="str">
        <f>HYPERLINK("https://www.suredividend.com/sure-analysis-TT/","Trane Technologies plc")</f>
        <v>Trane Technologies plc</v>
      </c>
      <c r="B393" s="3" t="s">
        <v>15</v>
      </c>
      <c r="C393" s="4">
        <v>183.04</v>
      </c>
      <c r="D393" s="5">
        <v>0.0163898601398601</v>
      </c>
      <c r="E393" s="3">
        <v>0.119402985074626</v>
      </c>
      <c r="F393" s="5">
        <v>0.107566343248289</v>
      </c>
      <c r="G393" s="5">
        <v>2.74397761569555</v>
      </c>
      <c r="H393" s="4">
        <v>44465.69487</v>
      </c>
      <c r="I393" s="4">
        <v>25.3149415711642</v>
      </c>
      <c r="J393" s="6">
        <v>0.366841927232025</v>
      </c>
      <c r="K393" s="5"/>
      <c r="L393" s="7">
        <v>194.52</v>
      </c>
      <c r="M393" s="4">
        <v>119.18</v>
      </c>
    </row>
    <row r="394">
      <c r="A394" s="2" t="str">
        <f>HYPERLINK("https://www.suredividend.com/sure-analysis-research-database/","Take-Two Interactive Software, Inc.")</f>
        <v>Take-Two Interactive Software, Inc.</v>
      </c>
      <c r="B394" s="3" t="s">
        <v>25</v>
      </c>
      <c r="C394" s="4">
        <v>118.59</v>
      </c>
      <c r="D394" s="5">
        <v>0.0</v>
      </c>
      <c r="E394" s="3" t="s">
        <v>16</v>
      </c>
      <c r="F394" s="5" t="s">
        <v>16</v>
      </c>
      <c r="G394" s="5">
        <v>0.0</v>
      </c>
      <c r="H394" s="4">
        <v>19684.317534</v>
      </c>
      <c r="I394" s="4" t="s">
        <v>16</v>
      </c>
      <c r="J394" s="6">
        <v>0.0</v>
      </c>
      <c r="K394" s="5"/>
      <c r="L394" s="7">
        <v>162.4</v>
      </c>
      <c r="M394" s="4">
        <v>90.0</v>
      </c>
    </row>
    <row r="395">
      <c r="A395" s="2" t="str">
        <f>HYPERLINK("https://www.suredividend.com/sure-analysis-research-database/","Twitter Inc")</f>
        <v>Twitter Inc</v>
      </c>
      <c r="B395" s="3" t="s">
        <v>25</v>
      </c>
      <c r="C395" s="4">
        <v>53.7</v>
      </c>
      <c r="D395" s="5">
        <v>0.0</v>
      </c>
      <c r="E395" s="3" t="s">
        <v>16</v>
      </c>
      <c r="F395" s="5" t="s">
        <v>16</v>
      </c>
      <c r="G395" s="5">
        <v>0.0</v>
      </c>
      <c r="H395" s="4">
        <v>41093.718362</v>
      </c>
      <c r="I395" s="4" t="s">
        <v>16</v>
      </c>
      <c r="J395" s="6">
        <v>0.0</v>
      </c>
      <c r="K395" s="5">
        <v>0.8659565146811</v>
      </c>
      <c r="L395" s="7">
        <v>55.33</v>
      </c>
      <c r="M395" s="4">
        <v>31.3</v>
      </c>
    </row>
    <row r="396">
      <c r="A396" s="2" t="str">
        <f>HYPERLINK("https://www.suredividend.com/sure-analysis-TXN/","Texas Instruments Inc.")</f>
        <v>Texas Instruments Inc.</v>
      </c>
      <c r="B396" s="3" t="s">
        <v>17</v>
      </c>
      <c r="C396" s="4">
        <v>178.41</v>
      </c>
      <c r="D396" s="5">
        <v>0.02780113222353</v>
      </c>
      <c r="E396" s="3">
        <v>0.0782608695652173</v>
      </c>
      <c r="F396" s="5">
        <v>0.148698354997035</v>
      </c>
      <c r="G396" s="5">
        <v>4.72947331645047</v>
      </c>
      <c r="H396" s="4">
        <v>159202.234066</v>
      </c>
      <c r="I396" s="4">
        <v>18.278098055752</v>
      </c>
      <c r="J396" s="6">
        <v>0.502600777518647</v>
      </c>
      <c r="K396" s="5"/>
      <c r="L396" s="7">
        <v>185.99</v>
      </c>
      <c r="M396" s="4">
        <v>141.37</v>
      </c>
    </row>
    <row r="397">
      <c r="A397" s="2" t="str">
        <f>HYPERLINK("https://www.suredividend.com/sure-analysis-TXT/","Textron Inc.")</f>
        <v>Textron Inc.</v>
      </c>
      <c r="B397" s="3" t="s">
        <v>15</v>
      </c>
      <c r="C397" s="4">
        <v>68.7</v>
      </c>
      <c r="D397" s="5">
        <v>0.001071917724753</v>
      </c>
      <c r="E397" s="3">
        <v>0.0</v>
      </c>
      <c r="F397" s="5">
        <v>0.0</v>
      </c>
      <c r="G397" s="5">
        <v>0.079965062266577</v>
      </c>
      <c r="H397" s="4">
        <v>15309.165671</v>
      </c>
      <c r="I397" s="4">
        <v>17.7806802216027</v>
      </c>
      <c r="J397" s="6">
        <v>0.0199414120365528</v>
      </c>
      <c r="K397" s="5"/>
      <c r="L397" s="7">
        <v>76.11</v>
      </c>
      <c r="M397" s="4">
        <v>57.08</v>
      </c>
    </row>
    <row r="398">
      <c r="A398" s="2" t="str">
        <f>HYPERLINK("https://www.suredividend.com/sure-analysis-research-database/","Tyler Technologies, Inc.")</f>
        <v>Tyler Technologies, Inc.</v>
      </c>
      <c r="B398" s="3" t="s">
        <v>17</v>
      </c>
      <c r="C398" s="4">
        <v>329.57</v>
      </c>
      <c r="D398" s="5">
        <v>0.0</v>
      </c>
      <c r="E398" s="3" t="s">
        <v>16</v>
      </c>
      <c r="F398" s="5" t="s">
        <v>16</v>
      </c>
      <c r="G398" s="5">
        <v>0.0</v>
      </c>
      <c r="H398" s="4">
        <v>13809.980834</v>
      </c>
      <c r="I398" s="4">
        <v>84.0841502338042</v>
      </c>
      <c r="J398" s="6">
        <v>0.0</v>
      </c>
      <c r="K398" s="5"/>
      <c r="L398" s="7">
        <v>453.03</v>
      </c>
      <c r="M398" s="4">
        <v>281.11</v>
      </c>
    </row>
    <row r="399">
      <c r="A399" s="2" t="str">
        <f>HYPERLINK("https://www.suredividend.com/sure-analysis-research-database/","United Airlines Holdings Inc")</f>
        <v>United Airlines Holdings Inc</v>
      </c>
      <c r="B399" s="3" t="s">
        <v>15</v>
      </c>
      <c r="C399" s="4">
        <v>44.26</v>
      </c>
      <c r="D399" s="5">
        <v>0.0</v>
      </c>
      <c r="E399" s="3" t="s">
        <v>16</v>
      </c>
      <c r="F399" s="5" t="s">
        <v>16</v>
      </c>
      <c r="G399" s="5">
        <v>0.0</v>
      </c>
      <c r="H399" s="4">
        <v>17355.554421</v>
      </c>
      <c r="I399" s="4">
        <v>23.5489205167164</v>
      </c>
      <c r="J399" s="6">
        <v>0.0</v>
      </c>
      <c r="K399" s="5"/>
      <c r="L399" s="7">
        <v>53.86</v>
      </c>
      <c r="M399" s="4">
        <v>30.54</v>
      </c>
    </row>
    <row r="400">
      <c r="A400" s="2" t="str">
        <f>HYPERLINK("https://www.suredividend.com/sure-analysis-UDR/","UDR Inc")</f>
        <v>UDR Inc</v>
      </c>
      <c r="B400" s="3" t="s">
        <v>23</v>
      </c>
      <c r="C400" s="4">
        <v>39.23</v>
      </c>
      <c r="D400" s="5">
        <v>0.0428243691052765</v>
      </c>
      <c r="E400" s="3">
        <v>0.0482758620689653</v>
      </c>
      <c r="F400" s="5">
        <v>0.0333579274490689</v>
      </c>
      <c r="G400" s="5">
        <v>1.87820163315597</v>
      </c>
      <c r="H400" s="4">
        <v>14147.537832</v>
      </c>
      <c r="I400" s="4">
        <v>171.460367362807</v>
      </c>
      <c r="J400" s="6">
        <v>7.34533294155641</v>
      </c>
      <c r="K400" s="5"/>
      <c r="L400" s="7">
        <v>58.35</v>
      </c>
      <c r="M400" s="4">
        <v>36.8</v>
      </c>
    </row>
    <row r="401">
      <c r="A401" s="2" t="str">
        <f>HYPERLINK("https://www.suredividend.com/sure-analysis-research-database/","Ulta Beauty Inc")</f>
        <v>Ulta Beauty Inc</v>
      </c>
      <c r="B401" s="3" t="s">
        <v>22</v>
      </c>
      <c r="C401" s="4">
        <v>515.91</v>
      </c>
      <c r="D401" s="5">
        <v>0.0</v>
      </c>
      <c r="E401" s="3" t="s">
        <v>16</v>
      </c>
      <c r="F401" s="5" t="s">
        <v>16</v>
      </c>
      <c r="G401" s="5">
        <v>0.0</v>
      </c>
      <c r="H401" s="4">
        <v>26562.815308</v>
      </c>
      <c r="I401" s="4">
        <v>22.3025208650546</v>
      </c>
      <c r="J401" s="6">
        <v>0.0</v>
      </c>
      <c r="K401" s="5"/>
      <c r="L401" s="7">
        <v>537.52</v>
      </c>
      <c r="M401" s="4">
        <v>330.8</v>
      </c>
    </row>
    <row r="402">
      <c r="A402" s="2" t="str">
        <f>HYPERLINK("https://www.suredividend.com/sure-analysis-UNH/","Unitedhealth Group Inc")</f>
        <v>Unitedhealth Group Inc</v>
      </c>
      <c r="B402" s="3" t="s">
        <v>13</v>
      </c>
      <c r="C402" s="4">
        <v>480.1</v>
      </c>
      <c r="D402" s="5">
        <v>0.0137471360133305</v>
      </c>
      <c r="E402" s="3">
        <v>0.137931034482758</v>
      </c>
      <c r="F402" s="5">
        <v>0.128881320730197</v>
      </c>
      <c r="G402" s="5">
        <v>6.37061530527121</v>
      </c>
      <c r="H402" s="4">
        <v>446423.069853</v>
      </c>
      <c r="I402" s="4">
        <v>22.1880253406123</v>
      </c>
      <c r="J402" s="6">
        <v>0.300784480890992</v>
      </c>
      <c r="K402" s="5"/>
      <c r="L402" s="7">
        <v>556.38</v>
      </c>
      <c r="M402" s="4">
        <v>446.92</v>
      </c>
    </row>
    <row r="403">
      <c r="A403" s="2" t="str">
        <f>HYPERLINK("https://www.suredividend.com/sure-analysis-UNP/","Union Pacific Corp.")</f>
        <v>Union Pacific Corp.</v>
      </c>
      <c r="B403" s="3" t="s">
        <v>15</v>
      </c>
      <c r="C403" s="4">
        <v>189.54</v>
      </c>
      <c r="D403" s="5">
        <v>0.027434842249657</v>
      </c>
      <c r="E403" s="3">
        <v>0.101694915254237</v>
      </c>
      <c r="F403" s="5">
        <v>0.122339113758387</v>
      </c>
      <c r="G403" s="5">
        <v>5.1508760259765</v>
      </c>
      <c r="H403" s="4">
        <v>128101.727302</v>
      </c>
      <c r="I403" s="4">
        <v>18.3054768937067</v>
      </c>
      <c r="J403" s="6">
        <v>0.459489386795406</v>
      </c>
      <c r="K403" s="5"/>
      <c r="L403" s="7">
        <v>272.23</v>
      </c>
      <c r="M403" s="4">
        <v>181.35</v>
      </c>
    </row>
    <row r="404">
      <c r="A404" s="2" t="str">
        <f>HYPERLINK("https://www.suredividend.com/sure-analysis-UPS/","United Parcel Service, Inc.")</f>
        <v>United Parcel Service, Inc.</v>
      </c>
      <c r="B404" s="3" t="s">
        <v>15</v>
      </c>
      <c r="C404" s="4">
        <v>186.79</v>
      </c>
      <c r="D404" s="5">
        <v>0.034691364634081</v>
      </c>
      <c r="E404" s="3">
        <v>0.0657894736842106</v>
      </c>
      <c r="F404" s="5">
        <v>0.122263205664374</v>
      </c>
      <c r="G404" s="5">
        <v>6.06163251262318</v>
      </c>
      <c r="H404" s="4">
        <v>160598.003577</v>
      </c>
      <c r="I404" s="4">
        <v>11.6541267185244</v>
      </c>
      <c r="J404" s="6">
        <v>0.459214584289635</v>
      </c>
      <c r="K404" s="5"/>
      <c r="L404" s="7">
        <v>214.55</v>
      </c>
      <c r="M404" s="4">
        <v>150.76</v>
      </c>
    </row>
    <row r="405">
      <c r="A405" s="2" t="str">
        <f>HYPERLINK("https://www.suredividend.com/sure-analysis-research-database/","United Rentals, Inc.")</f>
        <v>United Rentals, Inc.</v>
      </c>
      <c r="B405" s="3" t="s">
        <v>15</v>
      </c>
      <c r="C405" s="4">
        <v>398.29</v>
      </c>
      <c r="D405" s="5">
        <v>0.0</v>
      </c>
      <c r="E405" s="3" t="s">
        <v>16</v>
      </c>
      <c r="F405" s="5" t="s">
        <v>16</v>
      </c>
      <c r="G405" s="5">
        <v>0.0</v>
      </c>
      <c r="H405" s="4">
        <v>33238.268233</v>
      </c>
      <c r="I405" s="4">
        <v>15.7901511796532</v>
      </c>
      <c r="J405" s="6">
        <v>0.0</v>
      </c>
      <c r="K405" s="5"/>
      <c r="L405" s="7">
        <v>481.59</v>
      </c>
      <c r="M405" s="4">
        <v>229.79</v>
      </c>
    </row>
    <row r="406">
      <c r="A406" s="2" t="str">
        <f>HYPERLINK("https://www.suredividend.com/sure-analysis-USB/","U.S. Bancorp.")</f>
        <v>U.S. Bancorp.</v>
      </c>
      <c r="B406" s="3" t="s">
        <v>20</v>
      </c>
      <c r="C406" s="4">
        <v>37.52</v>
      </c>
      <c r="D406" s="5">
        <v>0.0511727078891257</v>
      </c>
      <c r="E406" s="3">
        <v>0.0434782608695651</v>
      </c>
      <c r="F406" s="5">
        <v>0.0985605433061176</v>
      </c>
      <c r="G406" s="5">
        <v>1.84954384567109</v>
      </c>
      <c r="H406" s="4">
        <v>72131.056228</v>
      </c>
      <c r="I406" s="4">
        <v>13.1123534316887</v>
      </c>
      <c r="J406" s="6">
        <v>0.501231394490811</v>
      </c>
      <c r="K406" s="5"/>
      <c r="L406" s="7">
        <v>55.61</v>
      </c>
      <c r="M406" s="4">
        <v>37.96</v>
      </c>
    </row>
    <row r="407">
      <c r="A407" s="2" t="str">
        <f>HYPERLINK("https://www.suredividend.com/sure-analysis-V/","Visa Inc")</f>
        <v>Visa Inc</v>
      </c>
      <c r="B407" s="3" t="s">
        <v>20</v>
      </c>
      <c r="C407" s="4">
        <v>221.95</v>
      </c>
      <c r="D407" s="5">
        <v>0.00810993466997071</v>
      </c>
      <c r="E407" s="3">
        <v>0.199999999999999</v>
      </c>
      <c r="F407" s="5">
        <v>0.124746113142094</v>
      </c>
      <c r="G407" s="5">
        <v>1.64255105849488</v>
      </c>
      <c r="H407" s="4">
        <v>423018.069</v>
      </c>
      <c r="I407" s="4">
        <v>23.9583561244831</v>
      </c>
      <c r="J407" s="6">
        <v>0.229727420768514</v>
      </c>
      <c r="K407" s="5"/>
      <c r="L407" s="7">
        <v>250.09</v>
      </c>
      <c r="M407" s="4">
        <v>173.47</v>
      </c>
    </row>
    <row r="408">
      <c r="A408" s="2" t="str">
        <f>HYPERLINK("https://www.suredividend.com/sure-analysis-research-database/","Varian Medical Systems, Inc.")</f>
        <v>Varian Medical Systems, Inc.</v>
      </c>
      <c r="B408" s="3" t="s">
        <v>13</v>
      </c>
      <c r="C408" s="4">
        <v>177.07</v>
      </c>
      <c r="D408" s="5">
        <v>0.0</v>
      </c>
      <c r="E408" s="3" t="s">
        <v>16</v>
      </c>
      <c r="F408" s="5" t="s">
        <v>16</v>
      </c>
      <c r="G408" s="5">
        <v>0.0</v>
      </c>
      <c r="H408" s="4">
        <v>16261.898618</v>
      </c>
      <c r="I408" s="4">
        <v>58.6014364609369</v>
      </c>
      <c r="J408" s="6">
        <v>0.0</v>
      </c>
      <c r="K408" s="5">
        <v>0.741205834840772</v>
      </c>
      <c r="L408" s="7">
        <v>177.38</v>
      </c>
      <c r="M408" s="4">
        <v>103.67</v>
      </c>
    </row>
    <row r="409">
      <c r="A409" s="2" t="str">
        <f>HYPERLINK("https://www.suredividend.com/sure-analysis-VFC/","VF Corp.")</f>
        <v>VF Corp.</v>
      </c>
      <c r="B409" s="3" t="s">
        <v>22</v>
      </c>
      <c r="C409" s="4">
        <v>21.6</v>
      </c>
      <c r="D409" s="5">
        <v>0.0555555555555555</v>
      </c>
      <c r="E409" s="3">
        <v>-0.399999999999999</v>
      </c>
      <c r="F409" s="5">
        <v>-0.0819365774154725</v>
      </c>
      <c r="G409" s="5">
        <v>1.96695410392322</v>
      </c>
      <c r="H409" s="4">
        <v>10206.128828</v>
      </c>
      <c r="I409" s="4">
        <v>24.0568173757516</v>
      </c>
      <c r="J409" s="6">
        <v>1.80454504947084</v>
      </c>
      <c r="K409" s="5"/>
      <c r="L409" s="7">
        <v>57.75</v>
      </c>
      <c r="M409" s="4">
        <v>23.71</v>
      </c>
    </row>
    <row r="410">
      <c r="A410" s="2" t="str">
        <f>HYPERLINK("https://www.suredividend.com/sure-analysis-VLO/","Valero Energy Corp.")</f>
        <v>Valero Energy Corp.</v>
      </c>
      <c r="B410" s="3" t="s">
        <v>24</v>
      </c>
      <c r="C410" s="4">
        <v>132.19</v>
      </c>
      <c r="D410" s="5">
        <v>0.0308646644980709</v>
      </c>
      <c r="E410" s="3">
        <v>0.0408163265306122</v>
      </c>
      <c r="F410" s="5">
        <v>0.0497890463242851</v>
      </c>
      <c r="G410" s="5">
        <v>3.9167596953908</v>
      </c>
      <c r="H410" s="4">
        <v>52395.363518</v>
      </c>
      <c r="I410" s="4">
        <v>4.56206909169525</v>
      </c>
      <c r="J410" s="6">
        <v>0.135060679151407</v>
      </c>
      <c r="K410" s="5"/>
      <c r="L410" s="7">
        <v>159.0</v>
      </c>
      <c r="M410" s="4">
        <v>80.58</v>
      </c>
    </row>
    <row r="411">
      <c r="A411" s="2" t="str">
        <f>HYPERLINK("https://www.suredividend.com/sure-analysis-VMC/","Vulcan Materials Co")</f>
        <v>Vulcan Materials Co</v>
      </c>
      <c r="B411" s="3" t="s">
        <v>21</v>
      </c>
      <c r="C411" s="4">
        <v>166.14</v>
      </c>
      <c r="D411" s="5">
        <v>0.0103527145780666</v>
      </c>
      <c r="E411" s="3">
        <v>0.0749999999999999</v>
      </c>
      <c r="F411" s="5">
        <v>0.0895874311993276</v>
      </c>
      <c r="G411" s="5">
        <v>1.62448022864132</v>
      </c>
      <c r="H411" s="4">
        <v>24263.82782</v>
      </c>
      <c r="I411" s="4">
        <v>42.1539746695622</v>
      </c>
      <c r="J411" s="6">
        <v>0.376909565810053</v>
      </c>
      <c r="K411" s="5"/>
      <c r="L411" s="7">
        <v>197.29</v>
      </c>
      <c r="M411" s="4">
        <v>136.6</v>
      </c>
    </row>
    <row r="412">
      <c r="A412" s="2" t="str">
        <f>HYPERLINK("https://www.suredividend.com/sure-analysis-research-database/","Verisk Analytics Inc")</f>
        <v>Verisk Analytics Inc</v>
      </c>
      <c r="B412" s="3" t="s">
        <v>15</v>
      </c>
      <c r="C412" s="4">
        <v>186.1</v>
      </c>
      <c r="D412" s="5">
        <v>0.006616823045972</v>
      </c>
      <c r="E412" s="3" t="s">
        <v>16</v>
      </c>
      <c r="F412" s="5" t="s">
        <v>16</v>
      </c>
      <c r="G412" s="5">
        <v>1.23681656375314</v>
      </c>
      <c r="H412" s="4">
        <v>28915.746787</v>
      </c>
      <c r="I412" s="4">
        <v>30.3131845965405</v>
      </c>
      <c r="J412" s="6">
        <v>0.206136093958857</v>
      </c>
      <c r="K412" s="5"/>
      <c r="L412" s="7">
        <v>220.94</v>
      </c>
      <c r="M412" s="4">
        <v>155.53</v>
      </c>
    </row>
    <row r="413">
      <c r="A413" s="2" t="str">
        <f>HYPERLINK("https://www.suredividend.com/sure-analysis-research-database/","Verisign Inc.")</f>
        <v>Verisign Inc.</v>
      </c>
      <c r="B413" s="3" t="s">
        <v>17</v>
      </c>
      <c r="C413" s="4">
        <v>200.6</v>
      </c>
      <c r="D413" s="5">
        <v>0.0</v>
      </c>
      <c r="E413" s="3" t="s">
        <v>16</v>
      </c>
      <c r="F413" s="5" t="s">
        <v>16</v>
      </c>
      <c r="G413" s="5">
        <v>0.0</v>
      </c>
      <c r="H413" s="4">
        <v>21045.081743</v>
      </c>
      <c r="I413" s="4">
        <v>31.2334249667853</v>
      </c>
      <c r="J413" s="6">
        <v>0.0</v>
      </c>
      <c r="K413" s="5"/>
      <c r="L413" s="7">
        <v>228.8</v>
      </c>
      <c r="M413" s="4">
        <v>155.25</v>
      </c>
    </row>
    <row r="414">
      <c r="A414" s="2" t="str">
        <f>HYPERLINK("https://www.suredividend.com/sure-analysis-research-database/","Vertex Pharmaceuticals, Inc.")</f>
        <v>Vertex Pharmaceuticals, Inc.</v>
      </c>
      <c r="B414" s="3" t="s">
        <v>13</v>
      </c>
      <c r="C414" s="4">
        <v>302.66</v>
      </c>
      <c r="D414" s="5">
        <v>0.0</v>
      </c>
      <c r="E414" s="3" t="s">
        <v>16</v>
      </c>
      <c r="F414" s="5" t="s">
        <v>16</v>
      </c>
      <c r="G414" s="5">
        <v>0.0</v>
      </c>
      <c r="H414" s="4">
        <v>74687.634525</v>
      </c>
      <c r="I414" s="4">
        <v>22.4827316450662</v>
      </c>
      <c r="J414" s="6">
        <v>0.0</v>
      </c>
      <c r="K414" s="5"/>
      <c r="L414" s="7">
        <v>325.19</v>
      </c>
      <c r="M414" s="4">
        <v>232.97</v>
      </c>
    </row>
    <row r="415">
      <c r="A415" s="2" t="str">
        <f>HYPERLINK("https://www.suredividend.com/sure-analysis-VTR/","Ventas Inc")</f>
        <v>Ventas Inc</v>
      </c>
      <c r="B415" s="3" t="s">
        <v>23</v>
      </c>
      <c r="C415" s="4">
        <v>43.9</v>
      </c>
      <c r="D415" s="5">
        <v>0.041002277904328</v>
      </c>
      <c r="E415" s="3">
        <v>0.0</v>
      </c>
      <c r="F415" s="5">
        <v>-0.106453651305913</v>
      </c>
      <c r="G415" s="5">
        <v>1.77270722396119</v>
      </c>
      <c r="H415" s="4">
        <v>19403.688614</v>
      </c>
      <c r="I415" s="4" t="s">
        <v>16</v>
      </c>
      <c r="J415" s="6" t="s">
        <v>16</v>
      </c>
      <c r="K415" s="5"/>
      <c r="L415" s="7">
        <v>61.68</v>
      </c>
      <c r="M415" s="4">
        <v>34.98</v>
      </c>
    </row>
    <row r="416">
      <c r="A416" s="2" t="str">
        <f>HYPERLINK("https://www.suredividend.com/sure-analysis-VZ/","Verizon Communications Inc")</f>
        <v>Verizon Communications Inc</v>
      </c>
      <c r="B416" s="3" t="s">
        <v>25</v>
      </c>
      <c r="C416" s="4">
        <v>37.74</v>
      </c>
      <c r="D416" s="5">
        <v>0.0691573926868044</v>
      </c>
      <c r="E416" s="3">
        <v>0.01953125</v>
      </c>
      <c r="F416" s="5">
        <v>0.0203418522994871</v>
      </c>
      <c r="G416" s="5">
        <v>2.52654292941125</v>
      </c>
      <c r="H416" s="4">
        <v>160687.52117</v>
      </c>
      <c r="I416" s="4">
        <v>7.55963121799115</v>
      </c>
      <c r="J416" s="6">
        <v>0.499316784468627</v>
      </c>
      <c r="K416" s="5"/>
      <c r="L416" s="7">
        <v>53.08</v>
      </c>
      <c r="M416" s="4">
        <v>32.79</v>
      </c>
    </row>
    <row r="417">
      <c r="A417" s="2" t="str">
        <f>HYPERLINK("https://www.suredividend.com/sure-analysis-research-database/","Westinghouse Air Brake Technologies Corp")</f>
        <v>Westinghouse Air Brake Technologies Corp</v>
      </c>
      <c r="B417" s="3" t="s">
        <v>15</v>
      </c>
      <c r="C417" s="4">
        <v>97.94</v>
      </c>
      <c r="D417" s="5">
        <v>0.005757457675174</v>
      </c>
      <c r="E417" s="3">
        <v>0.133333333333333</v>
      </c>
      <c r="F417" s="5">
        <v>0.0721450259008509</v>
      </c>
      <c r="G417" s="5">
        <v>0.617890357699769</v>
      </c>
      <c r="H417" s="4">
        <v>19355.408836</v>
      </c>
      <c r="I417" s="4">
        <v>30.5772651437598</v>
      </c>
      <c r="J417" s="6">
        <v>0.178581028236927</v>
      </c>
      <c r="K417" s="5"/>
      <c r="L417" s="7">
        <v>107.39</v>
      </c>
      <c r="M417" s="4">
        <v>77.77</v>
      </c>
    </row>
    <row r="418">
      <c r="A418" s="2" t="str">
        <f>HYPERLINK("https://www.suredividend.com/sure-analysis-research-database/","Waters Corp.")</f>
        <v>Waters Corp.</v>
      </c>
      <c r="B418" s="3" t="s">
        <v>13</v>
      </c>
      <c r="C418" s="4">
        <v>308.63</v>
      </c>
      <c r="D418" s="5">
        <v>0.0</v>
      </c>
      <c r="E418" s="3" t="s">
        <v>16</v>
      </c>
      <c r="F418" s="5" t="s">
        <v>16</v>
      </c>
      <c r="G418" s="5">
        <v>0.0</v>
      </c>
      <c r="H418" s="4">
        <v>19268.062617</v>
      </c>
      <c r="I418" s="4">
        <v>27.2241985102613</v>
      </c>
      <c r="J418" s="6">
        <v>0.0</v>
      </c>
      <c r="K418" s="5"/>
      <c r="L418" s="7">
        <v>369.0</v>
      </c>
      <c r="M418" s="4">
        <v>265.61</v>
      </c>
    </row>
    <row r="419">
      <c r="A419" s="2" t="str">
        <f>HYPERLINK("https://www.suredividend.com/sure-analysis-WBA/","Walgreens Boots Alliance Inc")</f>
        <v>Walgreens Boots Alliance Inc</v>
      </c>
      <c r="B419" s="3" t="s">
        <v>13</v>
      </c>
      <c r="C419" s="4">
        <v>33.54</v>
      </c>
      <c r="D419" s="5">
        <v>0.0572450805008944</v>
      </c>
      <c r="E419" s="3">
        <v>0.00523560209424078</v>
      </c>
      <c r="F419" s="5">
        <v>0.0371372893366481</v>
      </c>
      <c r="G419" s="5">
        <v>1.88226096734438</v>
      </c>
      <c r="H419" s="4">
        <v>31127.753264</v>
      </c>
      <c r="I419" s="4" t="s">
        <v>16</v>
      </c>
      <c r="J419" s="6" t="s">
        <v>16</v>
      </c>
      <c r="K419" s="5"/>
      <c r="L419" s="7">
        <v>46.66</v>
      </c>
      <c r="M419" s="4">
        <v>29.64</v>
      </c>
    </row>
    <row r="420">
      <c r="A420" s="2" t="str">
        <f>HYPERLINK("https://www.suredividend.com/sure-analysis-research-database/","Western Digital Corp.")</f>
        <v>Western Digital Corp.</v>
      </c>
      <c r="B420" s="3" t="s">
        <v>17</v>
      </c>
      <c r="C420" s="4">
        <v>35.47</v>
      </c>
      <c r="D420" s="5">
        <v>0.0</v>
      </c>
      <c r="E420" s="3" t="s">
        <v>16</v>
      </c>
      <c r="F420" s="5" t="s">
        <v>16</v>
      </c>
      <c r="G420" s="5">
        <v>0.0</v>
      </c>
      <c r="H420" s="4">
        <v>12322.648908</v>
      </c>
      <c r="I420" s="4" t="s">
        <v>16</v>
      </c>
      <c r="J420" s="6">
        <v>0.0</v>
      </c>
      <c r="K420" s="5"/>
      <c r="L420" s="7">
        <v>63.26</v>
      </c>
      <c r="M420" s="4">
        <v>29.73</v>
      </c>
    </row>
    <row r="421">
      <c r="A421" s="2" t="str">
        <f>HYPERLINK("https://www.suredividend.com/sure-analysis-WEC/","WEC Energy Group Inc")</f>
        <v>WEC Energy Group Inc</v>
      </c>
      <c r="B421" s="3" t="s">
        <v>19</v>
      </c>
      <c r="C421" s="4">
        <v>91.91</v>
      </c>
      <c r="D421" s="5">
        <v>0.0339462517680339</v>
      </c>
      <c r="E421" s="3">
        <v>0.0721649484536082</v>
      </c>
      <c r="F421" s="5">
        <v>0.071402027941007</v>
      </c>
      <c r="G421" s="5">
        <v>2.91108484577848</v>
      </c>
      <c r="H421" s="4">
        <v>28259.779632</v>
      </c>
      <c r="I421" s="4">
        <v>20.0694408296924</v>
      </c>
      <c r="J421" s="6">
        <v>0.654176369837861</v>
      </c>
      <c r="K421" s="5"/>
      <c r="L421" s="7">
        <v>105.61</v>
      </c>
      <c r="M421" s="4">
        <v>78.88</v>
      </c>
    </row>
    <row r="422">
      <c r="A422" s="2" t="str">
        <f>HYPERLINK("https://www.suredividend.com/sure-analysis-WELL/","Welltower Inc.")</f>
        <v>Welltower Inc.</v>
      </c>
      <c r="B422" s="3" t="s">
        <v>23</v>
      </c>
      <c r="C422" s="4">
        <v>69.39</v>
      </c>
      <c r="D422" s="5">
        <v>0.0351635682374982</v>
      </c>
      <c r="E422" s="3">
        <v>0.0</v>
      </c>
      <c r="F422" s="5">
        <v>-0.0685444891993369</v>
      </c>
      <c r="G422" s="5">
        <v>2.40967065449546</v>
      </c>
      <c r="H422" s="4">
        <v>36950.398887</v>
      </c>
      <c r="I422" s="4">
        <v>261.662433518631</v>
      </c>
      <c r="J422" s="6">
        <v>7.93699161559771</v>
      </c>
      <c r="K422" s="5"/>
      <c r="L422" s="7">
        <v>96.32</v>
      </c>
      <c r="M422" s="4">
        <v>55.54</v>
      </c>
    </row>
    <row r="423">
      <c r="A423" s="2" t="str">
        <f>HYPERLINK("https://www.suredividend.com/sure-analysis-WFC/","Wells Fargo &amp; Co.")</f>
        <v>Wells Fargo &amp; Co.</v>
      </c>
      <c r="B423" s="3" t="s">
        <v>20</v>
      </c>
      <c r="C423" s="4">
        <v>38.48</v>
      </c>
      <c r="D423" s="5">
        <v>0.0311850311850311</v>
      </c>
      <c r="E423" s="3">
        <v>0.2</v>
      </c>
      <c r="F423" s="5">
        <v>-0.0511199199452507</v>
      </c>
      <c r="G423" s="5">
        <v>1.1394272616629</v>
      </c>
      <c r="H423" s="4">
        <v>177742.694249</v>
      </c>
      <c r="I423" s="4">
        <v>14.729650638021</v>
      </c>
      <c r="J423" s="6">
        <v>0.362874924096466</v>
      </c>
      <c r="K423" s="5"/>
      <c r="L423" s="7">
        <v>52.86</v>
      </c>
      <c r="M423" s="4">
        <v>35.83</v>
      </c>
    </row>
    <row r="424">
      <c r="A424" s="2" t="str">
        <f>HYPERLINK("https://www.suredividend.com/sure-analysis-WM/","Waste Management, Inc.")</f>
        <v>Waste Management, Inc.</v>
      </c>
      <c r="B424" s="3" t="s">
        <v>15</v>
      </c>
      <c r="C424" s="4">
        <v>154.51</v>
      </c>
      <c r="D424" s="5">
        <v>0.0181218044139537</v>
      </c>
      <c r="E424" s="3">
        <v>0.0769230769230771</v>
      </c>
      <c r="F424" s="5">
        <v>0.0852480581570143</v>
      </c>
      <c r="G424" s="5">
        <v>2.58495290639431</v>
      </c>
      <c r="H424" s="4">
        <v>61255.476473</v>
      </c>
      <c r="I424" s="4">
        <v>27.3706329191063</v>
      </c>
      <c r="J424" s="6">
        <v>0.479583099516571</v>
      </c>
      <c r="K424" s="5"/>
      <c r="L424" s="7">
        <v>174.64</v>
      </c>
      <c r="M424" s="4">
        <v>137.83</v>
      </c>
    </row>
    <row r="425">
      <c r="A425" s="2" t="str">
        <f>HYPERLINK("https://www.suredividend.com/sure-analysis-WMB/","Williams Cos Inc")</f>
        <v>Williams Cos Inc</v>
      </c>
      <c r="B425" s="3" t="s">
        <v>24</v>
      </c>
      <c r="C425" s="4">
        <v>29.18</v>
      </c>
      <c r="D425" s="5">
        <v>0.0613433858807402</v>
      </c>
      <c r="E425" s="3">
        <v>0.0529411764705882</v>
      </c>
      <c r="F425" s="5">
        <v>0.0564837574378271</v>
      </c>
      <c r="G425" s="5">
        <v>1.68760256935197</v>
      </c>
      <c r="H425" s="4">
        <v>34485.33174</v>
      </c>
      <c r="I425" s="4">
        <v>16.8550008502932</v>
      </c>
      <c r="J425" s="6">
        <v>1.0105404606898</v>
      </c>
      <c r="K425" s="5"/>
      <c r="L425" s="7">
        <v>36.05</v>
      </c>
      <c r="M425" s="4">
        <v>27.52</v>
      </c>
    </row>
    <row r="426">
      <c r="A426" s="2" t="str">
        <f>HYPERLINK("https://www.suredividend.com/sure-analysis-WMT/","Walmart Inc")</f>
        <v>Walmart Inc</v>
      </c>
      <c r="B426" s="3" t="s">
        <v>18</v>
      </c>
      <c r="C426" s="4">
        <v>140.42</v>
      </c>
      <c r="D426" s="5">
        <v>0.0162370032758866</v>
      </c>
      <c r="E426" s="3">
        <v>0.0178571428571427</v>
      </c>
      <c r="F426" s="5">
        <v>0.018531118874858</v>
      </c>
      <c r="G426" s="5">
        <v>2.22684003987108</v>
      </c>
      <c r="H426" s="4">
        <v>372428.087457</v>
      </c>
      <c r="I426" s="4">
        <v>41.5331869585591</v>
      </c>
      <c r="J426" s="6">
        <v>0.68307976683162</v>
      </c>
      <c r="K426" s="5"/>
      <c r="L426" s="7">
        <v>159.88</v>
      </c>
      <c r="M426" s="4">
        <v>116.32</v>
      </c>
    </row>
    <row r="427">
      <c r="A427" s="2" t="str">
        <f>HYPERLINK("https://www.suredividend.com/sure-analysis-WRB/","W.R. Berkley Corp.")</f>
        <v>W.R. Berkley Corp.</v>
      </c>
      <c r="B427" s="3" t="s">
        <v>20</v>
      </c>
      <c r="C427" s="4">
        <v>62.5</v>
      </c>
      <c r="D427" s="5">
        <v>0.0064</v>
      </c>
      <c r="E427" s="3">
        <v>-0.8</v>
      </c>
      <c r="F427" s="5">
        <v>-0.0188815042737356</v>
      </c>
      <c r="G427" s="5">
        <v>0.397063962522672</v>
      </c>
      <c r="H427" s="4">
        <v>16836.854375</v>
      </c>
      <c r="I427" s="4">
        <v>12.191237160323</v>
      </c>
      <c r="J427" s="6">
        <v>0.080377320348719</v>
      </c>
      <c r="K427" s="5"/>
      <c r="L427" s="7">
        <v>76.24</v>
      </c>
      <c r="M427" s="4">
        <v>60.2</v>
      </c>
    </row>
    <row r="428">
      <c r="A428" s="2" t="str">
        <f>HYPERLINK("https://www.suredividend.com/sure-analysis-WST/","West Pharmaceutical Services, Inc.")</f>
        <v>West Pharmaceutical Services, Inc.</v>
      </c>
      <c r="B428" s="3" t="s">
        <v>13</v>
      </c>
      <c r="C428" s="4">
        <v>335.03</v>
      </c>
      <c r="D428" s="5">
        <v>0.00226845357132197</v>
      </c>
      <c r="E428" s="3">
        <v>0.0555555555555555</v>
      </c>
      <c r="F428" s="5">
        <v>0.0629800482623443</v>
      </c>
      <c r="G428" s="5">
        <v>0.739191085932338</v>
      </c>
      <c r="H428" s="4">
        <v>24409.87251</v>
      </c>
      <c r="I428" s="4">
        <v>41.6621821301245</v>
      </c>
      <c r="J428" s="6">
        <v>0.0956262724362662</v>
      </c>
      <c r="K428" s="5"/>
      <c r="L428" s="7">
        <v>422.87</v>
      </c>
      <c r="M428" s="4">
        <v>205.87</v>
      </c>
    </row>
    <row r="429">
      <c r="A429" s="2" t="str">
        <f>HYPERLINK("https://www.suredividend.com/sure-analysis-WY/","Weyerhaeuser Co.")</f>
        <v>Weyerhaeuser Co.</v>
      </c>
      <c r="B429" s="3" t="s">
        <v>23</v>
      </c>
      <c r="C429" s="4">
        <v>29.84</v>
      </c>
      <c r="D429" s="5">
        <v>0.0254691689008042</v>
      </c>
      <c r="E429" s="3">
        <v>0.0555555555555555</v>
      </c>
      <c r="F429" s="5">
        <v>-0.109866928674942</v>
      </c>
      <c r="G429" s="5">
        <v>0.709805324523063</v>
      </c>
      <c r="H429" s="4">
        <v>23186.10602</v>
      </c>
      <c r="I429" s="4">
        <v>12.3330351170212</v>
      </c>
      <c r="J429" s="6">
        <v>0.280555464238364</v>
      </c>
      <c r="K429" s="5"/>
      <c r="L429" s="7">
        <v>40.85</v>
      </c>
      <c r="M429" s="4">
        <v>26.34</v>
      </c>
    </row>
    <row r="430">
      <c r="A430" s="2" t="str">
        <f>HYPERLINK("https://www.suredividend.com/sure-analysis-research-database/","Wynn Resorts Ltd.")</f>
        <v>Wynn Resorts Ltd.</v>
      </c>
      <c r="B430" s="3" t="s">
        <v>22</v>
      </c>
      <c r="C430" s="4">
        <v>108.19</v>
      </c>
      <c r="D430" s="5">
        <v>0.0</v>
      </c>
      <c r="E430" s="3" t="s">
        <v>16</v>
      </c>
      <c r="F430" s="5" t="s">
        <v>16</v>
      </c>
      <c r="G430" s="5">
        <v>0.0</v>
      </c>
      <c r="H430" s="4">
        <v>13168.456252</v>
      </c>
      <c r="I430" s="4" t="s">
        <v>16</v>
      </c>
      <c r="J430" s="6">
        <v>0.0</v>
      </c>
      <c r="K430" s="5"/>
      <c r="L430" s="7">
        <v>116.51</v>
      </c>
      <c r="M430" s="4">
        <v>50.2</v>
      </c>
    </row>
    <row r="431">
      <c r="A431" s="2" t="str">
        <f>HYPERLINK("https://www.suredividend.com/sure-analysis-XEL/","Xcel Energy, Inc.")</f>
        <v>Xcel Energy, Inc.</v>
      </c>
      <c r="B431" s="3" t="s">
        <v>19</v>
      </c>
      <c r="C431" s="4">
        <v>65.5</v>
      </c>
      <c r="D431" s="5">
        <v>0.0317557251908397</v>
      </c>
      <c r="E431" s="3">
        <v>0.0666666666666666</v>
      </c>
      <c r="F431" s="5">
        <v>0.064740930444701</v>
      </c>
      <c r="G431" s="5">
        <v>1.93032171925547</v>
      </c>
      <c r="H431" s="4">
        <v>35410.14899</v>
      </c>
      <c r="I431" s="4">
        <v>20.3975512612903</v>
      </c>
      <c r="J431" s="6">
        <v>0.608934296295102</v>
      </c>
      <c r="K431" s="5"/>
      <c r="L431" s="7">
        <v>76.63</v>
      </c>
      <c r="M431" s="4">
        <v>56.5</v>
      </c>
    </row>
    <row r="432">
      <c r="A432" s="2" t="str">
        <f>HYPERLINK("https://www.suredividend.com/sure-analysis-XOM/","Exxon Mobil Corp.")</f>
        <v>Exxon Mobil Corp.</v>
      </c>
      <c r="B432" s="3" t="s">
        <v>24</v>
      </c>
      <c r="C432" s="4">
        <v>107.04</v>
      </c>
      <c r="D432" s="5">
        <v>0.0340059790732436</v>
      </c>
      <c r="E432" s="3">
        <v>0.0340909090909091</v>
      </c>
      <c r="F432" s="5">
        <v>0.0210464694914858</v>
      </c>
      <c r="G432" s="5">
        <v>3.53732825744702</v>
      </c>
      <c r="H432" s="4">
        <v>459247.816496</v>
      </c>
      <c r="I432" s="4">
        <v>8.23910686215069</v>
      </c>
      <c r="J432" s="6">
        <v>0.26676683691154</v>
      </c>
      <c r="K432" s="5"/>
      <c r="L432" s="7">
        <v>118.72</v>
      </c>
      <c r="M432" s="4">
        <v>73.59</v>
      </c>
    </row>
    <row r="433">
      <c r="A433" s="2" t="str">
        <f>HYPERLINK("https://www.suredividend.com/sure-analysis-XYL/","Xylem Inc")</f>
        <v>Xylem Inc</v>
      </c>
      <c r="B433" s="3" t="s">
        <v>15</v>
      </c>
      <c r="C433" s="4">
        <v>98.52</v>
      </c>
      <c r="D433" s="5">
        <v>0.0133982947624847</v>
      </c>
      <c r="E433" s="3">
        <v>0.0999999999999998</v>
      </c>
      <c r="F433" s="5">
        <v>0.0946087842231575</v>
      </c>
      <c r="G433" s="5">
        <v>1.22741925477534</v>
      </c>
      <c r="H433" s="4">
        <v>18734.528834</v>
      </c>
      <c r="I433" s="4">
        <v>52.7733206589295</v>
      </c>
      <c r="J433" s="6">
        <v>0.626234313660889</v>
      </c>
      <c r="K433" s="5"/>
      <c r="L433" s="7">
        <v>118.58</v>
      </c>
      <c r="M433" s="4">
        <v>71.65</v>
      </c>
    </row>
    <row r="434">
      <c r="A434" s="2" t="str">
        <f>HYPERLINK("https://www.suredividend.com/sure-analysis-YUM/","Yum Brands Inc.")</f>
        <v>Yum Brands Inc.</v>
      </c>
      <c r="B434" s="3" t="s">
        <v>22</v>
      </c>
      <c r="C434" s="4">
        <v>128.55</v>
      </c>
      <c r="D434" s="5">
        <v>0.0188253597821859</v>
      </c>
      <c r="E434" s="3">
        <v>0.0614035087719295</v>
      </c>
      <c r="F434" s="5">
        <v>0.109406164594746</v>
      </c>
      <c r="G434" s="5">
        <v>2.30703060533963</v>
      </c>
      <c r="H434" s="4">
        <v>36321.586595</v>
      </c>
      <c r="I434" s="4">
        <v>27.4125181850641</v>
      </c>
      <c r="J434" s="6">
        <v>0.504820701387227</v>
      </c>
      <c r="K434" s="5"/>
      <c r="L434" s="7">
        <v>133.77</v>
      </c>
      <c r="M434" s="4">
        <v>103.49</v>
      </c>
    </row>
    <row r="435">
      <c r="A435" s="2" t="str">
        <f>HYPERLINK("https://www.suredividend.com/sure-analysis-research-database/","Zimmer Biomet Holdings Inc")</f>
        <v>Zimmer Biomet Holdings Inc</v>
      </c>
      <c r="B435" s="3" t="s">
        <v>13</v>
      </c>
      <c r="C435" s="4">
        <v>127.79</v>
      </c>
      <c r="D435" s="5">
        <v>0.007582226396896</v>
      </c>
      <c r="E435" s="3">
        <v>0.0</v>
      </c>
      <c r="F435" s="5">
        <v>0.0</v>
      </c>
      <c r="G435" s="5">
        <v>0.957028615816332</v>
      </c>
      <c r="H435" s="4">
        <v>26514.307868</v>
      </c>
      <c r="I435" s="4">
        <v>114.582142903716</v>
      </c>
      <c r="J435" s="6">
        <v>0.870026014378483</v>
      </c>
      <c r="K435" s="5"/>
      <c r="L435" s="7">
        <v>134.19</v>
      </c>
      <c r="M435" s="4">
        <v>99.98</v>
      </c>
    </row>
    <row r="436">
      <c r="A436" s="2" t="str">
        <f>HYPERLINK("https://www.suredividend.com/sure-analysis-research-database/","Zebra Technologies Corp.")</f>
        <v>Zebra Technologies Corp.</v>
      </c>
      <c r="B436" s="3" t="s">
        <v>17</v>
      </c>
      <c r="C436" s="4">
        <v>294.43</v>
      </c>
      <c r="D436" s="5">
        <v>0.0</v>
      </c>
      <c r="E436" s="3" t="s">
        <v>16</v>
      </c>
      <c r="F436" s="5" t="s">
        <v>16</v>
      </c>
      <c r="G436" s="5">
        <v>0.0</v>
      </c>
      <c r="H436" s="4">
        <v>15907.197412</v>
      </c>
      <c r="I436" s="4">
        <v>34.3567978658747</v>
      </c>
      <c r="J436" s="6">
        <v>0.0</v>
      </c>
      <c r="K436" s="5"/>
      <c r="L436" s="7">
        <v>440.64</v>
      </c>
      <c r="M436" s="4">
        <v>224.87</v>
      </c>
    </row>
    <row r="437">
      <c r="A437" s="2" t="str">
        <f>HYPERLINK("https://www.suredividend.com/sure-analysis-ZTS/","Zoetis Inc")</f>
        <v>Zoetis Inc</v>
      </c>
      <c r="B437" s="3" t="s">
        <v>13</v>
      </c>
      <c r="C437" s="4">
        <v>166.24</v>
      </c>
      <c r="D437" s="5">
        <v>0.00902309913378248</v>
      </c>
      <c r="E437" s="3">
        <v>0.153846153846153</v>
      </c>
      <c r="F437" s="5">
        <v>0.243747281554915</v>
      </c>
      <c r="G437" s="5">
        <v>1.34574653773945</v>
      </c>
      <c r="H437" s="4">
        <v>79035.238281</v>
      </c>
      <c r="I437" s="4">
        <v>37.3865838604352</v>
      </c>
      <c r="J437" s="6">
        <v>0.299720832458675</v>
      </c>
      <c r="K437" s="5"/>
      <c r="L437" s="7">
        <v>199.71</v>
      </c>
      <c r="M437" s="4">
        <v>123.86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>
      <c r="A2" s="2" t="str">
        <f>HYPERLINK("https://www.suredividend.com/sure-analysis-research-database/","Agilent Technologies Inc.")</f>
        <v>Agilent Technologies Inc.</v>
      </c>
      <c r="B2" s="5">
        <v>-0.06871562601</v>
      </c>
      <c r="C2" s="5">
        <v>-0.07403714145</v>
      </c>
      <c r="D2" s="5">
        <v>0.1279913165</v>
      </c>
      <c r="E2" s="5">
        <v>-0.03822251921</v>
      </c>
      <c r="F2" s="5">
        <v>0.08206004144</v>
      </c>
      <c r="G2" s="5">
        <v>0.266724049</v>
      </c>
      <c r="H2" s="5">
        <v>1.214018167</v>
      </c>
    </row>
    <row r="3">
      <c r="A3" s="2" t="str">
        <f>HYPERLINK("https://www.suredividend.com/sure-analysis-research-database/","American Airlines Group Inc")</f>
        <v>American Airlines Group Inc</v>
      </c>
      <c r="B3" s="5">
        <v>-0.038777908343125</v>
      </c>
      <c r="C3" s="5">
        <v>0.17108088761632</v>
      </c>
      <c r="D3" s="5">
        <v>0.259430331023864</v>
      </c>
      <c r="E3" s="5">
        <v>0.286163522012578</v>
      </c>
      <c r="F3" s="5">
        <v>0.121315969842357</v>
      </c>
      <c r="G3" s="5">
        <v>-0.229755178907721</v>
      </c>
      <c r="H3" s="5">
        <v>-0.684975082992505</v>
      </c>
    </row>
    <row r="4">
      <c r="A4" s="2" t="str">
        <f>HYPERLINK("https://www.suredividend.com/sure-analysis-AAP/","Advance Auto Parts Inc")</f>
        <v>Advance Auto Parts Inc</v>
      </c>
      <c r="B4" s="5">
        <v>-0.089965170532956</v>
      </c>
      <c r="C4" s="5">
        <v>-0.085517457252497</v>
      </c>
      <c r="D4" s="5">
        <v>-0.177844549212665</v>
      </c>
      <c r="E4" s="5">
        <v>-0.058151397673944</v>
      </c>
      <c r="F4" s="5">
        <v>-0.305654095602927</v>
      </c>
      <c r="G4" s="5">
        <v>-0.119793398069113</v>
      </c>
      <c r="H4" s="5">
        <v>0.271366167778469</v>
      </c>
    </row>
    <row r="5">
      <c r="A5" s="2" t="str">
        <f>HYPERLINK("https://www.suredividend.com/sure-analysis-AAPL/","Apple Inc")</f>
        <v>Apple Inc</v>
      </c>
      <c r="B5" s="5">
        <v>-0.020967234846643</v>
      </c>
      <c r="C5" s="5">
        <v>0.024636597633898</v>
      </c>
      <c r="D5" s="5">
        <v>-0.026360407171268</v>
      </c>
      <c r="E5" s="5">
        <v>0.164170107737572</v>
      </c>
      <c r="F5" s="5">
        <v>-0.067618782453231</v>
      </c>
      <c r="G5" s="5">
        <v>0.273961105511106</v>
      </c>
      <c r="H5" s="5">
        <v>2.60082206412481</v>
      </c>
    </row>
    <row r="6">
      <c r="A6" s="2" t="str">
        <f>HYPERLINK("https://www.suredividend.com/sure-analysis-ABBV/","Abbvie Inc")</f>
        <v>Abbvie Inc</v>
      </c>
      <c r="B6" s="5">
        <v>0.074793388429752</v>
      </c>
      <c r="C6" s="5">
        <v>-0.037373187210127</v>
      </c>
      <c r="D6" s="5">
        <v>0.167791231314105</v>
      </c>
      <c r="E6" s="5">
        <v>-0.025162379238444</v>
      </c>
      <c r="F6" s="5">
        <v>0.075986458814525</v>
      </c>
      <c r="G6" s="5">
        <v>0.60482248849291</v>
      </c>
      <c r="H6" s="5">
        <v>0.71506944459708</v>
      </c>
    </row>
    <row r="7">
      <c r="A7" s="2" t="str">
        <f>HYPERLINK("https://www.suredividend.com/sure-analysis-ABC/","Amerisource Bergen Corp.")</f>
        <v>Amerisource Bergen Corp.</v>
      </c>
      <c r="B7" s="5">
        <v>-6.29766448808E-4</v>
      </c>
      <c r="C7" s="5">
        <v>-0.09976858604575</v>
      </c>
      <c r="D7" s="5">
        <v>0.066997026894611</v>
      </c>
      <c r="E7" s="5">
        <v>-0.054786659628766</v>
      </c>
      <c r="F7" s="5">
        <v>0.076563930592479</v>
      </c>
      <c r="G7" s="5">
        <v>0.56189203490076</v>
      </c>
      <c r="H7" s="5">
        <v>0.80732931936082</v>
      </c>
    </row>
    <row r="8">
      <c r="A8" s="2" t="str">
        <f>HYPERLINK("https://www.suredividend.com/sure-analysis-research-database/","Abiomed Inc.")</f>
        <v>Abiomed Inc.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</row>
    <row r="9">
      <c r="A9" s="2" t="str">
        <f>HYPERLINK("https://www.suredividend.com/sure-analysis-ABT/","Abbott Laboratories")</f>
        <v>Abbott Laboratories</v>
      </c>
      <c r="B9" s="5">
        <v>-0.065658824581805</v>
      </c>
      <c r="C9" s="5">
        <v>-0.029300352778923</v>
      </c>
      <c r="D9" s="5">
        <v>0.028468237119776</v>
      </c>
      <c r="E9" s="5">
        <v>-0.044330441163419</v>
      </c>
      <c r="F9" s="5">
        <v>-0.124383631464848</v>
      </c>
      <c r="G9" s="5">
        <v>-0.069926066023228</v>
      </c>
      <c r="H9" s="5">
        <v>0.906721260900439</v>
      </c>
    </row>
    <row r="10">
      <c r="A10" s="2" t="str">
        <f>HYPERLINK("https://www.suredividend.com/sure-analysis-ACN/","Accenture plc")</f>
        <v>Accenture plc</v>
      </c>
      <c r="B10" s="5">
        <v>-0.069220662471475</v>
      </c>
      <c r="C10" s="5">
        <v>-0.099386331481365</v>
      </c>
      <c r="D10" s="5">
        <v>-0.044238412100822</v>
      </c>
      <c r="E10" s="5">
        <v>0.012970690829454</v>
      </c>
      <c r="F10" s="5">
        <v>-0.130124012260986</v>
      </c>
      <c r="G10" s="5">
        <v>0.119152769757598</v>
      </c>
      <c r="H10" s="5">
        <v>0.844654339734347</v>
      </c>
    </row>
    <row r="11">
      <c r="A11" s="2" t="str">
        <f>HYPERLINK("https://www.suredividend.com/sure-analysis-research-database/","Adobe Inc")</f>
        <v>Adobe Inc</v>
      </c>
      <c r="B11" s="5">
        <v>-0.093032451954762</v>
      </c>
      <c r="C11" s="5">
        <v>0.007349281175885</v>
      </c>
      <c r="D11" s="5">
        <v>-0.06546422556636</v>
      </c>
      <c r="E11" s="5">
        <v>0.022315989659168</v>
      </c>
      <c r="F11" s="5">
        <v>-0.239068409528232</v>
      </c>
      <c r="G11" s="5">
        <v>-0.216416890629982</v>
      </c>
      <c r="H11" s="5">
        <v>0.63992563992564</v>
      </c>
    </row>
    <row r="12">
      <c r="A12" s="2" t="str">
        <f>HYPERLINK("https://www.suredividend.com/sure-analysis-ADI/","Analog Devices Inc.")</f>
        <v>Analog Devices Inc.</v>
      </c>
      <c r="B12" s="5">
        <v>0.046397695172131</v>
      </c>
      <c r="C12" s="5">
        <v>0.109629619038086</v>
      </c>
      <c r="D12" s="5">
        <v>0.264548245655725</v>
      </c>
      <c r="E12" s="5">
        <v>0.140747056106993</v>
      </c>
      <c r="F12" s="5">
        <v>0.209650445118889</v>
      </c>
      <c r="G12" s="5">
        <v>0.335532330638366</v>
      </c>
      <c r="H12" s="5">
        <v>1.30091950302609</v>
      </c>
    </row>
    <row r="13">
      <c r="A13" s="2" t="str">
        <f>HYPERLINK("https://www.suredividend.com/sure-analysis-ADM/","Archer Daniels Midland Co.")</f>
        <v>Archer Daniels Midland Co.</v>
      </c>
      <c r="B13" s="5">
        <v>-0.009435172750057</v>
      </c>
      <c r="C13" s="5">
        <v>-0.111288478215823</v>
      </c>
      <c r="D13" s="5">
        <v>-0.065735091063743</v>
      </c>
      <c r="E13" s="5">
        <v>-0.122200022740932</v>
      </c>
      <c r="F13" s="5">
        <v>-0.002272151010651</v>
      </c>
      <c r="G13" s="5">
        <v>0.522259238532351</v>
      </c>
      <c r="H13" s="5">
        <v>1.20427475934083</v>
      </c>
    </row>
    <row r="14">
      <c r="A14" s="2" t="str">
        <f>HYPERLINK("https://www.suredividend.com/sure-analysis-ADP/","Automatic Data Processing Inc.")</f>
        <v>Automatic Data Processing Inc.</v>
      </c>
      <c r="B14" s="5">
        <v>-0.002485464471173</v>
      </c>
      <c r="C14" s="5">
        <v>-0.16324923631368</v>
      </c>
      <c r="D14" s="5">
        <v>-0.048914365899887</v>
      </c>
      <c r="E14" s="5">
        <v>-0.059072259901197</v>
      </c>
      <c r="F14" s="5">
        <v>0.098666885666784</v>
      </c>
      <c r="G14" s="5">
        <v>0.36470753968278</v>
      </c>
      <c r="H14" s="5">
        <v>1.19308945072745</v>
      </c>
    </row>
    <row r="15">
      <c r="A15" s="2" t="str">
        <f>HYPERLINK("https://www.suredividend.com/sure-analysis-research-database/","Autodesk Inc.")</f>
        <v>Autodesk Inc.</v>
      </c>
      <c r="B15" s="5">
        <v>-0.072431369042296</v>
      </c>
      <c r="C15" s="5">
        <v>0.031574760081547</v>
      </c>
      <c r="D15" s="5">
        <v>0.044139111178217</v>
      </c>
      <c r="E15" s="5">
        <v>0.11018355006154</v>
      </c>
      <c r="F15" s="5">
        <v>-9.63112780506E-4</v>
      </c>
      <c r="G15" s="5">
        <v>-0.21842977697408</v>
      </c>
      <c r="H15" s="5">
        <v>0.784141726866185</v>
      </c>
    </row>
    <row r="16">
      <c r="A16" s="2" t="str">
        <f>HYPERLINK("https://www.suredividend.com/sure-analysis-AEE/","Ameren Corp.")</f>
        <v>Ameren Corp.</v>
      </c>
      <c r="B16" s="5">
        <v>-0.018405627198124</v>
      </c>
      <c r="C16" s="5">
        <v>-0.042480562000898</v>
      </c>
      <c r="D16" s="5">
        <v>-0.09286512909852</v>
      </c>
      <c r="E16" s="5">
        <v>-0.058367071524966</v>
      </c>
      <c r="F16" s="5">
        <v>-0.046023960487412</v>
      </c>
      <c r="G16" s="5">
        <v>0.224339393372219</v>
      </c>
      <c r="H16" s="5">
        <v>0.739146690262398</v>
      </c>
    </row>
    <row r="17">
      <c r="A17" s="2" t="str">
        <f>HYPERLINK("https://www.suredividend.com/sure-analysis-AEP/","American Electric Power Company Inc.")</f>
        <v>American Electric Power Company Inc.</v>
      </c>
      <c r="B17" s="5">
        <v>-0.023822072424973</v>
      </c>
      <c r="C17" s="5">
        <v>-0.054712907110608</v>
      </c>
      <c r="D17" s="5">
        <v>-0.10218864821395</v>
      </c>
      <c r="E17" s="5">
        <v>-0.053019834605327</v>
      </c>
      <c r="F17" s="5">
        <v>-0.019000060562348</v>
      </c>
      <c r="G17" s="5">
        <v>0.250745828624376</v>
      </c>
      <c r="H17" s="5">
        <v>0.618596876901974</v>
      </c>
    </row>
    <row r="18">
      <c r="A18" s="2" t="str">
        <f>HYPERLINK("https://www.suredividend.com/sure-analysis-AES/","AES Corp.")</f>
        <v>AES Corp.</v>
      </c>
      <c r="B18" s="5">
        <v>-0.043445121951219</v>
      </c>
      <c r="C18" s="5">
        <v>-0.118995303648272</v>
      </c>
      <c r="D18" s="5">
        <v>-0.028291806680396</v>
      </c>
      <c r="E18" s="5">
        <v>-0.121751179162759</v>
      </c>
      <c r="F18" s="5">
        <v>0.181699198704368</v>
      </c>
      <c r="G18" s="5">
        <v>0.021317458831954</v>
      </c>
      <c r="H18" s="5">
        <v>1.69486794073437</v>
      </c>
    </row>
    <row r="19">
      <c r="A19" s="2" t="str">
        <f>HYPERLINK("https://www.suredividend.com/sure-analysis-AFL/","Aflac Inc.")</f>
        <v>Aflac Inc.</v>
      </c>
      <c r="B19" s="5">
        <v>-0.007822602624544</v>
      </c>
      <c r="C19" s="5">
        <v>-0.048282556064973</v>
      </c>
      <c r="D19" s="5">
        <v>0.165831131643184</v>
      </c>
      <c r="E19" s="5">
        <v>-0.042991281488369</v>
      </c>
      <c r="F19" s="5">
        <v>0.168023729108605</v>
      </c>
      <c r="G19" s="5">
        <v>0.485036800444382</v>
      </c>
      <c r="H19" s="5">
        <v>0.734550864360859</v>
      </c>
    </row>
    <row r="20">
      <c r="A20" s="2" t="str">
        <f>HYPERLINK("https://www.suredividend.com/sure-analysis-research-database/","American International Group Inc")</f>
        <v>American International Group Inc</v>
      </c>
      <c r="B20" s="5">
        <v>0.024680851063829</v>
      </c>
      <c r="C20" s="5">
        <v>-0.035783329943091</v>
      </c>
      <c r="D20" s="5">
        <v>0.161303514968662</v>
      </c>
      <c r="E20" s="5">
        <v>-0.048070841239721</v>
      </c>
      <c r="F20" s="5">
        <v>0.071281124097774</v>
      </c>
      <c r="G20" s="5">
        <v>0.363922659694499</v>
      </c>
      <c r="H20" s="5">
        <v>0.226219089909153</v>
      </c>
    </row>
    <row r="21">
      <c r="A21" s="2" t="str">
        <f>HYPERLINK("https://www.suredividend.com/sure-analysis-research-database/","Apartment Investment &amp; Management Co.")</f>
        <v>Apartment Investment &amp; Management Co.</v>
      </c>
      <c r="B21" s="5">
        <v>0.010376134889753</v>
      </c>
      <c r="C21" s="5">
        <v>-0.055757575757575</v>
      </c>
      <c r="D21" s="5">
        <v>-0.108797620409564</v>
      </c>
      <c r="E21" s="5">
        <v>0.094101123595505</v>
      </c>
      <c r="F21" s="5">
        <v>0.066524280883339</v>
      </c>
      <c r="G21" s="5">
        <v>0.63665777254869</v>
      </c>
      <c r="H21" s="5">
        <v>0.755255627408125</v>
      </c>
    </row>
    <row r="22">
      <c r="A22" s="2" t="str">
        <f>HYPERLINK("https://www.suredividend.com/sure-analysis-AIZ/","Assurant Inc")</f>
        <v>Assurant Inc</v>
      </c>
      <c r="B22" s="5">
        <v>-0.048610839395517</v>
      </c>
      <c r="C22" s="5">
        <v>-0.010475158183888</v>
      </c>
      <c r="D22" s="5">
        <v>-0.199910904346197</v>
      </c>
      <c r="E22" s="5">
        <v>0.016585033269763</v>
      </c>
      <c r="F22" s="5">
        <v>-0.243510699082508</v>
      </c>
      <c r="G22" s="5">
        <v>0.01278557685684</v>
      </c>
      <c r="H22" s="5">
        <v>0.584141545377436</v>
      </c>
    </row>
    <row r="23">
      <c r="A23" s="2" t="str">
        <f>HYPERLINK("https://www.suredividend.com/sure-analysis-AJG/","Arthur J. Gallagher &amp; Co.")</f>
        <v>Arthur J. Gallagher &amp; Co.</v>
      </c>
      <c r="B23" s="5">
        <v>-0.020180558802384</v>
      </c>
      <c r="C23" s="5">
        <v>-0.058008028085842</v>
      </c>
      <c r="D23" s="5">
        <v>0.05320633717869</v>
      </c>
      <c r="E23" s="5">
        <v>0.005543976789983</v>
      </c>
      <c r="F23" s="5">
        <v>0.196066136389377</v>
      </c>
      <c r="G23" s="5">
        <v>0.606466318002655</v>
      </c>
      <c r="H23" s="5">
        <v>1.9722679522437</v>
      </c>
    </row>
    <row r="24">
      <c r="A24" s="2" t="str">
        <f>HYPERLINK("https://www.suredividend.com/sure-analysis-research-database/","Akamai Technologies Inc")</f>
        <v>Akamai Technologies Inc</v>
      </c>
      <c r="B24" s="5">
        <v>-0.1531400425389</v>
      </c>
      <c r="C24" s="5">
        <v>-0.193410811387141</v>
      </c>
      <c r="D24" s="5">
        <v>-0.142873328801269</v>
      </c>
      <c r="E24" s="5">
        <v>-0.102609727164887</v>
      </c>
      <c r="F24" s="5">
        <v>-0.327854286983562</v>
      </c>
      <c r="G24" s="5">
        <v>-0.19038955479452</v>
      </c>
      <c r="H24" s="5">
        <v>0.089586634019876</v>
      </c>
    </row>
    <row r="25">
      <c r="A25" s="2" t="str">
        <f>HYPERLINK("https://www.suredividend.com/sure-analysis-ALB/","Albemarle Corp.")</f>
        <v>Albemarle Corp.</v>
      </c>
      <c r="B25" s="5">
        <v>-0.09699543919507</v>
      </c>
      <c r="C25" s="5">
        <v>-0.08616868726372</v>
      </c>
      <c r="D25" s="5">
        <v>9.18064570155E-4</v>
      </c>
      <c r="E25" s="5">
        <v>0.196025085308493</v>
      </c>
      <c r="F25" s="5">
        <v>0.457885888404307</v>
      </c>
      <c r="G25" s="5">
        <v>0.859844440508569</v>
      </c>
      <c r="H25" s="5">
        <v>1.91484280616975</v>
      </c>
    </row>
    <row r="26">
      <c r="A26" s="2" t="str">
        <f>HYPERLINK("https://www.suredividend.com/sure-analysis-research-database/","Align Technology, Inc.")</f>
        <v>Align Technology, Inc.</v>
      </c>
      <c r="B26" s="5">
        <v>-0.024890702419119</v>
      </c>
      <c r="C26" s="5">
        <v>0.68620533239252</v>
      </c>
      <c r="D26" s="5">
        <v>0.368287595599362</v>
      </c>
      <c r="E26" s="5">
        <v>0.586344238975818</v>
      </c>
      <c r="F26" s="5">
        <v>-0.279710644161212</v>
      </c>
      <c r="G26" s="5">
        <v>-0.357171678355269</v>
      </c>
      <c r="H26" s="5">
        <v>0.318670923495329</v>
      </c>
    </row>
    <row r="27">
      <c r="A27" s="2" t="str">
        <f>HYPERLINK("https://www.suredividend.com/sure-analysis-research-database/","Alaska Air Group Inc.")</f>
        <v>Alaska Air Group Inc.</v>
      </c>
      <c r="B27" s="5">
        <v>-0.094071441930054</v>
      </c>
      <c r="C27" s="5">
        <v>0.037259100642398</v>
      </c>
      <c r="D27" s="5">
        <v>0.110499770747363</v>
      </c>
      <c r="E27" s="5">
        <v>0.128085700978108</v>
      </c>
      <c r="F27" s="5">
        <v>-0.014245014245014</v>
      </c>
      <c r="G27" s="5">
        <v>-0.250386877127824</v>
      </c>
      <c r="H27" s="5">
        <v>-0.202524789395094</v>
      </c>
    </row>
    <row r="28">
      <c r="A28" s="2" t="str">
        <f>HYPERLINK("https://www.suredividend.com/sure-analysis-ALL/","Allstate Corp (The)")</f>
        <v>Allstate Corp (The)</v>
      </c>
      <c r="B28" s="5">
        <v>-0.017722846510857</v>
      </c>
      <c r="C28" s="5">
        <v>-0.014119185934674</v>
      </c>
      <c r="D28" s="5">
        <v>0.068768893011337</v>
      </c>
      <c r="E28" s="5">
        <v>-0.048654283505923</v>
      </c>
      <c r="F28" s="5">
        <v>0.031435726653834</v>
      </c>
      <c r="G28" s="5">
        <v>0.234685676952341</v>
      </c>
      <c r="H28" s="5">
        <v>0.562063782137636</v>
      </c>
    </row>
    <row r="29">
      <c r="A29" s="2" t="str">
        <f>HYPERLINK("https://www.suredividend.com/sure-analysis-research-database/","Allegion plc")</f>
        <v>Allegion plc</v>
      </c>
      <c r="B29" s="5">
        <v>-0.06646058732612</v>
      </c>
      <c r="C29" s="5">
        <v>0.005852279251097</v>
      </c>
      <c r="D29" s="5">
        <v>0.219188298512029</v>
      </c>
      <c r="E29" s="5">
        <v>0.090252707581227</v>
      </c>
      <c r="F29" s="5">
        <v>-0.00600244255238</v>
      </c>
      <c r="G29" s="5">
        <v>0.067691809586897</v>
      </c>
      <c r="H29" s="5">
        <v>0.480728338735316</v>
      </c>
    </row>
    <row r="30">
      <c r="A30" s="2" t="str">
        <f>HYPERLINK("https://www.suredividend.com/sure-analysis-research-database/","Alexion Pharmaceuticals Inc.")</f>
        <v>Alexion Pharmaceuticals Inc.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</row>
    <row r="31">
      <c r="A31" s="2" t="str">
        <f>HYPERLINK("https://www.suredividend.com/sure-analysis-AMAT/","Applied Materials Inc.")</f>
        <v>Applied Materials Inc.</v>
      </c>
      <c r="B31" s="5">
        <v>-0.006179631193729</v>
      </c>
      <c r="C31" s="5">
        <v>0.11740764432321</v>
      </c>
      <c r="D31" s="5">
        <v>0.310049919773758</v>
      </c>
      <c r="E31" s="5">
        <v>0.224466688968374</v>
      </c>
      <c r="F31" s="5">
        <v>-0.044634582364931</v>
      </c>
      <c r="G31" s="5">
        <v>0.115598973303836</v>
      </c>
      <c r="H31" s="5">
        <v>1.1755191912394</v>
      </c>
    </row>
    <row r="32">
      <c r="A32" s="2" t="str">
        <f>HYPERLINK("https://www.suredividend.com/sure-analysis-AMCR/","Amcor Plc")</f>
        <v>Amcor Plc</v>
      </c>
      <c r="B32" s="5">
        <v>-0.052803965830124</v>
      </c>
      <c r="C32" s="5">
        <v>-0.104557551006745</v>
      </c>
      <c r="D32" s="5">
        <v>-0.062727201058154</v>
      </c>
      <c r="E32" s="5">
        <v>-0.091773333786032</v>
      </c>
      <c r="F32" s="5">
        <v>-0.040238236191091</v>
      </c>
      <c r="G32" s="5">
        <v>-0.023392933745881</v>
      </c>
      <c r="H32" s="5">
        <v>0.098889813188731</v>
      </c>
    </row>
    <row r="33">
      <c r="A33" s="2" t="str">
        <f>HYPERLINK("https://www.suredividend.com/sure-analysis-research-database/","Advanced Micro Devices Inc.")</f>
        <v>Advanced Micro Devices Inc.</v>
      </c>
      <c r="B33" s="5">
        <v>-0.053083981879428</v>
      </c>
      <c r="C33" s="5">
        <v>0.087223259535876</v>
      </c>
      <c r="D33" s="5">
        <v>0.015952143569292</v>
      </c>
      <c r="E33" s="5">
        <v>0.258607379959858</v>
      </c>
      <c r="F33" s="5">
        <v>-0.248039848722442</v>
      </c>
      <c r="G33" s="5">
        <v>0.048488745980707</v>
      </c>
      <c r="H33" s="5">
        <v>5.90262489415749</v>
      </c>
    </row>
    <row r="34">
      <c r="A34" s="2" t="str">
        <f>HYPERLINK("https://www.suredividend.com/sure-analysis-research-database/","Ametek Inc")</f>
        <v>Ametek Inc</v>
      </c>
      <c r="B34" s="5">
        <v>-0.016737259188413</v>
      </c>
      <c r="C34" s="5">
        <v>-0.001639771819231</v>
      </c>
      <c r="D34" s="5">
        <v>0.225525465436571</v>
      </c>
      <c r="E34" s="5">
        <v>0.030131691955339</v>
      </c>
      <c r="F34" s="5">
        <v>0.106287537912619</v>
      </c>
      <c r="G34" s="5">
        <v>0.211026372827506</v>
      </c>
      <c r="H34" s="5">
        <v>0.994910504153926</v>
      </c>
    </row>
    <row r="35">
      <c r="A35" s="2" t="str">
        <f>HYPERLINK("https://www.suredividend.com/sure-analysis-AMGN/","AMGEN Inc.")</f>
        <v>AMGEN Inc.</v>
      </c>
      <c r="B35" s="5">
        <v>-0.033810262901046</v>
      </c>
      <c r="C35" s="5">
        <v>-0.170324315882383</v>
      </c>
      <c r="D35" s="5">
        <v>-0.015916495604921</v>
      </c>
      <c r="E35" s="5">
        <v>-0.098078274099547</v>
      </c>
      <c r="F35" s="5">
        <v>0.040253158836968</v>
      </c>
      <c r="G35" s="5">
        <v>0.126867494568662</v>
      </c>
      <c r="H35" s="5">
        <v>0.483646151561774</v>
      </c>
    </row>
    <row r="36">
      <c r="A36" s="2" t="str">
        <f>HYPERLINK("https://www.suredividend.com/sure-analysis-AMP/","Ameriprise Financial Inc")</f>
        <v>Ameriprise Financial Inc</v>
      </c>
      <c r="B36" s="5">
        <v>-0.022431946038628</v>
      </c>
      <c r="C36" s="5">
        <v>0.048388224302133</v>
      </c>
      <c r="D36" s="5">
        <v>0.29486539864233</v>
      </c>
      <c r="E36" s="5">
        <v>0.11172169731505</v>
      </c>
      <c r="F36" s="5">
        <v>0.246230291565066</v>
      </c>
      <c r="G36" s="5">
        <v>0.640627712638774</v>
      </c>
      <c r="H36" s="5">
        <v>1.55523767051338</v>
      </c>
    </row>
    <row r="37">
      <c r="A37" s="2" t="str">
        <f>HYPERLINK("https://www.suredividend.com/sure-analysis-AMT/","American Tower Corp.")</f>
        <v>American Tower Corp.</v>
      </c>
      <c r="B37" s="5">
        <v>-0.088084301540124</v>
      </c>
      <c r="C37" s="5">
        <v>-0.076902037653279</v>
      </c>
      <c r="D37" s="5">
        <v>-0.186858345905239</v>
      </c>
      <c r="E37" s="5">
        <v>-0.044180118946474</v>
      </c>
      <c r="F37" s="5">
        <v>-0.134258358682106</v>
      </c>
      <c r="G37" s="5">
        <v>0.045592479169474</v>
      </c>
      <c r="H37" s="5">
        <v>0.663971443784881</v>
      </c>
    </row>
    <row r="38">
      <c r="A38" s="2" t="str">
        <f>HYPERLINK("https://www.suredividend.com/sure-analysis-research-database/","Amazon.com Inc.")</f>
        <v>Amazon.com Inc.</v>
      </c>
      <c r="B38" s="5">
        <v>-0.082116258825805</v>
      </c>
      <c r="C38" s="5">
        <v>0.008180176351853</v>
      </c>
      <c r="D38" s="5">
        <v>-0.255744647478629</v>
      </c>
      <c r="E38" s="5">
        <v>0.129761904761904</v>
      </c>
      <c r="F38" s="5">
        <v>-0.348397772605241</v>
      </c>
      <c r="G38" s="5">
        <v>-0.362567462729675</v>
      </c>
      <c r="H38" s="5">
        <v>0.265122479586735</v>
      </c>
    </row>
    <row r="39">
      <c r="A39" s="2" t="str">
        <f>HYPERLINK("https://www.suredividend.com/sure-analysis-research-database/","Arista Networks Inc")</f>
        <v>Arista Networks Inc</v>
      </c>
      <c r="B39" s="5">
        <v>0.066080630494089</v>
      </c>
      <c r="C39" s="5">
        <v>0.041765402843602</v>
      </c>
      <c r="D39" s="5">
        <v>0.199317988064791</v>
      </c>
      <c r="E39" s="5">
        <v>0.159291306139266</v>
      </c>
      <c r="F39" s="5">
        <v>0.186672290172922</v>
      </c>
      <c r="G39" s="5">
        <v>1.07446730074467</v>
      </c>
      <c r="H39" s="5">
        <v>1.07263351749539</v>
      </c>
    </row>
    <row r="40">
      <c r="A40" s="2" t="str">
        <f>HYPERLINK("https://www.suredividend.com/sure-analysis-research-database/","Ansys Inc.")</f>
        <v>Ansys Inc.</v>
      </c>
      <c r="B40" s="5">
        <v>0.127675035424917</v>
      </c>
      <c r="C40" s="5">
        <v>0.20888836955675</v>
      </c>
      <c r="D40" s="5">
        <v>0.268732371336303</v>
      </c>
      <c r="E40" s="5">
        <v>0.28469721428867</v>
      </c>
      <c r="F40" s="5">
        <v>-0.003211613193306</v>
      </c>
      <c r="G40" s="5">
        <v>0.013750979879801</v>
      </c>
      <c r="H40" s="5">
        <v>0.9084424767878</v>
      </c>
    </row>
    <row r="41">
      <c r="A41" s="2" t="str">
        <f>HYPERLINK("https://www.suredividend.com/sure-analysis-ANTM/","Anthem Inc")</f>
        <v>Anthem Inc</v>
      </c>
      <c r="B41" s="5">
        <v>-0.070554500967618</v>
      </c>
      <c r="C41" s="5">
        <v>0.006370677989535</v>
      </c>
      <c r="D41" s="5">
        <v>0.055850828743787</v>
      </c>
      <c r="E41" s="5">
        <v>0.046693895717118</v>
      </c>
      <c r="F41" s="5">
        <v>0.281523573203628</v>
      </c>
      <c r="G41" s="5">
        <v>0.933428179140786</v>
      </c>
      <c r="H41" s="5">
        <v>1.73652872878833</v>
      </c>
    </row>
    <row r="42">
      <c r="A42" s="2" t="str">
        <f>HYPERLINK("https://www.suredividend.com/sure-analysis-AON/","Aon plc.")</f>
        <v>Aon plc.</v>
      </c>
      <c r="B42" s="5">
        <v>-0.030512689707945</v>
      </c>
      <c r="C42" s="5">
        <v>-0.007082703378733</v>
      </c>
      <c r="D42" s="5">
        <v>0.09649415403855</v>
      </c>
      <c r="E42" s="5">
        <v>0.014883647346373</v>
      </c>
      <c r="F42" s="5">
        <v>0.042835585431099</v>
      </c>
      <c r="G42" s="5">
        <v>0.365437068291162</v>
      </c>
      <c r="H42" s="5">
        <v>0.981168894208434</v>
      </c>
    </row>
    <row r="43">
      <c r="A43" s="2" t="str">
        <f>HYPERLINK("https://www.suredividend.com/sure-analysis-AOS/","A.O. Smith Corp.")</f>
        <v>A.O. Smith Corp.</v>
      </c>
      <c r="B43" s="5">
        <v>-0.013323678493845</v>
      </c>
      <c r="C43" s="5">
        <v>0.133989903445245</v>
      </c>
      <c r="D43" s="5">
        <v>0.22389148269971</v>
      </c>
      <c r="E43" s="5">
        <v>0.196197031015441</v>
      </c>
      <c r="F43" s="5">
        <v>0.01619831752282</v>
      </c>
      <c r="G43" s="5">
        <v>0.156617915439397</v>
      </c>
      <c r="H43" s="5">
        <v>0.205514258970579</v>
      </c>
    </row>
    <row r="44">
      <c r="A44" s="2" t="str">
        <f>HYPERLINK("https://www.suredividend.com/sure-analysis-APA/","APA Corporation")</f>
        <v>APA Corporation</v>
      </c>
      <c r="B44" s="5">
        <v>-0.021170313986679</v>
      </c>
      <c r="C44" s="5">
        <v>-0.121649889432477</v>
      </c>
      <c r="D44" s="5">
        <v>0.072871855038456</v>
      </c>
      <c r="E44" s="5">
        <v>-0.11355920519758</v>
      </c>
      <c r="F44" s="5">
        <v>0.061163230887457</v>
      </c>
      <c r="G44" s="5">
        <v>1.0150331758196</v>
      </c>
      <c r="H44" s="5">
        <v>1.16796885289949</v>
      </c>
    </row>
    <row r="45">
      <c r="A45" s="2" t="str">
        <f>HYPERLINK("https://www.suredividend.com/sure-analysis-APD/","Air Products &amp; Chemicals Inc.")</f>
        <v>Air Products &amp; Chemicals Inc.</v>
      </c>
      <c r="B45" s="5">
        <v>0.034243211002736</v>
      </c>
      <c r="C45" s="5">
        <v>-0.069458816339492</v>
      </c>
      <c r="D45" s="5">
        <v>0.210430446444263</v>
      </c>
      <c r="E45" s="5">
        <v>-0.043729319405696</v>
      </c>
      <c r="F45" s="5">
        <v>0.323573189628193</v>
      </c>
      <c r="G45" s="5">
        <v>0.204393966508384</v>
      </c>
      <c r="H45" s="5">
        <v>1.07458016459827</v>
      </c>
    </row>
    <row r="46">
      <c r="A46" s="2" t="str">
        <f>HYPERLINK("https://www.suredividend.com/sure-analysis-APH/","Amphenol Corp.")</f>
        <v>Amphenol Corp.</v>
      </c>
      <c r="B46" s="5">
        <v>-0.030139671649105</v>
      </c>
      <c r="C46" s="5">
        <v>-0.015447376930922</v>
      </c>
      <c r="D46" s="5">
        <v>0.09663128058993</v>
      </c>
      <c r="E46" s="5">
        <v>0.039663777252429</v>
      </c>
      <c r="F46" s="5">
        <v>0.050211408777145</v>
      </c>
      <c r="G46" s="5">
        <v>0.348228108750708</v>
      </c>
      <c r="H46" s="5">
        <v>0.860736255444581</v>
      </c>
    </row>
    <row r="47">
      <c r="A47" s="2" t="str">
        <f>HYPERLINK("https://www.suredividend.com/sure-analysis-research-database/","Aptiv PLC")</f>
        <v>Aptiv PLC</v>
      </c>
      <c r="B47" s="5">
        <v>0.030847662663095</v>
      </c>
      <c r="C47" s="5">
        <v>0.150101224332401</v>
      </c>
      <c r="D47" s="5">
        <v>0.306538166684919</v>
      </c>
      <c r="E47" s="5">
        <v>0.281005046708901</v>
      </c>
      <c r="F47" s="5">
        <v>0.126853688485878</v>
      </c>
      <c r="G47" s="5">
        <v>-0.185109289617486</v>
      </c>
      <c r="H47" s="5">
        <v>0.374419212836822</v>
      </c>
    </row>
    <row r="48">
      <c r="A48" s="2" t="str">
        <f>HYPERLINK("https://www.suredividend.com/sure-analysis-ARE/","Alexandria Real Estate Equities Inc.")</f>
        <v>Alexandria Real Estate Equities Inc.</v>
      </c>
      <c r="B48" s="5">
        <v>-0.142797544549734</v>
      </c>
      <c r="C48" s="5">
        <v>-0.05391618709082</v>
      </c>
      <c r="D48" s="5">
        <v>-0.027356815264743</v>
      </c>
      <c r="E48" s="5">
        <v>-0.012631289901832</v>
      </c>
      <c r="F48" s="5">
        <v>-0.238046500194951</v>
      </c>
      <c r="G48" s="5">
        <v>-0.038796326802565</v>
      </c>
      <c r="H48" s="5">
        <v>0.338262222354552</v>
      </c>
    </row>
    <row r="49">
      <c r="A49" s="2" t="str">
        <f>HYPERLINK("https://www.suredividend.com/sure-analysis-ATO/","Atmos Energy Corp.")</f>
        <v>Atmos Energy Corp.</v>
      </c>
      <c r="B49" s="5">
        <v>-0.031930077064308</v>
      </c>
      <c r="C49" s="5">
        <v>-0.026530561137386</v>
      </c>
      <c r="D49" s="5">
        <v>-0.009619160658168</v>
      </c>
      <c r="E49" s="5">
        <v>0.012296988342376</v>
      </c>
      <c r="F49" s="5">
        <v>-0.011569537788416</v>
      </c>
      <c r="G49" s="5">
        <v>0.316394855398585</v>
      </c>
      <c r="H49" s="5">
        <v>0.56064618754058</v>
      </c>
    </row>
    <row r="50">
      <c r="A50" s="2" t="str">
        <f>HYPERLINK("https://www.suredividend.com/sure-analysis-research-database/","Activision Blizzard Inc")</f>
        <v>Activision Blizzard Inc</v>
      </c>
      <c r="B50" s="5">
        <v>0.05515683147262</v>
      </c>
      <c r="C50" s="5">
        <v>0.047914466737064</v>
      </c>
      <c r="D50" s="5">
        <v>0.023990713272281</v>
      </c>
      <c r="E50" s="5">
        <v>0.037099934683213</v>
      </c>
      <c r="F50" s="5">
        <v>-0.019256616527978</v>
      </c>
      <c r="G50" s="5">
        <v>-0.123349447773093</v>
      </c>
      <c r="H50" s="5">
        <v>0.10586432650787</v>
      </c>
    </row>
    <row r="51">
      <c r="A51" s="2" t="str">
        <f>HYPERLINK("https://www.suredividend.com/sure-analysis-AVB/","Avalonbay Communities Inc.")</f>
        <v>Avalonbay Communities Inc.</v>
      </c>
      <c r="B51" s="5">
        <v>-0.043502202643171</v>
      </c>
      <c r="C51" s="5">
        <v>0.034384809013975</v>
      </c>
      <c r="D51" s="5">
        <v>-0.164703455300093</v>
      </c>
      <c r="E51" s="5">
        <v>0.075408618127785</v>
      </c>
      <c r="F51" s="5">
        <v>-0.251989204873568</v>
      </c>
      <c r="G51" s="5">
        <v>0.005212987097162</v>
      </c>
      <c r="H51" s="5">
        <v>0.28801478881229</v>
      </c>
    </row>
    <row r="52">
      <c r="A52" s="2" t="str">
        <f>HYPERLINK("https://www.suredividend.com/sure-analysis-AVGO/","Broadcom Inc")</f>
        <v>Broadcom Inc</v>
      </c>
      <c r="B52" s="5">
        <v>0.05879990629497</v>
      </c>
      <c r="C52" s="5">
        <v>0.179807019997203</v>
      </c>
      <c r="D52" s="5">
        <v>0.286213372464228</v>
      </c>
      <c r="E52" s="5">
        <v>0.131686727594656</v>
      </c>
      <c r="F52" s="5">
        <v>0.086831061973897</v>
      </c>
      <c r="G52" s="5">
        <v>0.503583950460335</v>
      </c>
      <c r="H52" s="5">
        <v>1.98023818921187</v>
      </c>
    </row>
    <row r="53">
      <c r="A53" s="2" t="str">
        <f>HYPERLINK("https://www.suredividend.com/sure-analysis-AVY/","Avery Dennison Corp.")</f>
        <v>Avery Dennison Corp.</v>
      </c>
      <c r="B53" s="5">
        <v>0.01594433558249</v>
      </c>
      <c r="C53" s="5">
        <v>-0.040428360568216</v>
      </c>
      <c r="D53" s="5">
        <v>-0.003593650131093</v>
      </c>
      <c r="E53" s="5">
        <v>0.017067065512145</v>
      </c>
      <c r="F53" s="5">
        <v>0.102771334802652</v>
      </c>
      <c r="G53" s="5">
        <v>0.084132797249485</v>
      </c>
      <c r="H53" s="5">
        <v>0.707029333194285</v>
      </c>
    </row>
    <row r="54">
      <c r="A54" s="2" t="str">
        <f>HYPERLINK("https://www.suredividend.com/sure-analysis-AWK/","American Water Works Co. Inc.")</f>
        <v>American Water Works Co. Inc.</v>
      </c>
      <c r="B54" s="5">
        <v>-0.104228783944086</v>
      </c>
      <c r="C54" s="5">
        <v>-0.087506613454215</v>
      </c>
      <c r="D54" s="5">
        <v>-0.048402071581689</v>
      </c>
      <c r="E54" s="5">
        <v>-0.07960403867376</v>
      </c>
      <c r="F54" s="5">
        <v>-0.117167149265106</v>
      </c>
      <c r="G54" s="5">
        <v>0.069067745376683</v>
      </c>
      <c r="H54" s="5">
        <v>0.92789905923494</v>
      </c>
    </row>
    <row r="55">
      <c r="A55" s="2" t="str">
        <f>HYPERLINK("https://www.suredividend.com/sure-analysis-AXP/","American Express Co.")</f>
        <v>American Express Co.</v>
      </c>
      <c r="B55" s="5">
        <v>-0.023296089385474</v>
      </c>
      <c r="C55" s="5">
        <v>0.138308040492852</v>
      </c>
      <c r="D55" s="5">
        <v>0.147119014171837</v>
      </c>
      <c r="E55" s="5">
        <v>0.187384372139017</v>
      </c>
      <c r="F55" s="5">
        <v>0.107569776642523</v>
      </c>
      <c r="G55" s="5">
        <v>0.192219985488508</v>
      </c>
      <c r="H55" s="5">
        <v>0.936492183363646</v>
      </c>
    </row>
    <row r="56">
      <c r="A56" s="2" t="str">
        <f>HYPERLINK("https://www.suredividend.com/sure-analysis-research-database/","Autozone Inc.")</f>
        <v>Autozone Inc.</v>
      </c>
      <c r="B56" s="5">
        <v>0.041204747947684</v>
      </c>
      <c r="C56" s="5">
        <v>-0.028873187405457</v>
      </c>
      <c r="D56" s="5">
        <v>0.177501791709101</v>
      </c>
      <c r="E56" s="5">
        <v>0.012634925269039</v>
      </c>
      <c r="F56" s="5">
        <v>0.320393790711445</v>
      </c>
      <c r="G56" s="5">
        <v>1.13732840368354</v>
      </c>
      <c r="H56" s="5">
        <v>2.76752255378209</v>
      </c>
    </row>
    <row r="57">
      <c r="A57" s="2" t="str">
        <f>HYPERLINK("https://www.suredividend.com/sure-analysis-research-database/","Boeing Co.")</f>
        <v>Boeing Co.</v>
      </c>
      <c r="B57" s="5">
        <v>0.044172612979952</v>
      </c>
      <c r="C57" s="5">
        <v>0.176300103898944</v>
      </c>
      <c r="D57" s="5">
        <v>0.41687524700303</v>
      </c>
      <c r="E57" s="5">
        <v>0.129245629691847</v>
      </c>
      <c r="F57" s="5">
        <v>0.189504534395045</v>
      </c>
      <c r="G57" s="5">
        <v>-0.042721730230074</v>
      </c>
      <c r="H57" s="5">
        <v>-0.348328256427423</v>
      </c>
    </row>
    <row r="58">
      <c r="A58" s="2" t="str">
        <f>HYPERLINK("https://www.suredividend.com/sure-analysis-BAC/","Bank Of America Corp.")</f>
        <v>Bank Of America Corp.</v>
      </c>
      <c r="B58" s="5">
        <v>-0.139471059290275</v>
      </c>
      <c r="C58" s="5">
        <v>-0.050706685772722</v>
      </c>
      <c r="D58" s="5">
        <v>-0.115118607137579</v>
      </c>
      <c r="E58" s="5">
        <v>-0.071918703238863</v>
      </c>
      <c r="F58" s="5">
        <v>-0.237310357744896</v>
      </c>
      <c r="G58" s="5">
        <v>-0.121671757174164</v>
      </c>
      <c r="H58" s="5">
        <v>0.038171675658035</v>
      </c>
    </row>
    <row r="59">
      <c r="A59" s="2" t="str">
        <f>HYPERLINK("https://www.suredividend.com/sure-analysis-BAX/","Baxter International Inc.")</f>
        <v>Baxter International Inc.</v>
      </c>
      <c r="B59" s="5">
        <v>-0.138293718001549</v>
      </c>
      <c r="C59" s="5">
        <v>-0.244186156533323</v>
      </c>
      <c r="D59" s="5">
        <v>-0.280699921838699</v>
      </c>
      <c r="E59" s="5">
        <v>-0.210821662293319</v>
      </c>
      <c r="F59" s="5">
        <v>-0.525740510951072</v>
      </c>
      <c r="G59" s="5">
        <v>-0.458604381319275</v>
      </c>
      <c r="H59" s="5">
        <v>-0.354806401535283</v>
      </c>
    </row>
    <row r="60">
      <c r="A60" s="2" t="str">
        <f>HYPERLINK("https://www.suredividend.com/sure-analysis-BBY/","Best Buy Co. Inc.")</f>
        <v>Best Buy Co. Inc.</v>
      </c>
      <c r="B60" s="5">
        <v>-0.078166519043401</v>
      </c>
      <c r="C60" s="5">
        <v>-0.028114184326794</v>
      </c>
      <c r="D60" s="5">
        <v>0.197604790419161</v>
      </c>
      <c r="E60" s="5">
        <v>0.038025183892282</v>
      </c>
      <c r="F60" s="5">
        <v>-0.179886232116033</v>
      </c>
      <c r="G60" s="5">
        <v>-0.091429912100263</v>
      </c>
      <c r="H60" s="5">
        <v>0.324298961365335</v>
      </c>
    </row>
    <row r="61">
      <c r="A61" s="2" t="str">
        <f>HYPERLINK("https://www.suredividend.com/sure-analysis-BDX/","Becton, Dickinson And Co.")</f>
        <v>Becton, Dickinson And Co.</v>
      </c>
      <c r="B61" s="5">
        <v>-0.03506345590628</v>
      </c>
      <c r="C61" s="5">
        <v>-0.056585014328995</v>
      </c>
      <c r="D61" s="5">
        <v>-0.055127017344844</v>
      </c>
      <c r="E61" s="5">
        <v>-0.06716476602438</v>
      </c>
      <c r="F61" s="5">
        <v>-0.105263038786519</v>
      </c>
      <c r="G61" s="5">
        <v>0.037052710361433</v>
      </c>
      <c r="H61" s="5">
        <v>0.188820615979669</v>
      </c>
    </row>
    <row r="62">
      <c r="A62" s="2" t="str">
        <f>HYPERLINK("https://www.suredividend.com/sure-analysis-BEN/","Franklin Resources, Inc.")</f>
        <v>Franklin Resources, Inc.</v>
      </c>
      <c r="B62" s="5">
        <v>-0.110610159302675</v>
      </c>
      <c r="C62" s="5">
        <v>0.098468677494199</v>
      </c>
      <c r="D62" s="5">
        <v>0.170907364172371</v>
      </c>
      <c r="E62" s="5">
        <v>0.121683093252463</v>
      </c>
      <c r="F62" s="5">
        <v>0.098770520718452</v>
      </c>
      <c r="G62" s="5">
        <v>0.253346209887838</v>
      </c>
      <c r="H62" s="5">
        <v>-0.068533167963081</v>
      </c>
    </row>
    <row r="63">
      <c r="A63" s="2" t="str">
        <f>HYPERLINK("https://www.suredividend.com/sure-analysis-BF.B/","Brown-Forman Corp.")</f>
        <v>Brown-Forman Corp.</v>
      </c>
      <c r="B63" s="5">
        <v>0.002842609216038</v>
      </c>
      <c r="C63" s="5">
        <v>-0.10038920950208</v>
      </c>
      <c r="D63" s="5">
        <v>-0.061709108826625</v>
      </c>
      <c r="E63" s="5">
        <v>0.020554202192448</v>
      </c>
      <c r="F63" s="5">
        <v>-0.031736172302714</v>
      </c>
      <c r="G63" s="5">
        <v>0.014393399405861</v>
      </c>
      <c r="H63" s="5">
        <v>0.294630268428636</v>
      </c>
    </row>
    <row r="64">
      <c r="A64" s="2" t="str">
        <f>HYPERLINK("https://www.suredividend.com/sure-analysis-research-database/","Biogen Inc")</f>
        <v>Biogen Inc</v>
      </c>
      <c r="B64" s="5">
        <v>-0.062543360621617</v>
      </c>
      <c r="C64" s="5">
        <v>-0.072803375990668</v>
      </c>
      <c r="D64" s="5">
        <v>0.388104165596589</v>
      </c>
      <c r="E64" s="5">
        <v>-0.024086378737541</v>
      </c>
      <c r="F64" s="5">
        <v>0.290284077345428</v>
      </c>
      <c r="G64" s="5">
        <v>-0.001699235344095</v>
      </c>
      <c r="H64" s="5">
        <v>-0.055003846422826</v>
      </c>
    </row>
    <row r="65">
      <c r="A65" s="2" t="str">
        <f>HYPERLINK("https://www.suredividend.com/sure-analysis-research-database/","Bio-Rad Laboratories Inc.")</f>
        <v>Bio-Rad Laboratories Inc.</v>
      </c>
      <c r="B65" s="5">
        <v>0.068212708120964</v>
      </c>
      <c r="C65" s="5">
        <v>0.200305445520927</v>
      </c>
      <c r="D65" s="5">
        <v>0.051597257066399</v>
      </c>
      <c r="E65" s="5">
        <v>0.196223453589859</v>
      </c>
      <c r="F65" s="5">
        <v>-0.136539980087204</v>
      </c>
      <c r="G65" s="5">
        <v>-0.104982206405694</v>
      </c>
      <c r="H65" s="5">
        <v>0.912256690997566</v>
      </c>
    </row>
    <row r="66">
      <c r="A66" s="2" t="str">
        <f>HYPERLINK("https://www.suredividend.com/sure-analysis-BK/","Bank Of New York Mellon Corp")</f>
        <v>Bank Of New York Mellon Corp</v>
      </c>
      <c r="B66" s="5">
        <v>0.021899263388413</v>
      </c>
      <c r="C66" s="5">
        <v>0.143767547573421</v>
      </c>
      <c r="D66" s="5">
        <v>0.269099540127577</v>
      </c>
      <c r="E66" s="5">
        <v>0.136230318511943</v>
      </c>
      <c r="F66" s="5">
        <v>0.04183369224805</v>
      </c>
      <c r="G66" s="5">
        <v>0.215060788546756</v>
      </c>
      <c r="H66" s="5">
        <v>0.064094431384255</v>
      </c>
    </row>
    <row r="67">
      <c r="A67" s="2" t="str">
        <f>HYPERLINK("https://www.suredividend.com/sure-analysis-research-database/","Booking Holdings Inc")</f>
        <v>Booking Holdings Inc</v>
      </c>
      <c r="B67" s="5">
        <v>0.067342275373003</v>
      </c>
      <c r="C67" s="5">
        <v>0.256521405554703</v>
      </c>
      <c r="D67" s="5">
        <v>0.425749900702428</v>
      </c>
      <c r="E67" s="5">
        <v>0.300265968004446</v>
      </c>
      <c r="F67" s="5">
        <v>0.320074154676983</v>
      </c>
      <c r="G67" s="5">
        <v>0.180706062585892</v>
      </c>
      <c r="H67" s="5">
        <v>0.288431942334262</v>
      </c>
    </row>
    <row r="68">
      <c r="A68" s="2" t="str">
        <f>HYPERLINK("https://www.suredividend.com/sure-analysis-BKR/","Baker Hughes Co")</f>
        <v>Baker Hughes Co</v>
      </c>
      <c r="B68" s="5">
        <v>0.029008606949314</v>
      </c>
      <c r="C68" s="5">
        <v>0.100527080193921</v>
      </c>
      <c r="D68" s="5">
        <v>0.293362502103517</v>
      </c>
      <c r="E68" s="5">
        <v>0.099780929635143</v>
      </c>
      <c r="F68" s="5">
        <v>-0.00351609407944</v>
      </c>
      <c r="G68" s="5">
        <v>0.419050800963618</v>
      </c>
      <c r="H68" s="5">
        <v>0.225433438236712</v>
      </c>
    </row>
    <row r="69">
      <c r="A69" s="2" t="str">
        <f>HYPERLINK("https://www.suredividend.com/sure-analysis-BLK/","Blackrock Inc.")</f>
        <v>Blackrock Inc.</v>
      </c>
      <c r="B69" s="5">
        <v>-0.081779280469121</v>
      </c>
      <c r="C69" s="5">
        <v>-0.018159196778414</v>
      </c>
      <c r="D69" s="5">
        <v>0.063782744973831</v>
      </c>
      <c r="E69" s="5">
        <v>-0.018895615483397</v>
      </c>
      <c r="F69" s="5">
        <v>0.012137379553555</v>
      </c>
      <c r="G69" s="5">
        <v>0.05307689942437</v>
      </c>
      <c r="H69" s="5">
        <v>0.447787482356625</v>
      </c>
    </row>
    <row r="70">
      <c r="A70" s="2" t="str">
        <f>HYPERLINK("https://www.suredividend.com/sure-analysis-research-database/","Ball Corp.")</f>
        <v>Ball Corp.</v>
      </c>
      <c r="B70" s="5">
        <v>-0.205101807366735</v>
      </c>
      <c r="C70" s="5">
        <v>-0.25950790149505</v>
      </c>
      <c r="D70" s="5">
        <v>-0.235424208082564</v>
      </c>
      <c r="E70" s="5">
        <v>-0.276583650936256</v>
      </c>
      <c r="F70" s="5">
        <v>-0.227521532462104</v>
      </c>
      <c r="G70" s="5">
        <v>0.09319963439402</v>
      </c>
      <c r="H70" s="5">
        <v>0.813427558148941</v>
      </c>
    </row>
    <row r="71">
      <c r="A71" s="2" t="str">
        <f>HYPERLINK("https://www.suredividend.com/sure-analysis-BMY/","Bristol-Myers Squibb Co.")</f>
        <v>Bristol-Myers Squibb Co.</v>
      </c>
      <c r="B71" s="5">
        <v>-0.069173942243116</v>
      </c>
      <c r="C71" s="5">
        <v>-0.139057709222642</v>
      </c>
      <c r="D71" s="5">
        <v>0.025800435188063</v>
      </c>
      <c r="E71" s="5">
        <v>-0.02921189656694</v>
      </c>
      <c r="F71" s="5">
        <v>0.029295563780678</v>
      </c>
      <c r="G71" s="5">
        <v>0.242187037876846</v>
      </c>
      <c r="H71" s="5">
        <v>0.212693912906527</v>
      </c>
    </row>
    <row r="72">
      <c r="A72" s="2" t="str">
        <f>HYPERLINK("https://www.suredividend.com/sure-analysis-BR/","Broadridge Financial Solutions, Inc.")</f>
        <v>Broadridge Financial Solutions, Inc.</v>
      </c>
      <c r="B72" s="5">
        <v>-0.061661674697226</v>
      </c>
      <c r="C72" s="5">
        <v>-0.027900228066708</v>
      </c>
      <c r="D72" s="5">
        <v>-0.126267158170441</v>
      </c>
      <c r="E72" s="5">
        <v>0.074405427570267</v>
      </c>
      <c r="F72" s="5">
        <v>-0.004334746927884</v>
      </c>
      <c r="G72" s="5">
        <v>0.070629131126994</v>
      </c>
      <c r="H72" s="5">
        <v>0.531135352110132</v>
      </c>
    </row>
    <row r="73">
      <c r="A73" s="2" t="str">
        <f>HYPERLINK("https://www.suredividend.com/sure-analysis-research-database/","Berkshire Hathaway Inc.")</f>
        <v>Berkshire Hathaway Inc.</v>
      </c>
      <c r="B73" s="5">
        <v>0.012771060905643</v>
      </c>
      <c r="C73" s="5">
        <v>-0.011703305393009</v>
      </c>
      <c r="D73" s="5">
        <v>0.125256599560629</v>
      </c>
      <c r="E73" s="5">
        <v>0.011492392359987</v>
      </c>
      <c r="F73" s="5">
        <v>-0.039620089752259</v>
      </c>
      <c r="G73" s="5">
        <v>0.272812449079354</v>
      </c>
      <c r="H73" s="5">
        <v>0.55185258766266</v>
      </c>
    </row>
    <row r="74">
      <c r="A74" s="2" t="str">
        <f>HYPERLINK("https://www.suredividend.com/sure-analysis-research-database/","Boston Scientific Corp.")</f>
        <v>Boston Scientific Corp.</v>
      </c>
      <c r="B74" s="5">
        <v>-0.014020618556701</v>
      </c>
      <c r="C74" s="5">
        <v>0.026180257510729</v>
      </c>
      <c r="D74" s="5">
        <v>0.181032353667572</v>
      </c>
      <c r="E74" s="5">
        <v>0.03349902744759</v>
      </c>
      <c r="F74" s="5">
        <v>0.087807097361237</v>
      </c>
      <c r="G74" s="5">
        <v>0.26074347482204</v>
      </c>
      <c r="H74" s="5">
        <v>0.78632797908106</v>
      </c>
    </row>
    <row r="75">
      <c r="A75" s="2" t="str">
        <f>HYPERLINK("https://www.suredividend.com/sure-analysis-BWA/","BorgWarner Inc")</f>
        <v>BorgWarner Inc</v>
      </c>
      <c r="B75" s="5">
        <v>0.070842975345953</v>
      </c>
      <c r="C75" s="5">
        <v>0.194534434847209</v>
      </c>
      <c r="D75" s="5">
        <v>0.382776929587507</v>
      </c>
      <c r="E75" s="5">
        <v>0.266652706314068</v>
      </c>
      <c r="F75" s="5">
        <v>0.392333261172782</v>
      </c>
      <c r="G75" s="5">
        <v>0.122384287945358</v>
      </c>
      <c r="H75" s="5">
        <v>0.141505322232057</v>
      </c>
    </row>
    <row r="76">
      <c r="A76" s="2" t="str">
        <f>HYPERLINK("https://www.suredividend.com/sure-analysis-BXP/","Boston Properties, Inc.")</f>
        <v>Boston Properties, Inc.</v>
      </c>
      <c r="B76" s="5">
        <v>-0.130100688924218</v>
      </c>
      <c r="C76" s="5">
        <v>-0.057494825264765</v>
      </c>
      <c r="D76" s="5">
        <v>-0.161791157573304</v>
      </c>
      <c r="E76" s="5">
        <v>-0.028410772417875</v>
      </c>
      <c r="F76" s="5">
        <v>-0.4417872330296</v>
      </c>
      <c r="G76" s="5">
        <v>-0.29435711376369</v>
      </c>
      <c r="H76" s="5">
        <v>-0.336477469438653</v>
      </c>
    </row>
    <row r="77">
      <c r="A77" s="2" t="str">
        <f>HYPERLINK("https://www.suredividend.com/sure-analysis-C/","Citigroup Inc")</f>
        <v>Citigroup Inc</v>
      </c>
      <c r="B77" s="5">
        <v>0.027477919528949</v>
      </c>
      <c r="C77" s="5">
        <v>0.119101469475358</v>
      </c>
      <c r="D77" s="5">
        <v>0.094966084288334</v>
      </c>
      <c r="E77" s="5">
        <v>0.168832038724399</v>
      </c>
      <c r="F77" s="5">
        <v>-0.035840577574775</v>
      </c>
      <c r="G77" s="5">
        <v>-0.195076048784388</v>
      </c>
      <c r="H77" s="5">
        <v>-0.162233787183377</v>
      </c>
    </row>
    <row r="78">
      <c r="A78" s="2" t="str">
        <f>HYPERLINK("https://www.suredividend.com/sure-analysis-CAG/","Conagra Brands Inc")</f>
        <v>Conagra Brands Inc</v>
      </c>
      <c r="B78" s="5">
        <v>-0.01673525377229</v>
      </c>
      <c r="C78" s="5">
        <v>-0.051312254324549</v>
      </c>
      <c r="D78" s="5">
        <v>0.066492092068262</v>
      </c>
      <c r="E78" s="5">
        <v>-0.065530215131422</v>
      </c>
      <c r="F78" s="5">
        <v>0.080536771112524</v>
      </c>
      <c r="G78" s="5">
        <v>0.110632508932472</v>
      </c>
      <c r="H78" s="5">
        <v>0.134733809305197</v>
      </c>
    </row>
    <row r="79">
      <c r="A79" s="2" t="str">
        <f>HYPERLINK("https://www.suredividend.com/sure-analysis-CAH/","Cardinal Health, Inc.")</f>
        <v>Cardinal Health, Inc.</v>
      </c>
      <c r="B79" s="5">
        <v>-0.044108300495741</v>
      </c>
      <c r="C79" s="5">
        <v>-0.064258792172126</v>
      </c>
      <c r="D79" s="5">
        <v>0.073957390169291</v>
      </c>
      <c r="E79" s="5">
        <v>-0.021724990243267</v>
      </c>
      <c r="F79" s="5">
        <v>0.437251180667442</v>
      </c>
      <c r="G79" s="5">
        <v>0.540437508833958</v>
      </c>
      <c r="H79" s="5">
        <v>0.309167129459568</v>
      </c>
    </row>
    <row r="80">
      <c r="A80" s="2" t="str">
        <f>HYPERLINK("https://www.suredividend.com/sure-analysis-CARR/","Carrier Global Corp")</f>
        <v>Carrier Global Corp</v>
      </c>
      <c r="B80" s="5">
        <v>0.01919385796545</v>
      </c>
      <c r="C80" s="5">
        <v>0.07441063664282</v>
      </c>
      <c r="D80" s="5">
        <v>0.21776887618203</v>
      </c>
      <c r="E80" s="5">
        <v>0.158545454545454</v>
      </c>
      <c r="F80" s="5">
        <v>0.079729152687122</v>
      </c>
      <c r="G80" s="5">
        <v>0.382292540421716</v>
      </c>
      <c r="H80" s="5">
        <v>2.9825</v>
      </c>
    </row>
    <row r="81">
      <c r="A81" s="2" t="str">
        <f>HYPERLINK("https://www.suredividend.com/sure-analysis-CAT/","Caterpillar Inc.")</f>
        <v>Caterpillar Inc.</v>
      </c>
      <c r="B81" s="5">
        <v>0.030473038424281</v>
      </c>
      <c r="C81" s="5">
        <v>0.086383001176124</v>
      </c>
      <c r="D81" s="5">
        <v>0.428103962791322</v>
      </c>
      <c r="E81" s="5">
        <v>0.070828347444813</v>
      </c>
      <c r="F81" s="5">
        <v>0.335427670567657</v>
      </c>
      <c r="G81" s="5">
        <v>0.253108721697564</v>
      </c>
      <c r="H81" s="5">
        <v>0.96354547202461</v>
      </c>
    </row>
    <row r="82">
      <c r="A82" s="2" t="str">
        <f>HYPERLINK("https://www.suredividend.com/sure-analysis-CB/","Chubb Limited")</f>
        <v>Chubb Limited</v>
      </c>
      <c r="B82" s="5">
        <v>-0.013057567670606</v>
      </c>
      <c r="C82" s="5">
        <v>-0.051396796460258</v>
      </c>
      <c r="D82" s="5">
        <v>0.093841687146488</v>
      </c>
      <c r="E82" s="5">
        <v>-0.06119673617407</v>
      </c>
      <c r="F82" s="5">
        <v>0.024055665905671</v>
      </c>
      <c r="G82" s="5">
        <v>0.290643427191133</v>
      </c>
      <c r="H82" s="5">
        <v>0.638470107216547</v>
      </c>
    </row>
    <row r="83">
      <c r="A83" s="2" t="str">
        <f>HYPERLINK("https://www.suredividend.com/sure-analysis-CBOE/","Cboe Global Markets Inc.")</f>
        <v>Cboe Global Markets Inc.</v>
      </c>
      <c r="B83" s="5">
        <v>0.021239948974357</v>
      </c>
      <c r="C83" s="5">
        <v>-0.011148728988572</v>
      </c>
      <c r="D83" s="5">
        <v>0.063436006238779</v>
      </c>
      <c r="E83" s="5">
        <v>0.011390848436988</v>
      </c>
      <c r="F83" s="5">
        <v>0.066260664926257</v>
      </c>
      <c r="G83" s="5">
        <v>0.328751744899846</v>
      </c>
      <c r="H83" s="5">
        <v>0.194721337225951</v>
      </c>
    </row>
    <row r="84">
      <c r="A84" s="2" t="str">
        <f>HYPERLINK("https://www.suredividend.com/sure-analysis-research-database/","CBRE Group Inc")</f>
        <v>CBRE Group Inc</v>
      </c>
      <c r="B84" s="5">
        <v>-0.014000459031443</v>
      </c>
      <c r="C84" s="5">
        <v>0.084164037854889</v>
      </c>
      <c r="D84" s="5">
        <v>0.113819030334456</v>
      </c>
      <c r="E84" s="5">
        <v>0.116424116424116</v>
      </c>
      <c r="F84" s="5">
        <v>-0.042247241110244</v>
      </c>
      <c r="G84" s="5">
        <v>0.121231893514289</v>
      </c>
      <c r="H84" s="5">
        <v>0.863774403470715</v>
      </c>
    </row>
    <row r="85">
      <c r="A85" s="2" t="str">
        <f>HYPERLINK("https://www.suredividend.com/sure-analysis-CCI/","Crown Castle Inc")</f>
        <v>Crown Castle Inc</v>
      </c>
      <c r="B85" s="5">
        <v>-0.099061450983078</v>
      </c>
      <c r="C85" s="5">
        <v>-0.051543090566059</v>
      </c>
      <c r="D85" s="5">
        <v>-0.200579186488566</v>
      </c>
      <c r="E85" s="5">
        <v>-0.030448245355352</v>
      </c>
      <c r="F85" s="5">
        <v>-0.238056502360107</v>
      </c>
      <c r="G85" s="5">
        <v>-0.057346938044089</v>
      </c>
      <c r="H85" s="5">
        <v>0.492366247625445</v>
      </c>
    </row>
    <row r="86">
      <c r="A86" s="2" t="str">
        <f>HYPERLINK("https://www.suredividend.com/sure-analysis-research-database/","Carnival Corp.")</f>
        <v>Carnival Corp.</v>
      </c>
      <c r="B86" s="5">
        <v>-0.058474576271186</v>
      </c>
      <c r="C86" s="5">
        <v>0.111</v>
      </c>
      <c r="D86" s="5">
        <v>0.185699039487726</v>
      </c>
      <c r="E86" s="5">
        <v>0.378411910669975</v>
      </c>
      <c r="F86" s="5">
        <v>-0.391899288451012</v>
      </c>
      <c r="G86" s="5">
        <v>-0.612486920125566</v>
      </c>
      <c r="H86" s="5">
        <v>-0.815421830065142</v>
      </c>
    </row>
    <row r="87">
      <c r="A87" s="2" t="str">
        <f>HYPERLINK("https://www.suredividend.com/sure-analysis-research-database/","Cadence Design Systems, Inc.")</f>
        <v>Cadence Design Systems, Inc.</v>
      </c>
      <c r="B87" s="5">
        <v>0.05730427764326</v>
      </c>
      <c r="C87" s="5">
        <v>0.139592878269442</v>
      </c>
      <c r="D87" s="5">
        <v>0.168460486412558</v>
      </c>
      <c r="E87" s="5">
        <v>0.223232071713147</v>
      </c>
      <c r="F87" s="5">
        <v>0.27028250048484</v>
      </c>
      <c r="G87" s="5">
        <v>0.525502678363481</v>
      </c>
      <c r="H87" s="5">
        <v>4.00127258844489</v>
      </c>
    </row>
    <row r="88">
      <c r="A88" s="2" t="str">
        <f>HYPERLINK("https://www.suredividend.com/sure-analysis-research-database/","CDW Corp")</f>
        <v>CDW Corp</v>
      </c>
      <c r="B88" s="5">
        <v>0.005643935313199</v>
      </c>
      <c r="C88" s="5">
        <v>0.06417677906417</v>
      </c>
      <c r="D88" s="5">
        <v>0.203856065074979</v>
      </c>
      <c r="E88" s="5">
        <v>0.132348853077694</v>
      </c>
      <c r="F88" s="5">
        <v>0.189208827854015</v>
      </c>
      <c r="G88" s="5">
        <v>0.360727394938928</v>
      </c>
      <c r="H88" s="5">
        <v>1.90795443728781</v>
      </c>
    </row>
    <row r="89">
      <c r="A89" s="2" t="str">
        <f>HYPERLINK("https://www.suredividend.com/sure-analysis-CE/","Celanese Corp")</f>
        <v>Celanese Corp</v>
      </c>
      <c r="B89" s="5">
        <v>-0.001488066603808</v>
      </c>
      <c r="C89" s="5">
        <v>0.148045722713864</v>
      </c>
      <c r="D89" s="5">
        <v>0.180622770453526</v>
      </c>
      <c r="E89" s="5">
        <v>0.22518807237011</v>
      </c>
      <c r="F89" s="5">
        <v>-0.118654047298569</v>
      </c>
      <c r="G89" s="5">
        <v>-0.095842574677929</v>
      </c>
      <c r="H89" s="5">
        <v>0.327664764114034</v>
      </c>
    </row>
    <row r="90">
      <c r="A90" s="2" t="str">
        <f>HYPERLINK("https://www.suredividend.com/sure-analysis-research-database/","Cerner Corp.")</f>
        <v>Cerner Corp.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</row>
    <row r="91">
      <c r="A91" s="2" t="str">
        <f>HYPERLINK("https://www.suredividend.com/sure-analysis-CF/","CF Industries Holdings Inc")</f>
        <v>CF Industries Holdings Inc</v>
      </c>
      <c r="B91" s="5">
        <v>0.007316371696935</v>
      </c>
      <c r="C91" s="5">
        <v>-0.170814518829901</v>
      </c>
      <c r="D91" s="5">
        <v>-0.186816920550427</v>
      </c>
      <c r="E91" s="5">
        <v>0.015946684023601</v>
      </c>
      <c r="F91" s="5">
        <v>-0.040079146677599</v>
      </c>
      <c r="G91" s="5">
        <v>0.963465324874206</v>
      </c>
      <c r="H91" s="5">
        <v>1.34092903583392</v>
      </c>
    </row>
    <row r="92">
      <c r="A92" s="2" t="str">
        <f>HYPERLINK("https://www.suredividend.com/sure-analysis-CFG/","Citizens Financial Group Inc")</f>
        <v>Citizens Financial Group Inc</v>
      </c>
      <c r="B92" s="5">
        <v>-0.077857785778577</v>
      </c>
      <c r="C92" s="5">
        <v>-0.007637654557166</v>
      </c>
      <c r="D92" s="5">
        <v>0.155632509989819</v>
      </c>
      <c r="E92" s="5">
        <v>0.051092643890427</v>
      </c>
      <c r="F92" s="5">
        <v>-0.113531941403985</v>
      </c>
      <c r="G92" s="5">
        <v>0.010718848500693</v>
      </c>
      <c r="H92" s="5">
        <v>0.132610504147101</v>
      </c>
    </row>
    <row r="93">
      <c r="A93" s="2" t="str">
        <f>HYPERLINK("https://www.suredividend.com/sure-analysis-CHD/","Church &amp; Dwight Co., Inc.")</f>
        <v>Church &amp; Dwight Co., Inc.</v>
      </c>
      <c r="B93" s="5">
        <v>0.019253507541532</v>
      </c>
      <c r="C93" s="5">
        <v>0.017168185413986</v>
      </c>
      <c r="D93" s="5">
        <v>0.007305416150375</v>
      </c>
      <c r="E93" s="5">
        <v>0.048208636084165</v>
      </c>
      <c r="F93" s="5">
        <v>-0.153053713007695</v>
      </c>
      <c r="G93" s="5">
        <v>0.106966449269076</v>
      </c>
      <c r="H93" s="5">
        <v>0.793418312372499</v>
      </c>
    </row>
    <row r="94">
      <c r="A94" s="2" t="str">
        <f>HYPERLINK("https://www.suredividend.com/sure-analysis-CHRW/","C.H. Robinson Worldwide, Inc.")</f>
        <v>C.H. Robinson Worldwide, Inc.</v>
      </c>
      <c r="B94" s="5">
        <v>0.036142090045435</v>
      </c>
      <c r="C94" s="5">
        <v>0.022220094153459</v>
      </c>
      <c r="D94" s="5">
        <v>-0.151457338617063</v>
      </c>
      <c r="E94" s="5">
        <v>0.095893403232852</v>
      </c>
      <c r="F94" s="5">
        <v>0.059052130400411</v>
      </c>
      <c r="G94" s="5">
        <v>0.170497945737609</v>
      </c>
      <c r="H94" s="5">
        <v>0.218679783810044</v>
      </c>
    </row>
    <row r="95">
      <c r="A95" s="2" t="str">
        <f>HYPERLINK("https://www.suredividend.com/sure-analysis-research-database/","Charter Communications Inc.")</f>
        <v>Charter Communications Inc.</v>
      </c>
      <c r="B95" s="5">
        <v>-0.08939207482156</v>
      </c>
      <c r="C95" s="5">
        <v>-0.057831877562453</v>
      </c>
      <c r="D95" s="5">
        <v>-0.09127081593555</v>
      </c>
      <c r="E95" s="5">
        <v>0.091064582718962</v>
      </c>
      <c r="F95" s="5">
        <v>-0.327223464804611</v>
      </c>
      <c r="G95" s="5">
        <v>-0.391119741952471</v>
      </c>
      <c r="H95" s="5">
        <v>0.111885800150262</v>
      </c>
    </row>
    <row r="96">
      <c r="A96" s="2" t="str">
        <f>HYPERLINK("https://www.suredividend.com/sure-analysis-CI/","Cigna Group (The)")</f>
        <v>Cigna Group (The)</v>
      </c>
      <c r="B96" s="5">
        <v>-0.019207765132095</v>
      </c>
      <c r="C96" s="5">
        <v>-0.11993989205103</v>
      </c>
      <c r="D96" s="5">
        <v>8.88686752568E-4</v>
      </c>
      <c r="E96" s="5">
        <v>-0.133910786503289</v>
      </c>
      <c r="F96" s="5">
        <v>0.202573524943856</v>
      </c>
      <c r="G96" s="5">
        <v>0.311099272926305</v>
      </c>
      <c r="H96" s="5">
        <v>0.526195875542999</v>
      </c>
    </row>
    <row r="97">
      <c r="A97" s="2" t="str">
        <f>HYPERLINK("https://www.suredividend.com/sure-analysis-CINF/","Cincinnati Financial Corp.")</f>
        <v>Cincinnati Financial Corp.</v>
      </c>
      <c r="B97" s="5">
        <v>0.051689688124402</v>
      </c>
      <c r="C97" s="5">
        <v>0.103614506158489</v>
      </c>
      <c r="D97" s="5">
        <v>0.267248544433255</v>
      </c>
      <c r="E97" s="5">
        <v>0.182342025588436</v>
      </c>
      <c r="F97" s="5">
        <v>0.007107821931756</v>
      </c>
      <c r="G97" s="5">
        <v>0.269779335720594</v>
      </c>
      <c r="H97" s="5">
        <v>0.847646258005042</v>
      </c>
    </row>
    <row r="98">
      <c r="A98" s="2" t="str">
        <f>HYPERLINK("https://www.suredividend.com/sure-analysis-CL/","Colgate-Palmolive Co.")</f>
        <v>Colgate-Palmolive Co.</v>
      </c>
      <c r="B98" s="5">
        <v>-0.004576659038901</v>
      </c>
      <c r="C98" s="5">
        <v>-0.048034664668762</v>
      </c>
      <c r="D98" s="5">
        <v>-0.041758344282815</v>
      </c>
      <c r="E98" s="5">
        <v>-0.055526606179499</v>
      </c>
      <c r="F98" s="5">
        <v>-0.020105396641989</v>
      </c>
      <c r="G98" s="5">
        <v>0.041443684584098</v>
      </c>
      <c r="H98" s="5">
        <v>0.195899495927149</v>
      </c>
    </row>
    <row r="99">
      <c r="A99" s="2" t="str">
        <f>HYPERLINK("https://www.suredividend.com/sure-analysis-CLX/","Clorox Co.")</f>
        <v>Clorox Co.</v>
      </c>
      <c r="B99" s="5">
        <v>0.006848872520514</v>
      </c>
      <c r="C99" s="5">
        <v>0.042791734756289</v>
      </c>
      <c r="D99" s="5">
        <v>0.109398527019474</v>
      </c>
      <c r="E99" s="5">
        <v>0.119702466535748</v>
      </c>
      <c r="F99" s="5">
        <v>0.112197559060738</v>
      </c>
      <c r="G99" s="5">
        <v>-0.072768870548823</v>
      </c>
      <c r="H99" s="5">
        <v>0.351991504395295</v>
      </c>
    </row>
    <row r="100">
      <c r="A100" s="2" t="str">
        <f>HYPERLINK("https://www.suredividend.com/sure-analysis-CMA/","Comerica, Inc.")</f>
        <v>Comerica, Inc.</v>
      </c>
      <c r="B100" s="5">
        <v>-0.079453508422867</v>
      </c>
      <c r="C100" s="5">
        <v>-1.0086353595E-5</v>
      </c>
      <c r="D100" s="5">
        <v>-0.127526903349089</v>
      </c>
      <c r="E100" s="5">
        <v>0.038145100972326</v>
      </c>
      <c r="F100" s="5">
        <v>-0.202958471150312</v>
      </c>
      <c r="G100" s="5">
        <v>0.090851933354291</v>
      </c>
      <c r="H100" s="5">
        <v>-0.139805204302461</v>
      </c>
    </row>
    <row r="101">
      <c r="A101" s="2" t="str">
        <f>HYPERLINK("https://www.suredividend.com/sure-analysis-CMCSA/","Comcast Corp")</f>
        <v>Comcast Corp</v>
      </c>
      <c r="B101" s="5">
        <v>-0.06855141356017</v>
      </c>
      <c r="C101" s="5">
        <v>0.038204127161182</v>
      </c>
      <c r="D101" s="5">
        <v>0.050365638965377</v>
      </c>
      <c r="E101" s="5">
        <v>0.064626822991135</v>
      </c>
      <c r="F101" s="5">
        <v>-0.198363567852721</v>
      </c>
      <c r="G101" s="5">
        <v>-0.287125755382459</v>
      </c>
      <c r="H101" s="5">
        <v>0.119005969234098</v>
      </c>
    </row>
    <row r="102">
      <c r="A102" s="2" t="str">
        <f>HYPERLINK("https://www.suredividend.com/sure-analysis-CME/","CME Group Inc")</f>
        <v>CME Group Inc</v>
      </c>
      <c r="B102" s="5">
        <v>0.049504389691305</v>
      </c>
      <c r="C102" s="5">
        <v>0.083144128492495</v>
      </c>
      <c r="D102" s="5">
        <v>-0.012401874459003</v>
      </c>
      <c r="E102" s="5">
        <v>0.101867269267364</v>
      </c>
      <c r="F102" s="5">
        <v>-0.203694917468601</v>
      </c>
      <c r="G102" s="5">
        <v>-0.046353430302069</v>
      </c>
      <c r="H102" s="5">
        <v>0.292954864856943</v>
      </c>
    </row>
    <row r="103">
      <c r="A103" s="2" t="str">
        <f>HYPERLINK("https://www.suredividend.com/sure-analysis-research-database/","Chipotle Mexican Grill")</f>
        <v>Chipotle Mexican Grill</v>
      </c>
      <c r="B103" s="5">
        <v>-0.108076339214516</v>
      </c>
      <c r="C103" s="5">
        <v>-0.059119684960869</v>
      </c>
      <c r="D103" s="5">
        <v>-0.065894637864053</v>
      </c>
      <c r="E103" s="5">
        <v>0.088296131864013</v>
      </c>
      <c r="F103" s="5">
        <v>0.046953434839282</v>
      </c>
      <c r="G103" s="5">
        <v>0.117591331635976</v>
      </c>
      <c r="H103" s="5">
        <v>3.71889746554579</v>
      </c>
    </row>
    <row r="104">
      <c r="A104" s="2" t="str">
        <f>HYPERLINK("https://www.suredividend.com/sure-analysis-CMI/","Cummins Inc.")</f>
        <v>Cummins Inc.</v>
      </c>
      <c r="B104" s="5">
        <v>0.013980642187739</v>
      </c>
      <c r="C104" s="5">
        <v>0.039802273978188</v>
      </c>
      <c r="D104" s="5">
        <v>0.227659882172053</v>
      </c>
      <c r="E104" s="5">
        <v>0.071817059277223</v>
      </c>
      <c r="F104" s="5">
        <v>0.31166172281781</v>
      </c>
      <c r="G104" s="5">
        <v>0.049878803807</v>
      </c>
      <c r="H104" s="5">
        <v>0.863710651807631</v>
      </c>
    </row>
    <row r="105">
      <c r="A105" s="2" t="str">
        <f>HYPERLINK("https://www.suredividend.com/sure-analysis-CMS/","CMS Energy Corporation")</f>
        <v>CMS Energy Corporation</v>
      </c>
      <c r="B105" s="5">
        <v>-0.038628374600767</v>
      </c>
      <c r="C105" s="5">
        <v>-0.003203275569984</v>
      </c>
      <c r="D105" s="5">
        <v>-0.094182879995882</v>
      </c>
      <c r="E105" s="5">
        <v>-0.047432572903086</v>
      </c>
      <c r="F105" s="5">
        <v>-0.080080923362623</v>
      </c>
      <c r="G105" s="5">
        <v>0.175844106336864</v>
      </c>
      <c r="H105" s="5">
        <v>0.617940100526425</v>
      </c>
    </row>
    <row r="106">
      <c r="A106" s="2" t="str">
        <f>HYPERLINK("https://www.suredividend.com/sure-analysis-research-database/","Centene Corp.")</f>
        <v>Centene Corp.</v>
      </c>
      <c r="B106" s="5">
        <v>-0.02732009576116</v>
      </c>
      <c r="C106" s="5">
        <v>-0.194894509849632</v>
      </c>
      <c r="D106" s="5">
        <v>-0.232981676846196</v>
      </c>
      <c r="E106" s="5">
        <v>-0.157785635898061</v>
      </c>
      <c r="F106" s="5">
        <v>-0.197327135386403</v>
      </c>
      <c r="G106" s="5">
        <v>0.164951931185697</v>
      </c>
      <c r="H106" s="5">
        <v>0.370708473903552</v>
      </c>
    </row>
    <row r="107">
      <c r="A107" s="2" t="str">
        <f>HYPERLINK("https://www.suredividend.com/sure-analysis-CNP/","Centerpoint Energy Inc.")</f>
        <v>Centerpoint Energy Inc.</v>
      </c>
      <c r="B107" s="5">
        <v>-0.020699401940676</v>
      </c>
      <c r="C107" s="5">
        <v>-0.067638082110859</v>
      </c>
      <c r="D107" s="5">
        <v>-0.094608763269351</v>
      </c>
      <c r="E107" s="5">
        <v>-0.046497110292192</v>
      </c>
      <c r="F107" s="5">
        <v>0.003436620315264</v>
      </c>
      <c r="G107" s="5">
        <v>0.501339632512643</v>
      </c>
      <c r="H107" s="5">
        <v>0.24975255691191</v>
      </c>
    </row>
    <row r="108">
      <c r="A108" s="2" t="str">
        <f>HYPERLINK("https://www.suredividend.com/sure-analysis-COF/","Capital One Financial Corp.")</f>
        <v>Capital One Financial Corp.</v>
      </c>
      <c r="B108" s="5">
        <v>-0.126816608996539</v>
      </c>
      <c r="C108" s="5">
        <v>0.07445845973708</v>
      </c>
      <c r="D108" s="5">
        <v>-0.05293843349224</v>
      </c>
      <c r="E108" s="5">
        <v>0.091218469634743</v>
      </c>
      <c r="F108" s="5">
        <v>-0.213782714591597</v>
      </c>
      <c r="G108" s="5">
        <v>-0.167376741815026</v>
      </c>
      <c r="H108" s="5">
        <v>0.090584176697541</v>
      </c>
    </row>
    <row r="109">
      <c r="A109" s="2" t="str">
        <f>HYPERLINK("https://www.suredividend.com/sure-analysis-research-database/","Cabot Oil &amp; Gas Corp.")</f>
        <v>Cabot Oil &amp; Gas Corp.</v>
      </c>
      <c r="B109" s="5">
        <v>0.249298147108366</v>
      </c>
      <c r="C109" s="5">
        <v>0.255629168971004</v>
      </c>
      <c r="D109" s="5">
        <v>0.180872518840887</v>
      </c>
      <c r="E109" s="5">
        <v>0.392173793345096</v>
      </c>
      <c r="F109" s="5">
        <v>0.340482573726541</v>
      </c>
      <c r="G109" s="5">
        <v>0.319394205339247</v>
      </c>
      <c r="H109" s="5">
        <v>-0.066349994964584</v>
      </c>
    </row>
    <row r="110">
      <c r="A110" s="2" t="str">
        <f>HYPERLINK("https://www.suredividend.com/sure-analysis-research-database/","Cooper Companies, Inc.")</f>
        <v>Cooper Companies, Inc.</v>
      </c>
      <c r="B110" s="5">
        <v>-0.007560156845044</v>
      </c>
      <c r="C110" s="5">
        <v>0.09158843011209</v>
      </c>
      <c r="D110" s="5">
        <v>0.190541857118057</v>
      </c>
      <c r="E110" s="5">
        <v>0.06402412284018</v>
      </c>
      <c r="F110" s="5">
        <v>-0.171162944544885</v>
      </c>
      <c r="G110" s="5">
        <v>-0.052839959002435</v>
      </c>
      <c r="H110" s="5">
        <v>0.502405360334294</v>
      </c>
    </row>
    <row r="111">
      <c r="A111" s="2" t="str">
        <f>HYPERLINK("https://www.suredividend.com/sure-analysis-COP/","Conoco Phillips")</f>
        <v>Conoco Phillips</v>
      </c>
      <c r="B111" s="5">
        <v>0.009376498177101</v>
      </c>
      <c r="C111" s="5">
        <v>-0.101289414754438</v>
      </c>
      <c r="D111" s="5">
        <v>0.01344985270275</v>
      </c>
      <c r="E111" s="5">
        <v>-0.075223235186462</v>
      </c>
      <c r="F111" s="5">
        <v>0.136570494780605</v>
      </c>
      <c r="G111" s="5">
        <v>1.10957191069271</v>
      </c>
      <c r="H111" s="5">
        <v>1.35836564219008</v>
      </c>
    </row>
    <row r="112">
      <c r="A112" s="2" t="str">
        <f>HYPERLINK("https://www.suredividend.com/sure-analysis-COST/","Costco Wholesale Corp")</f>
        <v>Costco Wholesale Corp</v>
      </c>
      <c r="B112" s="5">
        <v>-0.076806526806526</v>
      </c>
      <c r="C112" s="5">
        <v>-0.037293288277649</v>
      </c>
      <c r="D112" s="5">
        <v>-0.081222121888569</v>
      </c>
      <c r="E112" s="5">
        <v>0.042907642130343</v>
      </c>
      <c r="F112" s="5">
        <v>-0.089348504598956</v>
      </c>
      <c r="G112" s="5">
        <v>0.510713842965355</v>
      </c>
      <c r="H112" s="5">
        <v>1.68648110882492</v>
      </c>
    </row>
    <row r="113">
      <c r="A113" s="2" t="str">
        <f>HYPERLINK("https://www.suredividend.com/sure-analysis-research-database/","Coty Inc")</f>
        <v>Coty Inc</v>
      </c>
      <c r="B113" s="5">
        <v>0.133072407045009</v>
      </c>
      <c r="C113" s="5">
        <v>0.434944237918215</v>
      </c>
      <c r="D113" s="5">
        <v>0.537848605577689</v>
      </c>
      <c r="E113" s="5">
        <v>0.352803738317756</v>
      </c>
      <c r="F113" s="5">
        <v>0.426108374384236</v>
      </c>
      <c r="G113" s="5">
        <v>0.48081841432225</v>
      </c>
      <c r="H113" s="5">
        <v>-0.359052416007084</v>
      </c>
    </row>
    <row r="114">
      <c r="A114" s="2" t="str">
        <f>HYPERLINK("https://www.suredividend.com/sure-analysis-CPB/","Campbell Soup Co.")</f>
        <v>Campbell Soup Co.</v>
      </c>
      <c r="B114" s="5">
        <v>0.03007075471698</v>
      </c>
      <c r="C114" s="5">
        <v>-0.024817746419121</v>
      </c>
      <c r="D114" s="5">
        <v>0.082162590748036</v>
      </c>
      <c r="E114" s="5">
        <v>-0.070355680745843</v>
      </c>
      <c r="F114" s="5">
        <v>0.186012251612917</v>
      </c>
      <c r="G114" s="5">
        <v>0.218774853379594</v>
      </c>
      <c r="H114" s="5">
        <v>0.465001802950129</v>
      </c>
    </row>
    <row r="115">
      <c r="A115" s="2" t="str">
        <f>HYPERLINK("https://www.suredividend.com/sure-analysis-research-database/","Copart, Inc.")</f>
        <v>Copart, Inc.</v>
      </c>
      <c r="B115" s="5">
        <v>0.040501165501165</v>
      </c>
      <c r="C115" s="5">
        <v>0.063588979895755</v>
      </c>
      <c r="D115" s="5">
        <v>0.227147766323023</v>
      </c>
      <c r="E115" s="5">
        <v>0.172934800459845</v>
      </c>
      <c r="F115" s="5">
        <v>0.206317034034287</v>
      </c>
      <c r="G115" s="5">
        <v>0.372010373643262</v>
      </c>
      <c r="H115" s="5">
        <v>2.09445407279029</v>
      </c>
    </row>
    <row r="116">
      <c r="A116" s="2" t="str">
        <f>HYPERLINK("https://www.suredividend.com/sure-analysis-research-database/","Salesforce Inc")</f>
        <v>Salesforce Inc</v>
      </c>
      <c r="B116" s="5">
        <v>0.089978952291861</v>
      </c>
      <c r="C116" s="5">
        <v>0.289637520752628</v>
      </c>
      <c r="D116" s="5">
        <v>0.213026221614939</v>
      </c>
      <c r="E116" s="5">
        <v>0.406063805716871</v>
      </c>
      <c r="F116" s="5">
        <v>-0.081670853652529</v>
      </c>
      <c r="G116" s="5">
        <v>-0.092046948814104</v>
      </c>
      <c r="H116" s="5">
        <v>0.529117454068241</v>
      </c>
    </row>
    <row r="117">
      <c r="A117" s="2" t="str">
        <f>HYPERLINK("https://www.suredividend.com/sure-analysis-CSCO/","Cisco Systems, Inc.")</f>
        <v>Cisco Systems, Inc.</v>
      </c>
      <c r="B117" s="5">
        <v>0.013366234834464</v>
      </c>
      <c r="C117" s="5">
        <v>-5.27319190362E-4</v>
      </c>
      <c r="D117" s="5">
        <v>0.124359448224251</v>
      </c>
      <c r="E117" s="5">
        <v>0.042689325975828</v>
      </c>
      <c r="F117" s="5">
        <v>-0.106733395808825</v>
      </c>
      <c r="G117" s="5">
        <v>0.163474273950028</v>
      </c>
      <c r="H117" s="5">
        <v>0.280392431966161</v>
      </c>
    </row>
    <row r="118">
      <c r="A118" s="2" t="str">
        <f>HYPERLINK("https://www.suredividend.com/sure-analysis-CSX/","CSX Corp.")</f>
        <v>CSX Corp.</v>
      </c>
      <c r="B118" s="5">
        <v>-0.031242808182966</v>
      </c>
      <c r="C118" s="5">
        <v>-0.024590343600968</v>
      </c>
      <c r="D118" s="5">
        <v>0.003863990125716</v>
      </c>
      <c r="E118" s="5">
        <v>0.009096445648089</v>
      </c>
      <c r="F118" s="5">
        <v>-0.156911834359564</v>
      </c>
      <c r="G118" s="5">
        <v>0.084696894249887</v>
      </c>
      <c r="H118" s="5">
        <v>0.803852078338718</v>
      </c>
    </row>
    <row r="119">
      <c r="A119" s="2" t="str">
        <f>HYPERLINK("https://www.suredividend.com/sure-analysis-CTAS/","Cintas Corporation")</f>
        <v>Cintas Corporation</v>
      </c>
      <c r="B119" s="5">
        <v>0.001281940010102</v>
      </c>
      <c r="C119" s="5">
        <v>-0.042252104563483</v>
      </c>
      <c r="D119" s="5">
        <v>0.094501680333178</v>
      </c>
      <c r="E119" s="5">
        <v>-0.01911531905003</v>
      </c>
      <c r="F119" s="5">
        <v>0.178216396100433</v>
      </c>
      <c r="G119" s="5">
        <v>0.379358355646253</v>
      </c>
      <c r="H119" s="5">
        <v>1.71983680363621</v>
      </c>
    </row>
    <row r="120">
      <c r="A120" s="2" t="str">
        <f>HYPERLINK("https://www.suredividend.com/sure-analysis-CTSH/","Cognizant Technology Solutions Corp.")</f>
        <v>Cognizant Technology Solutions Corp.</v>
      </c>
      <c r="B120" s="5">
        <v>-0.079282682593967</v>
      </c>
      <c r="C120" s="5">
        <v>0.006753004241755</v>
      </c>
      <c r="D120" s="5">
        <v>0.012323017480134</v>
      </c>
      <c r="E120" s="5">
        <v>0.098293202488809</v>
      </c>
      <c r="F120" s="5">
        <v>-0.284531862585272</v>
      </c>
      <c r="G120" s="5">
        <v>-0.110613056951197</v>
      </c>
      <c r="H120" s="5">
        <v>-0.17769494244259</v>
      </c>
    </row>
    <row r="121">
      <c r="A121" s="2" t="str">
        <f>HYPERLINK("https://www.suredividend.com/sure-analysis-research-database/","Corteva Inc")</f>
        <v>Corteva Inc</v>
      </c>
      <c r="B121" s="5">
        <v>0.038279422671002</v>
      </c>
      <c r="C121" s="5">
        <v>-0.051340781623711</v>
      </c>
      <c r="D121" s="5">
        <v>0.04736317688106</v>
      </c>
      <c r="E121" s="5">
        <v>0.086326273065247</v>
      </c>
      <c r="F121" s="5">
        <v>0.25231983894813</v>
      </c>
      <c r="G121" s="5">
        <v>0.487351673445752</v>
      </c>
      <c r="H121" s="5">
        <v>1.19655172413793</v>
      </c>
    </row>
    <row r="122">
      <c r="A122" s="2" t="str">
        <f>HYPERLINK("https://www.suredividend.com/sure-analysis-research-database/","Citrix Systems, Inc.")</f>
        <v>Citrix Systems, Inc.</v>
      </c>
      <c r="B122" s="5">
        <v>0.0</v>
      </c>
      <c r="C122" s="5">
        <v>0.0</v>
      </c>
      <c r="D122" s="5">
        <v>0.0</v>
      </c>
      <c r="E122" s="5">
        <v>0.0</v>
      </c>
      <c r="F122" s="5">
        <v>0.0</v>
      </c>
      <c r="G122" s="5">
        <v>0.0</v>
      </c>
      <c r="H122" s="5">
        <v>0.0</v>
      </c>
    </row>
    <row r="123">
      <c r="A123" s="2" t="str">
        <f>HYPERLINK("https://www.suredividend.com/sure-analysis-CVS/","CVS Health Corp")</f>
        <v>CVS Health Corp</v>
      </c>
      <c r="B123" s="5">
        <v>-0.04616998950682</v>
      </c>
      <c r="C123" s="5">
        <v>-0.196968090745256</v>
      </c>
      <c r="D123" s="5">
        <v>-0.166609789813712</v>
      </c>
      <c r="E123" s="5">
        <v>-0.11605302169187</v>
      </c>
      <c r="F123" s="5">
        <v>-0.203477011242453</v>
      </c>
      <c r="G123" s="5">
        <v>0.240362966500648</v>
      </c>
      <c r="H123" s="5">
        <v>0.3966399379954</v>
      </c>
    </row>
    <row r="124">
      <c r="A124" s="2" t="str">
        <f>HYPERLINK("https://www.suredividend.com/sure-analysis-CVX/","Chevron Corp.")</f>
        <v>Chevron Corp.</v>
      </c>
      <c r="B124" s="5">
        <v>-0.017891216687276</v>
      </c>
      <c r="C124" s="5">
        <v>-0.080714452499586</v>
      </c>
      <c r="D124" s="5">
        <v>0.062436842135771</v>
      </c>
      <c r="E124" s="5">
        <v>-0.072827135319125</v>
      </c>
      <c r="F124" s="5">
        <v>0.075459495545866</v>
      </c>
      <c r="G124" s="5">
        <v>0.712160637534887</v>
      </c>
      <c r="H124" s="5">
        <v>0.812221509364316</v>
      </c>
    </row>
    <row r="125">
      <c r="A125" s="2" t="str">
        <f>HYPERLINK("https://www.suredividend.com/sure-analysis-research-database/","Concho Resources Inc")</f>
        <v>Concho Resources Inc</v>
      </c>
      <c r="B125" s="5">
        <v>0.101410342511752</v>
      </c>
      <c r="C125" s="5">
        <v>0.35593220338983</v>
      </c>
      <c r="D125" s="5">
        <v>0.311457056778493</v>
      </c>
      <c r="E125" s="5">
        <v>0.124250214224507</v>
      </c>
      <c r="F125" s="5">
        <v>-0.261109822058124</v>
      </c>
      <c r="G125" s="5">
        <v>-0.463728509287878</v>
      </c>
      <c r="H125" s="5">
        <v>-0.131124676986327</v>
      </c>
    </row>
    <row r="126">
      <c r="A126" s="2" t="str">
        <f>HYPERLINK("https://www.suredividend.com/sure-analysis-D/","Dominion Energy Inc")</f>
        <v>Dominion Energy Inc</v>
      </c>
      <c r="B126" s="5">
        <v>-0.060073628125877</v>
      </c>
      <c r="C126" s="5">
        <v>-0.06349296698955</v>
      </c>
      <c r="D126" s="5">
        <v>-0.300305694115763</v>
      </c>
      <c r="E126" s="5">
        <v>-0.07647555070552</v>
      </c>
      <c r="F126" s="5">
        <v>-0.29636016699182</v>
      </c>
      <c r="G126" s="5">
        <v>-0.115021847601509</v>
      </c>
      <c r="H126" s="5">
        <v>-0.061796640983755</v>
      </c>
    </row>
    <row r="127">
      <c r="A127" s="2" t="str">
        <f>HYPERLINK("https://www.suredividend.com/sure-analysis-research-database/","Delta Air Lines, Inc.")</f>
        <v>Delta Air Lines, Inc.</v>
      </c>
      <c r="B127" s="5">
        <v>-0.018443658413339</v>
      </c>
      <c r="C127" s="5">
        <v>0.087930551666199</v>
      </c>
      <c r="D127" s="5">
        <v>0.255656108597285</v>
      </c>
      <c r="E127" s="5">
        <v>0.182288496652465</v>
      </c>
      <c r="F127" s="5">
        <v>0.125434530706836</v>
      </c>
      <c r="G127" s="5">
        <v>-0.172700170357751</v>
      </c>
      <c r="H127" s="5">
        <v>-0.231130031051659</v>
      </c>
    </row>
    <row r="128">
      <c r="A128" s="2" t="str">
        <f>HYPERLINK("https://www.suredividend.com/sure-analysis-DD/","DuPont de Nemours Inc")</f>
        <v>DuPont de Nemours Inc</v>
      </c>
      <c r="B128" s="5">
        <v>0.027957978344719</v>
      </c>
      <c r="C128" s="5">
        <v>0.048356404664168</v>
      </c>
      <c r="D128" s="5">
        <v>0.376534194842745</v>
      </c>
      <c r="E128" s="5">
        <v>0.09311302188276</v>
      </c>
      <c r="F128" s="5">
        <v>0.023968966813255</v>
      </c>
      <c r="G128" s="5">
        <v>0.065180788219514</v>
      </c>
      <c r="H128" s="5">
        <v>-0.434518962363127</v>
      </c>
    </row>
    <row r="129">
      <c r="A129" s="2" t="str">
        <f>HYPERLINK("https://www.suredividend.com/sure-analysis-DE/","Deere &amp; Co.")</f>
        <v>Deere &amp; Co.</v>
      </c>
      <c r="B129" s="5">
        <v>0.05964635768113</v>
      </c>
      <c r="C129" s="5">
        <v>-0.031701273946985</v>
      </c>
      <c r="D129" s="5">
        <v>0.195123956474689</v>
      </c>
      <c r="E129" s="5">
        <v>0.003545106819665</v>
      </c>
      <c r="F129" s="5">
        <v>0.116706292593762</v>
      </c>
      <c r="G129" s="5">
        <v>0.303234279289757</v>
      </c>
      <c r="H129" s="5">
        <v>2.03221641856256</v>
      </c>
    </row>
    <row r="130">
      <c r="A130" s="2" t="str">
        <f>HYPERLINK("https://www.suredividend.com/sure-analysis-DFS/","Discover Financial Services")</f>
        <v>Discover Financial Services</v>
      </c>
      <c r="B130" s="5">
        <v>-0.030214025520149</v>
      </c>
      <c r="C130" s="5">
        <v>0.094919409848264</v>
      </c>
      <c r="D130" s="5">
        <v>0.165963654687017</v>
      </c>
      <c r="E130" s="5">
        <v>0.179643568182822</v>
      </c>
      <c r="F130" s="5">
        <v>0.065070746421846</v>
      </c>
      <c r="G130" s="5">
        <v>0.250224674426331</v>
      </c>
      <c r="H130" s="5">
        <v>0.691375854751238</v>
      </c>
    </row>
    <row r="131">
      <c r="A131" s="2" t="str">
        <f>HYPERLINK("https://www.suredividend.com/sure-analysis-DG/","Dollar General Corp.")</f>
        <v>Dollar General Corp.</v>
      </c>
      <c r="B131" s="5">
        <v>-0.045596036652198</v>
      </c>
      <c r="C131" s="5">
        <v>-0.10569840480817</v>
      </c>
      <c r="D131" s="5">
        <v>-0.098617886279853</v>
      </c>
      <c r="E131" s="5">
        <v>-0.115979695431472</v>
      </c>
      <c r="F131" s="5">
        <v>0.041332316030413</v>
      </c>
      <c r="G131" s="5">
        <v>0.242958434063079</v>
      </c>
      <c r="H131" s="5">
        <v>1.41051506779539</v>
      </c>
    </row>
    <row r="132">
      <c r="A132" s="2" t="str">
        <f>HYPERLINK("https://www.suredividend.com/sure-analysis-DGX/","Quest Diagnostics, Inc.")</f>
        <v>Quest Diagnostics, Inc.</v>
      </c>
      <c r="B132" s="5">
        <v>-0.014074644632728</v>
      </c>
      <c r="C132" s="5">
        <v>-0.064203110461252</v>
      </c>
      <c r="D132" s="5">
        <v>0.131315338884384</v>
      </c>
      <c r="E132" s="5">
        <v>-0.099974431091792</v>
      </c>
      <c r="F132" s="5">
        <v>0.033486276579424</v>
      </c>
      <c r="G132" s="5">
        <v>0.224092363332869</v>
      </c>
      <c r="H132" s="5">
        <v>0.493477702844608</v>
      </c>
    </row>
    <row r="133">
      <c r="A133" s="2" t="str">
        <f>HYPERLINK("https://www.suredividend.com/sure-analysis-DHI/","D.R. Horton Inc.")</f>
        <v>D.R. Horton Inc.</v>
      </c>
      <c r="B133" s="5">
        <v>-0.064906268897399</v>
      </c>
      <c r="C133" s="5">
        <v>0.077421527527783</v>
      </c>
      <c r="D133" s="5">
        <v>0.306878366500642</v>
      </c>
      <c r="E133" s="5">
        <v>0.043456745692563</v>
      </c>
      <c r="F133" s="5">
        <v>0.099130220513148</v>
      </c>
      <c r="G133" s="5">
        <v>0.265981688430417</v>
      </c>
      <c r="H133" s="5">
        <v>1.32418322920685</v>
      </c>
    </row>
    <row r="134">
      <c r="A134" s="2" t="str">
        <f>HYPERLINK("https://www.suredividend.com/sure-analysis-DHR/","Danaher Corp.")</f>
        <v>Danaher Corp.</v>
      </c>
      <c r="B134" s="5">
        <v>-0.061923290717065</v>
      </c>
      <c r="C134" s="5">
        <v>-0.076015382953188</v>
      </c>
      <c r="D134" s="5">
        <v>-0.058635404367673</v>
      </c>
      <c r="E134" s="5">
        <v>-0.046266294928792</v>
      </c>
      <c r="F134" s="5">
        <v>-0.067650408312695</v>
      </c>
      <c r="G134" s="5">
        <v>0.18878054896922</v>
      </c>
      <c r="H134" s="5">
        <v>1.68984533973722</v>
      </c>
    </row>
    <row r="135">
      <c r="A135" s="2" t="str">
        <f>HYPERLINK("https://www.suredividend.com/sure-analysis-research-database/","Walt Disney Co (The)")</f>
        <v>Walt Disney Co (The)</v>
      </c>
      <c r="B135" s="5">
        <v>-0.086442055821515</v>
      </c>
      <c r="C135" s="5">
        <v>0.017198028763954</v>
      </c>
      <c r="D135" s="5">
        <v>-0.09046762589928</v>
      </c>
      <c r="E135" s="5">
        <v>0.164134438305709</v>
      </c>
      <c r="F135" s="5">
        <v>-0.281267765776009</v>
      </c>
      <c r="G135" s="5">
        <v>-0.462107110567462</v>
      </c>
      <c r="H135" s="5">
        <v>0.009801484250431</v>
      </c>
    </row>
    <row r="136">
      <c r="A136" s="2" t="str">
        <f>HYPERLINK("https://www.suredividend.com/sure-analysis-research-database/","Warner Bros.Discovery Inc")</f>
        <v>Warner Bros.Discovery Inc</v>
      </c>
      <c r="B136" s="5">
        <v>0.0</v>
      </c>
      <c r="C136" s="5">
        <v>0.0</v>
      </c>
      <c r="D136" s="5">
        <v>0.0</v>
      </c>
      <c r="E136" s="5">
        <v>0.0</v>
      </c>
      <c r="F136" s="5">
        <v>0.0</v>
      </c>
      <c r="G136" s="5">
        <v>0.0</v>
      </c>
      <c r="H136" s="5">
        <v>0.0</v>
      </c>
    </row>
    <row r="137">
      <c r="A137" s="2" t="str">
        <f>HYPERLINK("https://www.suredividend.com/sure-analysis-research-database/","Dish Network Corp")</f>
        <v>Dish Network Corp</v>
      </c>
      <c r="B137" s="5">
        <v>-0.255305039787798</v>
      </c>
      <c r="C137" s="5">
        <v>-0.278277634961439</v>
      </c>
      <c r="D137" s="5">
        <v>-0.339800117577895</v>
      </c>
      <c r="E137" s="5">
        <v>-0.20014245014245</v>
      </c>
      <c r="F137" s="5">
        <v>-0.627652519893899</v>
      </c>
      <c r="G137" s="5">
        <v>-0.657413056741915</v>
      </c>
      <c r="H137" s="5">
        <v>-0.724881672170666</v>
      </c>
    </row>
    <row r="138">
      <c r="A138" s="2" t="str">
        <f>HYPERLINK("https://www.suredividend.com/sure-analysis-DLR/","Digital Realty Trust Inc")</f>
        <v>Digital Realty Trust Inc</v>
      </c>
      <c r="B138" s="5">
        <v>-0.079940977345716</v>
      </c>
      <c r="C138" s="5">
        <v>-0.033134304942143</v>
      </c>
      <c r="D138" s="5">
        <v>-0.084576495724281</v>
      </c>
      <c r="E138" s="5">
        <v>0.057145706592201</v>
      </c>
      <c r="F138" s="5">
        <v>-0.207720687160291</v>
      </c>
      <c r="G138" s="5">
        <v>-0.118668757472608</v>
      </c>
      <c r="H138" s="5">
        <v>0.285641686810407</v>
      </c>
    </row>
    <row r="139">
      <c r="A139" s="2" t="str">
        <f>HYPERLINK("https://www.suredividend.com/sure-analysis-research-database/","Dollar Tree Inc")</f>
        <v>Dollar Tree Inc</v>
      </c>
      <c r="B139" s="5">
        <v>-0.005069708491761</v>
      </c>
      <c r="C139" s="5">
        <v>-0.0135582010582</v>
      </c>
      <c r="D139" s="5">
        <v>0.092033972763215</v>
      </c>
      <c r="E139" s="5">
        <v>0.054510746606334</v>
      </c>
      <c r="F139" s="5">
        <v>0.039590158221231</v>
      </c>
      <c r="G139" s="5">
        <v>0.464983793340536</v>
      </c>
      <c r="H139" s="5">
        <v>0.428503016952399</v>
      </c>
    </row>
    <row r="140">
      <c r="A140" s="2" t="str">
        <f>HYPERLINK("https://www.suredividend.com/sure-analysis-DOV/","Dover Corp.")</f>
        <v>Dover Corp.</v>
      </c>
      <c r="B140" s="5">
        <v>-0.027767561950349</v>
      </c>
      <c r="C140" s="5">
        <v>0.081455675002465</v>
      </c>
      <c r="D140" s="5">
        <v>0.217023694385007</v>
      </c>
      <c r="E140" s="5">
        <v>0.145986786138784</v>
      </c>
      <c r="F140" s="5">
        <v>0.03983023838436</v>
      </c>
      <c r="G140" s="5">
        <v>0.267562689642623</v>
      </c>
      <c r="H140" s="5">
        <v>1.13643038607707</v>
      </c>
    </row>
    <row r="141">
      <c r="A141" s="2" t="str">
        <f>HYPERLINK("https://www.suredividend.com/sure-analysis-DOW/","Dow Inc")</f>
        <v>Dow Inc</v>
      </c>
      <c r="B141" s="5">
        <v>-0.016081466834927</v>
      </c>
      <c r="C141" s="5">
        <v>0.145200056553089</v>
      </c>
      <c r="D141" s="5">
        <v>0.214152622648776</v>
      </c>
      <c r="E141" s="5">
        <v>0.171564255237085</v>
      </c>
      <c r="F141" s="5">
        <v>0.041901148020709</v>
      </c>
      <c r="G141" s="5">
        <v>0.047754388549438</v>
      </c>
      <c r="H141" s="5">
        <v>0.171084337349397</v>
      </c>
    </row>
    <row r="142">
      <c r="A142" s="2" t="str">
        <f>HYPERLINK("https://www.suredividend.com/sure-analysis-DPZ/","Dominos Pizza Inc")</f>
        <v>Dominos Pizza Inc</v>
      </c>
      <c r="B142" s="5">
        <v>-0.152549913797897</v>
      </c>
      <c r="C142" s="5">
        <v>-0.201355358343171</v>
      </c>
      <c r="D142" s="5">
        <v>-0.161694995724028</v>
      </c>
      <c r="E142" s="5">
        <v>-0.120207852193995</v>
      </c>
      <c r="F142" s="5">
        <v>-0.254504808072169</v>
      </c>
      <c r="G142" s="5">
        <v>-0.059123394194758</v>
      </c>
      <c r="H142" s="5">
        <v>0.431761368094121</v>
      </c>
    </row>
    <row r="143">
      <c r="A143" s="2" t="str">
        <f>HYPERLINK("https://www.suredividend.com/sure-analysis-DRE/","Duke Realty Corp")</f>
        <v>Duke Realty Corp</v>
      </c>
      <c r="B143" s="5">
        <v>-0.160818219646255</v>
      </c>
      <c r="C143" s="5">
        <v>-0.138271644667564</v>
      </c>
      <c r="D143" s="5">
        <v>-0.177948555270168</v>
      </c>
      <c r="E143" s="5">
        <v>-0.254398584285444</v>
      </c>
      <c r="F143" s="5">
        <v>0.007788406251633</v>
      </c>
      <c r="G143" s="5">
        <v>0.309430343467382</v>
      </c>
      <c r="H143" s="5">
        <v>0.947356725854998</v>
      </c>
    </row>
    <row r="144">
      <c r="A144" s="2" t="str">
        <f>HYPERLINK("https://www.suredividend.com/sure-analysis-DRI/","Darden Restaurants, Inc.")</f>
        <v>Darden Restaurants, Inc.</v>
      </c>
      <c r="B144" s="5">
        <v>-5.42667209333E-4</v>
      </c>
      <c r="C144" s="5">
        <v>0.021192481683477</v>
      </c>
      <c r="D144" s="5">
        <v>0.197779060409231</v>
      </c>
      <c r="E144" s="5">
        <v>0.073975590271096</v>
      </c>
      <c r="F144" s="5">
        <v>0.157261592644547</v>
      </c>
      <c r="G144" s="5">
        <v>0.141534292127101</v>
      </c>
      <c r="H144" s="5">
        <v>0.740110165247871</v>
      </c>
    </row>
    <row r="145">
      <c r="A145" s="2" t="str">
        <f>HYPERLINK("https://www.suredividend.com/sure-analysis-DTE/","DTE Energy Co.")</f>
        <v>DTE Energy Co.</v>
      </c>
      <c r="B145" s="5">
        <v>-0.030241220290883</v>
      </c>
      <c r="C145" s="5">
        <v>-0.041965167307838</v>
      </c>
      <c r="D145" s="5">
        <v>-0.153701308802667</v>
      </c>
      <c r="E145" s="5">
        <v>-0.069599251254998</v>
      </c>
      <c r="F145" s="5">
        <v>-0.119538278948953</v>
      </c>
      <c r="G145" s="5">
        <v>0.137997997706312</v>
      </c>
      <c r="H145" s="5">
        <v>0.501858266332279</v>
      </c>
    </row>
    <row r="146">
      <c r="A146" s="2" t="str">
        <f>HYPERLINK("https://www.suredividend.com/sure-analysis-DUK/","Duke Energy Corp.")</f>
        <v>Duke Energy Corp.</v>
      </c>
      <c r="B146" s="5">
        <v>-0.041899688233214</v>
      </c>
      <c r="C146" s="5">
        <v>-0.031695502292097</v>
      </c>
      <c r="D146" s="5">
        <v>-0.090048821995272</v>
      </c>
      <c r="E146" s="5">
        <v>-0.0643195693457</v>
      </c>
      <c r="F146" s="5">
        <v>-0.058040281393061</v>
      </c>
      <c r="G146" s="5">
        <v>0.191758265097812</v>
      </c>
      <c r="H146" s="5">
        <v>0.556813322757643</v>
      </c>
    </row>
    <row r="147">
      <c r="A147" s="2" t="str">
        <f>HYPERLINK("https://www.suredividend.com/sure-analysis-research-database/","DaVita Inc")</f>
        <v>DaVita Inc</v>
      </c>
      <c r="B147" s="5">
        <v>-0.040594291062236</v>
      </c>
      <c r="C147" s="5">
        <v>0.103174603174603</v>
      </c>
      <c r="D147" s="5">
        <v>-0.065945330296127</v>
      </c>
      <c r="E147" s="5">
        <v>0.098299183072184</v>
      </c>
      <c r="F147" s="5">
        <v>-0.254860984917317</v>
      </c>
      <c r="G147" s="5">
        <v>-0.210075130032748</v>
      </c>
      <c r="H147" s="5">
        <v>0.14045334445835</v>
      </c>
    </row>
    <row r="148">
      <c r="A148" s="2" t="str">
        <f>HYPERLINK("https://www.suredividend.com/sure-analysis-DVN/","Devon Energy Corp.")</f>
        <v>Devon Energy Corp.</v>
      </c>
      <c r="B148" s="5">
        <v>-0.068693508627773</v>
      </c>
      <c r="C148" s="5">
        <v>-0.154237171776266</v>
      </c>
      <c r="D148" s="5">
        <v>-0.174686302151903</v>
      </c>
      <c r="E148" s="5">
        <v>-0.078686392456511</v>
      </c>
      <c r="F148" s="5">
        <v>0.00731982182153</v>
      </c>
      <c r="G148" s="5">
        <v>1.66519305836429</v>
      </c>
      <c r="H148" s="5">
        <v>1.18026946545502</v>
      </c>
    </row>
    <row r="149">
      <c r="A149" s="2" t="str">
        <f>HYPERLINK("https://www.suredividend.com/sure-analysis-research-database/","DXC Technology Co")</f>
        <v>DXC Technology Co</v>
      </c>
      <c r="B149" s="5">
        <v>0.0</v>
      </c>
      <c r="C149" s="5">
        <v>0.001039501039501</v>
      </c>
      <c r="D149" s="5">
        <v>0.051310043668122</v>
      </c>
      <c r="E149" s="5">
        <v>0.090188679245283</v>
      </c>
      <c r="F149" s="5">
        <v>-0.037</v>
      </c>
      <c r="G149" s="5">
        <v>0.117169373549884</v>
      </c>
      <c r="H149" s="5">
        <v>-0.652834523798079</v>
      </c>
    </row>
    <row r="150">
      <c r="A150" s="2" t="str">
        <f>HYPERLINK("https://www.suredividend.com/sure-analysis-research-database/","Dexcom Inc")</f>
        <v>Dexcom Inc</v>
      </c>
      <c r="B150" s="5">
        <v>0.133634602969657</v>
      </c>
      <c r="C150" s="5">
        <v>0.040724748116163</v>
      </c>
      <c r="D150" s="5">
        <v>0.499024390243902</v>
      </c>
      <c r="E150" s="5">
        <v>0.085482161780289</v>
      </c>
      <c r="F150" s="5">
        <v>0.13799009396843</v>
      </c>
      <c r="G150" s="5">
        <v>0.380076907963061</v>
      </c>
      <c r="H150" s="5">
        <v>7.9575514665695</v>
      </c>
    </row>
    <row r="151">
      <c r="A151" s="2" t="str">
        <f>HYPERLINK("https://www.suredividend.com/sure-analysis-research-database/","Electronic Arts, Inc.")</f>
        <v>Electronic Arts, Inc.</v>
      </c>
      <c r="B151" s="5">
        <v>-0.005057806009573</v>
      </c>
      <c r="C151" s="5">
        <v>-0.143152260669514</v>
      </c>
      <c r="D151" s="5">
        <v>-0.094295703847902</v>
      </c>
      <c r="E151" s="5">
        <v>-0.072320469619827</v>
      </c>
      <c r="F151" s="5">
        <v>-0.098852998752809</v>
      </c>
      <c r="G151" s="5">
        <v>-0.129595967910053</v>
      </c>
      <c r="H151" s="5">
        <v>-0.084103797792135</v>
      </c>
    </row>
    <row r="152">
      <c r="A152" s="2" t="str">
        <f>HYPERLINK("https://www.suredividend.com/sure-analysis-EBAY/","EBay Inc.")</f>
        <v>EBay Inc.</v>
      </c>
      <c r="B152" s="5">
        <v>-0.091196210027635</v>
      </c>
      <c r="C152" s="5">
        <v>0.01858407079646</v>
      </c>
      <c r="D152" s="5">
        <v>0.049026733776427</v>
      </c>
      <c r="E152" s="5">
        <v>0.110200144682903</v>
      </c>
      <c r="F152" s="5">
        <v>-0.161058844323936</v>
      </c>
      <c r="G152" s="5">
        <v>-0.1176205653438</v>
      </c>
      <c r="H152" s="5">
        <v>0.12753597633252</v>
      </c>
    </row>
    <row r="153">
      <c r="A153" s="2" t="str">
        <f>HYPERLINK("https://www.suredividend.com/sure-analysis-ECL/","Ecolab, Inc.")</f>
        <v>Ecolab, Inc.</v>
      </c>
      <c r="B153" s="5">
        <v>0.065953421619153</v>
      </c>
      <c r="C153" s="5">
        <v>0.083532102456779</v>
      </c>
      <c r="D153" s="5">
        <v>0.017914421679459</v>
      </c>
      <c r="E153" s="5">
        <v>0.1225611431712</v>
      </c>
      <c r="F153" s="5">
        <v>-0.014658314378269</v>
      </c>
      <c r="G153" s="5">
        <v>-0.183111096890822</v>
      </c>
      <c r="H153" s="5">
        <v>0.347569961890325</v>
      </c>
    </row>
    <row r="154">
      <c r="A154" s="2" t="str">
        <f>HYPERLINK("https://www.suredividend.com/sure-analysis-ED/","Consolidated Edison, Inc.")</f>
        <v>Consolidated Edison, Inc.</v>
      </c>
      <c r="B154" s="5">
        <v>-0.015511474843924</v>
      </c>
      <c r="C154" s="5">
        <v>-0.060210175512407</v>
      </c>
      <c r="D154" s="5">
        <v>-0.062704442361335</v>
      </c>
      <c r="E154" s="5">
        <v>-0.040095006144281</v>
      </c>
      <c r="F154" s="5">
        <v>0.043809137962586</v>
      </c>
      <c r="G154" s="5">
        <v>0.457251388317564</v>
      </c>
      <c r="H154" s="5">
        <v>0.439980946332168</v>
      </c>
    </row>
    <row r="155">
      <c r="A155" s="2" t="str">
        <f>HYPERLINK("https://www.suredividend.com/sure-analysis-research-database/","Equifax, Inc.")</f>
        <v>Equifax, Inc.</v>
      </c>
      <c r="B155" s="5">
        <v>-0.081729280056639</v>
      </c>
      <c r="C155" s="5">
        <v>0.030489621610884</v>
      </c>
      <c r="D155" s="5">
        <v>0.108973536830405</v>
      </c>
      <c r="E155" s="5">
        <v>0.067709405227412</v>
      </c>
      <c r="F155" s="5">
        <v>-0.082999746799756</v>
      </c>
      <c r="G155" s="5">
        <v>0.282357085035253</v>
      </c>
      <c r="H155" s="5">
        <v>0.861077455511083</v>
      </c>
    </row>
    <row r="156">
      <c r="A156" s="2" t="str">
        <f>HYPERLINK("https://www.suredividend.com/sure-analysis-EIX/","Edison International")</f>
        <v>Edison International</v>
      </c>
      <c r="B156" s="5">
        <v>0.006430387318677</v>
      </c>
      <c r="C156" s="5">
        <v>0.041336252582065</v>
      </c>
      <c r="D156" s="5">
        <v>0.013218511938815</v>
      </c>
      <c r="E156" s="5">
        <v>0.057843445457403</v>
      </c>
      <c r="F156" s="5">
        <v>0.072344195399276</v>
      </c>
      <c r="G156" s="5">
        <v>0.289620376385192</v>
      </c>
      <c r="H156" s="5">
        <v>0.379635513827104</v>
      </c>
    </row>
    <row r="157">
      <c r="A157" s="2" t="str">
        <f>HYPERLINK("https://www.suredividend.com/sure-analysis-research-database/","Estee Lauder Cos., Inc.")</f>
        <v>Estee Lauder Cos., Inc.</v>
      </c>
      <c r="B157" s="5">
        <v>-0.057948990186643</v>
      </c>
      <c r="C157" s="5">
        <v>0.062384182587605</v>
      </c>
      <c r="D157" s="5">
        <v>0.025668651065281</v>
      </c>
      <c r="E157" s="5">
        <v>0.023419051364134</v>
      </c>
      <c r="F157" s="5">
        <v>-0.104195983792537</v>
      </c>
      <c r="G157" s="5">
        <v>-0.096199132425404</v>
      </c>
      <c r="H157" s="5">
        <v>0.878690443776907</v>
      </c>
    </row>
    <row r="158">
      <c r="A158" s="2" t="str">
        <f>HYPERLINK("https://www.suredividend.com/sure-analysis-EMN/","Eastman Chemical Co")</f>
        <v>Eastman Chemical Co</v>
      </c>
      <c r="B158" s="5">
        <v>-0.032594235033259</v>
      </c>
      <c r="C158" s="5">
        <v>0.006050599987087</v>
      </c>
      <c r="D158" s="5">
        <v>-0.007457152086773</v>
      </c>
      <c r="E158" s="5">
        <v>0.071463654223968</v>
      </c>
      <c r="F158" s="5">
        <v>-0.21470868806134</v>
      </c>
      <c r="G158" s="5">
        <v>-0.168828892673578</v>
      </c>
      <c r="H158" s="5">
        <v>0.011879084739945</v>
      </c>
    </row>
    <row r="159">
      <c r="A159" s="2" t="str">
        <f>HYPERLINK("https://www.suredividend.com/sure-analysis-EMR/","Emerson Electric Co.")</f>
        <v>Emerson Electric Co.</v>
      </c>
      <c r="B159" s="5">
        <v>-0.058378548555589</v>
      </c>
      <c r="C159" s="5">
        <v>-0.11164652795447</v>
      </c>
      <c r="D159" s="5">
        <v>0.064834928179037</v>
      </c>
      <c r="E159" s="5">
        <v>-0.104155299297378</v>
      </c>
      <c r="F159" s="5">
        <v>-0.037876444619407</v>
      </c>
      <c r="G159" s="5">
        <v>0.016669142772247</v>
      </c>
      <c r="H159" s="5">
        <v>0.414751856096879</v>
      </c>
    </row>
    <row r="160">
      <c r="A160" s="2" t="str">
        <f>HYPERLINK("https://www.suredividend.com/sure-analysis-EOG/","EOG Resources, Inc.")</f>
        <v>EOG Resources, Inc.</v>
      </c>
      <c r="B160" s="5">
        <v>-0.022869523350987</v>
      </c>
      <c r="C160" s="5">
        <v>-0.107689827502821</v>
      </c>
      <c r="D160" s="5">
        <v>0.039171393728787</v>
      </c>
      <c r="E160" s="5">
        <v>-0.053852770260347</v>
      </c>
      <c r="F160" s="5">
        <v>0.102254294238623</v>
      </c>
      <c r="G160" s="5">
        <v>0.918054632345297</v>
      </c>
      <c r="H160" s="5">
        <v>0.424120581857988</v>
      </c>
    </row>
    <row r="161">
      <c r="A161" s="2" t="str">
        <f>HYPERLINK("https://www.suredividend.com/sure-analysis-EQIX/","Equinix Inc")</f>
        <v>Equinix Inc</v>
      </c>
      <c r="B161" s="5">
        <v>-0.037639836289222</v>
      </c>
      <c r="C161" s="5">
        <v>0.020159949093959</v>
      </c>
      <c r="D161" s="5">
        <v>0.123089608511542</v>
      </c>
      <c r="E161" s="5">
        <v>0.076912507824069</v>
      </c>
      <c r="F161" s="5">
        <v>-0.007702086398466</v>
      </c>
      <c r="G161" s="5">
        <v>0.203655895117225</v>
      </c>
      <c r="H161" s="5">
        <v>1.01261303312518</v>
      </c>
    </row>
    <row r="162">
      <c r="A162" s="2" t="str">
        <f>HYPERLINK("https://www.suredividend.com/sure-analysis-EQR/","Equity Residential Properties Trust")</f>
        <v>Equity Residential Properties Trust</v>
      </c>
      <c r="B162" s="5">
        <v>-0.03336938050363</v>
      </c>
      <c r="C162" s="5">
        <v>-0.013719963934653</v>
      </c>
      <c r="D162" s="5">
        <v>-0.135369827350337</v>
      </c>
      <c r="E162" s="5">
        <v>0.060508474576271</v>
      </c>
      <c r="F162" s="5">
        <v>-0.268442965559412</v>
      </c>
      <c r="G162" s="5">
        <v>-0.013517817220948</v>
      </c>
      <c r="H162" s="5">
        <v>0.325295845768351</v>
      </c>
    </row>
    <row r="163">
      <c r="A163" s="2" t="str">
        <f>HYPERLINK("https://www.suredividend.com/sure-analysis-ES/","Eversource Energy")</f>
        <v>Eversource Energy</v>
      </c>
      <c r="B163" s="5">
        <v>-0.052621929089806</v>
      </c>
      <c r="C163" s="5">
        <v>-0.083845613898732</v>
      </c>
      <c r="D163" s="5">
        <v>-0.137342525560115</v>
      </c>
      <c r="E163" s="5">
        <v>-0.092057913803271</v>
      </c>
      <c r="F163" s="5">
        <v>-0.0946968242387</v>
      </c>
      <c r="G163" s="5">
        <v>0.03623526826186</v>
      </c>
      <c r="H163" s="5">
        <v>0.542260892319769</v>
      </c>
    </row>
    <row r="164">
      <c r="A164" s="2" t="str">
        <f>HYPERLINK("https://www.suredividend.com/sure-analysis-ESS/","Essex Property Trust, Inc.")</f>
        <v>Essex Property Trust, Inc.</v>
      </c>
      <c r="B164" s="5">
        <v>0.00798819136928</v>
      </c>
      <c r="C164" s="5">
        <v>0.077478390567121</v>
      </c>
      <c r="D164" s="5">
        <v>-0.110020112518173</v>
      </c>
      <c r="E164" s="5">
        <v>0.095602114005285</v>
      </c>
      <c r="F164" s="5">
        <v>-0.272578939189629</v>
      </c>
      <c r="G164" s="5">
        <v>-0.076805503699259</v>
      </c>
      <c r="H164" s="5">
        <v>0.220399991379722</v>
      </c>
    </row>
    <row r="165">
      <c r="A165" s="2" t="str">
        <f>HYPERLINK("https://www.suredividend.com/sure-analysis-ETN/","Eaton Corporation plc")</f>
        <v>Eaton Corporation plc</v>
      </c>
      <c r="B165" s="5">
        <v>0.093029054072772</v>
      </c>
      <c r="C165" s="5">
        <v>0.092560924655447</v>
      </c>
      <c r="D165" s="5">
        <v>0.306222563256706</v>
      </c>
      <c r="E165" s="5">
        <v>0.136833666924063</v>
      </c>
      <c r="F165" s="5">
        <v>0.217494341102759</v>
      </c>
      <c r="G165" s="5">
        <v>0.383215838541979</v>
      </c>
      <c r="H165" s="5">
        <v>1.60490405649069</v>
      </c>
    </row>
    <row r="166">
      <c r="A166" s="2" t="str">
        <f>HYPERLINK("https://www.suredividend.com/sure-analysis-ETR/","Entergy Corp.")</f>
        <v>Entergy Corp.</v>
      </c>
      <c r="B166" s="5">
        <v>-0.017898787585911</v>
      </c>
      <c r="C166" s="5">
        <v>-0.084241581724923</v>
      </c>
      <c r="D166" s="5">
        <v>-0.068493685048556</v>
      </c>
      <c r="E166" s="5">
        <v>-0.056484324277726</v>
      </c>
      <c r="F166" s="5">
        <v>-0.018824157824847</v>
      </c>
      <c r="G166" s="5">
        <v>0.304002482159478</v>
      </c>
      <c r="H166" s="5">
        <v>0.671404460154016</v>
      </c>
    </row>
    <row r="167">
      <c r="A167" s="2" t="str">
        <f>HYPERLINK("https://www.suredividend.com/sure-analysis-EVRG/","Evergy Inc")</f>
        <v>Evergy Inc</v>
      </c>
      <c r="B167" s="5">
        <v>-0.034231018818948</v>
      </c>
      <c r="C167" s="5">
        <v>0.017606837606837</v>
      </c>
      <c r="D167" s="5">
        <v>-0.12023243716157</v>
      </c>
      <c r="E167" s="5">
        <v>-0.054028285396472</v>
      </c>
      <c r="F167" s="5">
        <v>-0.03987587577255</v>
      </c>
      <c r="G167" s="5">
        <v>0.165990602346866</v>
      </c>
      <c r="H167" s="5">
        <v>0.280391279659996</v>
      </c>
    </row>
    <row r="168">
      <c r="A168" s="2" t="str">
        <f>HYPERLINK("https://www.suredividend.com/sure-analysis-research-database/","Edwards Lifesciences Corp")</f>
        <v>Edwards Lifesciences Corp</v>
      </c>
      <c r="B168" s="5">
        <v>-0.010373975409836</v>
      </c>
      <c r="C168" s="5">
        <v>0.066087196467991</v>
      </c>
      <c r="D168" s="5">
        <v>-0.191059463986599</v>
      </c>
      <c r="E168" s="5">
        <v>0.035652057364964</v>
      </c>
      <c r="F168" s="5">
        <v>-0.242450980392156</v>
      </c>
      <c r="G168" s="5">
        <v>-0.037973107569721</v>
      </c>
      <c r="H168" s="5">
        <v>0.676746239961113</v>
      </c>
    </row>
    <row r="169">
      <c r="A169" s="2" t="str">
        <f>HYPERLINK("https://www.suredividend.com/sure-analysis-EXC/","Exelon Corp.")</f>
        <v>Exelon Corp.</v>
      </c>
      <c r="B169" s="5">
        <v>0.020516374380057</v>
      </c>
      <c r="C169" s="5">
        <v>0.006974355979305</v>
      </c>
      <c r="D169" s="5">
        <v>-0.044862384474051</v>
      </c>
      <c r="E169" s="5">
        <v>-0.034485976947127</v>
      </c>
      <c r="F169" s="5">
        <v>-0.035264824235415</v>
      </c>
      <c r="G169" s="5">
        <v>0.570970828081578</v>
      </c>
      <c r="H169" s="5">
        <v>0.842132207932119</v>
      </c>
    </row>
    <row r="170">
      <c r="A170" s="2" t="str">
        <f>HYPERLINK("https://www.suredividend.com/sure-analysis-EXPD/","Expeditors International Of Washington, Inc.")</f>
        <v>Expeditors International Of Washington, Inc.</v>
      </c>
      <c r="B170" s="5">
        <v>-0.065196958044945</v>
      </c>
      <c r="C170" s="5">
        <v>-0.052977839335179</v>
      </c>
      <c r="D170" s="5">
        <v>0.08230997001388</v>
      </c>
      <c r="E170" s="5">
        <v>0.052732871439568</v>
      </c>
      <c r="F170" s="5">
        <v>0.105801109439943</v>
      </c>
      <c r="G170" s="5">
        <v>0.190463236014233</v>
      </c>
      <c r="H170" s="5">
        <v>0.811993275418009</v>
      </c>
    </row>
    <row r="171">
      <c r="A171" s="2" t="str">
        <f>HYPERLINK("https://www.suredividend.com/sure-analysis-research-database/","Expedia Group Inc")</f>
        <v>Expedia Group Inc</v>
      </c>
      <c r="B171" s="5">
        <v>-0.093428812131423</v>
      </c>
      <c r="C171" s="5">
        <v>0.03780499566014</v>
      </c>
      <c r="D171" s="5">
        <v>0.053966699314397</v>
      </c>
      <c r="E171" s="5">
        <v>0.228424657534246</v>
      </c>
      <c r="F171" s="5">
        <v>-0.389377518016228</v>
      </c>
      <c r="G171" s="5">
        <v>-0.320686825326683</v>
      </c>
      <c r="H171" s="5">
        <v>0.056409581804741</v>
      </c>
    </row>
    <row r="172">
      <c r="A172" s="2" t="str">
        <f>HYPERLINK("https://www.suredividend.com/sure-analysis-EXR/","Extra Space Storage Inc.")</f>
        <v>Extra Space Storage Inc.</v>
      </c>
      <c r="B172" s="5">
        <v>0.03665788021823</v>
      </c>
      <c r="C172" s="5">
        <v>0.073738828316076</v>
      </c>
      <c r="D172" s="5">
        <v>-0.138019355953507</v>
      </c>
      <c r="E172" s="5">
        <v>0.149001222992254</v>
      </c>
      <c r="F172" s="5">
        <v>-0.128771857337228</v>
      </c>
      <c r="G172" s="5">
        <v>0.47313110265749</v>
      </c>
      <c r="H172" s="5">
        <v>1.34758924753871</v>
      </c>
    </row>
    <row r="173">
      <c r="A173" s="2" t="str">
        <f>HYPERLINK("https://www.suredividend.com/sure-analysis-F/","Ford Motor Co.")</f>
        <v>Ford Motor Co.</v>
      </c>
      <c r="B173" s="5">
        <v>0.038713519952352</v>
      </c>
      <c r="C173" s="5">
        <v>-0.008505025697002</v>
      </c>
      <c r="D173" s="5">
        <v>-0.084052856032436</v>
      </c>
      <c r="E173" s="5">
        <v>0.181614511816145</v>
      </c>
      <c r="F173" s="5">
        <v>-0.162161469676394</v>
      </c>
      <c r="G173" s="5">
        <v>0.195437595964027</v>
      </c>
      <c r="H173" s="5">
        <v>0.555827812206349</v>
      </c>
    </row>
    <row r="174">
      <c r="A174" s="2" t="str">
        <f>HYPERLINK("https://www.suredividend.com/sure-analysis-FANG/","Diamondback Energy Inc")</f>
        <v>Diamondback Energy Inc</v>
      </c>
      <c r="B174" s="5">
        <v>0.066303191643949</v>
      </c>
      <c r="C174" s="5">
        <v>0.014549059350705</v>
      </c>
      <c r="D174" s="5">
        <v>0.112442666678794</v>
      </c>
      <c r="E174" s="5">
        <v>0.078932007286981</v>
      </c>
      <c r="F174" s="5">
        <v>0.105675817598145</v>
      </c>
      <c r="G174" s="5">
        <v>0.91197813393227</v>
      </c>
      <c r="H174" s="5">
        <v>0.267265586952241</v>
      </c>
    </row>
    <row r="175">
      <c r="A175" s="2" t="str">
        <f>HYPERLINK("https://www.suredividend.com/sure-analysis-FAST/","Fastenal Co.")</f>
        <v>Fastenal Co.</v>
      </c>
      <c r="B175" s="5">
        <v>-0.009594095940959</v>
      </c>
      <c r="C175" s="5">
        <v>0.05102606223531</v>
      </c>
      <c r="D175" s="5">
        <v>0.078097824122237</v>
      </c>
      <c r="E175" s="5">
        <v>0.142312373915782</v>
      </c>
      <c r="F175" s="5">
        <v>0.020249132370102</v>
      </c>
      <c r="G175" s="5">
        <v>0.273139089496839</v>
      </c>
      <c r="H175" s="5">
        <v>1.25595508262309</v>
      </c>
    </row>
    <row r="176">
      <c r="A176" s="2" t="str">
        <f>HYPERLINK("https://www.suredividend.com/sure-analysis-research-database/","Meta Platforms Inc")</f>
        <v>Meta Platforms Inc</v>
      </c>
      <c r="B176" s="5">
        <v>-0.034990430387201</v>
      </c>
      <c r="C176" s="5">
        <v>0.033370119291607</v>
      </c>
      <c r="D176" s="5">
        <v>-0.405130687318489</v>
      </c>
      <c r="E176" s="5">
        <v>-0.415370893414598</v>
      </c>
      <c r="F176" s="5">
        <v>-0.410692879405418</v>
      </c>
      <c r="G176" s="5">
        <v>-0.150216076058772</v>
      </c>
      <c r="H176" s="5">
        <v>0.271023204705578</v>
      </c>
    </row>
    <row r="177">
      <c r="A177" s="2" t="str">
        <f>HYPERLINK("https://www.suredividend.com/sure-analysis-research-database/","Fortune Brands Home &amp; Security Inc")</f>
        <v>Fortune Brands Home &amp; Security Inc</v>
      </c>
      <c r="B177" s="5">
        <v>0.0</v>
      </c>
      <c r="C177" s="5">
        <v>0.0</v>
      </c>
      <c r="D177" s="5">
        <v>0.0</v>
      </c>
      <c r="E177" s="5">
        <v>0.0</v>
      </c>
      <c r="F177" s="5">
        <v>0.0</v>
      </c>
      <c r="G177" s="5">
        <v>0.0</v>
      </c>
      <c r="H177" s="5">
        <v>0.0</v>
      </c>
    </row>
    <row r="178">
      <c r="A178" s="2" t="str">
        <f>HYPERLINK("https://www.suredividend.com/sure-analysis-FCX/","Freeport-McMoRan Inc")</f>
        <v>Freeport-McMoRan Inc</v>
      </c>
      <c r="B178" s="5">
        <v>0.013206672845227</v>
      </c>
      <c r="C178" s="5">
        <v>0.089073403497586</v>
      </c>
      <c r="D178" s="5">
        <v>0.551826314687523</v>
      </c>
      <c r="E178" s="5">
        <v>0.152697491373879</v>
      </c>
      <c r="F178" s="5">
        <v>-0.119725752198672</v>
      </c>
      <c r="G178" s="5">
        <v>0.359898994924868</v>
      </c>
      <c r="H178" s="5">
        <v>1.50453886817523</v>
      </c>
    </row>
    <row r="179">
      <c r="A179" s="2" t="str">
        <f>HYPERLINK("https://www.suredividend.com/sure-analysis-FDX/","Fedex Corp")</f>
        <v>Fedex Corp</v>
      </c>
      <c r="B179" s="5">
        <v>-0.026039968323473</v>
      </c>
      <c r="C179" s="5">
        <v>0.160289550734642</v>
      </c>
      <c r="D179" s="5">
        <v>0.008470807500152</v>
      </c>
      <c r="E179" s="5">
        <v>0.207159353348729</v>
      </c>
      <c r="F179" s="5">
        <v>-0.008506979763735</v>
      </c>
      <c r="G179" s="5">
        <v>-0.13787309317098</v>
      </c>
      <c r="H179" s="5">
        <v>-0.068224854259724</v>
      </c>
    </row>
    <row r="180">
      <c r="A180" s="2" t="str">
        <f>HYPERLINK("https://www.suredividend.com/sure-analysis-FE/","Firstenergy Corp.")</f>
        <v>Firstenergy Corp.</v>
      </c>
      <c r="B180" s="5">
        <v>-0.030465513039239</v>
      </c>
      <c r="C180" s="5">
        <v>-0.020324932952102</v>
      </c>
      <c r="D180" s="5">
        <v>-0.030321349262259</v>
      </c>
      <c r="E180" s="5">
        <v>-0.042048253989659</v>
      </c>
      <c r="F180" s="5">
        <v>-0.041117683641149</v>
      </c>
      <c r="G180" s="5">
        <v>0.234862994775579</v>
      </c>
      <c r="H180" s="5">
        <v>0.439364335026703</v>
      </c>
    </row>
    <row r="181">
      <c r="A181" s="2" t="str">
        <f>HYPERLINK("https://www.suredividend.com/sure-analysis-research-database/","F5 Inc")</f>
        <v>F5 Inc</v>
      </c>
      <c r="B181" s="5">
        <v>-0.044619422572178</v>
      </c>
      <c r="C181" s="5">
        <v>-0.054176952059243</v>
      </c>
      <c r="D181" s="5">
        <v>-0.067324322593043</v>
      </c>
      <c r="E181" s="5">
        <v>0.014563445056093</v>
      </c>
      <c r="F181" s="5">
        <v>-0.27842204381009</v>
      </c>
      <c r="G181" s="5">
        <v>-0.217330538085255</v>
      </c>
      <c r="H181" s="5">
        <v>-0.018471079951462</v>
      </c>
    </row>
    <row r="182">
      <c r="A182" s="2" t="str">
        <f>HYPERLINK("https://www.suredividend.com/sure-analysis-FIS/","Fidelity National Information Services, Inc.")</f>
        <v>Fidelity National Information Services, Inc.</v>
      </c>
      <c r="B182" s="5">
        <v>-0.152009550338241</v>
      </c>
      <c r="C182" s="5">
        <v>-0.130880457657442</v>
      </c>
      <c r="D182" s="5">
        <v>-0.280689673795636</v>
      </c>
      <c r="E182" s="5">
        <v>-0.057774502579218</v>
      </c>
      <c r="F182" s="5">
        <v>-0.277719342050111</v>
      </c>
      <c r="G182" s="5">
        <v>-0.516977562463119</v>
      </c>
      <c r="H182" s="5">
        <v>-0.294268818118293</v>
      </c>
    </row>
    <row r="183">
      <c r="A183" s="2" t="str">
        <f>HYPERLINK("https://www.suredividend.com/sure-analysis-research-database/","Fiserv, Inc.")</f>
        <v>Fiserv, Inc.</v>
      </c>
      <c r="B183" s="5">
        <v>0.109380863039399</v>
      </c>
      <c r="C183" s="5">
        <v>0.121373032429357</v>
      </c>
      <c r="D183" s="5">
        <v>0.165812302839116</v>
      </c>
      <c r="E183" s="5">
        <v>0.170080142475512</v>
      </c>
      <c r="F183" s="5">
        <v>0.215166461159063</v>
      </c>
      <c r="G183" s="5">
        <v>0.023453050627434</v>
      </c>
      <c r="H183" s="5">
        <v>0.642728156688429</v>
      </c>
    </row>
    <row r="184">
      <c r="A184" s="2" t="str">
        <f>HYPERLINK("https://www.suredividend.com/sure-analysis-FITB/","Fifth Third Bancorp")</f>
        <v>Fifth Third Bancorp</v>
      </c>
      <c r="B184" s="5">
        <v>-0.037460148777895</v>
      </c>
      <c r="C184" s="5">
        <v>0.03827250712863</v>
      </c>
      <c r="D184" s="5">
        <v>0.098131690934881</v>
      </c>
      <c r="E184" s="5">
        <v>0.104236513258152</v>
      </c>
      <c r="F184" s="5">
        <v>-0.157367395258185</v>
      </c>
      <c r="G184" s="5">
        <v>0.085702470175396</v>
      </c>
      <c r="H184" s="5">
        <v>0.315378638802762</v>
      </c>
    </row>
    <row r="185">
      <c r="A185" s="2" t="str">
        <f>HYPERLINK("https://www.suredividend.com/sure-analysis-research-database/","Flir Systems, Inc.")</f>
        <v>Flir Systems, Inc.</v>
      </c>
      <c r="B185" s="5">
        <v>0.0</v>
      </c>
      <c r="C185" s="5">
        <v>0.0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</row>
    <row r="186">
      <c r="A186" s="2" t="str">
        <f>HYPERLINK("https://www.suredividend.com/sure-analysis-research-database/","Flowserve Corp.")</f>
        <v>Flowserve Corp.</v>
      </c>
      <c r="B186" s="5">
        <v>0.005150214592274</v>
      </c>
      <c r="C186" s="5">
        <v>0.104869856206519</v>
      </c>
      <c r="D186" s="5">
        <v>0.183756954108779</v>
      </c>
      <c r="E186" s="5">
        <v>0.145045632333768</v>
      </c>
      <c r="F186" s="5">
        <v>0.189633628060859</v>
      </c>
      <c r="G186" s="5">
        <v>-0.038350989570501</v>
      </c>
      <c r="H186" s="5">
        <v>-0.071109195569457</v>
      </c>
    </row>
    <row r="187">
      <c r="A187" s="2" t="str">
        <f>HYPERLINK("https://www.suredividend.com/sure-analysis-research-database/","Fleetcor Technologies Inc")</f>
        <v>Fleetcor Technologies Inc</v>
      </c>
      <c r="B187" s="5">
        <v>-0.015948670944087</v>
      </c>
      <c r="C187" s="5">
        <v>0.109090909090909</v>
      </c>
      <c r="D187" s="5">
        <v>0.026778882938025</v>
      </c>
      <c r="E187" s="5">
        <v>0.168989547038327</v>
      </c>
      <c r="F187" s="5">
        <v>-0.051296779039455</v>
      </c>
      <c r="G187" s="5">
        <v>-0.2282089069408</v>
      </c>
      <c r="H187" s="5">
        <v>0.065872424919334</v>
      </c>
    </row>
    <row r="188">
      <c r="A188" s="2" t="str">
        <f>HYPERLINK("https://www.suredividend.com/sure-analysis-FMC/","FMC Corp.")</f>
        <v>FMC Corp.</v>
      </c>
      <c r="B188" s="5">
        <v>0.007928408823298</v>
      </c>
      <c r="C188" s="5">
        <v>-0.039891606454261</v>
      </c>
      <c r="D188" s="5">
        <v>0.217907797550336</v>
      </c>
      <c r="E188" s="5">
        <v>0.028846153846153</v>
      </c>
      <c r="F188" s="5">
        <v>0.078536617326136</v>
      </c>
      <c r="G188" s="5">
        <v>0.322448878699303</v>
      </c>
      <c r="H188" s="5">
        <v>1.03046006366536</v>
      </c>
    </row>
    <row r="189">
      <c r="A189" s="2" t="str">
        <f>HYPERLINK("https://www.suredividend.com/sure-analysis-research-database/","Fox Corporation")</f>
        <v>Fox Corporation</v>
      </c>
      <c r="B189" s="5">
        <v>0.004548545900381</v>
      </c>
      <c r="C189" s="5">
        <v>0.060012509464397</v>
      </c>
      <c r="D189" s="5">
        <v>0.038632617579986</v>
      </c>
      <c r="E189" s="5">
        <v>0.140489135247135</v>
      </c>
      <c r="F189" s="5">
        <v>-0.162923217702354</v>
      </c>
      <c r="G189" s="5">
        <v>-0.091952499527646</v>
      </c>
      <c r="H189" s="5">
        <v>-0.138477673996741</v>
      </c>
    </row>
    <row r="190">
      <c r="A190" s="2" t="str">
        <f>HYPERLINK("https://www.suredividend.com/sure-analysis-FOXA/","Fox Corporation")</f>
        <v>Fox Corporation</v>
      </c>
      <c r="B190" s="5">
        <v>0.016369012969474</v>
      </c>
      <c r="C190" s="5">
        <v>0.080382031996881</v>
      </c>
      <c r="D190" s="5">
        <v>0.042276053916594</v>
      </c>
      <c r="E190" s="5">
        <v>0.157932434045601</v>
      </c>
      <c r="F190" s="5">
        <v>-0.170193502700673</v>
      </c>
      <c r="G190" s="5">
        <v>-0.077591171078837</v>
      </c>
      <c r="H190" s="5">
        <v>-0.086511924786342</v>
      </c>
    </row>
    <row r="191">
      <c r="A191" s="2" t="str">
        <f>HYPERLINK("https://www.suredividend.com/sure-analysis-research-database/","First Republic Bank")</f>
        <v>First Republic Bank</v>
      </c>
      <c r="B191" s="5">
        <v>-0.147266435986159</v>
      </c>
      <c r="C191" s="5">
        <v>-0.021441408387395</v>
      </c>
      <c r="D191" s="5">
        <v>-0.170803006158749</v>
      </c>
      <c r="E191" s="5">
        <v>0.012919199923714</v>
      </c>
      <c r="F191" s="5">
        <v>-0.246857423668064</v>
      </c>
      <c r="G191" s="5">
        <v>-0.250073337252768</v>
      </c>
      <c r="H191" s="5">
        <v>0.354307030482349</v>
      </c>
    </row>
    <row r="192">
      <c r="A192" s="2" t="str">
        <f>HYPERLINK("https://www.suredividend.com/sure-analysis-FRT/","Federal Realty Investment Trust.")</f>
        <v>Federal Realty Investment Trust.</v>
      </c>
      <c r="B192" s="5">
        <v>-0.051220806794055</v>
      </c>
      <c r="C192" s="5">
        <v>-0.009547134474408</v>
      </c>
      <c r="D192" s="5">
        <v>0.08787162607646</v>
      </c>
      <c r="E192" s="5">
        <v>0.061460807600949</v>
      </c>
      <c r="F192" s="5">
        <v>-0.078517207456063</v>
      </c>
      <c r="G192" s="5">
        <v>-0.186393001386735</v>
      </c>
      <c r="H192" s="5">
        <v>-0.186393001386735</v>
      </c>
    </row>
    <row r="193">
      <c r="A193" s="2" t="str">
        <f>HYPERLINK("https://www.suredividend.com/sure-analysis-research-database/","TechnipFMC plc")</f>
        <v>TechnipFMC plc</v>
      </c>
      <c r="B193" s="5">
        <v>0.167427701674276</v>
      </c>
      <c r="C193" s="5">
        <v>0.190069821567106</v>
      </c>
      <c r="D193" s="5">
        <v>0.841536614645858</v>
      </c>
      <c r="E193" s="5">
        <v>0.258408531583264</v>
      </c>
      <c r="F193" s="5">
        <v>1.05906040268456</v>
      </c>
      <c r="G193" s="5">
        <v>0.765247410817031</v>
      </c>
      <c r="H193" s="5">
        <v>-0.433228895720028</v>
      </c>
    </row>
    <row r="194">
      <c r="A194" s="2" t="str">
        <f>HYPERLINK("https://www.suredividend.com/sure-analysis-research-database/","Fortinet Inc")</f>
        <v>Fortinet Inc</v>
      </c>
      <c r="B194" s="5">
        <v>0.147924528301886</v>
      </c>
      <c r="C194" s="5">
        <v>0.134862898712926</v>
      </c>
      <c r="D194" s="5">
        <v>0.251851851851852</v>
      </c>
      <c r="E194" s="5">
        <v>0.244426263039476</v>
      </c>
      <c r="F194" s="5">
        <v>-0.093185476658916</v>
      </c>
      <c r="G194" s="5">
        <v>0.855670103092783</v>
      </c>
      <c r="H194" s="5">
        <v>5.02853745541022</v>
      </c>
    </row>
    <row r="195">
      <c r="A195" s="2" t="str">
        <f>HYPERLINK("https://www.suredividend.com/sure-analysis-research-database/","Fortive Corp")</f>
        <v>Fortive Corp</v>
      </c>
      <c r="B195" s="5">
        <v>-0.012417598819828</v>
      </c>
      <c r="C195" s="5">
        <v>-2.61120353011E-4</v>
      </c>
      <c r="D195" s="5">
        <v>0.091498484074372</v>
      </c>
      <c r="E195" s="5">
        <v>0.061824187466891</v>
      </c>
      <c r="F195" s="5">
        <v>0.129547402040975</v>
      </c>
      <c r="G195" s="5">
        <v>0.034164610477309</v>
      </c>
      <c r="H195" s="5">
        <v>0.117086755760414</v>
      </c>
    </row>
    <row r="196">
      <c r="A196" s="2" t="str">
        <f>HYPERLINK("https://www.suredividend.com/sure-analysis-GD/","General Dynamics Corp.")</f>
        <v>General Dynamics Corp.</v>
      </c>
      <c r="B196" s="5">
        <v>-0.002159454090006</v>
      </c>
      <c r="C196" s="5">
        <v>-0.091753924437574</v>
      </c>
      <c r="D196" s="5">
        <v>0.038656974812658</v>
      </c>
      <c r="E196" s="5">
        <v>-0.063822855704971</v>
      </c>
      <c r="F196" s="5">
        <v>-0.037225422349421</v>
      </c>
      <c r="G196" s="5">
        <v>0.459835566305498</v>
      </c>
      <c r="H196" s="5">
        <v>0.159805587989907</v>
      </c>
    </row>
    <row r="197">
      <c r="A197" s="2" t="str">
        <f>HYPERLINK("https://www.suredividend.com/sure-analysis-GE/","General Electric Co.")</f>
        <v>General Electric Co.</v>
      </c>
      <c r="B197" s="5">
        <v>0.053928745729624</v>
      </c>
      <c r="C197" s="5">
        <v>0.2645423097587</v>
      </c>
      <c r="D197" s="5">
        <v>0.5187024746165</v>
      </c>
      <c r="E197" s="5">
        <v>0.309909240486173</v>
      </c>
      <c r="F197" s="5">
        <v>0.236593312833198</v>
      </c>
      <c r="G197" s="5">
        <v>0.01858643126841</v>
      </c>
      <c r="H197" s="5">
        <v>0.047345141327332</v>
      </c>
    </row>
    <row r="198">
      <c r="A198" s="2" t="str">
        <f>HYPERLINK("https://www.suredividend.com/sure-analysis-GILD/","Gilead Sciences, Inc.")</f>
        <v>Gilead Sciences, Inc.</v>
      </c>
      <c r="B198" s="5">
        <v>-0.060792033348772</v>
      </c>
      <c r="C198" s="5">
        <v>-0.070228631364165</v>
      </c>
      <c r="D198" s="5">
        <v>0.304782863283336</v>
      </c>
      <c r="E198" s="5">
        <v>-0.055212580081537</v>
      </c>
      <c r="F198" s="5">
        <v>0.371018451531767</v>
      </c>
      <c r="G198" s="5">
        <v>0.368524773824749</v>
      </c>
      <c r="H198" s="5">
        <v>0.243009889215651</v>
      </c>
    </row>
    <row r="199">
      <c r="A199" s="2" t="str">
        <f>HYPERLINK("https://www.suredividend.com/sure-analysis-GIS/","General Mills, Inc.")</f>
        <v>General Mills, Inc.</v>
      </c>
      <c r="B199" s="5">
        <v>0.054583995760466</v>
      </c>
      <c r="C199" s="5">
        <v>-0.074165615022709</v>
      </c>
      <c r="D199" s="5">
        <v>0.051406652656716</v>
      </c>
      <c r="E199" s="5">
        <v>-0.0446849800716</v>
      </c>
      <c r="F199" s="5">
        <v>0.201380682221226</v>
      </c>
      <c r="G199" s="5">
        <v>0.516202028205929</v>
      </c>
      <c r="H199" s="5">
        <v>0.847159180566771</v>
      </c>
    </row>
    <row r="200">
      <c r="A200" s="2" t="str">
        <f>HYPERLINK("https://www.suredividend.com/sure-analysis-GL/","Globe Life Inc")</f>
        <v>Globe Life Inc</v>
      </c>
      <c r="B200" s="5">
        <v>0.00349533954727</v>
      </c>
      <c r="C200" s="5">
        <v>-0.002898358974782</v>
      </c>
      <c r="D200" s="5">
        <v>0.250383680512348</v>
      </c>
      <c r="E200" s="5">
        <v>0.001981027342165</v>
      </c>
      <c r="F200" s="5">
        <v>0.250473153405408</v>
      </c>
      <c r="G200" s="5">
        <v>0.296743193657594</v>
      </c>
      <c r="H200" s="5">
        <v>0.470633074730552</v>
      </c>
    </row>
    <row r="201">
      <c r="A201" s="2" t="str">
        <f>HYPERLINK("https://www.suredividend.com/sure-analysis-GLW/","Corning, Inc.")</f>
        <v>Corning, Inc.</v>
      </c>
      <c r="B201" s="5">
        <v>-0.005029860388227</v>
      </c>
      <c r="C201" s="5">
        <v>0.045889243086959</v>
      </c>
      <c r="D201" s="5">
        <v>0.081427471998479</v>
      </c>
      <c r="E201" s="5">
        <v>0.113345307503638</v>
      </c>
      <c r="F201" s="5">
        <v>-0.062743316033812</v>
      </c>
      <c r="G201" s="5">
        <v>0.009508326225463</v>
      </c>
      <c r="H201" s="5">
        <v>0.406148460891371</v>
      </c>
    </row>
    <row r="202">
      <c r="A202" s="2" t="str">
        <f>HYPERLINK("https://www.suredividend.com/sure-analysis-research-database/","General Motors Company")</f>
        <v>General Motors Company</v>
      </c>
      <c r="B202" s="5">
        <v>-5.94623047979E-4</v>
      </c>
      <c r="C202" s="5">
        <v>0.030213051374998</v>
      </c>
      <c r="D202" s="5">
        <v>0.070885798294312</v>
      </c>
      <c r="E202" s="5">
        <v>0.221924926553402</v>
      </c>
      <c r="F202" s="5">
        <v>-0.026154437990662</v>
      </c>
      <c r="G202" s="5">
        <v>-0.203338170416863</v>
      </c>
      <c r="H202" s="5">
        <v>0.198565579160565</v>
      </c>
    </row>
    <row r="203">
      <c r="A203" s="2" t="str">
        <f t="shared" ref="A203:A204" si="1">HYPERLINK("https://www.suredividend.com/sure-analysis-research-database/","Alphabet Inc")</f>
        <v>Alphabet Inc</v>
      </c>
      <c r="B203" s="5">
        <v>-0.106443641893176</v>
      </c>
      <c r="C203" s="5">
        <v>-0.067539422790836</v>
      </c>
      <c r="D203" s="5">
        <v>-0.134891424365108</v>
      </c>
      <c r="E203" s="5">
        <v>0.059619069085991</v>
      </c>
      <c r="F203" s="5">
        <v>-0.299967239479405</v>
      </c>
      <c r="G203" s="5">
        <v>-0.072190890655298</v>
      </c>
      <c r="H203" s="5">
        <v>0.742853965076187</v>
      </c>
    </row>
    <row r="204">
      <c r="A204" s="2" t="str">
        <f t="shared" si="1"/>
        <v>Alphabet Inc</v>
      </c>
      <c r="B204" s="5">
        <v>-0.106222561557549</v>
      </c>
      <c r="C204" s="5">
        <v>-0.067602548785344</v>
      </c>
      <c r="D204" s="5">
        <v>-0.131664348632359</v>
      </c>
      <c r="E204" s="5">
        <v>0.061430352487815</v>
      </c>
      <c r="F204" s="5">
        <v>-0.290027405776061</v>
      </c>
      <c r="G204" s="5">
        <v>-0.079122683671512</v>
      </c>
      <c r="H204" s="5">
        <v>0.727636652092903</v>
      </c>
    </row>
    <row r="205">
      <c r="A205" s="2" t="str">
        <f>HYPERLINK("https://www.suredividend.com/sure-analysis-GPC/","Genuine Parts Co.")</f>
        <v>Genuine Parts Co.</v>
      </c>
      <c r="B205" s="5">
        <v>-0.018453898526433</v>
      </c>
      <c r="C205" s="5">
        <v>-0.088518030735481</v>
      </c>
      <c r="D205" s="5">
        <v>0.025439846655775</v>
      </c>
      <c r="E205" s="5">
        <v>-0.042553068176944</v>
      </c>
      <c r="F205" s="5">
        <v>0.390985705348474</v>
      </c>
      <c r="G205" s="5">
        <v>0.529367654614718</v>
      </c>
      <c r="H205" s="5">
        <v>1.04349477189427</v>
      </c>
    </row>
    <row r="206">
      <c r="A206" s="2" t="str">
        <f>HYPERLINK("https://www.suredividend.com/sure-analysis-research-database/","Global Payments, Inc.")</f>
        <v>Global Payments, Inc.</v>
      </c>
      <c r="B206" s="5">
        <v>-0.002299663895276</v>
      </c>
      <c r="C206" s="5">
        <v>0.097102307708019</v>
      </c>
      <c r="D206" s="5">
        <v>-0.086633019997716</v>
      </c>
      <c r="E206" s="5">
        <v>0.135722915827627</v>
      </c>
      <c r="F206" s="5">
        <v>-0.11155708285124</v>
      </c>
      <c r="G206" s="5">
        <v>-0.41215249639761</v>
      </c>
      <c r="H206" s="5">
        <v>0.014083899260473</v>
      </c>
    </row>
    <row r="207">
      <c r="A207" s="2" t="str">
        <f>HYPERLINK("https://www.suredividend.com/sure-analysis-GPS/","Gap, Inc.")</f>
        <v>Gap, Inc.</v>
      </c>
      <c r="B207" s="5">
        <v>-0.163171690694626</v>
      </c>
      <c r="C207" s="5">
        <v>-0.14006734006734</v>
      </c>
      <c r="D207" s="5">
        <v>0.401987154855354</v>
      </c>
      <c r="E207" s="5">
        <v>0.13209219858156</v>
      </c>
      <c r="F207" s="5">
        <v>-0.078237896909895</v>
      </c>
      <c r="G207" s="5">
        <v>-0.472207182446032</v>
      </c>
      <c r="H207" s="5">
        <v>-0.573575719528362</v>
      </c>
    </row>
    <row r="208">
      <c r="A208" s="2" t="str">
        <f>HYPERLINK("https://www.suredividend.com/sure-analysis-GRMN/","Garmin Ltd")</f>
        <v>Garmin Ltd</v>
      </c>
      <c r="B208" s="5">
        <v>-0.022454205239314</v>
      </c>
      <c r="C208" s="5">
        <v>0.060366994234535</v>
      </c>
      <c r="D208" s="5">
        <v>0.139337563475082</v>
      </c>
      <c r="E208" s="5">
        <v>0.075522808538303</v>
      </c>
      <c r="F208" s="5">
        <v>-0.075414368243287</v>
      </c>
      <c r="G208" s="5">
        <v>-0.13561658508464</v>
      </c>
      <c r="H208" s="5">
        <v>0.897439622576587</v>
      </c>
    </row>
    <row r="209">
      <c r="A209" s="2" t="str">
        <f>HYPERLINK("https://www.suredividend.com/sure-analysis-GS/","Goldman Sachs Group, Inc.")</f>
        <v>Goldman Sachs Group, Inc.</v>
      </c>
      <c r="B209" s="5">
        <v>-0.027850111034006</v>
      </c>
      <c r="C209" s="5">
        <v>-0.055003211385373</v>
      </c>
      <c r="D209" s="5">
        <v>0.092088482746598</v>
      </c>
      <c r="E209" s="5">
        <v>0.047372724958262</v>
      </c>
      <c r="F209" s="5">
        <v>0.106374830832379</v>
      </c>
      <c r="G209" s="5">
        <v>0.129304030694147</v>
      </c>
      <c r="H209" s="5">
        <v>0.519674828994556</v>
      </c>
    </row>
    <row r="210">
      <c r="A210" s="2" t="str">
        <f>HYPERLINK("https://www.suredividend.com/sure-analysis-GWW/","W.W. Grainger Inc.")</f>
        <v>W.W. Grainger Inc.</v>
      </c>
      <c r="B210" s="5">
        <v>0.040331990286765</v>
      </c>
      <c r="C210" s="5">
        <v>0.208731197634677</v>
      </c>
      <c r="D210" s="5">
        <v>0.256710147837898</v>
      </c>
      <c r="E210" s="5">
        <v>0.261078711210541</v>
      </c>
      <c r="F210" s="5">
        <v>0.455474625355443</v>
      </c>
      <c r="G210" s="5">
        <v>0.80483716481273</v>
      </c>
      <c r="H210" s="5">
        <v>1.84200537976406</v>
      </c>
    </row>
    <row r="211">
      <c r="A211" s="2" t="str">
        <f>HYPERLINK("https://www.suredividend.com/sure-analysis-HAL/","Halliburton Co.")</f>
        <v>Halliburton Co.</v>
      </c>
      <c r="B211" s="5">
        <v>0.012654931777939</v>
      </c>
      <c r="C211" s="5">
        <v>0.008181591936621</v>
      </c>
      <c r="D211" s="5">
        <v>0.305831078040951</v>
      </c>
      <c r="E211" s="5">
        <v>-0.007419469279517</v>
      </c>
      <c r="F211" s="5">
        <v>0.148196808432116</v>
      </c>
      <c r="G211" s="5">
        <v>0.788613399193307</v>
      </c>
      <c r="H211" s="5">
        <v>-0.096060693399778</v>
      </c>
    </row>
    <row r="212">
      <c r="A212" s="2" t="str">
        <f>HYPERLINK("https://www.suredividend.com/sure-analysis-HAS/","Hasbro, Inc.")</f>
        <v>Hasbro, Inc.</v>
      </c>
      <c r="B212" s="5">
        <v>-0.09897942653491</v>
      </c>
      <c r="C212" s="5">
        <v>-0.110906501316376</v>
      </c>
      <c r="D212" s="5">
        <v>-0.277163862351829</v>
      </c>
      <c r="E212" s="5">
        <v>-0.077388555106211</v>
      </c>
      <c r="F212" s="5">
        <v>-0.374294084030437</v>
      </c>
      <c r="G212" s="5">
        <v>-0.354850683078807</v>
      </c>
      <c r="H212" s="5">
        <v>-0.321201529432296</v>
      </c>
    </row>
    <row r="213">
      <c r="A213" s="2" t="str">
        <f>HYPERLINK("https://www.suredividend.com/sure-analysis-HBAN/","Huntington Bancshares, Inc.")</f>
        <v>Huntington Bancshares, Inc.</v>
      </c>
      <c r="B213" s="5">
        <v>-0.014886731391585</v>
      </c>
      <c r="C213" s="5">
        <v>-0.004291620871931</v>
      </c>
      <c r="D213" s="5">
        <v>0.168378548508436</v>
      </c>
      <c r="E213" s="5">
        <v>0.079432624113475</v>
      </c>
      <c r="F213" s="5">
        <v>0.078423036589859</v>
      </c>
      <c r="G213" s="5">
        <v>0.049720327468601</v>
      </c>
      <c r="H213" s="5">
        <v>0.200059924148643</v>
      </c>
    </row>
    <row r="214">
      <c r="A214" s="2" t="str">
        <f>HYPERLINK("https://www.suredividend.com/sure-analysis-HBI/","Hanesbrands Inc")</f>
        <v>Hanesbrands Inc</v>
      </c>
      <c r="B214" s="5">
        <v>-0.111450381679389</v>
      </c>
      <c r="C214" s="5">
        <v>-0.133928571428571</v>
      </c>
      <c r="D214" s="5">
        <v>-0.308821433661108</v>
      </c>
      <c r="E214" s="5">
        <v>-0.084905660377358</v>
      </c>
      <c r="F214" s="5">
        <v>-0.604533594259621</v>
      </c>
      <c r="G214" s="5">
        <v>-0.657114577932789</v>
      </c>
      <c r="H214" s="5">
        <v>-0.642863717530973</v>
      </c>
    </row>
    <row r="215">
      <c r="A215" s="2" t="str">
        <f>HYPERLINK("https://www.suredividend.com/sure-analysis-research-database/","HCA Healthcare Inc")</f>
        <v>HCA Healthcare Inc</v>
      </c>
      <c r="B215" s="5">
        <v>-0.031346869187848</v>
      </c>
      <c r="C215" s="5">
        <v>0.048270598817084</v>
      </c>
      <c r="D215" s="5">
        <v>0.256021608455272</v>
      </c>
      <c r="E215" s="5">
        <v>0.041798633105517</v>
      </c>
      <c r="F215" s="5">
        <v>-0.048420581430669</v>
      </c>
      <c r="G215" s="5">
        <v>0.444706556802932</v>
      </c>
      <c r="H215" s="5">
        <v>1.57117026867747</v>
      </c>
    </row>
    <row r="216">
      <c r="A216" s="2" t="str">
        <f>HYPERLINK("https://www.suredividend.com/sure-analysis-HD/","Home Depot, Inc.")</f>
        <v>Home Depot, Inc.</v>
      </c>
      <c r="B216" s="5">
        <v>-0.099698340874811</v>
      </c>
      <c r="C216" s="5">
        <v>-0.090063721454922</v>
      </c>
      <c r="D216" s="5">
        <v>0.028624682787588</v>
      </c>
      <c r="E216" s="5">
        <v>-0.055119356677008</v>
      </c>
      <c r="F216" s="5">
        <v>-0.056440626577802</v>
      </c>
      <c r="G216" s="5">
        <v>0.244770358741607</v>
      </c>
      <c r="H216" s="5">
        <v>0.881931128067793</v>
      </c>
    </row>
    <row r="217">
      <c r="A217" s="2" t="str">
        <f>HYPERLINK("https://www.suredividend.com/sure-analysis-research-database/","Hess Corporation")</f>
        <v>Hess Corporation</v>
      </c>
      <c r="B217" s="5">
        <v>0.026095805771607</v>
      </c>
      <c r="C217" s="5">
        <v>-0.017121690027085</v>
      </c>
      <c r="D217" s="5">
        <v>0.17426369357341</v>
      </c>
      <c r="E217" s="5">
        <v>-0.004653786489916</v>
      </c>
      <c r="F217" s="5">
        <v>0.41312759092579</v>
      </c>
      <c r="G217" s="5">
        <v>1.04611439745003</v>
      </c>
      <c r="H217" s="5">
        <v>2.28630628113796</v>
      </c>
    </row>
    <row r="218">
      <c r="A218" s="2" t="str">
        <f>HYPERLINK("https://www.suredividend.com/sure-analysis-HIG/","Hartford Financial Services Group Inc.")</f>
        <v>Hartford Financial Services Group Inc.</v>
      </c>
      <c r="B218" s="5">
        <v>0.042372699006982</v>
      </c>
      <c r="C218" s="5">
        <v>0.02766651684559</v>
      </c>
      <c r="D218" s="5">
        <v>0.205992777424238</v>
      </c>
      <c r="E218" s="5">
        <v>0.027801425210904</v>
      </c>
      <c r="F218" s="5">
        <v>0.168581133543299</v>
      </c>
      <c r="G218" s="5">
        <v>0.547943098961714</v>
      </c>
      <c r="H218" s="5">
        <v>0.670322944905849</v>
      </c>
    </row>
    <row r="219">
      <c r="A219" s="2" t="str">
        <f>HYPERLINK("https://www.suredividend.com/sure-analysis-HII/","Huntington Ingalls Industries Inc")</f>
        <v>Huntington Ingalls Industries Inc</v>
      </c>
      <c r="B219" s="5">
        <v>0.012740601211024</v>
      </c>
      <c r="C219" s="5">
        <v>-0.087027008958416</v>
      </c>
      <c r="D219" s="5">
        <v>-0.025911641938493</v>
      </c>
      <c r="E219" s="5">
        <v>-0.047449649975891</v>
      </c>
      <c r="F219" s="5">
        <v>0.058275886953855</v>
      </c>
      <c r="G219" s="5">
        <v>0.254475347980553</v>
      </c>
      <c r="H219" s="5">
        <v>-0.073364116587333</v>
      </c>
    </row>
    <row r="220">
      <c r="A220" s="2" t="str">
        <f>HYPERLINK("https://www.suredividend.com/sure-analysis-research-database/","Hilton Worldwide Holdings Inc")</f>
        <v>Hilton Worldwide Holdings Inc</v>
      </c>
      <c r="B220" s="5">
        <v>0.006218811341813</v>
      </c>
      <c r="C220" s="5">
        <v>0.044640360718747</v>
      </c>
      <c r="D220" s="5">
        <v>0.160111593333642</v>
      </c>
      <c r="E220" s="5">
        <v>0.16914404047878</v>
      </c>
      <c r="F220" s="5">
        <v>0.076763347728604</v>
      </c>
      <c r="G220" s="5">
        <v>0.227949454212329</v>
      </c>
      <c r="H220" s="5">
        <v>0.905054500203956</v>
      </c>
    </row>
    <row r="221">
      <c r="A221" s="2" t="str">
        <f>HYPERLINK("https://www.suredividend.com/sure-analysis-research-database/","Hologic, Inc.")</f>
        <v>Hologic, Inc.</v>
      </c>
      <c r="B221" s="5">
        <v>-0.050070854983467</v>
      </c>
      <c r="C221" s="5">
        <v>0.051503267973856</v>
      </c>
      <c r="D221" s="5">
        <v>0.191350710900473</v>
      </c>
      <c r="E221" s="5">
        <v>0.075257318540302</v>
      </c>
      <c r="F221" s="5">
        <v>0.113818886734976</v>
      </c>
      <c r="G221" s="5">
        <v>0.142451356341428</v>
      </c>
      <c r="H221" s="5">
        <v>1.10520806071708</v>
      </c>
    </row>
    <row r="222">
      <c r="A222" s="2" t="str">
        <f>HYPERLINK("https://www.suredividend.com/sure-analysis-HON/","Honeywell International Inc")</f>
        <v>Honeywell International Inc</v>
      </c>
      <c r="B222" s="5">
        <v>-0.023817329548695</v>
      </c>
      <c r="C222" s="5">
        <v>-0.096848145950661</v>
      </c>
      <c r="D222" s="5">
        <v>0.069174190324087</v>
      </c>
      <c r="E222" s="5">
        <v>-0.076703246080961</v>
      </c>
      <c r="F222" s="5">
        <v>0.07691381734815</v>
      </c>
      <c r="G222" s="5">
        <v>0.012692355978702</v>
      </c>
      <c r="H222" s="5">
        <v>0.54341995890905</v>
      </c>
    </row>
    <row r="223">
      <c r="A223" s="2" t="str">
        <f>HYPERLINK("https://www.suredividend.com/sure-analysis-HPE/","Hewlett Packard Enterprise Co")</f>
        <v>Hewlett Packard Enterprise Co</v>
      </c>
      <c r="B223" s="5">
        <v>-0.064298836497244</v>
      </c>
      <c r="C223" s="5">
        <v>-0.077717955527656</v>
      </c>
      <c r="D223" s="5">
        <v>0.173146612615932</v>
      </c>
      <c r="E223" s="5">
        <v>-0.042606516290726</v>
      </c>
      <c r="F223" s="5">
        <v>-0.039217289058521</v>
      </c>
      <c r="G223" s="5">
        <v>0.159904353436823</v>
      </c>
      <c r="H223" s="5">
        <v>-0.054033975533653</v>
      </c>
    </row>
    <row r="224">
      <c r="A224" s="2" t="str">
        <f>HYPERLINK("https://www.suredividend.com/sure-analysis-HPQ/","HP Inc")</f>
        <v>HP Inc</v>
      </c>
      <c r="B224" s="5">
        <v>-0.062274664044575</v>
      </c>
      <c r="C224" s="5">
        <v>-0.025939758749008</v>
      </c>
      <c r="D224" s="5">
        <v>0.053783084958268</v>
      </c>
      <c r="E224" s="5">
        <v>0.0647562337179</v>
      </c>
      <c r="F224" s="5">
        <v>-0.187924168409937</v>
      </c>
      <c r="G224" s="5">
        <v>0.072435301526374</v>
      </c>
      <c r="H224" s="5">
        <v>0.391090408720935</v>
      </c>
    </row>
    <row r="225">
      <c r="A225" s="2" t="str">
        <f>HYPERLINK("https://www.suredividend.com/sure-analysis-HRB/","H&amp;R Block Inc.")</f>
        <v>H&amp;R Block Inc.</v>
      </c>
      <c r="B225" s="5">
        <v>-0.081617086193745</v>
      </c>
      <c r="C225" s="5">
        <v>-0.14183891660727</v>
      </c>
      <c r="D225" s="5">
        <v>-0.176795290503289</v>
      </c>
      <c r="E225" s="5">
        <v>-0.010682004930156</v>
      </c>
      <c r="F225" s="5">
        <v>0.453918979841566</v>
      </c>
      <c r="G225" s="5">
        <v>0.992080212665041</v>
      </c>
      <c r="H225" s="5">
        <v>0.823155896990682</v>
      </c>
    </row>
    <row r="226">
      <c r="A226" s="2" t="str">
        <f>HYPERLINK("https://www.suredividend.com/sure-analysis-HRL/","Hormel Foods Corp.")</f>
        <v>Hormel Foods Corp.</v>
      </c>
      <c r="B226" s="5">
        <v>-0.101900972590627</v>
      </c>
      <c r="C226" s="5">
        <v>-0.142074056555964</v>
      </c>
      <c r="D226" s="5">
        <v>-0.113948066845345</v>
      </c>
      <c r="E226" s="5">
        <v>-0.10271019946644</v>
      </c>
      <c r="F226" s="5">
        <v>-0.197170435796358</v>
      </c>
      <c r="G226" s="5">
        <v>-0.096546954876267</v>
      </c>
      <c r="H226" s="5">
        <v>0.380099796534634</v>
      </c>
    </row>
    <row r="227">
      <c r="A227" s="2" t="str">
        <f>HYPERLINK("https://www.suredividend.com/sure-analysis-research-database/","Henry Schein Inc.")</f>
        <v>Henry Schein Inc.</v>
      </c>
      <c r="B227" s="5">
        <v>-0.090542331854071</v>
      </c>
      <c r="C227" s="5">
        <v>-0.052707407852083</v>
      </c>
      <c r="D227" s="5">
        <v>0.107213022733651</v>
      </c>
      <c r="E227" s="5">
        <v>-0.012144735194691</v>
      </c>
      <c r="F227" s="5">
        <v>-0.092894918372039</v>
      </c>
      <c r="G227" s="5">
        <v>0.282926829268292</v>
      </c>
      <c r="H227" s="5">
        <v>0.543043883855145</v>
      </c>
    </row>
    <row r="228">
      <c r="A228" s="2" t="str">
        <f>HYPERLINK("https://www.suredividend.com/sure-analysis-research-database/","Host Hotels &amp; Resorts Inc")</f>
        <v>Host Hotels &amp; Resorts Inc</v>
      </c>
      <c r="B228" s="5">
        <v>-0.10487676979549</v>
      </c>
      <c r="C228" s="5">
        <v>-0.073757549120151</v>
      </c>
      <c r="D228" s="5">
        <v>0.003822405174948</v>
      </c>
      <c r="E228" s="5">
        <v>0.063551401869158</v>
      </c>
      <c r="F228" s="5">
        <v>0.009097841701101</v>
      </c>
      <c r="G228" s="5">
        <v>0.099559403261961</v>
      </c>
      <c r="H228" s="5">
        <v>0.030753530949778</v>
      </c>
    </row>
    <row r="229">
      <c r="A229" s="2" t="str">
        <f>HYPERLINK("https://www.suredividend.com/sure-analysis-HSY/","Hershey Company")</f>
        <v>Hershey Company</v>
      </c>
      <c r="B229" s="5">
        <v>0.013393456810905</v>
      </c>
      <c r="C229" s="5">
        <v>0.020085064140415</v>
      </c>
      <c r="D229" s="5">
        <v>0.073695408285739</v>
      </c>
      <c r="E229" s="5">
        <v>0.034005509202172</v>
      </c>
      <c r="F229" s="5">
        <v>0.140403034888009</v>
      </c>
      <c r="G229" s="5">
        <v>0.693519800471543</v>
      </c>
      <c r="H229" s="5">
        <v>1.68396533361553</v>
      </c>
    </row>
    <row r="230">
      <c r="A230" s="2" t="str">
        <f>HYPERLINK("https://www.suredividend.com/sure-analysis-HUM/","Humana Inc.")</f>
        <v>Humana Inc.</v>
      </c>
      <c r="B230" s="5">
        <v>0.049604465241202</v>
      </c>
      <c r="C230" s="5">
        <v>-0.083771167906475</v>
      </c>
      <c r="D230" s="5">
        <v>0.035870814043161</v>
      </c>
      <c r="E230" s="5">
        <v>-0.023389757707101</v>
      </c>
      <c r="F230" s="5">
        <v>0.140795060332985</v>
      </c>
      <c r="G230" s="5">
        <v>0.304338756235381</v>
      </c>
      <c r="H230" s="5">
        <v>0.919199554011802</v>
      </c>
    </row>
    <row r="231">
      <c r="A231" s="2" t="str">
        <f>HYPERLINK("https://www.suredividend.com/sure-analysis-research-database/","Howmet Aerospace Inc")</f>
        <v>Howmet Aerospace Inc</v>
      </c>
      <c r="B231" s="5">
        <v>0.098666532733984</v>
      </c>
      <c r="C231" s="5">
        <v>0.120596695328328</v>
      </c>
      <c r="D231" s="5">
        <v>0.251927969072371</v>
      </c>
      <c r="E231" s="5">
        <v>0.111212707701529</v>
      </c>
      <c r="F231" s="5">
        <v>0.296603639381186</v>
      </c>
      <c r="G231" s="5">
        <v>0.488140793425649</v>
      </c>
      <c r="H231" s="5">
        <v>0.858459708593517</v>
      </c>
    </row>
    <row r="232">
      <c r="A232" s="2" t="str">
        <f>HYPERLINK("https://www.suredividend.com/sure-analysis-IBM/","International Business Machines Corp.")</f>
        <v>International Business Machines Corp.</v>
      </c>
      <c r="B232" s="5">
        <v>-0.04167997256029</v>
      </c>
      <c r="C232" s="5">
        <v>-0.117290591423474</v>
      </c>
      <c r="D232" s="5">
        <v>0.039181736565345</v>
      </c>
      <c r="E232" s="5">
        <v>-0.068547008055732</v>
      </c>
      <c r="F232" s="5">
        <v>0.074880999463554</v>
      </c>
      <c r="G232" s="5">
        <v>0.188604288474004</v>
      </c>
      <c r="H232" s="5">
        <v>0.069014254073122</v>
      </c>
    </row>
    <row r="233">
      <c r="A233" s="2" t="str">
        <f>HYPERLINK("https://www.suredividend.com/sure-analysis-ICE/","Intercontinental Exchange Inc")</f>
        <v>Intercontinental Exchange Inc</v>
      </c>
      <c r="B233" s="5">
        <v>-0.048114434330299</v>
      </c>
      <c r="C233" s="5">
        <v>-0.058604791304771</v>
      </c>
      <c r="D233" s="5">
        <v>0.019354607685742</v>
      </c>
      <c r="E233" s="5">
        <v>-0.001072229262111</v>
      </c>
      <c r="F233" s="5">
        <v>-0.233969648813056</v>
      </c>
      <c r="G233" s="5">
        <v>-0.054282766499757</v>
      </c>
      <c r="H233" s="5">
        <v>0.505230411294515</v>
      </c>
    </row>
    <row r="234">
      <c r="A234" s="2" t="str">
        <f>HYPERLINK("https://www.suredividend.com/sure-analysis-research-database/","Idexx Laboratories, Inc.")</f>
        <v>Idexx Laboratories, Inc.</v>
      </c>
      <c r="B234" s="5">
        <v>0.011587653655604</v>
      </c>
      <c r="C234" s="5">
        <v>0.121065931541465</v>
      </c>
      <c r="D234" s="5">
        <v>0.41930605240962</v>
      </c>
      <c r="E234" s="5">
        <v>0.196195705461319</v>
      </c>
      <c r="F234" s="5">
        <v>-0.089059379141699</v>
      </c>
      <c r="G234" s="5">
        <v>0.004425234125758</v>
      </c>
      <c r="H234" s="5">
        <v>1.62690423642138</v>
      </c>
    </row>
    <row r="235">
      <c r="A235" s="2" t="str">
        <f>HYPERLINK("https://www.suredividend.com/sure-analysis-IEX/","Idex Corporation")</f>
        <v>Idex Corporation</v>
      </c>
      <c r="B235" s="5">
        <v>-0.006961364427427</v>
      </c>
      <c r="C235" s="5">
        <v>-0.053824705522423</v>
      </c>
      <c r="D235" s="5">
        <v>0.147436316379522</v>
      </c>
      <c r="E235" s="5">
        <v>0.002159402357515</v>
      </c>
      <c r="F235" s="5">
        <v>0.202207840160715</v>
      </c>
      <c r="G235" s="5">
        <v>0.195668687038016</v>
      </c>
      <c r="H235" s="5">
        <v>0.760305662609623</v>
      </c>
    </row>
    <row r="236">
      <c r="A236" s="2" t="str">
        <f>HYPERLINK("https://www.suredividend.com/sure-analysis-IFF/","International Flavors &amp; Fragrances Inc.")</f>
        <v>International Flavors &amp; Fragrances Inc.</v>
      </c>
      <c r="B236" s="5">
        <v>-0.172505073678637</v>
      </c>
      <c r="C236" s="5">
        <v>-0.124601062464353</v>
      </c>
      <c r="D236" s="5">
        <v>-0.116244311611991</v>
      </c>
      <c r="E236" s="5">
        <v>-0.105494086226631</v>
      </c>
      <c r="F236" s="5">
        <v>-0.239902446852743</v>
      </c>
      <c r="G236" s="5">
        <v>-0.254577220172358</v>
      </c>
      <c r="H236" s="5">
        <v>-0.239538793009076</v>
      </c>
    </row>
    <row r="237">
      <c r="A237" s="2" t="str">
        <f>HYPERLINK("https://www.suredividend.com/sure-analysis-research-database/","Illumina Inc")</f>
        <v>Illumina Inc</v>
      </c>
      <c r="B237" s="5">
        <v>0.032437225800429</v>
      </c>
      <c r="C237" s="5">
        <v>0.011199488023404</v>
      </c>
      <c r="D237" s="5">
        <v>0.128219513439078</v>
      </c>
      <c r="E237" s="5">
        <v>0.094015825914935</v>
      </c>
      <c r="F237" s="5">
        <v>-0.316345767530982</v>
      </c>
      <c r="G237" s="5">
        <v>-0.446435274392532</v>
      </c>
      <c r="H237" s="5">
        <v>-0.034818273048562</v>
      </c>
    </row>
    <row r="238">
      <c r="A238" s="2" t="str">
        <f>HYPERLINK("https://www.suredividend.com/sure-analysis-research-database/","Incyte Corp.")</f>
        <v>Incyte Corp.</v>
      </c>
      <c r="B238" s="5">
        <v>-0.07235976557828</v>
      </c>
      <c r="C238" s="5">
        <v>-0.067003488511969</v>
      </c>
      <c r="D238" s="5">
        <v>0.104685942173479</v>
      </c>
      <c r="E238" s="5">
        <v>-0.034362549800796</v>
      </c>
      <c r="F238" s="5">
        <v>0.107209136331192</v>
      </c>
      <c r="G238" s="5">
        <v>7.74193548387E-4</v>
      </c>
      <c r="H238" s="5">
        <v>-0.104491398221914</v>
      </c>
    </row>
    <row r="239">
      <c r="A239" s="2" t="str">
        <f>HYPERLINK("https://www.suredividend.com/sure-analysis-research-database/","IHS Markit Ltd")</f>
        <v>IHS Markit Ltd</v>
      </c>
      <c r="B239" s="5">
        <v>-0.024694683908045</v>
      </c>
      <c r="C239" s="5">
        <v>-0.145428937864398</v>
      </c>
      <c r="D239" s="5">
        <v>-0.086780643213832</v>
      </c>
      <c r="E239" s="5">
        <v>-0.181432436710053</v>
      </c>
      <c r="F239" s="5">
        <v>0.213073629917047</v>
      </c>
      <c r="G239" s="5">
        <v>0.554783166369385</v>
      </c>
      <c r="H239" s="5">
        <v>1.78939920434962</v>
      </c>
    </row>
    <row r="240">
      <c r="A240" s="2" t="str">
        <f>HYPERLINK("https://www.suredividend.com/sure-analysis-INTC/","Intel Corp.")</f>
        <v>Intel Corp.</v>
      </c>
      <c r="B240" s="5">
        <v>-0.118678017025538</v>
      </c>
      <c r="C240" s="5">
        <v>-0.091409691629956</v>
      </c>
      <c r="D240" s="5">
        <v>-0.132523469511814</v>
      </c>
      <c r="E240" s="5">
        <v>0.011037155615468</v>
      </c>
      <c r="F240" s="5">
        <v>-0.426414897569433</v>
      </c>
      <c r="G240" s="5">
        <v>-0.514316621409806</v>
      </c>
      <c r="H240" s="5">
        <v>-0.377590426209101</v>
      </c>
    </row>
    <row r="241">
      <c r="A241" s="2" t="str">
        <f>HYPERLINK("https://www.suredividend.com/sure-analysis-INTU/","Intuit Inc")</f>
        <v>Intuit Inc</v>
      </c>
      <c r="B241" s="5">
        <v>-0.035963753067774</v>
      </c>
      <c r="C241" s="5">
        <v>0.003495974421808</v>
      </c>
      <c r="D241" s="5">
        <v>-0.023664403638721</v>
      </c>
      <c r="E241" s="5">
        <v>0.051708575909561</v>
      </c>
      <c r="F241" s="5">
        <v>-0.115249897722697</v>
      </c>
      <c r="G241" s="5">
        <v>0.098612964827012</v>
      </c>
      <c r="H241" s="5">
        <v>1.51117680216522</v>
      </c>
    </row>
    <row r="242">
      <c r="A242" s="2" t="str">
        <f>HYPERLINK("https://www.suredividend.com/sure-analysis-IP/","International Paper Co.")</f>
        <v>International Paper Co.</v>
      </c>
      <c r="B242" s="5">
        <v>-0.075918087735179</v>
      </c>
      <c r="C242" s="5">
        <v>0.030188308712823</v>
      </c>
      <c r="D242" s="5">
        <v>-0.054269932444275</v>
      </c>
      <c r="E242" s="5">
        <v>0.103666322836279</v>
      </c>
      <c r="F242" s="5">
        <v>-0.064123752722515</v>
      </c>
      <c r="G242" s="5">
        <v>-0.170752163135904</v>
      </c>
      <c r="H242" s="5">
        <v>-0.165703960752523</v>
      </c>
    </row>
    <row r="243">
      <c r="A243" s="2" t="str">
        <f>HYPERLINK("https://www.suredividend.com/sure-analysis-IPG/","Interpublic Group Of Cos., Inc.")</f>
        <v>Interpublic Group Of Cos., Inc.</v>
      </c>
      <c r="B243" s="5">
        <v>-0.079251433994965</v>
      </c>
      <c r="C243" s="5">
        <v>0.068878276620907</v>
      </c>
      <c r="D243" s="5">
        <v>0.33373183397467</v>
      </c>
      <c r="E243" s="5">
        <v>0.081071259856826</v>
      </c>
      <c r="F243" s="5">
        <v>0.082759854782796</v>
      </c>
      <c r="G243" s="5">
        <v>0.417476653325709</v>
      </c>
      <c r="H243" s="5">
        <v>0.83039376538146</v>
      </c>
    </row>
    <row r="244">
      <c r="A244" s="2" t="str">
        <f>HYPERLINK("https://www.suredividend.com/sure-analysis-research-database/","IPG Photonics Corp")</f>
        <v>IPG Photonics Corp</v>
      </c>
      <c r="B244" s="5">
        <v>0.103184934478868</v>
      </c>
      <c r="C244" s="5">
        <v>0.380089023993051</v>
      </c>
      <c r="D244" s="5">
        <v>0.421129122414756</v>
      </c>
      <c r="E244" s="5">
        <v>0.342769620788</v>
      </c>
      <c r="F244" s="5">
        <v>0.208365019011406</v>
      </c>
      <c r="G244" s="5">
        <v>-0.384942906909231</v>
      </c>
      <c r="H244" s="5">
        <v>-0.480718954248366</v>
      </c>
    </row>
    <row r="245">
      <c r="A245" s="2" t="str">
        <f>HYPERLINK("https://www.suredividend.com/sure-analysis-research-database/","IQVIA Holdings Inc")</f>
        <v>IQVIA Holdings Inc</v>
      </c>
      <c r="B245" s="5">
        <v>-0.068977148157517</v>
      </c>
      <c r="C245" s="5">
        <v>0.01419188903688</v>
      </c>
      <c r="D245" s="5">
        <v>0.065425069960436</v>
      </c>
      <c r="E245" s="5">
        <v>0.077749036068134</v>
      </c>
      <c r="F245" s="5">
        <v>-0.027224669603524</v>
      </c>
      <c r="G245" s="5">
        <v>0.183513774252331</v>
      </c>
      <c r="H245" s="5">
        <v>1.24936334929204</v>
      </c>
    </row>
    <row r="246">
      <c r="A246" s="2" t="str">
        <f>HYPERLINK("https://www.suredividend.com/sure-analysis-research-database/","Ingersoll-Rand Inc")</f>
        <v>Ingersoll-Rand Inc</v>
      </c>
      <c r="B246" s="5">
        <v>0.0416812633998</v>
      </c>
      <c r="C246" s="5">
        <v>0.090566335297342</v>
      </c>
      <c r="D246" s="5">
        <v>0.246583267653815</v>
      </c>
      <c r="E246" s="5">
        <v>0.13857187438376</v>
      </c>
      <c r="F246" s="5">
        <v>0.286165983969964</v>
      </c>
      <c r="G246" s="5">
        <v>0.266650479440092</v>
      </c>
      <c r="H246" s="5">
        <v>0.870125786163521</v>
      </c>
    </row>
    <row r="247">
      <c r="A247" s="2" t="str">
        <f>HYPERLINK("https://www.suredividend.com/sure-analysis-IRM/","Iron Mountain Inc.")</f>
        <v>Iron Mountain Inc.</v>
      </c>
      <c r="B247" s="5">
        <v>-0.016207455429497</v>
      </c>
      <c r="C247" s="5">
        <v>0.003364752382141</v>
      </c>
      <c r="D247" s="5">
        <v>0.071857415299131</v>
      </c>
      <c r="E247" s="5">
        <v>0.095887662988966</v>
      </c>
      <c r="F247" s="5">
        <v>0.09898510345105</v>
      </c>
      <c r="G247" s="5">
        <v>0.735536402423333</v>
      </c>
      <c r="H247" s="5">
        <v>1.41865860299554</v>
      </c>
    </row>
    <row r="248">
      <c r="A248" s="2" t="str">
        <f>HYPERLINK("https://www.suredividend.com/sure-analysis-research-database/","Intuitive Surgical Inc")</f>
        <v>Intuitive Surgical Inc</v>
      </c>
      <c r="B248" s="5">
        <v>-0.077783885660436</v>
      </c>
      <c r="C248" s="5">
        <v>-0.137300275482093</v>
      </c>
      <c r="D248" s="5">
        <v>0.153188982177051</v>
      </c>
      <c r="E248" s="5">
        <v>-0.114867156585641</v>
      </c>
      <c r="F248" s="5">
        <v>-0.223005160778086</v>
      </c>
      <c r="G248" s="5">
        <v>-0.006430052032657</v>
      </c>
      <c r="H248" s="5">
        <v>0.688133400416876</v>
      </c>
    </row>
    <row r="249">
      <c r="A249" s="2" t="str">
        <f>HYPERLINK("https://www.suredividend.com/sure-analysis-research-database/","Gartner, Inc.")</f>
        <v>Gartner, Inc.</v>
      </c>
      <c r="B249" s="5">
        <v>0.011412051125988</v>
      </c>
      <c r="C249" s="5">
        <v>-0.029833318737776</v>
      </c>
      <c r="D249" s="5">
        <v>0.089529242066614</v>
      </c>
      <c r="E249" s="5">
        <v>-0.011275063961444</v>
      </c>
      <c r="F249" s="5">
        <v>0.159872967125008</v>
      </c>
      <c r="G249" s="5">
        <v>0.86860452040931</v>
      </c>
      <c r="H249" s="5">
        <v>1.8408410975297</v>
      </c>
    </row>
    <row r="250">
      <c r="A250" s="2" t="str">
        <f>HYPERLINK("https://www.suredividend.com/sure-analysis-ITW/","Illinois Tool Works, Inc.")</f>
        <v>Illinois Tool Works, Inc.</v>
      </c>
      <c r="B250" s="5">
        <v>-0.0316135046407</v>
      </c>
      <c r="C250" s="5">
        <v>0.052864431971861</v>
      </c>
      <c r="D250" s="5">
        <v>0.238693609319778</v>
      </c>
      <c r="E250" s="5">
        <v>0.084566500226963</v>
      </c>
      <c r="F250" s="5">
        <v>0.155107773155456</v>
      </c>
      <c r="G250" s="5">
        <v>0.226565856878917</v>
      </c>
      <c r="H250" s="5">
        <v>0.705094874581718</v>
      </c>
    </row>
    <row r="251">
      <c r="A251" s="2" t="str">
        <f>HYPERLINK("https://www.suredividend.com/sure-analysis-IVZ/","Invesco Ltd")</f>
        <v>Invesco Ltd</v>
      </c>
      <c r="B251" s="5">
        <v>-0.097882291278184</v>
      </c>
      <c r="C251" s="5">
        <v>-0.0529902230499</v>
      </c>
      <c r="D251" s="5">
        <v>0.138720307390867</v>
      </c>
      <c r="E251" s="5">
        <v>0.004912280701754</v>
      </c>
      <c r="F251" s="5">
        <v>-0.003340757238307</v>
      </c>
      <c r="G251" s="5">
        <v>-0.168204017714001</v>
      </c>
      <c r="H251" s="5">
        <v>-0.284520868807508</v>
      </c>
    </row>
    <row r="252">
      <c r="A252" s="2" t="str">
        <f>HYPERLINK("https://www.suredividend.com/sure-analysis-research-database/","Jacobs Solutions Inc")</f>
        <v>Jacobs Solutions Inc</v>
      </c>
      <c r="B252" s="5">
        <v>-0.070425962955167</v>
      </c>
      <c r="C252" s="5">
        <v>-0.048410215492245</v>
      </c>
      <c r="D252" s="5">
        <v>-0.03178844243483</v>
      </c>
      <c r="E252" s="5">
        <v>-0.056336053204417</v>
      </c>
      <c r="F252" s="5">
        <v>-0.114819068735794</v>
      </c>
      <c r="G252" s="5">
        <v>-0.114819068735794</v>
      </c>
      <c r="H252" s="5">
        <v>-0.114819068735794</v>
      </c>
    </row>
    <row r="253">
      <c r="A253" s="2" t="str">
        <f>HYPERLINK("https://www.suredividend.com/sure-analysis-JBHT/","J.B. Hunt Transport Services, Inc.")</f>
        <v>J.B. Hunt Transport Services, Inc.</v>
      </c>
      <c r="B253" s="5">
        <v>-0.054842337837146</v>
      </c>
      <c r="C253" s="5">
        <v>0.022732565626344</v>
      </c>
      <c r="D253" s="5">
        <v>0.111085975813758</v>
      </c>
      <c r="E253" s="5">
        <v>0.072707794029068</v>
      </c>
      <c r="F253" s="5">
        <v>-0.076037316924051</v>
      </c>
      <c r="G253" s="5">
        <v>0.270628826472432</v>
      </c>
      <c r="H253" s="5">
        <v>0.620411770732223</v>
      </c>
    </row>
    <row r="254">
      <c r="A254" s="2" t="str">
        <f>HYPERLINK("https://www.suredividend.com/sure-analysis-JCI/","Johnson Controls International plc")</f>
        <v>Johnson Controls International plc</v>
      </c>
      <c r="B254" s="5">
        <v>-0.007760194765672</v>
      </c>
      <c r="C254" s="5">
        <v>-0.037522028804968</v>
      </c>
      <c r="D254" s="5">
        <v>0.202677206306816</v>
      </c>
      <c r="E254" s="5">
        <v>0.018906249999999</v>
      </c>
      <c r="F254" s="5">
        <v>0.062732335191743</v>
      </c>
      <c r="G254" s="5">
        <v>0.18695496269492</v>
      </c>
      <c r="H254" s="5">
        <v>1.03785707812358</v>
      </c>
    </row>
    <row r="255">
      <c r="A255" s="2" t="str">
        <f>HYPERLINK("https://www.suredividend.com/sure-analysis-JKHY/","Jack Henry &amp; Associates, Inc.")</f>
        <v>Jack Henry &amp; Associates, Inc.</v>
      </c>
      <c r="B255" s="5">
        <v>-0.081018262313226</v>
      </c>
      <c r="C255" s="5">
        <v>-0.133298538622129</v>
      </c>
      <c r="D255" s="5">
        <v>-0.126970441277905</v>
      </c>
      <c r="E255" s="5">
        <v>-0.054112554112554</v>
      </c>
      <c r="F255" s="5">
        <v>-0.09456619764694</v>
      </c>
      <c r="G255" s="5">
        <v>0.152776562940378</v>
      </c>
      <c r="H255" s="5">
        <v>0.461175803928262</v>
      </c>
    </row>
    <row r="256">
      <c r="A256" s="2" t="str">
        <f>HYPERLINK("https://www.suredividend.com/sure-analysis-JNJ/","Johnson &amp; Johnson")</f>
        <v>Johnson &amp; Johnson</v>
      </c>
      <c r="B256" s="5">
        <v>-0.05760411663388</v>
      </c>
      <c r="C256" s="5">
        <v>-0.132782966015137</v>
      </c>
      <c r="D256" s="5">
        <v>-0.040622492861663</v>
      </c>
      <c r="E256" s="5">
        <v>-0.121835240052797</v>
      </c>
      <c r="F256" s="5">
        <v>-0.066626912560358</v>
      </c>
      <c r="G256" s="5">
        <v>0.05967391050083</v>
      </c>
      <c r="H256" s="5">
        <v>0.365688257404128</v>
      </c>
    </row>
    <row r="257">
      <c r="A257" s="2" t="str">
        <f>HYPERLINK("https://www.suredividend.com/sure-analysis-JNPR/","Juniper Networks Inc")</f>
        <v>Juniper Networks Inc</v>
      </c>
      <c r="B257" s="5">
        <v>0.005532394661632</v>
      </c>
      <c r="C257" s="5">
        <v>-0.059645681358425</v>
      </c>
      <c r="D257" s="5">
        <v>0.110495777727103</v>
      </c>
      <c r="E257" s="5">
        <v>-0.03316788781218</v>
      </c>
      <c r="F257" s="5">
        <v>-0.082505704434057</v>
      </c>
      <c r="G257" s="5">
        <v>0.361987756316062</v>
      </c>
      <c r="H257" s="5">
        <v>0.358129075383246</v>
      </c>
    </row>
    <row r="258">
      <c r="A258" s="2" t="str">
        <f>HYPERLINK("https://www.suredividend.com/sure-analysis-JPM/","JPMorgan Chase &amp; Co.")</f>
        <v>JPMorgan Chase &amp; Co.</v>
      </c>
      <c r="B258" s="5">
        <v>0.018215323552342</v>
      </c>
      <c r="C258" s="5">
        <v>0.070739940478009</v>
      </c>
      <c r="D258" s="5">
        <v>0.284108288424701</v>
      </c>
      <c r="E258" s="5">
        <v>0.079203435782287</v>
      </c>
      <c r="F258" s="5">
        <v>0.094481500245698</v>
      </c>
      <c r="G258" s="5">
        <v>3.41896053851E-4</v>
      </c>
      <c r="H258" s="5">
        <v>0.447902325553268</v>
      </c>
    </row>
    <row r="259">
      <c r="A259" s="2" t="str">
        <f>HYPERLINK("https://www.suredividend.com/sure-analysis-K/","Kellogg Co")</f>
        <v>Kellogg Co</v>
      </c>
      <c r="B259" s="5">
        <v>-0.025054051755394</v>
      </c>
      <c r="C259" s="5">
        <v>-0.107191657284026</v>
      </c>
      <c r="D259" s="5">
        <v>-0.085864902752478</v>
      </c>
      <c r="E259" s="5">
        <v>-0.074732289775607</v>
      </c>
      <c r="F259" s="5">
        <v>0.031526766967147</v>
      </c>
      <c r="G259" s="5">
        <v>0.20382926038381</v>
      </c>
      <c r="H259" s="5">
        <v>0.13429032207665</v>
      </c>
    </row>
    <row r="260">
      <c r="A260" s="2" t="str">
        <f>HYPERLINK("https://www.suredividend.com/sure-analysis-KEY/","Keycorp")</f>
        <v>Keycorp</v>
      </c>
      <c r="B260" s="5">
        <v>-0.074560517276217</v>
      </c>
      <c r="C260" s="5">
        <v>-0.001221214235868</v>
      </c>
      <c r="D260" s="5">
        <v>0.067182393820594</v>
      </c>
      <c r="E260" s="5">
        <v>0.063564217334006</v>
      </c>
      <c r="F260" s="5">
        <v>-0.176721716661049</v>
      </c>
      <c r="G260" s="5">
        <v>-0.02365712884848</v>
      </c>
      <c r="H260" s="5">
        <v>0.051495741212663</v>
      </c>
    </row>
    <row r="261">
      <c r="A261" s="2" t="str">
        <f>HYPERLINK("https://www.suredividend.com/sure-analysis-research-database/","Keysight Technologies Inc")</f>
        <v>Keysight Technologies Inc</v>
      </c>
      <c r="B261" s="5">
        <v>-0.119625137816979</v>
      </c>
      <c r="C261" s="5">
        <v>-0.115382484905555</v>
      </c>
      <c r="D261" s="5">
        <v>-0.021865621363385</v>
      </c>
      <c r="E261" s="5">
        <v>-0.066464020576372</v>
      </c>
      <c r="F261" s="5">
        <v>0.052943891343047</v>
      </c>
      <c r="G261" s="5">
        <v>0.20592010873669</v>
      </c>
      <c r="H261" s="5">
        <v>2.23148522865236</v>
      </c>
    </row>
    <row r="262">
      <c r="A262" s="2" t="str">
        <f>HYPERLINK("https://www.suredividend.com/sure-analysis-KHC/","Kraft Heinz Co")</f>
        <v>Kraft Heinz Co</v>
      </c>
      <c r="B262" s="5">
        <v>-0.008633824276282</v>
      </c>
      <c r="C262" s="5">
        <v>-0.019834295756967</v>
      </c>
      <c r="D262" s="5">
        <v>0.057223866612144</v>
      </c>
      <c r="E262" s="5">
        <v>-0.04102186195038</v>
      </c>
      <c r="F262" s="5">
        <v>0.021203576305147</v>
      </c>
      <c r="G262" s="5">
        <v>0.139867326917686</v>
      </c>
      <c r="H262" s="5">
        <v>-0.266468753522979</v>
      </c>
    </row>
    <row r="263">
      <c r="A263" s="2" t="str">
        <f>HYPERLINK("https://www.suredividend.com/sure-analysis-KIM/","Kimco Realty Corporation")</f>
        <v>Kimco Realty Corporation</v>
      </c>
      <c r="B263" s="5">
        <v>-0.08300044385264</v>
      </c>
      <c r="C263" s="5">
        <v>-0.027306967984934</v>
      </c>
      <c r="D263" s="5">
        <v>-0.027306967984934</v>
      </c>
      <c r="E263" s="5">
        <v>-0.027306967984934</v>
      </c>
      <c r="F263" s="5">
        <v>-0.027306967984934</v>
      </c>
      <c r="G263" s="5">
        <v>-0.027306967984934</v>
      </c>
      <c r="H263" s="5">
        <v>-0.027306967984934</v>
      </c>
    </row>
    <row r="264">
      <c r="A264" s="2" t="str">
        <f>HYPERLINK("https://www.suredividend.com/sure-analysis-KLAC/","KLA Corp.")</f>
        <v>KLA Corp.</v>
      </c>
      <c r="B264" s="5">
        <v>-0.062477116657009</v>
      </c>
      <c r="C264" s="5">
        <v>-0.017449396184501</v>
      </c>
      <c r="D264" s="5">
        <v>0.145639749702652</v>
      </c>
      <c r="E264" s="5">
        <v>0.015204248887753</v>
      </c>
      <c r="F264" s="5">
        <v>0.164427773767795</v>
      </c>
      <c r="G264" s="5">
        <v>0.360033279874979</v>
      </c>
      <c r="H264" s="5">
        <v>2.69876307189384</v>
      </c>
    </row>
    <row r="265">
      <c r="A265" s="2" t="str">
        <f>HYPERLINK("https://www.suredividend.com/sure-analysis-KMB/","Kimberly-Clark Corp.")</f>
        <v>Kimberly-Clark Corp.</v>
      </c>
      <c r="B265" s="5">
        <v>-0.036340088374219</v>
      </c>
      <c r="C265" s="5">
        <v>-0.075092351834898</v>
      </c>
      <c r="D265" s="5">
        <v>0.017903644785507</v>
      </c>
      <c r="E265" s="5">
        <v>-0.068213627992633</v>
      </c>
      <c r="F265" s="5">
        <v>0.00593428860906</v>
      </c>
      <c r="G265" s="5">
        <v>0.044557836330859</v>
      </c>
      <c r="H265" s="5">
        <v>0.316183784998688</v>
      </c>
    </row>
    <row r="266">
      <c r="A266" s="2" t="str">
        <f>HYPERLINK("https://www.suredividend.com/sure-analysis-KMI/","Kinder Morgan Inc")</f>
        <v>Kinder Morgan Inc</v>
      </c>
      <c r="B266" s="5">
        <v>-0.034463894967177</v>
      </c>
      <c r="C266" s="5">
        <v>-0.057027151206898</v>
      </c>
      <c r="D266" s="5">
        <v>-0.001256210319032</v>
      </c>
      <c r="E266" s="5">
        <v>-0.009044921425403</v>
      </c>
      <c r="F266" s="5">
        <v>-0.004343656569075</v>
      </c>
      <c r="G266" s="5">
        <v>0.272090408510392</v>
      </c>
      <c r="H266" s="5">
        <v>0.471802269827636</v>
      </c>
    </row>
    <row r="267">
      <c r="A267" s="2" t="str">
        <f>HYPERLINK("https://www.suredividend.com/sure-analysis-research-database/","Carmax Inc")</f>
        <v>Carmax Inc</v>
      </c>
      <c r="B267" s="5">
        <v>-0.100268576544315</v>
      </c>
      <c r="C267" s="5">
        <v>0.010921109354792</v>
      </c>
      <c r="D267" s="5">
        <v>-0.196550936500685</v>
      </c>
      <c r="E267" s="5">
        <v>0.155362128428313</v>
      </c>
      <c r="F267" s="5">
        <v>-0.317454157368778</v>
      </c>
      <c r="G267" s="5">
        <v>-0.415211970074813</v>
      </c>
      <c r="H267" s="5">
        <v>0.173086543271635</v>
      </c>
    </row>
    <row r="268">
      <c r="A268" s="2" t="str">
        <f>HYPERLINK("https://www.suredividend.com/sure-analysis-KO/","Coca-Cola Co")</f>
        <v>Coca-Cola Co</v>
      </c>
      <c r="B268" s="5">
        <v>-0.006518468995487</v>
      </c>
      <c r="C268" s="5">
        <v>-0.076301476301476</v>
      </c>
      <c r="D268" s="5">
        <v>-0.01393333432869</v>
      </c>
      <c r="E268" s="5">
        <v>-0.065555730231095</v>
      </c>
      <c r="F268" s="5">
        <v>-0.021917988547357</v>
      </c>
      <c r="G268" s="5">
        <v>0.26407570843745</v>
      </c>
      <c r="H268" s="5">
        <v>0.58210917724467</v>
      </c>
    </row>
    <row r="269">
      <c r="A269" s="2" t="str">
        <f>HYPERLINK("https://www.suredividend.com/sure-analysis-KR/","Kroger Co.")</f>
        <v>Kroger Co.</v>
      </c>
      <c r="B269" s="5">
        <v>0.041150110840143</v>
      </c>
      <c r="C269" s="5">
        <v>-0.027793929526689</v>
      </c>
      <c r="D269" s="5">
        <v>-0.039756743944181</v>
      </c>
      <c r="E269" s="5">
        <v>0.037412740457291</v>
      </c>
      <c r="F269" s="5">
        <v>-0.203535070959516</v>
      </c>
      <c r="G269" s="5">
        <v>0.403956604977664</v>
      </c>
      <c r="H269" s="5">
        <v>0.865677697888432</v>
      </c>
    </row>
    <row r="270">
      <c r="A270" s="2" t="str">
        <f>HYPERLINK("https://www.suredividend.com/sure-analysis-KSS/","Kohl`s Corp.")</f>
        <v>Kohl`s Corp.</v>
      </c>
      <c r="B270" s="5">
        <v>-0.196202531645569</v>
      </c>
      <c r="C270" s="5">
        <v>-0.098290818961065</v>
      </c>
      <c r="D270" s="5">
        <v>-0.05165654625126</v>
      </c>
      <c r="E270" s="5">
        <v>0.106534653465346</v>
      </c>
      <c r="F270" s="5">
        <v>-0.505999961102359</v>
      </c>
      <c r="G270" s="5">
        <v>-0.463111493718366</v>
      </c>
      <c r="H270" s="5">
        <v>-0.500302250964878</v>
      </c>
    </row>
    <row r="271">
      <c r="A271" s="2" t="str">
        <f>HYPERLINK("https://www.suredividend.com/sure-analysis-KSU/","Kansas City Southern")</f>
        <v>Kansas City Southern</v>
      </c>
      <c r="B271" s="5">
        <v>-0.055828911400546</v>
      </c>
      <c r="C271" s="5">
        <v>0.043096710012079</v>
      </c>
      <c r="D271" s="5">
        <v>-5.12697257376E-4</v>
      </c>
      <c r="E271" s="5">
        <v>0.447523275300595</v>
      </c>
      <c r="F271" s="5">
        <v>0.506512192593824</v>
      </c>
      <c r="G271" s="5">
        <v>0.97498225751659</v>
      </c>
      <c r="H271" s="5">
        <v>2.62222910392425</v>
      </c>
    </row>
    <row r="272">
      <c r="A272" s="2" t="str">
        <f>HYPERLINK("https://www.suredividend.com/sure-analysis-research-database/","Loews Corp.")</f>
        <v>Loews Corp.</v>
      </c>
      <c r="B272" s="5">
        <v>-0.089025574619618</v>
      </c>
      <c r="C272" s="5">
        <v>5.33333333333E-4</v>
      </c>
      <c r="D272" s="5">
        <v>0.017554073380329</v>
      </c>
      <c r="E272" s="5">
        <v>-0.035144865420881</v>
      </c>
      <c r="F272" s="5">
        <v>-0.084525256074292</v>
      </c>
      <c r="G272" s="5">
        <v>0.098386379072109</v>
      </c>
      <c r="H272" s="5">
        <v>0.124931790516433</v>
      </c>
    </row>
    <row r="273">
      <c r="A273" s="2" t="str">
        <f>HYPERLINK("https://www.suredividend.com/sure-analysis-research-database/","L Brands Inc")</f>
        <v>L Brands Inc</v>
      </c>
      <c r="B273" s="5">
        <v>0.079270762997974</v>
      </c>
      <c r="C273" s="5">
        <v>0.215420880541403</v>
      </c>
      <c r="D273" s="5">
        <v>0.815831267651075</v>
      </c>
      <c r="E273" s="5">
        <v>1.15370187721312</v>
      </c>
      <c r="F273" s="5">
        <v>2.28128656651461</v>
      </c>
      <c r="G273" s="5">
        <v>2.47198992115037</v>
      </c>
      <c r="H273" s="5">
        <v>0.362399678151827</v>
      </c>
    </row>
    <row r="274">
      <c r="A274" s="2" t="str">
        <f>HYPERLINK("https://www.suredividend.com/sure-analysis-research-database/","Leidos Holdings Inc")</f>
        <v>Leidos Holdings Inc</v>
      </c>
      <c r="B274" s="5">
        <v>-0.007750356924332</v>
      </c>
      <c r="C274" s="5">
        <v>-0.116391973242932</v>
      </c>
      <c r="D274" s="5">
        <v>0.045889054066982</v>
      </c>
      <c r="E274" s="5">
        <v>-0.075007129955319</v>
      </c>
      <c r="F274" s="5">
        <v>-0.083510728481811</v>
      </c>
      <c r="G274" s="5">
        <v>0.124325173790859</v>
      </c>
      <c r="H274" s="5">
        <v>0.621680180668172</v>
      </c>
    </row>
    <row r="275">
      <c r="A275" s="2" t="str">
        <f>HYPERLINK("https://www.suredividend.com/sure-analysis-LEG/","Leggett &amp; Platt, Inc.")</f>
        <v>Leggett &amp; Platt, Inc.</v>
      </c>
      <c r="B275" s="5">
        <v>-0.066344345957561</v>
      </c>
      <c r="C275" s="5">
        <v>-0.002568186057188</v>
      </c>
      <c r="D275" s="5">
        <v>-0.055075300386016</v>
      </c>
      <c r="E275" s="5">
        <v>0.078498293515358</v>
      </c>
      <c r="F275" s="5">
        <v>-0.02155065642804</v>
      </c>
      <c r="G275" s="5">
        <v>-0.144678725482717</v>
      </c>
      <c r="H275" s="5">
        <v>0.013816013976427</v>
      </c>
    </row>
    <row r="276">
      <c r="A276" s="2" t="str">
        <f>HYPERLINK("https://www.suredividend.com/sure-analysis-LEN/","Lennar Corp.")</f>
        <v>Lennar Corp.</v>
      </c>
      <c r="B276" s="5">
        <v>-0.068695735139776</v>
      </c>
      <c r="C276" s="5">
        <v>0.109637051714475</v>
      </c>
      <c r="D276" s="5">
        <v>0.264329106381876</v>
      </c>
      <c r="E276" s="5">
        <v>0.08266330069778</v>
      </c>
      <c r="F276" s="5">
        <v>0.115290482839311</v>
      </c>
      <c r="G276" s="5">
        <v>0.250409928467482</v>
      </c>
      <c r="H276" s="5">
        <v>0.781679060479616</v>
      </c>
    </row>
    <row r="277">
      <c r="A277" s="2" t="str">
        <f>HYPERLINK("https://www.suredividend.com/sure-analysis-research-database/","Laboratory Corp. Of America Holdings")</f>
        <v>Laboratory Corp. Of America Holdings</v>
      </c>
      <c r="B277" s="5">
        <v>-0.037262971006069</v>
      </c>
      <c r="C277" s="5">
        <v>-0.006296843855958</v>
      </c>
      <c r="D277" s="5">
        <v>0.066510414461943</v>
      </c>
      <c r="E277" s="5">
        <v>0.019402072876494</v>
      </c>
      <c r="F277" s="5">
        <v>-0.100362147930005</v>
      </c>
      <c r="G277" s="5">
        <v>0.030772888024516</v>
      </c>
      <c r="H277" s="5">
        <v>0.405843988027272</v>
      </c>
    </row>
    <row r="278">
      <c r="A278" s="2" t="str">
        <f>HYPERLINK("https://www.suredividend.com/sure-analysis-LHX/","L3Harris Technologies Inc")</f>
        <v>L3Harris Technologies Inc</v>
      </c>
      <c r="B278" s="5">
        <v>0.015216876036975</v>
      </c>
      <c r="C278" s="5">
        <v>-0.068869565217391</v>
      </c>
      <c r="D278" s="5">
        <v>-0.052604011834487</v>
      </c>
      <c r="E278" s="5">
        <v>0.02857691753518</v>
      </c>
      <c r="F278" s="5">
        <v>-0.182124360939182</v>
      </c>
      <c r="G278" s="5">
        <v>0.210855406925102</v>
      </c>
      <c r="H278" s="5">
        <v>0.433828538450285</v>
      </c>
    </row>
    <row r="279">
      <c r="A279" s="2" t="str">
        <f>HYPERLINK("https://www.suredividend.com/sure-analysis-LIN/","Linde Plc.")</f>
        <v>Linde Plc.</v>
      </c>
      <c r="B279" s="5">
        <v>-0.056920090321538</v>
      </c>
      <c r="C279" s="5">
        <v>-0.056920090321538</v>
      </c>
      <c r="D279" s="5">
        <v>-0.056920090321538</v>
      </c>
      <c r="E279" s="5">
        <v>-0.056920090321538</v>
      </c>
      <c r="F279" s="5">
        <v>-0.056920090321538</v>
      </c>
      <c r="G279" s="5">
        <v>-0.056920090321538</v>
      </c>
      <c r="H279" s="5">
        <v>-0.056920090321538</v>
      </c>
    </row>
    <row r="280">
      <c r="A280" s="2" t="str">
        <f>HYPERLINK("https://www.suredividend.com/sure-analysis-research-database/","LKQ Corp")</f>
        <v>LKQ Corp</v>
      </c>
      <c r="B280" s="5">
        <v>0.014787752261656</v>
      </c>
      <c r="C280" s="5">
        <v>0.059389756629131</v>
      </c>
      <c r="D280" s="5">
        <v>0.096820292961772</v>
      </c>
      <c r="E280" s="5">
        <v>0.092117580977345</v>
      </c>
      <c r="F280" s="5">
        <v>0.316508150027309</v>
      </c>
      <c r="G280" s="5">
        <v>0.492163137712357</v>
      </c>
      <c r="H280" s="5">
        <v>0.532729140773012</v>
      </c>
    </row>
    <row r="281">
      <c r="A281" s="2" t="str">
        <f>HYPERLINK("https://www.suredividend.com/sure-analysis-LLY/","Lilly(Eli) &amp; Co")</f>
        <v>Lilly(Eli) &amp; Co</v>
      </c>
      <c r="B281" s="5">
        <v>-0.057861778502987</v>
      </c>
      <c r="C281" s="5">
        <v>-0.147560416049839</v>
      </c>
      <c r="D281" s="5">
        <v>0.063124764834184</v>
      </c>
      <c r="E281" s="5">
        <v>-0.126776105536057</v>
      </c>
      <c r="F281" s="5">
        <v>0.226766730169492</v>
      </c>
      <c r="G281" s="5">
        <v>0.632427704978794</v>
      </c>
      <c r="H281" s="5">
        <v>3.5178205839414</v>
      </c>
    </row>
    <row r="282">
      <c r="A282" s="2" t="str">
        <f>HYPERLINK("https://www.suredividend.com/sure-analysis-LMT/","Lockheed Martin Corp.")</f>
        <v>Lockheed Martin Corp.</v>
      </c>
      <c r="B282" s="5">
        <v>0.047527255677622</v>
      </c>
      <c r="C282" s="5">
        <v>-0.030895393118138</v>
      </c>
      <c r="D282" s="5">
        <v>0.156073139666669</v>
      </c>
      <c r="E282" s="5">
        <v>-0.011492902416028</v>
      </c>
      <c r="F282" s="5">
        <v>0.063201877539451</v>
      </c>
      <c r="G282" s="5">
        <v>0.482512562377579</v>
      </c>
      <c r="H282" s="5">
        <v>0.577249897191122</v>
      </c>
    </row>
    <row r="283">
      <c r="A283" s="2" t="str">
        <f>HYPERLINK("https://www.suredividend.com/sure-analysis-LNC/","Lincoln National Corp.")</f>
        <v>Lincoln National Corp.</v>
      </c>
      <c r="B283" s="5">
        <v>-0.109441451658633</v>
      </c>
      <c r="C283" s="5">
        <v>-0.179308434754889</v>
      </c>
      <c r="D283" s="5">
        <v>-0.303800835173019</v>
      </c>
      <c r="E283" s="5">
        <v>0.037085462973968</v>
      </c>
      <c r="F283" s="5">
        <v>-0.470037102464555</v>
      </c>
      <c r="G283" s="5">
        <v>-0.408699515438571</v>
      </c>
      <c r="H283" s="5">
        <v>-0.50208139804003</v>
      </c>
    </row>
    <row r="284">
      <c r="A284" s="2" t="str">
        <f>HYPERLINK("https://www.suredividend.com/sure-analysis-LNT/","Alliant Energy Corp.")</f>
        <v>Alliant Energy Corp.</v>
      </c>
      <c r="B284" s="5">
        <v>-0.023809523809523</v>
      </c>
      <c r="C284" s="5">
        <v>-0.041849835217308</v>
      </c>
      <c r="D284" s="5">
        <v>-0.138863438658697</v>
      </c>
      <c r="E284" s="5">
        <v>-0.048965405134892</v>
      </c>
      <c r="F284" s="5">
        <v>-0.113430497854661</v>
      </c>
      <c r="G284" s="5">
        <v>0.170978093916625</v>
      </c>
      <c r="H284" s="5">
        <v>0.581189703287793</v>
      </c>
    </row>
    <row r="285">
      <c r="A285" s="2" t="str">
        <f>HYPERLINK("https://www.suredividend.com/sure-analysis-LOW/","Lowe`s Cos., Inc.")</f>
        <v>Lowe`s Cos., Inc.</v>
      </c>
      <c r="B285" s="5">
        <v>-0.045964340490797</v>
      </c>
      <c r="C285" s="5">
        <v>-0.00840452512266</v>
      </c>
      <c r="D285" s="5">
        <v>-0.021676464646911</v>
      </c>
      <c r="E285" s="5">
        <v>0.004187266673393</v>
      </c>
      <c r="F285" s="5">
        <v>-0.100609308388665</v>
      </c>
      <c r="G285" s="5">
        <v>0.237080725654587</v>
      </c>
      <c r="H285" s="5">
        <v>1.45389621516866</v>
      </c>
    </row>
    <row r="286">
      <c r="A286" s="2" t="str">
        <f>HYPERLINK("https://www.suredividend.com/sure-analysis-LRCX/","Lam Research Corp.")</f>
        <v>Lam Research Corp.</v>
      </c>
      <c r="B286" s="5">
        <v>-0.071043930089749</v>
      </c>
      <c r="C286" s="5">
        <v>0.078251708008604</v>
      </c>
      <c r="D286" s="5">
        <v>0.151516528413637</v>
      </c>
      <c r="E286" s="5">
        <v>0.169759695455626</v>
      </c>
      <c r="F286" s="5">
        <v>-0.051587358999214</v>
      </c>
      <c r="G286" s="5">
        <v>-0.048429361678325</v>
      </c>
      <c r="H286" s="5">
        <v>1.74467004226004</v>
      </c>
    </row>
    <row r="287">
      <c r="A287" s="2" t="str">
        <f>HYPERLINK("https://www.suredividend.com/sure-analysis-research-database/","Southwest Airlines Co")</f>
        <v>Southwest Airlines Co</v>
      </c>
      <c r="B287" s="5">
        <v>-0.059697386519945</v>
      </c>
      <c r="C287" s="5">
        <v>-0.135690082435644</v>
      </c>
      <c r="D287" s="5">
        <v>-0.064881058232904</v>
      </c>
      <c r="E287" s="5">
        <v>0.020383793272273</v>
      </c>
      <c r="F287" s="5">
        <v>-0.155450899773419</v>
      </c>
      <c r="G287" s="5">
        <v>-0.387369560619584</v>
      </c>
      <c r="H287" s="5">
        <v>-0.388708454351651</v>
      </c>
    </row>
    <row r="288">
      <c r="A288" s="2" t="str">
        <f>HYPERLINK("https://www.suredividend.com/sure-analysis-research-database/","Las Vegas Sands Corp")</f>
        <v>Las Vegas Sands Corp</v>
      </c>
      <c r="B288" s="5">
        <v>0.046831955922864</v>
      </c>
      <c r="C288" s="5">
        <v>0.267723102585487</v>
      </c>
      <c r="D288" s="5">
        <v>0.679094172880419</v>
      </c>
      <c r="E288" s="5">
        <v>0.264822134387351</v>
      </c>
      <c r="F288" s="5">
        <v>0.490196078431372</v>
      </c>
      <c r="G288" s="5">
        <v>-0.02485966319166</v>
      </c>
      <c r="H288" s="5">
        <v>-0.045341565168784</v>
      </c>
    </row>
    <row r="289">
      <c r="A289" s="2" t="str">
        <f>HYPERLINK("https://www.suredividend.com/sure-analysis-research-database/","Lamb Weston Holdings Inc")</f>
        <v>Lamb Weston Holdings Inc</v>
      </c>
      <c r="B289" s="5">
        <v>0.009495908677644</v>
      </c>
      <c r="C289" s="5">
        <v>0.158517357472106</v>
      </c>
      <c r="D289" s="5">
        <v>0.264914292658104</v>
      </c>
      <c r="E289" s="5">
        <v>0.121438062234032</v>
      </c>
      <c r="F289" s="5">
        <v>0.954708964902088</v>
      </c>
      <c r="G289" s="5">
        <v>0.217697743365905</v>
      </c>
      <c r="H289" s="5">
        <v>0.87753644972193</v>
      </c>
    </row>
    <row r="290">
      <c r="A290" s="2" t="str">
        <f>HYPERLINK("https://www.suredividend.com/sure-analysis-LYB/","LyondellBasell Industries NV")</f>
        <v>LyondellBasell Industries NV</v>
      </c>
      <c r="B290" s="5">
        <v>0.002945714686491</v>
      </c>
      <c r="C290" s="5">
        <v>0.159471441278804</v>
      </c>
      <c r="D290" s="5">
        <v>0.218607448994937</v>
      </c>
      <c r="E290" s="5">
        <v>0.18558473321905</v>
      </c>
      <c r="F290" s="5">
        <v>0.075473367545567</v>
      </c>
      <c r="G290" s="5">
        <v>0.026297013986515</v>
      </c>
      <c r="H290" s="5">
        <v>0.111340957897275</v>
      </c>
    </row>
    <row r="291">
      <c r="A291" s="2" t="str">
        <f>HYPERLINK("https://www.suredividend.com/sure-analysis-research-database/","Live Nation Entertainment Inc")</f>
        <v>Live Nation Entertainment Inc</v>
      </c>
      <c r="B291" s="5">
        <v>-0.085588972431077</v>
      </c>
      <c r="C291" s="5">
        <v>-0.012851731601731</v>
      </c>
      <c r="D291" s="5">
        <v>-0.185966086568496</v>
      </c>
      <c r="E291" s="5">
        <v>0.046314883854316</v>
      </c>
      <c r="F291" s="5">
        <v>-0.36203881797517</v>
      </c>
      <c r="G291" s="5">
        <v>-0.199363616414307</v>
      </c>
      <c r="H291" s="5">
        <v>0.662565504670767</v>
      </c>
    </row>
    <row r="292">
      <c r="A292" s="2" t="str">
        <f>HYPERLINK("https://www.suredividend.com/sure-analysis-MA/","Mastercard Incorporated")</f>
        <v>Mastercard Incorporated</v>
      </c>
      <c r="B292" s="5">
        <v>-0.033189805033296</v>
      </c>
      <c r="C292" s="5">
        <v>0.005628739116815</v>
      </c>
      <c r="D292" s="5">
        <v>0.124351748234783</v>
      </c>
      <c r="E292" s="5">
        <v>0.041287105754731</v>
      </c>
      <c r="F292" s="5">
        <v>0.099682324135243</v>
      </c>
      <c r="G292" s="5">
        <v>0.044638878598224</v>
      </c>
      <c r="H292" s="5">
        <v>1.11976589340656</v>
      </c>
    </row>
    <row r="293">
      <c r="A293" s="2" t="str">
        <f>HYPERLINK("https://www.suredividend.com/sure-analysis-MAA/","Mid-America Apartment Communities, Inc.")</f>
        <v>Mid-America Apartment Communities, Inc.</v>
      </c>
      <c r="B293" s="5">
        <v>-0.078474429355677</v>
      </c>
      <c r="C293" s="5">
        <v>-0.020623590154279</v>
      </c>
      <c r="D293" s="5">
        <v>-0.011873994260975</v>
      </c>
      <c r="E293" s="5">
        <v>0.024729873442936</v>
      </c>
      <c r="F293" s="5">
        <v>-0.232983212880225</v>
      </c>
      <c r="G293" s="5">
        <v>0.267104158075355</v>
      </c>
      <c r="H293" s="5">
        <v>1.17852215133673</v>
      </c>
    </row>
    <row r="294">
      <c r="A294" s="2" t="str">
        <f>HYPERLINK("https://www.suredividend.com/sure-analysis-MAR/","Marriott International, Inc.")</f>
        <v>Marriott International, Inc.</v>
      </c>
      <c r="B294" s="5">
        <v>-0.005464857689589</v>
      </c>
      <c r="C294" s="5">
        <v>0.047375479298191</v>
      </c>
      <c r="D294" s="5">
        <v>0.127602045802521</v>
      </c>
      <c r="E294" s="5">
        <v>0.165133643326518</v>
      </c>
      <c r="F294" s="5">
        <v>0.095838195599551</v>
      </c>
      <c r="G294" s="5">
        <v>0.205672029621063</v>
      </c>
      <c r="H294" s="5">
        <v>0.285960759138145</v>
      </c>
    </row>
    <row r="295">
      <c r="A295" s="2" t="str">
        <f>HYPERLINK("https://www.suredividend.com/sure-analysis-research-database/","Masco Corp.")</f>
        <v>Masco Corp.</v>
      </c>
      <c r="B295" s="5">
        <v>-0.039774047397769</v>
      </c>
      <c r="C295" s="5">
        <v>0.044519432207924</v>
      </c>
      <c r="D295" s="5">
        <v>0.073324933399071</v>
      </c>
      <c r="E295" s="5">
        <v>0.139639193247476</v>
      </c>
      <c r="F295" s="5">
        <v>-0.013893108995569</v>
      </c>
      <c r="G295" s="5">
        <v>0.040091701090621</v>
      </c>
      <c r="H295" s="5">
        <v>0.406080967936569</v>
      </c>
    </row>
    <row r="296">
      <c r="A296" s="2" t="str">
        <f>HYPERLINK("https://www.suredividend.com/sure-analysis-MCD/","McDonald`s Corp")</f>
        <v>McDonald`s Corp</v>
      </c>
      <c r="B296" s="5">
        <v>0.024196728599857</v>
      </c>
      <c r="C296" s="5">
        <v>-0.010155225407009</v>
      </c>
      <c r="D296" s="5">
        <v>0.069300462024275</v>
      </c>
      <c r="E296" s="5">
        <v>0.026917316878433</v>
      </c>
      <c r="F296" s="5">
        <v>0.166845912331523</v>
      </c>
      <c r="G296" s="5">
        <v>0.373212481244449</v>
      </c>
      <c r="H296" s="5">
        <v>1.02848029455822</v>
      </c>
    </row>
    <row r="297">
      <c r="A297" s="2" t="str">
        <f>HYPERLINK("https://www.suredividend.com/sure-analysis-MCHP/","Microchip Technology, Inc.")</f>
        <v>Microchip Technology, Inc.</v>
      </c>
      <c r="B297" s="5">
        <v>-0.027995151743371</v>
      </c>
      <c r="C297" s="5">
        <v>0.072964160918644</v>
      </c>
      <c r="D297" s="5">
        <v>0.291771447159354</v>
      </c>
      <c r="E297" s="5">
        <v>0.18079450601762</v>
      </c>
      <c r="F297" s="5">
        <v>0.239983306762262</v>
      </c>
      <c r="G297" s="5">
        <v>1.42857604883025</v>
      </c>
      <c r="H297" s="5">
        <v>2.90259574588715</v>
      </c>
    </row>
    <row r="298">
      <c r="A298" s="2" t="str">
        <f>HYPERLINK("https://www.suredividend.com/sure-analysis-MCK/","Mckesson Corporation")</f>
        <v>Mckesson Corporation</v>
      </c>
      <c r="B298" s="5">
        <v>-0.045186987782746</v>
      </c>
      <c r="C298" s="5">
        <v>-0.105089523409104</v>
      </c>
      <c r="D298" s="5">
        <v>-0.047093437881888</v>
      </c>
      <c r="E298" s="5">
        <v>-0.077105860365772</v>
      </c>
      <c r="F298" s="5">
        <v>0.231997359725622</v>
      </c>
      <c r="G298" s="5">
        <v>1.03181354362106</v>
      </c>
      <c r="H298" s="5">
        <v>1.40809334487906</v>
      </c>
    </row>
    <row r="299">
      <c r="A299" s="2" t="str">
        <f>HYPERLINK("https://www.suredividend.com/sure-analysis-MCO/","Moody`s Corp.")</f>
        <v>Moody`s Corp.</v>
      </c>
      <c r="B299" s="5">
        <v>-0.076942194053569</v>
      </c>
      <c r="C299" s="5">
        <v>-0.00771214547441</v>
      </c>
      <c r="D299" s="5">
        <v>0.05815906120009</v>
      </c>
      <c r="E299" s="5">
        <v>0.074592835400028</v>
      </c>
      <c r="F299" s="5">
        <v>-0.07208681652942</v>
      </c>
      <c r="G299" s="5">
        <v>0.095605543847702</v>
      </c>
      <c r="H299" s="5">
        <v>0.877740021480007</v>
      </c>
    </row>
    <row r="300">
      <c r="A300" s="2" t="str">
        <f>HYPERLINK("https://www.suredividend.com/sure-analysis-MDLZ/","Mondelez International Inc.")</f>
        <v>Mondelez International Inc.</v>
      </c>
      <c r="B300" s="5">
        <v>-0.003034440904263</v>
      </c>
      <c r="C300" s="5">
        <v>-0.032488423284474</v>
      </c>
      <c r="D300" s="5">
        <v>0.095526364489674</v>
      </c>
      <c r="E300" s="5">
        <v>-0.01410352588147</v>
      </c>
      <c r="F300" s="5">
        <v>0.054115880558131</v>
      </c>
      <c r="G300" s="5">
        <v>0.274042190165968</v>
      </c>
      <c r="H300" s="5">
        <v>0.653668345249509</v>
      </c>
    </row>
    <row r="301">
      <c r="A301" s="2" t="str">
        <f>HYPERLINK("https://www.suredividend.com/sure-analysis-MDT/","Medtronic Plc")</f>
        <v>Medtronic Plc</v>
      </c>
      <c r="B301" s="5">
        <v>-0.042365097588978</v>
      </c>
      <c r="C301" s="5">
        <v>0.056919840847461</v>
      </c>
      <c r="D301" s="5">
        <v>-0.027238715455953</v>
      </c>
      <c r="E301" s="5">
        <v>0.073211528564076</v>
      </c>
      <c r="F301" s="5">
        <v>-0.206108991784118</v>
      </c>
      <c r="G301" s="5">
        <v>-0.237987871390697</v>
      </c>
      <c r="H301" s="5">
        <v>0.184942521550866</v>
      </c>
    </row>
    <row r="302">
      <c r="A302" s="2" t="str">
        <f>HYPERLINK("https://www.suredividend.com/sure-analysis-MET/","Metlife Inc")</f>
        <v>Metlife Inc</v>
      </c>
      <c r="B302" s="5">
        <v>0.015009380863039</v>
      </c>
      <c r="C302" s="5">
        <v>-0.078955984232375</v>
      </c>
      <c r="D302" s="5">
        <v>0.096198297642853</v>
      </c>
      <c r="E302" s="5">
        <v>-0.021175619158959</v>
      </c>
      <c r="F302" s="5">
        <v>0.13195764453665</v>
      </c>
      <c r="G302" s="5">
        <v>0.272386162777865</v>
      </c>
      <c r="H302" s="5">
        <v>0.852666517392621</v>
      </c>
    </row>
    <row r="303">
      <c r="A303" s="2" t="str">
        <f>HYPERLINK("https://www.suredividend.com/sure-analysis-research-database/","MGM Resorts International")</f>
        <v>MGM Resorts International</v>
      </c>
      <c r="B303" s="5">
        <v>0.100695276912011</v>
      </c>
      <c r="C303" s="5">
        <v>0.238217247656934</v>
      </c>
      <c r="D303" s="5">
        <v>0.397339242070533</v>
      </c>
      <c r="E303" s="5">
        <v>0.369221592603638</v>
      </c>
      <c r="F303" s="5">
        <v>0.059349899279845</v>
      </c>
      <c r="G303" s="5">
        <v>0.182948636684548</v>
      </c>
      <c r="H303" s="5">
        <v>0.420487068338701</v>
      </c>
    </row>
    <row r="304">
      <c r="A304" s="2" t="str">
        <f>HYPERLINK("https://www.suredividend.com/sure-analysis-research-database/","Mohawk Industries, Inc.")</f>
        <v>Mohawk Industries, Inc.</v>
      </c>
      <c r="B304" s="5">
        <v>-0.150327319176113</v>
      </c>
      <c r="C304" s="5">
        <v>0.042511509452443</v>
      </c>
      <c r="D304" s="5">
        <v>-0.022232429949471</v>
      </c>
      <c r="E304" s="5">
        <v>0.04118567794952</v>
      </c>
      <c r="F304" s="5">
        <v>-0.225118310884601</v>
      </c>
      <c r="G304" s="5">
        <v>-0.394217086914451</v>
      </c>
      <c r="H304" s="5">
        <v>-0.550092999661819</v>
      </c>
    </row>
    <row r="305">
      <c r="A305" s="2" t="str">
        <f>HYPERLINK("https://www.suredividend.com/sure-analysis-MKC/","McCormick &amp; Co., Inc.")</f>
        <v>McCormick &amp; Co., Inc.</v>
      </c>
      <c r="B305" s="5">
        <v>-0.022001609873893</v>
      </c>
      <c r="C305" s="5">
        <v>-0.152082051472922</v>
      </c>
      <c r="D305" s="5">
        <v>-0.113554948649417</v>
      </c>
      <c r="E305" s="5">
        <v>-0.120521172638436</v>
      </c>
      <c r="F305" s="5">
        <v>-0.282305129598563</v>
      </c>
      <c r="G305" s="5">
        <v>-0.090462204899277</v>
      </c>
      <c r="H305" s="5">
        <v>0.458271238450352</v>
      </c>
    </row>
    <row r="306">
      <c r="A306" s="2" t="str">
        <f>HYPERLINK("https://www.suredividend.com/sure-analysis-MKTX/","MarketAxess Holdings Inc.")</f>
        <v>MarketAxess Holdings Inc.</v>
      </c>
      <c r="B306" s="5">
        <v>0.070483232562713</v>
      </c>
      <c r="C306" s="5">
        <v>0.316973100275569</v>
      </c>
      <c r="D306" s="5">
        <v>0.48591612728887</v>
      </c>
      <c r="E306" s="5">
        <v>0.327692293873004</v>
      </c>
      <c r="F306" s="5">
        <v>0.013526486306201</v>
      </c>
      <c r="G306" s="5">
        <v>-0.225240974755544</v>
      </c>
      <c r="H306" s="5">
        <v>0.888483785471676</v>
      </c>
    </row>
    <row r="307">
      <c r="A307" s="2" t="str">
        <f>HYPERLINK("https://www.suredividend.com/sure-analysis-MLM/","Martin Marietta Materials, Inc.")</f>
        <v>Martin Marietta Materials, Inc.</v>
      </c>
      <c r="B307" s="5">
        <v>0.015681080252195</v>
      </c>
      <c r="C307" s="5">
        <v>0.001517808154637</v>
      </c>
      <c r="D307" s="5">
        <v>0.077400318664379</v>
      </c>
      <c r="E307" s="5">
        <v>0.08377996794487</v>
      </c>
      <c r="F307" s="5">
        <v>-0.019375658619782</v>
      </c>
      <c r="G307" s="5">
        <v>0.121991487324583</v>
      </c>
      <c r="H307" s="5">
        <v>0.857491081380686</v>
      </c>
    </row>
    <row r="308">
      <c r="A308" s="2" t="str">
        <f>HYPERLINK("https://www.suredividend.com/sure-analysis-MMC/","Marsh &amp; McLennan Cos., Inc.")</f>
        <v>Marsh &amp; McLennan Cos., Inc.</v>
      </c>
      <c r="B308" s="5">
        <v>-0.047765883174307</v>
      </c>
      <c r="C308" s="5">
        <v>-0.055669731927213</v>
      </c>
      <c r="D308" s="5">
        <v>0.028510096265327</v>
      </c>
      <c r="E308" s="5">
        <v>-0.007562582920399</v>
      </c>
      <c r="F308" s="5">
        <v>0.060673615557496</v>
      </c>
      <c r="G308" s="5">
        <v>0.48721956183951</v>
      </c>
      <c r="H308" s="5">
        <v>1.15272270032737</v>
      </c>
    </row>
    <row r="309">
      <c r="A309" s="2" t="str">
        <f>HYPERLINK("https://www.suredividend.com/sure-analysis-MMM/","3M Co.")</f>
        <v>3M Co.</v>
      </c>
      <c r="B309" s="5">
        <v>-0.040487362737344</v>
      </c>
      <c r="C309" s="5">
        <v>-0.112267873927037</v>
      </c>
      <c r="D309" s="5">
        <v>-0.062448386629229</v>
      </c>
      <c r="E309" s="5">
        <v>-0.0599308847262</v>
      </c>
      <c r="F309" s="5">
        <v>-0.206787718398945</v>
      </c>
      <c r="G309" s="5">
        <v>-0.323018585044345</v>
      </c>
      <c r="H309" s="5">
        <v>-0.424138860896357</v>
      </c>
    </row>
    <row r="310">
      <c r="A310" s="2" t="str">
        <f>HYPERLINK("https://www.suredividend.com/sure-analysis-research-database/","Monster Beverage Corp.")</f>
        <v>Monster Beverage Corp.</v>
      </c>
      <c r="B310" s="5">
        <v>0.002062868369351</v>
      </c>
      <c r="C310" s="5">
        <v>-0.019511726259131</v>
      </c>
      <c r="D310" s="5">
        <v>0.154089829166195</v>
      </c>
      <c r="E310" s="5">
        <v>0.004727666699497</v>
      </c>
      <c r="F310" s="5">
        <v>0.254426955238563</v>
      </c>
      <c r="G310" s="5">
        <v>0.20465281058101</v>
      </c>
      <c r="H310" s="5">
        <v>0.883493353028065</v>
      </c>
    </row>
    <row r="311">
      <c r="A311" s="2" t="str">
        <f>HYPERLINK("https://www.suredividend.com/sure-analysis-MO/","Altria Group Inc.")</f>
        <v>Altria Group Inc.</v>
      </c>
      <c r="B311" s="5">
        <v>-0.008100618205073</v>
      </c>
      <c r="C311" s="5">
        <v>-0.002912190700275</v>
      </c>
      <c r="D311" s="5">
        <v>0.078964027575844</v>
      </c>
      <c r="E311" s="5">
        <v>0.017939181798293</v>
      </c>
      <c r="F311" s="5">
        <v>-0.058712623122937</v>
      </c>
      <c r="G311" s="5">
        <v>0.222219011770392</v>
      </c>
      <c r="H311" s="5">
        <v>0.062933037274615</v>
      </c>
    </row>
    <row r="312">
      <c r="A312" s="2" t="str">
        <f>HYPERLINK("https://www.suredividend.com/sure-analysis-research-database/","Mosaic Company")</f>
        <v>Mosaic Company</v>
      </c>
      <c r="B312" s="5">
        <v>0.137107639158373</v>
      </c>
      <c r="C312" s="5">
        <v>0.163164687346054</v>
      </c>
      <c r="D312" s="5">
        <v>0.048973514979173</v>
      </c>
      <c r="E312" s="5">
        <v>0.307401899096213</v>
      </c>
      <c r="F312" s="5">
        <v>-0.033677538499003</v>
      </c>
      <c r="G312" s="5">
        <v>0.972276298167861</v>
      </c>
      <c r="H312" s="5">
        <v>1.23258067415027</v>
      </c>
    </row>
    <row r="313">
      <c r="A313" s="2" t="str">
        <f>HYPERLINK("https://www.suredividend.com/sure-analysis-MPC/","Marathon Petroleum Corp")</f>
        <v>Marathon Petroleum Corp</v>
      </c>
      <c r="B313" s="5">
        <v>0.136064824624779</v>
      </c>
      <c r="C313" s="5">
        <v>0.135776799015149</v>
      </c>
      <c r="D313" s="5">
        <v>0.363096137587963</v>
      </c>
      <c r="E313" s="5">
        <v>0.153732475797544</v>
      </c>
      <c r="F313" s="5">
        <v>0.759542387178405</v>
      </c>
      <c r="G313" s="5">
        <v>1.50803133630164</v>
      </c>
      <c r="H313" s="5">
        <v>1.39052385599555</v>
      </c>
    </row>
    <row r="314">
      <c r="A314" s="2" t="str">
        <f>HYPERLINK("https://www.suredividend.com/sure-analysis-MRK/","Merck &amp; Co Inc")</f>
        <v>Merck &amp; Co Inc</v>
      </c>
      <c r="B314" s="5">
        <v>0.038274723139692</v>
      </c>
      <c r="C314" s="5">
        <v>-0.022281337447411</v>
      </c>
      <c r="D314" s="5">
        <v>0.257746177218884</v>
      </c>
      <c r="E314" s="5">
        <v>-0.036683190626408</v>
      </c>
      <c r="F314" s="5">
        <v>0.417393841338885</v>
      </c>
      <c r="G314" s="5">
        <v>0.584062153097354</v>
      </c>
      <c r="H314" s="5">
        <v>1.29725460020505</v>
      </c>
    </row>
    <row r="315">
      <c r="A315" s="2" t="str">
        <f>HYPERLINK("https://www.suredividend.com/sure-analysis-research-database/","Marathon Oil Corporation")</f>
        <v>Marathon Oil Corporation</v>
      </c>
      <c r="B315" s="5">
        <v>0.022949858876875</v>
      </c>
      <c r="C315" s="5">
        <v>-0.104659953022489</v>
      </c>
      <c r="D315" s="5">
        <v>0.038559404971618</v>
      </c>
      <c r="E315" s="5">
        <v>-0.016350895406176</v>
      </c>
      <c r="F315" s="5">
        <v>0.128508777526809</v>
      </c>
      <c r="G315" s="5">
        <v>1.20559504510121</v>
      </c>
      <c r="H315" s="5">
        <v>0.880453350155582</v>
      </c>
    </row>
    <row r="316">
      <c r="A316" s="2" t="str">
        <f>HYPERLINK("https://www.suredividend.com/sure-analysis-MS/","Morgan Stanley")</f>
        <v>Morgan Stanley</v>
      </c>
      <c r="B316" s="5">
        <v>-0.011063059438801</v>
      </c>
      <c r="C316" s="5">
        <v>0.076255074532278</v>
      </c>
      <c r="D316" s="5">
        <v>0.158383940720146</v>
      </c>
      <c r="E316" s="5">
        <v>0.165880362391614</v>
      </c>
      <c r="F316" s="5">
        <v>0.179956224140082</v>
      </c>
      <c r="G316" s="5">
        <v>0.288640878996451</v>
      </c>
      <c r="H316" s="5">
        <v>1.07039729814521</v>
      </c>
    </row>
    <row r="317">
      <c r="A317" s="2" t="str">
        <f>HYPERLINK("https://www.suredividend.com/sure-analysis-research-database/","MSCI Inc")</f>
        <v>MSCI Inc</v>
      </c>
      <c r="B317" s="5">
        <v>-0.051902034646817</v>
      </c>
      <c r="C317" s="5">
        <v>0.036908429704034</v>
      </c>
      <c r="D317" s="5">
        <v>0.193539713601175</v>
      </c>
      <c r="E317" s="5">
        <v>0.156521664174054</v>
      </c>
      <c r="F317" s="5">
        <v>0.089227692975275</v>
      </c>
      <c r="G317" s="5">
        <v>0.334802435957861</v>
      </c>
      <c r="H317" s="5">
        <v>2.93096007365743</v>
      </c>
    </row>
    <row r="318">
      <c r="A318" s="2" t="str">
        <f>HYPERLINK("https://www.suredividend.com/sure-analysis-MSFT/","Microsoft Corporation")</f>
        <v>Microsoft Corporation</v>
      </c>
      <c r="B318" s="5">
        <v>-0.009369258200768</v>
      </c>
      <c r="C318" s="5">
        <v>0.003566278852186</v>
      </c>
      <c r="D318" s="5">
        <v>0.00230661261668</v>
      </c>
      <c r="E318" s="5">
        <v>0.067173088627744</v>
      </c>
      <c r="F318" s="5">
        <v>-0.110624155181783</v>
      </c>
      <c r="G318" s="5">
        <v>0.146272425702652</v>
      </c>
      <c r="H318" s="5">
        <v>1.90702838363801</v>
      </c>
    </row>
    <row r="319">
      <c r="A319" s="2" t="str">
        <f>HYPERLINK("https://www.suredividend.com/sure-analysis-research-database/","Motorola Solutions Inc")</f>
        <v>Motorola Solutions Inc</v>
      </c>
      <c r="B319" s="5">
        <v>0.039463422243019</v>
      </c>
      <c r="C319" s="5">
        <v>-0.019285015509468</v>
      </c>
      <c r="D319" s="5">
        <v>0.100637110992745</v>
      </c>
      <c r="E319" s="5">
        <v>0.034340925846882</v>
      </c>
      <c r="F319" s="5">
        <v>0.212394661388213</v>
      </c>
      <c r="G319" s="5">
        <v>0.566116054510897</v>
      </c>
      <c r="H319" s="5">
        <v>1.70925421313626</v>
      </c>
    </row>
    <row r="320">
      <c r="A320" s="2" t="str">
        <f>HYPERLINK("https://www.suredividend.com/sure-analysis-MTB/","M &amp; T Bank Corp")</f>
        <v>M &amp; T Bank Corp</v>
      </c>
      <c r="B320" s="5">
        <v>-0.032436896541662</v>
      </c>
      <c r="C320" s="5">
        <v>-0.090113589661151</v>
      </c>
      <c r="D320" s="5">
        <v>-0.142740409499654</v>
      </c>
      <c r="E320" s="5">
        <v>0.060677069933483</v>
      </c>
      <c r="F320" s="5">
        <v>-0.114892254059693</v>
      </c>
      <c r="G320" s="5">
        <v>0.050087392549156</v>
      </c>
      <c r="H320" s="5">
        <v>-0.089310170663297</v>
      </c>
    </row>
    <row r="321">
      <c r="A321" s="2" t="str">
        <f>HYPERLINK("https://www.suredividend.com/sure-analysis-research-database/","Mettler-Toledo International, Inc.")</f>
        <v>Mettler-Toledo International, Inc.</v>
      </c>
      <c r="B321" s="5">
        <v>-0.052153425690321</v>
      </c>
      <c r="C321" s="5">
        <v>0.015167216203485</v>
      </c>
      <c r="D321" s="5">
        <v>0.262439122357784</v>
      </c>
      <c r="E321" s="5">
        <v>0.043716489674495</v>
      </c>
      <c r="F321" s="5">
        <v>0.086305966387765</v>
      </c>
      <c r="G321" s="5">
        <v>0.424024466217364</v>
      </c>
      <c r="H321" s="5">
        <v>1.54296598455988</v>
      </c>
    </row>
    <row r="322">
      <c r="A322" s="2" t="str">
        <f>HYPERLINK("https://www.suredividend.com/sure-analysis-MU/","Micron Technology Inc.")</f>
        <v>Micron Technology Inc.</v>
      </c>
      <c r="B322" s="5">
        <v>-0.090209902259253</v>
      </c>
      <c r="C322" s="5">
        <v>0.040769267428944</v>
      </c>
      <c r="D322" s="5">
        <v>0.012413566841048</v>
      </c>
      <c r="E322" s="5">
        <v>0.136054421768707</v>
      </c>
      <c r="F322" s="5">
        <v>-0.30144005708556</v>
      </c>
      <c r="G322" s="5">
        <v>-0.319813457822564</v>
      </c>
      <c r="H322" s="5">
        <v>0.167993121224027</v>
      </c>
    </row>
    <row r="323">
      <c r="A323" s="2" t="str">
        <f>HYPERLINK("https://www.suredividend.com/sure-analysis-research-database/","Maxim Integrated Products, Inc.")</f>
        <v>Maxim Integrated Products, Inc.</v>
      </c>
      <c r="B323" s="5">
        <v>0.0</v>
      </c>
      <c r="C323" s="5">
        <v>0.0</v>
      </c>
      <c r="D323" s="5">
        <v>0.0</v>
      </c>
      <c r="E323" s="5">
        <v>0.0</v>
      </c>
      <c r="F323" s="5">
        <v>0.0</v>
      </c>
      <c r="G323" s="5">
        <v>0.0</v>
      </c>
      <c r="H323" s="5">
        <v>0.0</v>
      </c>
    </row>
    <row r="324">
      <c r="A324" s="2" t="str">
        <f>HYPERLINK("https://www.suredividend.com/sure-analysis-research-database/","Norwegian Cruise Line Holdings Ltd")</f>
        <v>Norwegian Cruise Line Holdings Ltd</v>
      </c>
      <c r="B324" s="5">
        <v>-0.020519010259505</v>
      </c>
      <c r="C324" s="5">
        <v>-0.018742442563482</v>
      </c>
      <c r="D324" s="5">
        <v>0.24367816091954</v>
      </c>
      <c r="E324" s="5">
        <v>0.325980392156862</v>
      </c>
      <c r="F324" s="5">
        <v>-0.066705002875215</v>
      </c>
      <c r="G324" s="5">
        <v>-0.506686930091185</v>
      </c>
      <c r="H324" s="5">
        <v>-0.712437987243089</v>
      </c>
    </row>
    <row r="325">
      <c r="A325" s="2" t="str">
        <f>HYPERLINK("https://www.suredividend.com/sure-analysis-NDAQ/","Nasdaq Inc")</f>
        <v>Nasdaq Inc</v>
      </c>
      <c r="B325" s="5">
        <v>-0.071511147811725</v>
      </c>
      <c r="C325" s="5">
        <v>-0.184981153957668</v>
      </c>
      <c r="D325" s="5">
        <v>-0.052159868361157</v>
      </c>
      <c r="E325" s="5">
        <v>-0.08361858190709</v>
      </c>
      <c r="F325" s="5">
        <v>-0.00359958952982</v>
      </c>
      <c r="G325" s="5">
        <v>0.253494936522588</v>
      </c>
      <c r="H325" s="5">
        <v>1.26755723343497</v>
      </c>
    </row>
    <row r="326">
      <c r="A326" s="2" t="str">
        <f>HYPERLINK("https://www.suredividend.com/sure-analysis-NEE/","NextEra Energy Inc")</f>
        <v>NextEra Energy Inc</v>
      </c>
      <c r="B326" s="5">
        <v>-0.004010784852915</v>
      </c>
      <c r="C326" s="5">
        <v>-0.128625446249392</v>
      </c>
      <c r="D326" s="5">
        <v>-0.16795628772912</v>
      </c>
      <c r="E326" s="5">
        <v>-0.106110950592314</v>
      </c>
      <c r="F326" s="5">
        <v>-0.073792250042412</v>
      </c>
      <c r="G326" s="5">
        <v>0.08681810397446</v>
      </c>
      <c r="H326" s="5">
        <v>1.13922693956575</v>
      </c>
    </row>
    <row r="327">
      <c r="A327" s="2" t="str">
        <f>HYPERLINK("https://www.suredividend.com/sure-analysis-NEM/","Newmont Corp")</f>
        <v>Newmont Corp</v>
      </c>
      <c r="B327" s="5">
        <v>-0.103309929789368</v>
      </c>
      <c r="C327" s="5">
        <v>-0.07072277810232</v>
      </c>
      <c r="D327" s="5">
        <v>0.099885336338538</v>
      </c>
      <c r="E327" s="5">
        <v>-0.052966101694915</v>
      </c>
      <c r="F327" s="5">
        <v>-0.373497690911511</v>
      </c>
      <c r="G327" s="5">
        <v>-0.137528507866434</v>
      </c>
      <c r="H327" s="5">
        <v>0.364219007507782</v>
      </c>
    </row>
    <row r="328">
      <c r="A328" s="2" t="str">
        <f>HYPERLINK("https://www.suredividend.com/sure-analysis-research-database/","Netflix Inc.")</f>
        <v>Netflix Inc.</v>
      </c>
      <c r="B328" s="5">
        <v>-0.138617108499589</v>
      </c>
      <c r="C328" s="5">
        <v>-0.016322836365906</v>
      </c>
      <c r="D328" s="5">
        <v>0.393923311662465</v>
      </c>
      <c r="E328" s="5">
        <v>0.06884156266956</v>
      </c>
      <c r="F328" s="5">
        <v>-0.128687142343737</v>
      </c>
      <c r="G328" s="5">
        <v>-0.383559232529484</v>
      </c>
      <c r="H328" s="5">
        <v>0.04693572496263</v>
      </c>
    </row>
    <row r="329">
      <c r="A329" s="2" t="str">
        <f>HYPERLINK("https://www.suredividend.com/sure-analysis-research-database/","NiSource Inc")</f>
        <v>NiSource Inc</v>
      </c>
      <c r="B329" s="5">
        <v>0.023651145602365</v>
      </c>
      <c r="C329" s="5">
        <v>0.013998301461328</v>
      </c>
      <c r="D329" s="5">
        <v>-0.045100884919143</v>
      </c>
      <c r="E329" s="5">
        <v>0.019544333615517</v>
      </c>
      <c r="F329" s="5">
        <v>-0.059413168894759</v>
      </c>
      <c r="G329" s="5">
        <v>0.379880642815155</v>
      </c>
      <c r="H329" s="5">
        <v>0.406891227499898</v>
      </c>
    </row>
    <row r="330">
      <c r="A330" s="2" t="str">
        <f>HYPERLINK("https://www.suredividend.com/sure-analysis-NKE/","Nike, Inc.")</f>
        <v>Nike, Inc.</v>
      </c>
      <c r="B330" s="5">
        <v>-0.049566513054904</v>
      </c>
      <c r="C330" s="5">
        <v>0.080969959153028</v>
      </c>
      <c r="D330" s="5">
        <v>0.15053079101608</v>
      </c>
      <c r="E330" s="5">
        <v>0.036534098749285</v>
      </c>
      <c r="F330" s="5">
        <v>-0.067626023518274</v>
      </c>
      <c r="G330" s="5">
        <v>-0.066501898411262</v>
      </c>
      <c r="H330" s="5">
        <v>0.92314114113159</v>
      </c>
    </row>
    <row r="331">
      <c r="A331" s="2" t="str">
        <f>HYPERLINK("https://www.suredividend.com/sure-analysis-research-database/","NortonLifeLock Inc")</f>
        <v>NortonLifeLock Inc</v>
      </c>
      <c r="B331" s="5">
        <v>0.047388781431334</v>
      </c>
      <c r="C331" s="5">
        <v>-0.100599185307295</v>
      </c>
      <c r="D331" s="5">
        <v>-0.113947352273424</v>
      </c>
      <c r="E331" s="5">
        <v>-0.15385006035557</v>
      </c>
      <c r="F331" s="5">
        <v>-0.108017954947906</v>
      </c>
      <c r="G331" s="5">
        <v>0.107684754759822</v>
      </c>
      <c r="H331" s="5">
        <v>-0.224542548125977</v>
      </c>
    </row>
    <row r="332">
      <c r="A332" s="2" t="str">
        <f>HYPERLINK("https://www.suredividend.com/sure-analysis-NLSN/","Nielsen Holdings plc")</f>
        <v>Nielsen Holdings plc</v>
      </c>
      <c r="B332" s="5">
        <v>0.004307250538406</v>
      </c>
      <c r="C332" s="5">
        <v>0.200899601703062</v>
      </c>
      <c r="D332" s="5">
        <v>0.025802714454359</v>
      </c>
      <c r="E332" s="5">
        <v>0.375134540057305</v>
      </c>
      <c r="F332" s="5">
        <v>0.439278200439293</v>
      </c>
      <c r="G332" s="5">
        <v>1.07926163175221</v>
      </c>
      <c r="H332" s="5">
        <v>-0.189640841174818</v>
      </c>
    </row>
    <row r="333">
      <c r="A333" s="2" t="str">
        <f>HYPERLINK("https://www.suredividend.com/sure-analysis-NOC/","Northrop Grumman Corp.")</f>
        <v>Northrop Grumman Corp.</v>
      </c>
      <c r="B333" s="5">
        <v>0.064551381948863</v>
      </c>
      <c r="C333" s="5">
        <v>-0.1402420191675</v>
      </c>
      <c r="D333" s="5">
        <v>-0.016492448194773</v>
      </c>
      <c r="E333" s="5">
        <v>-0.140257834354037</v>
      </c>
      <c r="F333" s="5">
        <v>0.008343460707764</v>
      </c>
      <c r="G333" s="5">
        <v>0.608112334584255</v>
      </c>
      <c r="H333" s="5">
        <v>0.453335335875068</v>
      </c>
    </row>
    <row r="334">
      <c r="A334" s="2" t="str">
        <f>HYPERLINK("https://www.suredividend.com/sure-analysis-research-database/","NOV Inc")</f>
        <v>NOV Inc</v>
      </c>
      <c r="B334" s="5">
        <v>-0.003867640739149</v>
      </c>
      <c r="C334" s="5">
        <v>0.030474115894996</v>
      </c>
      <c r="D334" s="5">
        <v>0.315013161477716</v>
      </c>
      <c r="E334" s="5">
        <v>0.109621828626136</v>
      </c>
      <c r="F334" s="5">
        <v>0.27796584005028</v>
      </c>
      <c r="G334" s="5">
        <v>0.524809398825146</v>
      </c>
      <c r="H334" s="5">
        <v>-0.337155602579316</v>
      </c>
    </row>
    <row r="335">
      <c r="A335" s="2" t="str">
        <f>HYPERLINK("https://www.suredividend.com/sure-analysis-research-database/","ServiceNow Inc")</f>
        <v>ServiceNow Inc</v>
      </c>
      <c r="B335" s="5">
        <v>-0.059802634365338</v>
      </c>
      <c r="C335" s="5">
        <v>0.07535059461816</v>
      </c>
      <c r="D335" s="5">
        <v>0.021794665255115</v>
      </c>
      <c r="E335" s="5">
        <v>0.143482628068096</v>
      </c>
      <c r="F335" s="5">
        <v>-0.188440236167218</v>
      </c>
      <c r="G335" s="5">
        <v>-0.095081833560931</v>
      </c>
      <c r="H335" s="5">
        <v>1.66382672346553</v>
      </c>
    </row>
    <row r="336">
      <c r="A336" s="2" t="str">
        <f>HYPERLINK("https://www.suredividend.com/sure-analysis-NRG/","NRG Energy Inc.")</f>
        <v>NRG Energy Inc.</v>
      </c>
      <c r="B336" s="5">
        <v>-0.022945106012198</v>
      </c>
      <c r="C336" s="5">
        <v>-0.17520515668405</v>
      </c>
      <c r="D336" s="5">
        <v>-0.173100700307997</v>
      </c>
      <c r="E336" s="5">
        <v>0.069226368317335</v>
      </c>
      <c r="F336" s="5">
        <v>-0.069656818414378</v>
      </c>
      <c r="G336" s="5">
        <v>-0.067412958080711</v>
      </c>
      <c r="H336" s="5">
        <v>0.360863444392304</v>
      </c>
    </row>
    <row r="337">
      <c r="A337" s="2" t="str">
        <f>HYPERLINK("https://www.suredividend.com/sure-analysis-NSC/","Norfolk Southern Corp.")</f>
        <v>Norfolk Southern Corp.</v>
      </c>
      <c r="B337" s="5">
        <v>-0.094121846739647</v>
      </c>
      <c r="C337" s="5">
        <v>-0.096169911666923</v>
      </c>
      <c r="D337" s="5">
        <v>-0.034914469564247</v>
      </c>
      <c r="E337" s="5">
        <v>-0.068111239095016</v>
      </c>
      <c r="F337" s="5">
        <v>-0.180709821904201</v>
      </c>
      <c r="G337" s="5">
        <v>-0.031909392246458</v>
      </c>
      <c r="H337" s="5">
        <v>0.809400898877472</v>
      </c>
    </row>
    <row r="338">
      <c r="A338" s="2" t="str">
        <f>HYPERLINK("https://www.suredividend.com/sure-analysis-NTAP/","Netapp Inc")</f>
        <v>Netapp Inc</v>
      </c>
      <c r="B338" s="5">
        <v>-0.027210884353741</v>
      </c>
      <c r="C338" s="5">
        <v>-0.001725506383766</v>
      </c>
      <c r="D338" s="5">
        <v>-0.062674555133773</v>
      </c>
      <c r="E338" s="5">
        <v>0.104152573810199</v>
      </c>
      <c r="F338" s="5">
        <v>-0.156579080648118</v>
      </c>
      <c r="G338" s="5">
        <v>0.129107562171292</v>
      </c>
      <c r="H338" s="5">
        <v>0.237368607179672</v>
      </c>
    </row>
    <row r="339">
      <c r="A339" s="2" t="str">
        <f>HYPERLINK("https://www.suredividend.com/sure-analysis-NTRS/","Northern Trust Corp.")</f>
        <v>Northern Trust Corp.</v>
      </c>
      <c r="B339" s="5">
        <v>-0.032494652134053</v>
      </c>
      <c r="C339" s="5">
        <v>0.045156988125616</v>
      </c>
      <c r="D339" s="5">
        <v>0.033941092137018</v>
      </c>
      <c r="E339" s="5">
        <v>0.073341620522092</v>
      </c>
      <c r="F339" s="5">
        <v>-0.089928271246984</v>
      </c>
      <c r="G339" s="5">
        <v>0.027652930725935</v>
      </c>
      <c r="H339" s="5">
        <v>0.037884193629109</v>
      </c>
    </row>
    <row r="340">
      <c r="A340" s="2" t="str">
        <f>HYPERLINK("https://www.suredividend.com/sure-analysis-NUE/","Nucor Corp.")</f>
        <v>Nucor Corp.</v>
      </c>
      <c r="B340" s="5">
        <v>0.009851101171941</v>
      </c>
      <c r="C340" s="5">
        <v>0.161157186193966</v>
      </c>
      <c r="D340" s="5">
        <v>0.375529502127262</v>
      </c>
      <c r="E340" s="5">
        <v>0.353235718079053</v>
      </c>
      <c r="F340" s="5">
        <v>0.307173736045735</v>
      </c>
      <c r="G340" s="5">
        <v>2.05586631420069</v>
      </c>
      <c r="H340" s="5">
        <v>1.9866865812594</v>
      </c>
    </row>
    <row r="341">
      <c r="A341" s="2" t="str">
        <f>HYPERLINK("https://www.suredividend.com/sure-analysis-NVDA/","NVIDIA Corp")</f>
        <v>NVIDIA Corp</v>
      </c>
      <c r="B341" s="5">
        <v>0.132227488151658</v>
      </c>
      <c r="C341" s="5">
        <v>0.415619815122066</v>
      </c>
      <c r="D341" s="5">
        <v>0.75153561797901</v>
      </c>
      <c r="E341" s="5">
        <v>0.634733816887916</v>
      </c>
      <c r="F341" s="5">
        <v>0.042390245775461</v>
      </c>
      <c r="G341" s="5">
        <v>0.934740373067183</v>
      </c>
      <c r="H341" s="5">
        <v>3.07855268571584</v>
      </c>
    </row>
    <row r="342">
      <c r="A342" s="2" t="str">
        <f>HYPERLINK("https://www.suredividend.com/sure-analysis-research-database/","NVR Inc.")</f>
        <v>NVR Inc.</v>
      </c>
      <c r="B342" s="5">
        <v>-0.006483203126479</v>
      </c>
      <c r="C342" s="5">
        <v>0.119357453707654</v>
      </c>
      <c r="D342" s="5">
        <v>0.281928499705604</v>
      </c>
      <c r="E342" s="5">
        <v>0.137562925737873</v>
      </c>
      <c r="F342" s="5">
        <v>0.066524926775627</v>
      </c>
      <c r="G342" s="5">
        <v>0.181433364105104</v>
      </c>
      <c r="H342" s="5">
        <v>0.809332349432073</v>
      </c>
    </row>
    <row r="343">
      <c r="A343" s="2" t="str">
        <f>HYPERLINK("https://www.suredividend.com/sure-analysis-NWL/","Newell Brands Inc")</f>
        <v>Newell Brands Inc</v>
      </c>
      <c r="B343" s="5">
        <v>-0.084159039911252</v>
      </c>
      <c r="C343" s="5">
        <v>0.136514740275485</v>
      </c>
      <c r="D343" s="5">
        <v>-0.142307329051756</v>
      </c>
      <c r="E343" s="5">
        <v>0.128701488363421</v>
      </c>
      <c r="F343" s="5">
        <v>-0.335789646912541</v>
      </c>
      <c r="G343" s="5">
        <v>-0.333923160495638</v>
      </c>
      <c r="H343" s="5">
        <v>-0.309607526370806</v>
      </c>
    </row>
    <row r="344">
      <c r="A344" s="2" t="str">
        <f t="shared" ref="A344:A345" si="2">HYPERLINK("https://www.suredividend.com/sure-analysis-research-database/","News Corp")</f>
        <v>News Corp</v>
      </c>
      <c r="B344" s="5">
        <v>-0.185514018691588</v>
      </c>
      <c r="C344" s="5">
        <v>-0.102933607822954</v>
      </c>
      <c r="D344" s="5">
        <v>0.013160036271477</v>
      </c>
      <c r="E344" s="5">
        <v>-0.054772234273318</v>
      </c>
      <c r="F344" s="5">
        <v>-0.195907107203159</v>
      </c>
      <c r="G344" s="5">
        <v>-0.22932713139906</v>
      </c>
      <c r="H344" s="5">
        <v>0.149622398839164</v>
      </c>
    </row>
    <row r="345">
      <c r="A345" s="2" t="str">
        <f t="shared" si="2"/>
        <v>News Corp</v>
      </c>
      <c r="B345" s="5">
        <v>-0.184695323571091</v>
      </c>
      <c r="C345" s="5">
        <v>-0.097280334728033</v>
      </c>
      <c r="D345" s="5">
        <v>0.023500180861851</v>
      </c>
      <c r="E345" s="5">
        <v>-0.051648351648351</v>
      </c>
      <c r="F345" s="5">
        <v>-0.178079582468237</v>
      </c>
      <c r="G345" s="5">
        <v>-0.252503204795066</v>
      </c>
      <c r="H345" s="5">
        <v>0.159494283142323</v>
      </c>
    </row>
    <row r="346">
      <c r="A346" s="2" t="str">
        <f>HYPERLINK("https://www.suredividend.com/sure-analysis-O/","Realty Income Corp.")</f>
        <v>Realty Income Corp.</v>
      </c>
      <c r="B346" s="5">
        <v>-0.04210063513377</v>
      </c>
      <c r="C346" s="5">
        <v>0.037136865398965</v>
      </c>
      <c r="D346" s="5">
        <v>-0.024361462807279</v>
      </c>
      <c r="E346" s="5">
        <v>0.024478507238387</v>
      </c>
      <c r="F346" s="5">
        <v>0.005753176411508</v>
      </c>
      <c r="G346" s="5">
        <v>0.178566859774484</v>
      </c>
      <c r="H346" s="5">
        <v>0.599902750522839</v>
      </c>
    </row>
    <row r="347">
      <c r="A347" s="2" t="str">
        <f>HYPERLINK("https://www.suredividend.com/sure-analysis-ODFL/","Old Dominion Freight Line, Inc.")</f>
        <v>Old Dominion Freight Line, Inc.</v>
      </c>
      <c r="B347" s="5">
        <v>-0.041871505108525</v>
      </c>
      <c r="C347" s="5">
        <v>0.174983371003663</v>
      </c>
      <c r="D347" s="5">
        <v>0.307143824844347</v>
      </c>
      <c r="E347" s="5">
        <v>0.252643778323046</v>
      </c>
      <c r="F347" s="5">
        <v>0.117915424311024</v>
      </c>
      <c r="G347" s="5">
        <v>0.658572177972558</v>
      </c>
      <c r="H347" s="5">
        <v>2.89461098862526</v>
      </c>
    </row>
    <row r="348">
      <c r="A348" s="2" t="str">
        <f>HYPERLINK("https://www.suredividend.com/sure-analysis-OKE/","Oneok Inc.")</f>
        <v>Oneok Inc.</v>
      </c>
      <c r="B348" s="5">
        <v>-0.010355892648774</v>
      </c>
      <c r="C348" s="5">
        <v>0.023732178987915</v>
      </c>
      <c r="D348" s="5">
        <v>0.154235457228643</v>
      </c>
      <c r="E348" s="5">
        <v>0.047105067000834</v>
      </c>
      <c r="F348" s="5">
        <v>0.052241421557224</v>
      </c>
      <c r="G348" s="5">
        <v>0.59400644180643</v>
      </c>
      <c r="H348" s="5">
        <v>0.682533148506798</v>
      </c>
    </row>
    <row r="349">
      <c r="A349" s="2" t="str">
        <f>HYPERLINK("https://www.suredividend.com/sure-analysis-OMC/","Omnicom Group, Inc.")</f>
        <v>Omnicom Group, Inc.</v>
      </c>
      <c r="B349" s="5">
        <v>-1.0903936321E-4</v>
      </c>
      <c r="C349" s="5">
        <v>0.17657776255198</v>
      </c>
      <c r="D349" s="5">
        <v>0.411114411063629</v>
      </c>
      <c r="E349" s="5">
        <v>0.124187814147358</v>
      </c>
      <c r="F349" s="5">
        <v>0.195479860662063</v>
      </c>
      <c r="G349" s="5">
        <v>0.372649692912667</v>
      </c>
      <c r="H349" s="5">
        <v>0.459196598496566</v>
      </c>
    </row>
    <row r="350">
      <c r="A350" s="2" t="str">
        <f>HYPERLINK("https://www.suredividend.com/sure-analysis-ORCL/","Oracle Corp.")</f>
        <v>Oracle Corp.</v>
      </c>
      <c r="B350" s="5">
        <v>-0.004128542735996</v>
      </c>
      <c r="C350" s="5">
        <v>0.074801357440997</v>
      </c>
      <c r="D350" s="5">
        <v>0.205747056558656</v>
      </c>
      <c r="E350" s="5">
        <v>0.095971491233455</v>
      </c>
      <c r="F350" s="5">
        <v>0.187105046493285</v>
      </c>
      <c r="G350" s="5">
        <v>0.405131208554533</v>
      </c>
      <c r="H350" s="5">
        <v>0.926472429319507</v>
      </c>
    </row>
    <row r="351">
      <c r="A351" s="2" t="str">
        <f>HYPERLINK("https://www.suredividend.com/sure-analysis-research-database/","O`Reilly Automotive, Inc.")</f>
        <v>O`Reilly Automotive, Inc.</v>
      </c>
      <c r="B351" s="5">
        <v>0.054337979970811</v>
      </c>
      <c r="C351" s="5">
        <v>-0.02374156871425</v>
      </c>
      <c r="D351" s="5">
        <v>0.192585740714387</v>
      </c>
      <c r="E351" s="5">
        <v>-0.007108752058576</v>
      </c>
      <c r="F351" s="5">
        <v>0.243201946327641</v>
      </c>
      <c r="G351" s="5">
        <v>0.861213521076711</v>
      </c>
      <c r="H351" s="5">
        <v>2.47715862412348</v>
      </c>
    </row>
    <row r="352">
      <c r="A352" s="2" t="str">
        <f>HYPERLINK("https://www.suredividend.com/sure-analysis-OTIS/","Otis Worldwide Corp")</f>
        <v>Otis Worldwide Corp</v>
      </c>
      <c r="B352" s="5">
        <v>0.029494490137909</v>
      </c>
      <c r="C352" s="5">
        <v>0.09378243883412</v>
      </c>
      <c r="D352" s="5">
        <v>0.220760654798433</v>
      </c>
      <c r="E352" s="5">
        <v>0.11389453047417</v>
      </c>
      <c r="F352" s="5">
        <v>0.131650546103076</v>
      </c>
      <c r="G352" s="5">
        <v>0.395685624743115</v>
      </c>
      <c r="H352" s="5">
        <v>0.92110497237569</v>
      </c>
    </row>
    <row r="353">
      <c r="A353" s="2" t="str">
        <f>HYPERLINK("https://www.suredividend.com/sure-analysis-OXY/","Occidental Petroleum Corp.")</f>
        <v>Occidental Petroleum Corp.</v>
      </c>
      <c r="B353" s="5">
        <v>1.63291966035E-4</v>
      </c>
      <c r="C353" s="5">
        <v>-0.100201554851713</v>
      </c>
      <c r="D353" s="5">
        <v>-0.105729753721624</v>
      </c>
      <c r="E353" s="5">
        <v>-0.027623432290839</v>
      </c>
      <c r="F353" s="5">
        <v>0.09994702295971</v>
      </c>
      <c r="G353" s="5">
        <v>1.06852299015551</v>
      </c>
      <c r="H353" s="5">
        <v>0.084314527336233</v>
      </c>
    </row>
    <row r="354">
      <c r="A354" s="2" t="str">
        <f>HYPERLINK("https://www.suredividend.com/sure-analysis-research-database/","Paycom Software Inc")</f>
        <v>Paycom Software Inc</v>
      </c>
      <c r="B354" s="5">
        <v>-0.136024182076813</v>
      </c>
      <c r="C354" s="5">
        <v>-0.142201429958513</v>
      </c>
      <c r="D354" s="5">
        <v>-0.153631771468385</v>
      </c>
      <c r="E354" s="5">
        <v>-0.060487899197576</v>
      </c>
      <c r="F354" s="5">
        <v>-0.084761725372009</v>
      </c>
      <c r="G354" s="5">
        <v>-0.163899165447818</v>
      </c>
      <c r="H354" s="5">
        <v>1.8440152180275</v>
      </c>
    </row>
    <row r="355">
      <c r="A355" s="2" t="str">
        <f>HYPERLINK("https://www.suredividend.com/sure-analysis-PAYX/","Paychex Inc.")</f>
        <v>Paychex Inc.</v>
      </c>
      <c r="B355" s="5">
        <v>-0.042918804739474</v>
      </c>
      <c r="C355" s="5">
        <v>-0.099137255904794</v>
      </c>
      <c r="D355" s="5">
        <v>-0.054812966493777</v>
      </c>
      <c r="E355" s="5">
        <v>-0.017907314077126</v>
      </c>
      <c r="F355" s="5">
        <v>-0.063537871349226</v>
      </c>
      <c r="G355" s="5">
        <v>0.326897181652965</v>
      </c>
      <c r="H355" s="5">
        <v>1.04497011364976</v>
      </c>
    </row>
    <row r="356">
      <c r="A356" s="2" t="str">
        <f>HYPERLINK("https://www.suredividend.com/sure-analysis-PBCT/","People`s United Financial Inc")</f>
        <v>People`s United Financial Inc</v>
      </c>
      <c r="B356" s="5">
        <v>0.0</v>
      </c>
      <c r="C356" s="5">
        <v>0.0</v>
      </c>
      <c r="D356" s="5">
        <v>0.0</v>
      </c>
      <c r="E356" s="5">
        <v>0.0</v>
      </c>
      <c r="F356" s="5">
        <v>0.0</v>
      </c>
      <c r="G356" s="5">
        <v>0.0</v>
      </c>
      <c r="H356" s="5">
        <v>0.0</v>
      </c>
    </row>
    <row r="357">
      <c r="A357" s="2" t="str">
        <f>HYPERLINK("https://www.suredividend.com/sure-analysis-PCAR/","Paccar Inc.")</f>
        <v>Paccar Inc.</v>
      </c>
      <c r="B357" s="5">
        <v>0.04082282242079</v>
      </c>
      <c r="C357" s="5">
        <v>0.114377651016527</v>
      </c>
      <c r="D357" s="5">
        <v>0.368295906785627</v>
      </c>
      <c r="E357" s="5">
        <v>0.158712777929859</v>
      </c>
      <c r="F357" s="5">
        <v>0.355541994402762</v>
      </c>
      <c r="G357" s="5">
        <v>0.332650012768532</v>
      </c>
      <c r="H357" s="5">
        <v>1.07137672195594</v>
      </c>
    </row>
    <row r="358">
      <c r="A358" s="2" t="str">
        <f>HYPERLINK("https://www.suredividend.com/sure-analysis-PEAK/","Healthpeak Properties Inc.")</f>
        <v>Healthpeak Properties Inc.</v>
      </c>
      <c r="B358" s="5">
        <v>-0.063993831919815</v>
      </c>
      <c r="C358" s="5">
        <v>-0.063993831919815</v>
      </c>
      <c r="D358" s="5">
        <v>-0.063993831919815</v>
      </c>
      <c r="E358" s="5">
        <v>-0.063993831919815</v>
      </c>
      <c r="F358" s="5">
        <v>-0.063993831919815</v>
      </c>
      <c r="G358" s="5">
        <v>-0.063993831919815</v>
      </c>
      <c r="H358" s="5">
        <v>-0.063993831919815</v>
      </c>
    </row>
    <row r="359">
      <c r="A359" s="2" t="str">
        <f>HYPERLINK("https://www.suredividend.com/sure-analysis-PEG/","Public Service Enterprise Group Inc.")</f>
        <v>Public Service Enterprise Group Inc.</v>
      </c>
      <c r="B359" s="5">
        <v>-0.007888249794576</v>
      </c>
      <c r="C359" s="5">
        <v>-2.1533410743E-5</v>
      </c>
      <c r="D359" s="5">
        <v>-0.040587121904395</v>
      </c>
      <c r="E359" s="5">
        <v>-0.01468908111637</v>
      </c>
      <c r="F359" s="5">
        <v>-0.076891554253455</v>
      </c>
      <c r="G359" s="5">
        <v>0.170996074049935</v>
      </c>
      <c r="H359" s="5">
        <v>0.46144256024789</v>
      </c>
    </row>
    <row r="360">
      <c r="A360" s="2" t="str">
        <f>HYPERLINK("https://www.suredividend.com/sure-analysis-PEP/","PepsiCo Inc")</f>
        <v>PepsiCo Inc</v>
      </c>
      <c r="B360" s="5">
        <v>0.030748020058957</v>
      </c>
      <c r="C360" s="5">
        <v>-0.061230641778841</v>
      </c>
      <c r="D360" s="5">
        <v>0.027817862245694</v>
      </c>
      <c r="E360" s="5">
        <v>-0.035093291961878</v>
      </c>
      <c r="F360" s="5">
        <v>0.072787202141237</v>
      </c>
      <c r="G360" s="5">
        <v>0.418566964717294</v>
      </c>
      <c r="H360" s="5">
        <v>0.821584647139644</v>
      </c>
    </row>
    <row r="361">
      <c r="A361" s="2" t="str">
        <f>HYPERLINK("https://www.suredividend.com/sure-analysis-PFE/","Pfizer Inc.")</f>
        <v>Pfizer Inc.</v>
      </c>
      <c r="B361" s="5">
        <v>-0.066046300499319</v>
      </c>
      <c r="C361" s="5">
        <v>-0.18429080875138</v>
      </c>
      <c r="D361" s="5">
        <v>-0.083506683830964</v>
      </c>
      <c r="E361" s="5">
        <v>-0.189544234340872</v>
      </c>
      <c r="F361" s="5">
        <v>-0.125326010019959</v>
      </c>
      <c r="G361" s="5">
        <v>0.288732438475944</v>
      </c>
      <c r="H361" s="5">
        <v>0.37292976204775</v>
      </c>
    </row>
    <row r="362">
      <c r="A362" s="2" t="str">
        <f>HYPERLINK("https://www.suredividend.com/sure-analysis-PFG/","Principal Financial Group Inc")</f>
        <v>Principal Financial Group Inc</v>
      </c>
      <c r="B362" s="5">
        <v>-0.05145704690716</v>
      </c>
      <c r="C362" s="5">
        <v>-0.050119331742243</v>
      </c>
      <c r="D362" s="5">
        <v>0.194963575173799</v>
      </c>
      <c r="E362" s="5">
        <v>0.043374642516682</v>
      </c>
      <c r="F362" s="5">
        <v>0.351543253706093</v>
      </c>
      <c r="G362" s="5">
        <v>0.644331600612962</v>
      </c>
      <c r="H362" s="5">
        <v>0.737539464728306</v>
      </c>
    </row>
    <row r="363">
      <c r="A363" s="2" t="str">
        <f>HYPERLINK("https://www.suredividend.com/sure-analysis-PG/","Procter &amp; Gamble Co.")</f>
        <v>Procter &amp; Gamble Co.</v>
      </c>
      <c r="B363" s="5">
        <v>-0.011640137437767</v>
      </c>
      <c r="C363" s="5">
        <v>-0.058264654691472</v>
      </c>
      <c r="D363" s="5">
        <v>0.041423458515954</v>
      </c>
      <c r="E363" s="5">
        <v>-0.064167750005643</v>
      </c>
      <c r="F363" s="5">
        <v>-0.068092396043872</v>
      </c>
      <c r="G363" s="5">
        <v>0.212595160115039</v>
      </c>
      <c r="H363" s="5">
        <v>1.02879901431602</v>
      </c>
    </row>
    <row r="364">
      <c r="A364" s="2" t="str">
        <f>HYPERLINK("https://www.suredividend.com/sure-analysis-PGR/","Progressive Corp.")</f>
        <v>Progressive Corp.</v>
      </c>
      <c r="B364" s="5">
        <v>-0.036743923120407</v>
      </c>
      <c r="C364" s="5">
        <v>0.07887705613453</v>
      </c>
      <c r="D364" s="5">
        <v>0.093246763245351</v>
      </c>
      <c r="E364" s="5">
        <v>0.051760958929475</v>
      </c>
      <c r="F364" s="5">
        <v>0.248830824281477</v>
      </c>
      <c r="G364" s="5">
        <v>0.52825626095155</v>
      </c>
      <c r="H364" s="5">
        <v>1.53804649361578</v>
      </c>
    </row>
    <row r="365">
      <c r="A365" s="2" t="str">
        <f>HYPERLINK("https://www.suredividend.com/sure-analysis-PH/","Parker-Hannifin Corp.")</f>
        <v>Parker-Hannifin Corp.</v>
      </c>
      <c r="B365" s="5">
        <v>0.0320425034595</v>
      </c>
      <c r="C365" s="5">
        <v>0.214657713608115</v>
      </c>
      <c r="D365" s="5">
        <v>0.376077851169446</v>
      </c>
      <c r="E365" s="5">
        <v>0.241287959144603</v>
      </c>
      <c r="F365" s="5">
        <v>0.296441873217099</v>
      </c>
      <c r="G365" s="5">
        <v>0.271884201809161</v>
      </c>
      <c r="H365" s="5">
        <v>1.24261498192695</v>
      </c>
    </row>
    <row r="366">
      <c r="A366" s="2" t="str">
        <f>HYPERLINK("https://www.suredividend.com/sure-analysis-PHM/","PulteGroup Inc")</f>
        <v>PulteGroup Inc</v>
      </c>
      <c r="B366" s="5">
        <v>-0.061394557823129</v>
      </c>
      <c r="C366" s="5">
        <v>0.242156341996992</v>
      </c>
      <c r="D366" s="5">
        <v>0.374444643675412</v>
      </c>
      <c r="E366" s="5">
        <v>0.212167801449593</v>
      </c>
      <c r="F366" s="5">
        <v>0.133628020474731</v>
      </c>
      <c r="G366" s="5">
        <v>0.292539152062465</v>
      </c>
      <c r="H366" s="5">
        <v>1.03417442520474</v>
      </c>
    </row>
    <row r="367">
      <c r="A367" s="2" t="str">
        <f>HYPERLINK("https://www.suredividend.com/sure-analysis-PKG/","Packaging Corp Of America")</f>
        <v>Packaging Corp Of America</v>
      </c>
      <c r="B367" s="5">
        <v>-0.014402437335549</v>
      </c>
      <c r="C367" s="5">
        <v>0.042604386790552</v>
      </c>
      <c r="D367" s="5">
        <v>0.067383754980161</v>
      </c>
      <c r="E367" s="5">
        <v>0.112813697130795</v>
      </c>
      <c r="F367" s="5">
        <v>-0.013822694549004</v>
      </c>
      <c r="G367" s="5">
        <v>0.130806166126977</v>
      </c>
      <c r="H367" s="5">
        <v>0.41583378425693</v>
      </c>
    </row>
    <row r="368">
      <c r="A368" s="2" t="str">
        <f>HYPERLINK("https://www.suredividend.com/sure-analysis-research-database/","Perkinelmer, Inc.")</f>
        <v>Perkinelmer, Inc.</v>
      </c>
      <c r="B368" s="5">
        <v>-0.073439153439153</v>
      </c>
      <c r="C368" s="5">
        <v>-0.056170570544674</v>
      </c>
      <c r="D368" s="5">
        <v>-0.023096399127674</v>
      </c>
      <c r="E368" s="5">
        <v>-0.062834472621408</v>
      </c>
      <c r="F368" s="5">
        <v>-0.254075917965389</v>
      </c>
      <c r="G368" s="5">
        <v>0.06132561460159</v>
      </c>
      <c r="H368" s="5">
        <v>0.780217545999796</v>
      </c>
    </row>
    <row r="369">
      <c r="A369" s="2" t="str">
        <f>HYPERLINK("https://www.suredividend.com/sure-analysis-PLD/","Prologis Inc")</f>
        <v>Prologis Inc</v>
      </c>
      <c r="B369" s="5">
        <v>-0.035480929949855</v>
      </c>
      <c r="C369" s="5">
        <v>0.092879710057592</v>
      </c>
      <c r="D369" s="5">
        <v>0.055161815027931</v>
      </c>
      <c r="E369" s="5">
        <v>0.126142109465093</v>
      </c>
      <c r="F369" s="5">
        <v>-0.136807950478138</v>
      </c>
      <c r="G369" s="5">
        <v>0.388761262148242</v>
      </c>
      <c r="H369" s="5">
        <v>1.3937474073236</v>
      </c>
    </row>
    <row r="370">
      <c r="A370" s="2" t="str">
        <f>HYPERLINK("https://www.suredividend.com/sure-analysis-PM/","Philip Morris International Inc")</f>
        <v>Philip Morris International Inc</v>
      </c>
      <c r="B370" s="5">
        <v>-0.033044156350521</v>
      </c>
      <c r="C370" s="5">
        <v>-0.036776307804345</v>
      </c>
      <c r="D370" s="5">
        <v>0.077686884159523</v>
      </c>
      <c r="E370" s="5">
        <v>-0.019859697658334</v>
      </c>
      <c r="F370" s="5">
        <v>0.04757047076254</v>
      </c>
      <c r="G370" s="5">
        <v>0.300553784191978</v>
      </c>
      <c r="H370" s="5">
        <v>0.227783553641269</v>
      </c>
    </row>
    <row r="371">
      <c r="A371" s="2" t="str">
        <f>HYPERLINK("https://www.suredividend.com/sure-analysis-PNC/","PNC Financial Services Group Inc")</f>
        <v>PNC Financial Services Group Inc</v>
      </c>
      <c r="B371" s="5">
        <v>-0.075578934639337</v>
      </c>
      <c r="C371" s="5">
        <v>-0.060703762591324</v>
      </c>
      <c r="D371" s="5">
        <v>-0.009295348437869</v>
      </c>
      <c r="E371" s="5">
        <v>-0.023296134388932</v>
      </c>
      <c r="F371" s="5">
        <v>-0.142352441594532</v>
      </c>
      <c r="G371" s="5">
        <v>-0.058167649731261</v>
      </c>
      <c r="H371" s="5">
        <v>0.139667186470393</v>
      </c>
    </row>
    <row r="372">
      <c r="A372" s="2" t="str">
        <f>HYPERLINK("https://www.suredividend.com/sure-analysis-PNR/","Pentair plc")</f>
        <v>Pentair plc</v>
      </c>
      <c r="B372" s="5">
        <v>-0.048509348155634</v>
      </c>
      <c r="C372" s="5">
        <v>0.216258986300131</v>
      </c>
      <c r="D372" s="5">
        <v>0.298952146409773</v>
      </c>
      <c r="E372" s="5">
        <v>0.261416162383047</v>
      </c>
      <c r="F372" s="5">
        <v>0.016561183522675</v>
      </c>
      <c r="G372" s="5">
        <v>0.03438994065396</v>
      </c>
      <c r="H372" s="5">
        <v>0.32802967790167</v>
      </c>
    </row>
    <row r="373">
      <c r="A373" s="2" t="str">
        <f>HYPERLINK("https://www.suredividend.com/sure-analysis-PNW/","Pinnacle West Capital Corp.")</f>
        <v>Pinnacle West Capital Corp.</v>
      </c>
      <c r="B373" s="5">
        <v>0.006216108980293</v>
      </c>
      <c r="C373" s="5">
        <v>-0.013839686730777</v>
      </c>
      <c r="D373" s="5">
        <v>0.046116868634506</v>
      </c>
      <c r="E373" s="5">
        <v>0.012357736991908</v>
      </c>
      <c r="F373" s="5">
        <v>0.071688162409777</v>
      </c>
      <c r="G373" s="5">
        <v>0.093574816731349</v>
      </c>
      <c r="H373" s="5">
        <v>0.217542989285685</v>
      </c>
    </row>
    <row r="374">
      <c r="A374" s="2" t="str">
        <f>HYPERLINK("https://www.suredividend.com/sure-analysis-PPG/","PPG Industries, Inc.")</f>
        <v>PPG Industries, Inc.</v>
      </c>
      <c r="B374" s="5">
        <v>0.056478481917432</v>
      </c>
      <c r="C374" s="5">
        <v>0.005924607611832</v>
      </c>
      <c r="D374" s="5">
        <v>0.121951179697466</v>
      </c>
      <c r="E374" s="5">
        <v>0.098404971509072</v>
      </c>
      <c r="F374" s="5">
        <v>0.13086286498422</v>
      </c>
      <c r="G374" s="5">
        <v>0.031454639182219</v>
      </c>
      <c r="H374" s="5">
        <v>0.359119627443419</v>
      </c>
    </row>
    <row r="375">
      <c r="A375" s="2" t="str">
        <f>HYPERLINK("https://www.suredividend.com/sure-analysis-PPL/","PPL Corp")</f>
        <v>PPL Corp</v>
      </c>
      <c r="B375" s="5">
        <v>-0.044312630844382</v>
      </c>
      <c r="C375" s="5">
        <v>-0.053997112601628</v>
      </c>
      <c r="D375" s="5">
        <v>-0.038846194336245</v>
      </c>
      <c r="E375" s="5">
        <v>-0.062628336755646</v>
      </c>
      <c r="F375" s="5">
        <v>0.06904492408571</v>
      </c>
      <c r="G375" s="5">
        <v>0.072847059560833</v>
      </c>
      <c r="H375" s="5">
        <v>0.274771713937318</v>
      </c>
    </row>
    <row r="376">
      <c r="A376" s="2" t="str">
        <f>HYPERLINK("https://www.suredividend.com/sure-analysis-PRGO/","Perrigo Company plc")</f>
        <v>Perrigo Company plc</v>
      </c>
      <c r="B376" s="5">
        <v>0.041666666666666</v>
      </c>
      <c r="C376" s="5">
        <v>0.213212273011897</v>
      </c>
      <c r="D376" s="5">
        <v>0.063286832255869</v>
      </c>
      <c r="E376" s="5">
        <v>0.136696978586095</v>
      </c>
      <c r="F376" s="5">
        <v>0.063543645086565</v>
      </c>
      <c r="G376" s="5">
        <v>0.006673923378475</v>
      </c>
      <c r="H376" s="5">
        <v>-0.486701257482571</v>
      </c>
    </row>
    <row r="377">
      <c r="A377" s="2" t="str">
        <f>HYPERLINK("https://www.suredividend.com/sure-analysis-PRU/","Prudential Financial Inc.")</f>
        <v>Prudential Financial Inc.</v>
      </c>
      <c r="B377" s="5">
        <v>-0.015355994323489</v>
      </c>
      <c r="C377" s="5">
        <v>-0.06857464093872</v>
      </c>
      <c r="D377" s="5">
        <v>0.068921024127321</v>
      </c>
      <c r="E377" s="5">
        <v>0.008404729772365</v>
      </c>
      <c r="F377" s="5">
        <v>-0.023923143306366</v>
      </c>
      <c r="G377" s="5">
        <v>0.224210404058625</v>
      </c>
      <c r="H377" s="5">
        <v>0.16624390129066</v>
      </c>
    </row>
    <row r="378">
      <c r="A378" s="2" t="str">
        <f>HYPERLINK("https://www.suredividend.com/sure-analysis-PSA/","Public Storage")</f>
        <v>Public Storage</v>
      </c>
      <c r="B378" s="5">
        <v>-0.011832593120887</v>
      </c>
      <c r="C378" s="5">
        <v>0.037376806824729</v>
      </c>
      <c r="D378" s="5">
        <v>-0.073021808407274</v>
      </c>
      <c r="E378" s="5">
        <v>0.087904636139762</v>
      </c>
      <c r="F378" s="5">
        <v>-0.138263941935013</v>
      </c>
      <c r="G378" s="5">
        <v>0.443976625030317</v>
      </c>
      <c r="H378" s="5">
        <v>0.915677991133657</v>
      </c>
    </row>
    <row r="379">
      <c r="A379" s="2" t="str">
        <f>HYPERLINK("https://www.suredividend.com/sure-analysis-PSX/","Phillips 66")</f>
        <v>Phillips 66</v>
      </c>
      <c r="B379" s="5">
        <v>0.083815250492991</v>
      </c>
      <c r="C379" s="5">
        <v>0.004047632125736</v>
      </c>
      <c r="D379" s="5">
        <v>0.221285056364344</v>
      </c>
      <c r="E379" s="5">
        <v>0.028936784732682</v>
      </c>
      <c r="F379" s="5">
        <v>0.308935752020751</v>
      </c>
      <c r="G379" s="5">
        <v>0.368206555054117</v>
      </c>
      <c r="H379" s="5">
        <v>0.426365015983037</v>
      </c>
    </row>
    <row r="380">
      <c r="A380" s="2" t="str">
        <f>HYPERLINK("https://www.suredividend.com/sure-analysis-research-database/","PVH Corp")</f>
        <v>PVH Corp</v>
      </c>
      <c r="B380" s="5">
        <v>-0.095915707147512</v>
      </c>
      <c r="C380" s="5">
        <v>0.141231317701905</v>
      </c>
      <c r="D380" s="5">
        <v>0.525834506629121</v>
      </c>
      <c r="E380" s="5">
        <v>0.179062190111913</v>
      </c>
      <c r="F380" s="5">
        <v>0.053127052193244</v>
      </c>
      <c r="G380" s="5">
        <v>-0.162312833834388</v>
      </c>
      <c r="H380" s="5">
        <v>-0.417310288047404</v>
      </c>
    </row>
    <row r="381">
      <c r="A381" s="2" t="str">
        <f>HYPERLINK("https://www.suredividend.com/sure-analysis-research-database/","Quanta Services, Inc.")</f>
        <v>Quanta Services, Inc.</v>
      </c>
      <c r="B381" s="5">
        <v>0.070130551728662</v>
      </c>
      <c r="C381" s="5">
        <v>0.066253900729617</v>
      </c>
      <c r="D381" s="5">
        <v>0.16145689073889</v>
      </c>
      <c r="E381" s="5">
        <v>0.144701754385965</v>
      </c>
      <c r="F381" s="5">
        <v>0.497507062023709</v>
      </c>
      <c r="G381" s="5">
        <v>1.00276251573099</v>
      </c>
      <c r="H381" s="5">
        <v>3.83642379786167</v>
      </c>
    </row>
    <row r="382">
      <c r="A382" s="2" t="str">
        <f>HYPERLINK("https://www.suredividend.com/sure-analysis-PXD/","Pioneer Natural Resources Co.")</f>
        <v>Pioneer Natural Resources Co.</v>
      </c>
      <c r="B382" s="5">
        <v>-0.020166828003158</v>
      </c>
      <c r="C382" s="5">
        <v>-0.099606294989111</v>
      </c>
      <c r="D382" s="5">
        <v>-0.091274056898552</v>
      </c>
      <c r="E382" s="5">
        <v>-0.056161600895303</v>
      </c>
      <c r="F382" s="5">
        <v>-0.035269246914153</v>
      </c>
      <c r="G382" s="5">
        <v>0.554106349964633</v>
      </c>
      <c r="H382" s="5">
        <v>0.511884029567589</v>
      </c>
    </row>
    <row r="383">
      <c r="A383" s="2" t="str">
        <f>HYPERLINK("https://www.suredividend.com/sure-analysis-research-database/","PayPal Holdings Inc")</f>
        <v>PayPal Holdings Inc</v>
      </c>
      <c r="B383" s="5">
        <v>-0.107927970065481</v>
      </c>
      <c r="C383" s="5">
        <v>0.021832306455933</v>
      </c>
      <c r="D383" s="5">
        <v>-0.162844288379238</v>
      </c>
      <c r="E383" s="5">
        <v>0.071187868576242</v>
      </c>
      <c r="F383" s="5">
        <v>-0.236412771494344</v>
      </c>
      <c r="G383" s="5">
        <v>-0.680888442715522</v>
      </c>
      <c r="H383" s="5">
        <v>-0.03271205781666</v>
      </c>
    </row>
    <row r="384">
      <c r="A384" s="2" t="str">
        <f>HYPERLINK("https://www.suredividend.com/sure-analysis-QCOM/","Qualcomm, Inc.")</f>
        <v>Qualcomm, Inc.</v>
      </c>
      <c r="B384" s="5">
        <v>-0.078987959779493</v>
      </c>
      <c r="C384" s="5">
        <v>-0.010385349219477</v>
      </c>
      <c r="D384" s="5">
        <v>-0.025934877914807</v>
      </c>
      <c r="E384" s="5">
        <v>0.131117161225376</v>
      </c>
      <c r="F384" s="5">
        <v>-0.2203093025427</v>
      </c>
      <c r="G384" s="5">
        <v>0.00757638749627</v>
      </c>
      <c r="H384" s="5">
        <v>1.12540582182358</v>
      </c>
    </row>
    <row r="385">
      <c r="A385" s="2" t="str">
        <f>HYPERLINK("https://www.suredividend.com/sure-analysis-research-database/","Qorvo Inc")</f>
        <v>Qorvo Inc</v>
      </c>
      <c r="B385" s="5">
        <v>-0.039109281437125</v>
      </c>
      <c r="C385" s="5">
        <v>0.056693075419281</v>
      </c>
      <c r="D385" s="5">
        <v>0.139338806301309</v>
      </c>
      <c r="E385" s="5">
        <v>0.133053839364519</v>
      </c>
      <c r="F385" s="5">
        <v>-0.207745120728226</v>
      </c>
      <c r="G385" s="5">
        <v>-0.37885569130277</v>
      </c>
      <c r="H385" s="5">
        <v>0.265869592012819</v>
      </c>
    </row>
    <row r="386">
      <c r="A386" s="2" t="str">
        <f>HYPERLINK("https://www.suredividend.com/sure-analysis-research-database/","Royal Caribbean Group")</f>
        <v>Royal Caribbean Group</v>
      </c>
      <c r="B386" s="5">
        <v>0.081531268264172</v>
      </c>
      <c r="C386" s="5">
        <v>0.223268881176665</v>
      </c>
      <c r="D386" s="5">
        <v>0.805365853658536</v>
      </c>
      <c r="E386" s="5">
        <v>0.497471171353429</v>
      </c>
      <c r="F386" s="5">
        <v>0.063505747126436</v>
      </c>
      <c r="G386" s="5">
        <v>-0.192009605938216</v>
      </c>
      <c r="H386" s="5">
        <v>-0.36081434428636</v>
      </c>
    </row>
    <row r="387">
      <c r="A387" s="2" t="str">
        <f>HYPERLINK("https://www.suredividend.com/sure-analysis-RE/","Everest Re Group Ltd")</f>
        <v>Everest Re Group Ltd</v>
      </c>
      <c r="B387" s="5">
        <v>0.117935687374047</v>
      </c>
      <c r="C387" s="5">
        <v>0.1478393858518</v>
      </c>
      <c r="D387" s="5">
        <v>0.4040690380713</v>
      </c>
      <c r="E387" s="5">
        <v>0.155462311709481</v>
      </c>
      <c r="F387" s="5">
        <v>0.386732265064867</v>
      </c>
      <c r="G387" s="5">
        <v>0.672893891841642</v>
      </c>
      <c r="H387" s="5">
        <v>0.753385425971377</v>
      </c>
    </row>
    <row r="388">
      <c r="A388" s="2" t="str">
        <f>HYPERLINK("https://www.suredividend.com/sure-analysis-REG/","Regency Centers Corporation")</f>
        <v>Regency Centers Corporation</v>
      </c>
      <c r="B388" s="5">
        <v>-0.052836401736267</v>
      </c>
      <c r="C388" s="5">
        <v>-0.028810323341089</v>
      </c>
      <c r="D388" s="5">
        <v>0.067950187076925</v>
      </c>
      <c r="E388" s="5">
        <v>0.01248</v>
      </c>
      <c r="F388" s="5">
        <v>-0.027458019936495</v>
      </c>
      <c r="G388" s="5">
        <v>0.214708569761281</v>
      </c>
      <c r="H388" s="5">
        <v>0.31283310961783</v>
      </c>
    </row>
    <row r="389">
      <c r="A389" s="2" t="str">
        <f>HYPERLINK("https://www.suredividend.com/sure-analysis-research-database/","Regeneron Pharmaceuticals, Inc.")</f>
        <v>Regeneron Pharmaceuticals, Inc.</v>
      </c>
      <c r="B389" s="5">
        <v>-0.004890631185116</v>
      </c>
      <c r="C389" s="5">
        <v>0.016845209358159</v>
      </c>
      <c r="D389" s="5">
        <v>0.342185939168474</v>
      </c>
      <c r="E389" s="5">
        <v>0.08012585067014</v>
      </c>
      <c r="F389" s="5">
        <v>0.256104833900162</v>
      </c>
      <c r="G389" s="5">
        <v>0.734167074636165</v>
      </c>
      <c r="H389" s="5">
        <v>1.35815656489242</v>
      </c>
    </row>
    <row r="390">
      <c r="A390" s="2" t="str">
        <f>HYPERLINK("https://www.suredividend.com/sure-analysis-RF/","Regions Financial Corp.")</f>
        <v>Regions Financial Corp.</v>
      </c>
      <c r="B390" s="5">
        <v>-0.027083333333333</v>
      </c>
      <c r="C390" s="5">
        <v>0.017624293982288</v>
      </c>
      <c r="D390" s="5">
        <v>0.107527391737418</v>
      </c>
      <c r="E390" s="5">
        <v>0.083024118738404</v>
      </c>
      <c r="F390" s="5">
        <v>0.068522738713013</v>
      </c>
      <c r="G390" s="5">
        <v>0.220053818219818</v>
      </c>
      <c r="H390" s="5">
        <v>0.415640554615836</v>
      </c>
    </row>
    <row r="391">
      <c r="A391" s="2" t="str">
        <f>HYPERLINK("https://www.suredividend.com/sure-analysis-RHI/","Robert Half International Inc.")</f>
        <v>Robert Half International Inc.</v>
      </c>
      <c r="B391" s="5">
        <v>-0.060326528442686</v>
      </c>
      <c r="C391" s="5">
        <v>0.055859814224763</v>
      </c>
      <c r="D391" s="5">
        <v>0.081604477512682</v>
      </c>
      <c r="E391" s="5">
        <v>0.108058907529132</v>
      </c>
      <c r="F391" s="5">
        <v>-0.28966316651948</v>
      </c>
      <c r="G391" s="5">
        <v>0.113205558361841</v>
      </c>
      <c r="H391" s="5">
        <v>0.549430490932439</v>
      </c>
    </row>
    <row r="392">
      <c r="A392" s="2" t="str">
        <f>HYPERLINK("https://www.suredividend.com/sure-analysis-RJF/","Raymond James Financial, Inc.")</f>
        <v>Raymond James Financial, Inc.</v>
      </c>
      <c r="B392" s="5">
        <v>-0.035130061678734</v>
      </c>
      <c r="C392" s="5">
        <v>-0.090622646310003</v>
      </c>
      <c r="D392" s="5">
        <v>0.050605017675548</v>
      </c>
      <c r="E392" s="5">
        <v>0.010201216658867</v>
      </c>
      <c r="F392" s="5">
        <v>0.096081260706695</v>
      </c>
      <c r="G392" s="5">
        <v>0.424909111550555</v>
      </c>
      <c r="H392" s="5">
        <v>0.904704765467564</v>
      </c>
    </row>
    <row r="393">
      <c r="A393" s="2" t="str">
        <f>HYPERLINK("https://www.suredividend.com/sure-analysis-RL/","Ralph Lauren Corp")</f>
        <v>Ralph Lauren Corp</v>
      </c>
      <c r="B393" s="5">
        <v>-0.055604098816427</v>
      </c>
      <c r="C393" s="5">
        <v>0.036407191475117</v>
      </c>
      <c r="D393" s="5">
        <v>0.34190842425932</v>
      </c>
      <c r="E393" s="5">
        <v>0.125106463518501</v>
      </c>
      <c r="F393" s="5">
        <v>0.055463080098541</v>
      </c>
      <c r="G393" s="5">
        <v>0.030936774587395</v>
      </c>
      <c r="H393" s="5">
        <v>0.236864363138133</v>
      </c>
    </row>
    <row r="394">
      <c r="A394" s="2" t="str">
        <f>HYPERLINK("https://www.suredividend.com/sure-analysis-RMD/","Resmed Inc.")</f>
        <v>Resmed Inc.</v>
      </c>
      <c r="B394" s="5">
        <v>-0.019404469224396</v>
      </c>
      <c r="C394" s="5">
        <v>-0.054350435417826</v>
      </c>
      <c r="D394" s="5">
        <v>0.02183788568209</v>
      </c>
      <c r="E394" s="5">
        <v>0.058193162014615</v>
      </c>
      <c r="F394" s="5">
        <v>-0.129672501713453</v>
      </c>
      <c r="G394" s="5">
        <v>0.218827195577377</v>
      </c>
      <c r="H394" s="5">
        <v>1.43117962149206</v>
      </c>
    </row>
    <row r="395">
      <c r="A395" s="2" t="str">
        <f>HYPERLINK("https://www.suredividend.com/sure-analysis-ROK/","Rockwell Automation Inc")</f>
        <v>Rockwell Automation Inc</v>
      </c>
      <c r="B395" s="5">
        <v>0.047736247055091</v>
      </c>
      <c r="C395" s="5">
        <v>0.144305210580294</v>
      </c>
      <c r="D395" s="5">
        <v>0.288118016964896</v>
      </c>
      <c r="E395" s="5">
        <v>0.179491297358569</v>
      </c>
      <c r="F395" s="5">
        <v>0.150859198411107</v>
      </c>
      <c r="G395" s="5">
        <v>0.277226916188605</v>
      </c>
      <c r="H395" s="5">
        <v>0.873659416161806</v>
      </c>
    </row>
    <row r="396">
      <c r="A396" s="2" t="str">
        <f>HYPERLINK("https://www.suredividend.com/sure-analysis-ROL/","Rollins, Inc.")</f>
        <v>Rollins, Inc.</v>
      </c>
      <c r="B396" s="5">
        <v>-0.006455787001223</v>
      </c>
      <c r="C396" s="5">
        <v>-0.124266399549735</v>
      </c>
      <c r="D396" s="5">
        <v>0.053935098843715</v>
      </c>
      <c r="E396" s="5">
        <v>-0.029838242282242</v>
      </c>
      <c r="F396" s="5">
        <v>0.05143142922634</v>
      </c>
      <c r="G396" s="5">
        <v>0.132650279795404</v>
      </c>
      <c r="H396" s="5">
        <v>0.686683699052076</v>
      </c>
    </row>
    <row r="397">
      <c r="A397" s="2" t="str">
        <f>HYPERLINK("https://www.suredividend.com/sure-analysis-ROP/","Roper Technologies Inc")</f>
        <v>Roper Technologies Inc</v>
      </c>
      <c r="B397" s="5">
        <v>-5.34461123762E-4</v>
      </c>
      <c r="C397" s="5">
        <v>-0.029480672537784</v>
      </c>
      <c r="D397" s="5">
        <v>0.076246042992289</v>
      </c>
      <c r="E397" s="5">
        <v>-0.003021463167007</v>
      </c>
      <c r="F397" s="5">
        <v>-0.048103621282854</v>
      </c>
      <c r="G397" s="5">
        <v>0.169572674022575</v>
      </c>
      <c r="H397" s="5">
        <v>0.648738979752913</v>
      </c>
    </row>
    <row r="398">
      <c r="A398" s="2" t="str">
        <f>HYPERLINK("https://www.suredividend.com/sure-analysis-ROST/","Ross Stores, Inc.")</f>
        <v>Ross Stores, Inc.</v>
      </c>
      <c r="B398" s="5">
        <v>-0.025060700659035</v>
      </c>
      <c r="C398" s="5">
        <v>-0.052742438284606</v>
      </c>
      <c r="D398" s="5">
        <v>0.289892533813357</v>
      </c>
      <c r="E398" s="5">
        <v>-0.031360385973981</v>
      </c>
      <c r="F398" s="5">
        <v>0.274014545273239</v>
      </c>
      <c r="G398" s="5">
        <v>0.02717073527262</v>
      </c>
      <c r="H398" s="5">
        <v>0.498343466220304</v>
      </c>
    </row>
    <row r="399">
      <c r="A399" s="2" t="str">
        <f>HYPERLINK("https://www.suredividend.com/sure-analysis-RSG/","Republic Services, Inc.")</f>
        <v>Republic Services, Inc.</v>
      </c>
      <c r="B399" s="5">
        <v>0.047611309717257</v>
      </c>
      <c r="C399" s="5">
        <v>-0.078921050375746</v>
      </c>
      <c r="D399" s="5">
        <v>-0.090287581727014</v>
      </c>
      <c r="E399" s="5">
        <v>-3.87626947825E-4</v>
      </c>
      <c r="F399" s="5">
        <v>0.006425386834513</v>
      </c>
      <c r="G399" s="5">
        <v>0.453221679984672</v>
      </c>
      <c r="H399" s="5">
        <v>1.11553227934082</v>
      </c>
    </row>
    <row r="400">
      <c r="A400" s="2" t="str">
        <f>HYPERLINK("https://www.suredividend.com/sure-analysis-RTX/","Raytheon Technologies Corporation")</f>
        <v>Raytheon Technologies Corporation</v>
      </c>
      <c r="B400" s="5">
        <v>0.031973244983694</v>
      </c>
      <c r="C400" s="5">
        <v>-0.014307571475641</v>
      </c>
      <c r="D400" s="5">
        <v>0.143379725159318</v>
      </c>
      <c r="E400" s="5">
        <v>-0.013428609573986</v>
      </c>
      <c r="F400" s="5">
        <v>0.017508921956387</v>
      </c>
      <c r="G400" s="5">
        <v>0.393856726393328</v>
      </c>
      <c r="H400" s="5">
        <v>0.00325993621974</v>
      </c>
    </row>
    <row r="401">
      <c r="A401" s="2" t="str">
        <f>HYPERLINK("https://www.suredividend.com/sure-analysis-SBAC/","SBA Communications Corp")</f>
        <v>SBA Communications Corp</v>
      </c>
      <c r="B401" s="5">
        <v>-0.125667461463545</v>
      </c>
      <c r="C401" s="5">
        <v>-0.118204911092294</v>
      </c>
      <c r="D401" s="5">
        <v>-0.179856894714857</v>
      </c>
      <c r="E401" s="5">
        <v>-0.071206878099247</v>
      </c>
      <c r="F401" s="5">
        <v>-0.206164807930607</v>
      </c>
      <c r="G401" s="5">
        <v>0.122036741262249</v>
      </c>
      <c r="H401" s="5">
        <v>0.747219280549661</v>
      </c>
    </row>
    <row r="402">
      <c r="A402" s="2" t="str">
        <f>HYPERLINK("https://www.suredividend.com/sure-analysis-SBUX/","Starbucks Corp.")</f>
        <v>Starbucks Corp.</v>
      </c>
      <c r="B402" s="5">
        <v>0.007419541337444</v>
      </c>
      <c r="C402" s="5">
        <v>2.27694109228E-4</v>
      </c>
      <c r="D402" s="5">
        <v>0.28155939607969</v>
      </c>
      <c r="E402" s="5">
        <v>0.059212565877854</v>
      </c>
      <c r="F402" s="5">
        <v>0.19572489749704</v>
      </c>
      <c r="G402" s="5">
        <v>0.044134272371737</v>
      </c>
      <c r="H402" s="5">
        <v>1.04429201601802</v>
      </c>
    </row>
    <row r="403">
      <c r="A403" s="2" t="str">
        <f>HYPERLINK("https://www.suredividend.com/sure-analysis-SCHW/","Charles Schwab Corp.")</f>
        <v>Charles Schwab Corp.</v>
      </c>
      <c r="B403" s="5">
        <v>-0.017326584990904</v>
      </c>
      <c r="C403" s="5">
        <v>-0.058321766622914</v>
      </c>
      <c r="D403" s="5">
        <v>0.110113635711786</v>
      </c>
      <c r="E403" s="5">
        <v>-0.067369623309374</v>
      </c>
      <c r="F403" s="5">
        <v>-0.008290085078743</v>
      </c>
      <c r="G403" s="5">
        <v>0.224524015919919</v>
      </c>
      <c r="H403" s="5">
        <v>0.575490649022365</v>
      </c>
    </row>
    <row r="404">
      <c r="A404" s="2" t="str">
        <f>HYPERLINK("https://www.suredividend.com/sure-analysis-research-database/","Sealed Air Corp.")</f>
        <v>Sealed Air Corp.</v>
      </c>
      <c r="B404" s="5">
        <v>-0.107233733187931</v>
      </c>
      <c r="C404" s="5">
        <v>-0.082040740048589</v>
      </c>
      <c r="D404" s="5">
        <v>-0.063772850556266</v>
      </c>
      <c r="E404" s="5">
        <v>-0.01523656776263</v>
      </c>
      <c r="F404" s="5">
        <v>-0.24722037041294</v>
      </c>
      <c r="G404" s="5">
        <v>0.176205778541907</v>
      </c>
      <c r="H404" s="5">
        <v>0.219472836192921</v>
      </c>
    </row>
    <row r="405">
      <c r="A405" s="2" t="str">
        <f>HYPERLINK("https://www.suredividend.com/sure-analysis-SHW/","Sherwin-Williams Co.")</f>
        <v>Sherwin-Williams Co.</v>
      </c>
      <c r="B405" s="5">
        <v>-0.063188675325029</v>
      </c>
      <c r="C405" s="5">
        <v>-0.132920186727763</v>
      </c>
      <c r="D405" s="5">
        <v>-0.081404057803535</v>
      </c>
      <c r="E405" s="5">
        <v>-0.070372894417632</v>
      </c>
      <c r="F405" s="5">
        <v>-0.073495867723355</v>
      </c>
      <c r="G405" s="5">
        <v>-0.023618553155611</v>
      </c>
      <c r="H405" s="5">
        <v>0.70679810323014</v>
      </c>
    </row>
    <row r="406">
      <c r="A406" s="2" t="str">
        <f>HYPERLINK("https://www.suredividend.com/sure-analysis-research-database/","SVB Financial Group")</f>
        <v>SVB Financial Group</v>
      </c>
      <c r="B406" s="5">
        <v>-0.120045790662417</v>
      </c>
      <c r="C406" s="5">
        <v>0.26449404232616</v>
      </c>
      <c r="D406" s="5">
        <v>-0.280156922298152</v>
      </c>
      <c r="E406" s="5">
        <v>0.235812983401408</v>
      </c>
      <c r="F406" s="5">
        <v>-0.476340403594049</v>
      </c>
      <c r="G406" s="5">
        <v>-0.433998686541025</v>
      </c>
      <c r="H406" s="5">
        <v>0.1115844602517</v>
      </c>
    </row>
    <row r="407">
      <c r="A407" s="2" t="str">
        <f>HYPERLINK("https://www.suredividend.com/sure-analysis-SJM/","J.M. Smucker Co.")</f>
        <v>J.M. Smucker Co.</v>
      </c>
      <c r="B407" s="5">
        <v>0.012470575913137</v>
      </c>
      <c r="C407" s="5">
        <v>-0.016897241640529</v>
      </c>
      <c r="D407" s="5">
        <v>0.099606241796704</v>
      </c>
      <c r="E407" s="5">
        <v>-0.041775536554865</v>
      </c>
      <c r="F407" s="5">
        <v>0.167555882801545</v>
      </c>
      <c r="G407" s="5">
        <v>0.383889978911278</v>
      </c>
      <c r="H407" s="5">
        <v>0.372453725192535</v>
      </c>
    </row>
    <row r="408">
      <c r="A408" s="2" t="str">
        <f>HYPERLINK("https://www.suredividend.com/sure-analysis-SLB/","SLB")</f>
        <v>SLB</v>
      </c>
      <c r="B408" s="5">
        <v>0.068672567047322</v>
      </c>
      <c r="C408" s="5">
        <v>0.069276677011219</v>
      </c>
      <c r="D408" s="5">
        <v>0.482719263168766</v>
      </c>
      <c r="E408" s="5">
        <v>0.052279437606538</v>
      </c>
      <c r="F408" s="5">
        <v>0.449594300005695</v>
      </c>
      <c r="G408" s="5">
        <v>0.998429524931291</v>
      </c>
      <c r="H408" s="5">
        <v>-0.038968216778835</v>
      </c>
    </row>
    <row r="409">
      <c r="A409" s="2" t="str">
        <f>HYPERLINK("https://www.suredividend.com/sure-analysis-SLG/","SL Green Realty Corp.")</f>
        <v>SL Green Realty Corp.</v>
      </c>
      <c r="B409" s="5">
        <v>-0.174465522433002</v>
      </c>
      <c r="C409" s="5">
        <v>-0.136712757355071</v>
      </c>
      <c r="D409" s="5">
        <v>-0.191247442411484</v>
      </c>
      <c r="E409" s="5">
        <v>0.031151176330763</v>
      </c>
      <c r="F409" s="5">
        <v>-0.530553732899183</v>
      </c>
      <c r="G409" s="5">
        <v>-0.454658003574082</v>
      </c>
      <c r="H409" s="5">
        <v>-0.544556876566541</v>
      </c>
    </row>
    <row r="410">
      <c r="A410" s="2" t="str">
        <f>HYPERLINK("https://www.suredividend.com/sure-analysis-SNA/","Snap-on, Inc.")</f>
        <v>Snap-on, Inc.</v>
      </c>
      <c r="B410" s="5">
        <v>-0.030432630187001</v>
      </c>
      <c r="C410" s="5">
        <v>0.027750918544678</v>
      </c>
      <c r="D410" s="5">
        <v>0.187901736160422</v>
      </c>
      <c r="E410" s="5">
        <v>0.101832981328314</v>
      </c>
      <c r="F410" s="5">
        <v>0.237392915542119</v>
      </c>
      <c r="G410" s="5">
        <v>0.238552918547688</v>
      </c>
      <c r="H410" s="5">
        <v>0.834998356498873</v>
      </c>
    </row>
    <row r="411">
      <c r="A411" s="2" t="str">
        <f>HYPERLINK("https://www.suredividend.com/sure-analysis-research-database/","Synopsys, Inc.")</f>
        <v>Synopsys, Inc.</v>
      </c>
      <c r="B411" s="5">
        <v>0.016766268260292</v>
      </c>
      <c r="C411" s="5">
        <v>0.055518855731395</v>
      </c>
      <c r="D411" s="5">
        <v>0.111749757986447</v>
      </c>
      <c r="E411" s="5">
        <v>0.150991261862256</v>
      </c>
      <c r="F411" s="5">
        <v>0.189089497185012</v>
      </c>
      <c r="G411" s="5">
        <v>0.599216710182767</v>
      </c>
      <c r="H411" s="5">
        <v>3.28471493529206</v>
      </c>
    </row>
    <row r="412">
      <c r="A412" s="2" t="str">
        <f>HYPERLINK("https://www.suredividend.com/sure-analysis-SO/","Southern Company")</f>
        <v>Southern Company</v>
      </c>
      <c r="B412" s="5">
        <v>-0.026517302186693</v>
      </c>
      <c r="C412" s="5">
        <v>-0.027529570993642</v>
      </c>
      <c r="D412" s="5">
        <v>-0.150130870142199</v>
      </c>
      <c r="E412" s="5">
        <v>-0.082955653314504</v>
      </c>
      <c r="F412" s="5">
        <v>-0.002950687519422</v>
      </c>
      <c r="G412" s="5">
        <v>0.222730985976609</v>
      </c>
      <c r="H412" s="5">
        <v>0.821370257228853</v>
      </c>
    </row>
    <row r="413">
      <c r="A413" s="2" t="str">
        <f>HYPERLINK("https://www.suredividend.com/sure-analysis-SPG/","Simon Property Group, Inc.")</f>
        <v>Simon Property Group, Inc.</v>
      </c>
      <c r="B413" s="5">
        <v>-0.044141437485555</v>
      </c>
      <c r="C413" s="5">
        <v>0.055680151375413</v>
      </c>
      <c r="D413" s="5">
        <v>0.274768763233893</v>
      </c>
      <c r="E413" s="5">
        <v>0.056179775280898</v>
      </c>
      <c r="F413" s="5">
        <v>-0.037347025225418</v>
      </c>
      <c r="G413" s="5">
        <v>0.250243086028775</v>
      </c>
      <c r="H413" s="5">
        <v>0.033078838036084</v>
      </c>
    </row>
    <row r="414">
      <c r="A414" s="2" t="str">
        <f>HYPERLINK("https://www.suredividend.com/sure-analysis-SPGI/","S&amp;P Global Inc")</f>
        <v>S&amp;P Global Inc</v>
      </c>
      <c r="B414" s="5">
        <v>-0.069555730135403</v>
      </c>
      <c r="C414" s="5">
        <v>-0.035653001159768</v>
      </c>
      <c r="D414" s="5">
        <v>-0.001892847470757</v>
      </c>
      <c r="E414" s="5">
        <v>0.035922786080612</v>
      </c>
      <c r="F414" s="5">
        <v>-0.144617631203573</v>
      </c>
      <c r="G414" s="5">
        <v>0.072240777806007</v>
      </c>
      <c r="H414" s="5">
        <v>0.902129404380168</v>
      </c>
    </row>
    <row r="415">
      <c r="A415" s="2" t="str">
        <f>HYPERLINK("https://www.suredividend.com/sure-analysis-SRE/","Sempra Energy")</f>
        <v>Sempra Energy</v>
      </c>
      <c r="B415" s="5">
        <v>-0.032135984605516</v>
      </c>
      <c r="C415" s="5">
        <v>-0.083939527502455</v>
      </c>
      <c r="D415" s="5">
        <v>-0.082398643635718</v>
      </c>
      <c r="E415" s="5">
        <v>-0.023618480652258</v>
      </c>
      <c r="F415" s="5">
        <v>0.022732048134627</v>
      </c>
      <c r="G415" s="5">
        <v>0.362487132718111</v>
      </c>
      <c r="H415" s="5">
        <v>0.639260556494682</v>
      </c>
    </row>
    <row r="416">
      <c r="A416" s="2" t="str">
        <f>HYPERLINK("https://www.suredividend.com/sure-analysis-STE/","Steris Plc")</f>
        <v>Steris Plc</v>
      </c>
      <c r="B416" s="5">
        <v>-0.130561750026547</v>
      </c>
      <c r="C416" s="5">
        <v>-0.007696036844018</v>
      </c>
      <c r="D416" s="5">
        <v>-0.041151970471821</v>
      </c>
      <c r="E416" s="5">
        <v>0.031095719012167</v>
      </c>
      <c r="F416" s="5">
        <v>-0.21956819256595</v>
      </c>
      <c r="G416" s="5">
        <v>0.12642864301374</v>
      </c>
      <c r="H416" s="5">
        <v>1.21464897901126</v>
      </c>
    </row>
    <row r="417">
      <c r="A417" s="2" t="str">
        <f>HYPERLINK("https://www.suredividend.com/sure-analysis-STT/","State Street Corp.")</f>
        <v>State Street Corp.</v>
      </c>
      <c r="B417" s="5">
        <v>-0.007246376811594</v>
      </c>
      <c r="C417" s="5">
        <v>0.172838705493222</v>
      </c>
      <c r="D417" s="5">
        <v>0.360714156724414</v>
      </c>
      <c r="E417" s="5">
        <v>0.165656826092561</v>
      </c>
      <c r="F417" s="5">
        <v>0.161324130419705</v>
      </c>
      <c r="G417" s="5">
        <v>0.226055510131026</v>
      </c>
      <c r="H417" s="5">
        <v>0.003045077125314</v>
      </c>
    </row>
    <row r="418">
      <c r="A418" s="2" t="str">
        <f>HYPERLINK("https://www.suredividend.com/sure-analysis-STX/","Seagate Technology Holdings Plc")</f>
        <v>Seagate Technology Holdings Plc</v>
      </c>
      <c r="B418" s="5">
        <v>-0.093839541547277</v>
      </c>
      <c r="C418" s="5">
        <v>0.184527911784975</v>
      </c>
      <c r="D418" s="5">
        <v>-0.057642482221848</v>
      </c>
      <c r="E418" s="5">
        <v>0.202242919597034</v>
      </c>
      <c r="F418" s="5">
        <v>-0.269912066246967</v>
      </c>
      <c r="G418" s="5">
        <v>-0.327280095042293</v>
      </c>
      <c r="H418" s="5">
        <v>-0.327280095042293</v>
      </c>
    </row>
    <row r="419">
      <c r="A419" s="2" t="str">
        <f>HYPERLINK("https://www.suredividend.com/sure-analysis-STZ/","Constellation Brands Inc")</f>
        <v>Constellation Brands Inc</v>
      </c>
      <c r="B419" s="5">
        <v>-0.029449100963377</v>
      </c>
      <c r="C419" s="5">
        <v>-0.141840585693319</v>
      </c>
      <c r="D419" s="5">
        <v>-0.08199274805111</v>
      </c>
      <c r="E419" s="5">
        <v>-0.033343898354108</v>
      </c>
      <c r="F419" s="5">
        <v>0.039607533603887</v>
      </c>
      <c r="G419" s="5">
        <v>0.086008465271808</v>
      </c>
      <c r="H419" s="5">
        <v>0.092535426042325</v>
      </c>
    </row>
    <row r="420">
      <c r="A420" s="2" t="str">
        <f>HYPERLINK("https://www.suredividend.com/sure-analysis-SWK/","Stanley Black &amp; Decker Inc")</f>
        <v>Stanley Black &amp; Decker Inc</v>
      </c>
      <c r="B420" s="5">
        <v>-0.069921125559582</v>
      </c>
      <c r="C420" s="5">
        <v>0.064925555284354</v>
      </c>
      <c r="D420" s="5">
        <v>0.027583177594306</v>
      </c>
      <c r="E420" s="5">
        <v>0.161608093716719</v>
      </c>
      <c r="F420" s="5">
        <v>-0.443245281526092</v>
      </c>
      <c r="G420" s="5">
        <v>-0.495897742227316</v>
      </c>
      <c r="H420" s="5">
        <v>-0.366112978048592</v>
      </c>
    </row>
    <row r="421">
      <c r="A421" s="2" t="str">
        <f>HYPERLINK("https://www.suredividend.com/sure-analysis-SWKS/","Skyworks Solutions, Inc.")</f>
        <v>Skyworks Solutions, Inc.</v>
      </c>
      <c r="B421" s="5">
        <v>0.017093100180586</v>
      </c>
      <c r="C421" s="5">
        <v>0.217567561782697</v>
      </c>
      <c r="D421" s="5">
        <v>0.170320338803469</v>
      </c>
      <c r="E421" s="5">
        <v>0.255377865758319</v>
      </c>
      <c r="F421" s="5">
        <v>-0.142834109732603</v>
      </c>
      <c r="G421" s="5">
        <v>-0.293787853300053</v>
      </c>
      <c r="H421" s="5">
        <v>0.139546064624692</v>
      </c>
    </row>
    <row r="422">
      <c r="A422" s="2" t="str">
        <f>HYPERLINK("https://www.suredividend.com/sure-analysis-SYF/","Synchrony Financial")</f>
        <v>Synchrony Financial</v>
      </c>
      <c r="B422" s="5">
        <v>-0.018083670715249</v>
      </c>
      <c r="C422" s="5">
        <v>0.036904449739491</v>
      </c>
      <c r="D422" s="5">
        <v>0.152246691012285</v>
      </c>
      <c r="E422" s="5">
        <v>0.113900796080832</v>
      </c>
      <c r="F422" s="5">
        <v>9.16176709302E-4</v>
      </c>
      <c r="G422" s="5">
        <v>-0.022379396336744</v>
      </c>
      <c r="H422" s="5">
        <v>0.154572430536822</v>
      </c>
    </row>
    <row r="423">
      <c r="A423" s="2" t="str">
        <f>HYPERLINK("https://www.suredividend.com/sure-analysis-SYK/","Stryker Corp.")</f>
        <v>Stryker Corp.</v>
      </c>
      <c r="B423" s="5">
        <v>-0.041004450095359</v>
      </c>
      <c r="C423" s="5">
        <v>0.120378947455287</v>
      </c>
      <c r="D423" s="5">
        <v>0.341275043629844</v>
      </c>
      <c r="E423" s="5">
        <v>0.110597570452779</v>
      </c>
      <c r="F423" s="5">
        <v>0.029434400616909</v>
      </c>
      <c r="G423" s="5">
        <v>0.177742731332563</v>
      </c>
      <c r="H423" s="5">
        <v>0.787677645240167</v>
      </c>
    </row>
    <row r="424">
      <c r="A424" s="2" t="str">
        <f>HYPERLINK("https://www.suredividend.com/sure-analysis-SYY/","Sysco Corp.")</f>
        <v>Sysco Corp.</v>
      </c>
      <c r="B424" s="5">
        <v>-0.005995828988529</v>
      </c>
      <c r="C424" s="5">
        <v>-0.100545263473244</v>
      </c>
      <c r="D424" s="5">
        <v>-0.043676615723782</v>
      </c>
      <c r="E424" s="5">
        <v>0.003929622242846</v>
      </c>
      <c r="F424" s="5">
        <v>-0.080265138358226</v>
      </c>
      <c r="G424" s="5">
        <v>0.007200705806526</v>
      </c>
      <c r="H424" s="5">
        <v>0.439525217174634</v>
      </c>
    </row>
    <row r="425">
      <c r="A425" s="2" t="str">
        <f>HYPERLINK("https://www.suredividend.com/sure-analysis-T/","AT&amp;T, Inc.")</f>
        <v>AT&amp;T, Inc.</v>
      </c>
      <c r="B425" s="5">
        <v>-0.05143721633888</v>
      </c>
      <c r="C425" s="5">
        <v>0.003216051456823</v>
      </c>
      <c r="D425" s="5">
        <v>0.129689020215487</v>
      </c>
      <c r="E425" s="5">
        <v>0.036455004297899</v>
      </c>
      <c r="F425" s="5">
        <v>0.102133369270341</v>
      </c>
      <c r="G425" s="5">
        <v>-0.037639992428002</v>
      </c>
      <c r="H425" s="5">
        <v>-0.075021145183815</v>
      </c>
    </row>
    <row r="426">
      <c r="A426" s="2" t="str">
        <f>HYPERLINK("https://www.suredividend.com/sure-analysis-TAP/","Molson Coors Beverage Company")</f>
        <v>Molson Coors Beverage Company</v>
      </c>
      <c r="B426" s="5">
        <v>0.004781451576525</v>
      </c>
      <c r="C426" s="5">
        <v>-0.030476691361159</v>
      </c>
      <c r="D426" s="5">
        <v>0.049331948879907</v>
      </c>
      <c r="E426" s="5">
        <v>0.045737826132882</v>
      </c>
      <c r="F426" s="5">
        <v>0.081866492898859</v>
      </c>
      <c r="G426" s="5">
        <v>0.240017350036996</v>
      </c>
      <c r="H426" s="5">
        <v>-0.2402742743454</v>
      </c>
    </row>
    <row r="427">
      <c r="A427" s="2" t="str">
        <f>HYPERLINK("https://www.suredividend.com/sure-analysis-research-database/","Transdigm Group Incorporated")</f>
        <v>Transdigm Group Incorporated</v>
      </c>
      <c r="B427" s="5">
        <v>0.075290819901892</v>
      </c>
      <c r="C427" s="5">
        <v>0.233829725644077</v>
      </c>
      <c r="D427" s="5">
        <v>0.276147704590818</v>
      </c>
      <c r="E427" s="5">
        <v>0.218486460732152</v>
      </c>
      <c r="F427" s="5">
        <v>0.246398745575903</v>
      </c>
      <c r="G427" s="5">
        <v>0.378798718785768</v>
      </c>
      <c r="H427" s="5">
        <v>2.09866686483831</v>
      </c>
    </row>
    <row r="428">
      <c r="A428" s="2" t="str">
        <f>HYPERLINK("https://www.suredividend.com/sure-analysis-research-database/","Teledyne Technologies Inc")</f>
        <v>Teledyne Technologies Inc</v>
      </c>
      <c r="B428" s="5">
        <v>0.009986622999215</v>
      </c>
      <c r="C428" s="5">
        <v>0.025094220370327</v>
      </c>
      <c r="D428" s="5">
        <v>0.190911315982703</v>
      </c>
      <c r="E428" s="5">
        <v>0.095021379810457</v>
      </c>
      <c r="F428" s="5">
        <v>-0.026931537897473</v>
      </c>
      <c r="G428" s="5">
        <v>0.191073274220747</v>
      </c>
      <c r="H428" s="5">
        <v>1.36861748160969</v>
      </c>
    </row>
    <row r="429">
      <c r="A429" s="2" t="str">
        <f>HYPERLINK("https://www.suredividend.com/sure-analysis-TEL/","TE Connectivity Ltd")</f>
        <v>TE Connectivity Ltd</v>
      </c>
      <c r="B429" s="5">
        <v>-0.021350578204199</v>
      </c>
      <c r="C429" s="5">
        <v>0.041750664866543</v>
      </c>
      <c r="D429" s="5">
        <v>0.062373747448487</v>
      </c>
      <c r="E429" s="5">
        <v>0.141388543601164</v>
      </c>
      <c r="F429" s="5">
        <v>-0.004949324710781</v>
      </c>
      <c r="G429" s="5">
        <v>0.052499969751111</v>
      </c>
      <c r="H429" s="5">
        <v>0.409866036793959</v>
      </c>
    </row>
    <row r="430">
      <c r="A430" s="2" t="str">
        <f>HYPERLINK("https://www.suredividend.com/sure-analysis-TFC/","Truist Financial Corporation")</f>
        <v>Truist Financial Corporation</v>
      </c>
      <c r="B430" s="5">
        <v>-0.067012098173571</v>
      </c>
      <c r="C430" s="5">
        <v>0.037136391061427</v>
      </c>
      <c r="D430" s="5">
        <v>0.017122142643461</v>
      </c>
      <c r="E430" s="5">
        <v>0.086062974741519</v>
      </c>
      <c r="F430" s="5">
        <v>-0.181333555232542</v>
      </c>
      <c r="G430" s="5">
        <v>-0.132683971722196</v>
      </c>
      <c r="H430" s="5">
        <v>-0.098500164742076</v>
      </c>
    </row>
    <row r="431">
      <c r="A431" s="2" t="str">
        <f>HYPERLINK("https://www.suredividend.com/sure-analysis-research-database/","Teleflex Incorporated")</f>
        <v>Teleflex Incorporated</v>
      </c>
      <c r="B431" s="5">
        <v>-0.073244272723997</v>
      </c>
      <c r="C431" s="5">
        <v>-0.012537826088751</v>
      </c>
      <c r="D431" s="5">
        <v>0.076941017454647</v>
      </c>
      <c r="E431" s="5">
        <v>-0.040425760670895</v>
      </c>
      <c r="F431" s="5">
        <v>-0.312716060273183</v>
      </c>
      <c r="G431" s="5">
        <v>-0.382419123086277</v>
      </c>
      <c r="H431" s="5">
        <v>-0.00402445905066</v>
      </c>
    </row>
    <row r="432">
      <c r="A432" s="2" t="str">
        <f>HYPERLINK("https://www.suredividend.com/sure-analysis-TGT/","Target Corp")</f>
        <v>Target Corp</v>
      </c>
      <c r="B432" s="5">
        <v>-0.054985067625496</v>
      </c>
      <c r="C432" s="5">
        <v>0.017549043105461</v>
      </c>
      <c r="D432" s="5">
        <v>0.027907057386936</v>
      </c>
      <c r="E432" s="5">
        <v>0.120778765698498</v>
      </c>
      <c r="F432" s="5">
        <v>-0.237145324275276</v>
      </c>
      <c r="G432" s="5">
        <v>0.021293351134189</v>
      </c>
      <c r="H432" s="5">
        <v>1.45427072675983</v>
      </c>
    </row>
    <row r="433">
      <c r="A433" s="2" t="str">
        <f>HYPERLINK("https://www.suredividend.com/sure-analysis-research-database/","Tiffany &amp; Co.")</f>
        <v>Tiffany &amp; Co.</v>
      </c>
      <c r="B433" s="5">
        <v>0.001523693432881</v>
      </c>
      <c r="C433" s="5">
        <v>0.128559262667747</v>
      </c>
      <c r="D433" s="5">
        <v>0.079729648705942</v>
      </c>
      <c r="E433" s="5">
        <v>7.6074553062E-5</v>
      </c>
      <c r="F433" s="5">
        <v>0.002980865847303</v>
      </c>
      <c r="G433" s="5">
        <v>0.664328723280345</v>
      </c>
      <c r="H433" s="5">
        <v>1.00917317617786</v>
      </c>
    </row>
    <row r="434">
      <c r="A434" s="2" t="str">
        <f>HYPERLINK("https://www.suredividend.com/sure-analysis-TJX/","TJX Companies, Inc.")</f>
        <v>TJX Companies, Inc.</v>
      </c>
      <c r="B434" s="5">
        <v>-0.020085431018397</v>
      </c>
      <c r="C434" s="5">
        <v>-0.010330505344847</v>
      </c>
      <c r="D434" s="5">
        <v>0.254024497148196</v>
      </c>
      <c r="E434" s="5">
        <v>-0.013315512067182</v>
      </c>
      <c r="F434" s="5">
        <v>0.273689402090315</v>
      </c>
      <c r="G434" s="5">
        <v>0.288825348929904</v>
      </c>
      <c r="H434" s="5">
        <v>0.986171676303512</v>
      </c>
    </row>
    <row r="435">
      <c r="A435" s="2" t="str">
        <f>HYPERLINK("https://www.suredividend.com/sure-analysis-TMO/","Thermo Fisher Scientific Inc.")</f>
        <v>Thermo Fisher Scientific Inc.</v>
      </c>
      <c r="B435" s="5">
        <v>-0.048182931808901</v>
      </c>
      <c r="C435" s="5">
        <v>-0.005801269725276</v>
      </c>
      <c r="D435" s="5">
        <v>0.030326526064347</v>
      </c>
      <c r="E435" s="5">
        <v>0.0158891572391</v>
      </c>
      <c r="F435" s="5">
        <v>0.011521553053712</v>
      </c>
      <c r="G435" s="5">
        <v>0.245789026438946</v>
      </c>
      <c r="H435" s="5">
        <v>1.74327677997443</v>
      </c>
    </row>
    <row r="436">
      <c r="A436" s="2" t="str">
        <f>HYPERLINK("https://www.suredividend.com/sure-analysis-research-database/","T-Mobile US Inc")</f>
        <v>T-Mobile US Inc</v>
      </c>
      <c r="B436" s="5">
        <v>-0.022659962807355</v>
      </c>
      <c r="C436" s="5">
        <v>-0.068958729742142</v>
      </c>
      <c r="D436" s="5">
        <v>-5.63459642203E-4</v>
      </c>
      <c r="E436" s="5">
        <v>0.013571428571428</v>
      </c>
      <c r="F436" s="5">
        <v>0.15150531526414</v>
      </c>
      <c r="G436" s="5">
        <v>0.196357811314391</v>
      </c>
      <c r="H436" s="5">
        <v>1.30127015841301</v>
      </c>
    </row>
    <row r="437">
      <c r="A437" s="2" t="str">
        <f>HYPERLINK("https://www.suredividend.com/sure-analysis-TPR/","Tapestry Inc")</f>
        <v>Tapestry Inc</v>
      </c>
      <c r="B437" s="5">
        <v>-0.035567122099327</v>
      </c>
      <c r="C437" s="5">
        <v>0.155268982573545</v>
      </c>
      <c r="D437" s="5">
        <v>0.309863593921667</v>
      </c>
      <c r="E437" s="5">
        <v>0.167804621848739</v>
      </c>
      <c r="F437" s="5">
        <v>0.250017568270298</v>
      </c>
      <c r="G437" s="5">
        <v>0.138647705421314</v>
      </c>
      <c r="H437" s="5">
        <v>-0.00804582573995</v>
      </c>
    </row>
    <row r="438">
      <c r="A438" s="2" t="str">
        <f>HYPERLINK("https://www.suredividend.com/sure-analysis-TROW/","T. Rowe Price Group Inc.")</f>
        <v>T. Rowe Price Group Inc.</v>
      </c>
      <c r="B438" s="5">
        <v>-0.09799713876967</v>
      </c>
      <c r="C438" s="5">
        <v>-0.090149661521884</v>
      </c>
      <c r="D438" s="5">
        <v>-0.021068294050417</v>
      </c>
      <c r="E438" s="5">
        <v>0.040619842288648</v>
      </c>
      <c r="F438" s="5">
        <v>-0.148180172390499</v>
      </c>
      <c r="G438" s="5">
        <v>-0.249296525557256</v>
      </c>
      <c r="H438" s="5">
        <v>0.209149003722589</v>
      </c>
    </row>
    <row r="439">
      <c r="A439" s="2" t="str">
        <f>HYPERLINK("https://www.suredividend.com/sure-analysis-TRV/","Travelers Companies Inc.")</f>
        <v>Travelers Companies Inc.</v>
      </c>
      <c r="B439" s="5">
        <v>0.004541475158678</v>
      </c>
      <c r="C439" s="5">
        <v>-0.026577576343062</v>
      </c>
      <c r="D439" s="5">
        <v>0.140470649917317</v>
      </c>
      <c r="E439" s="5">
        <v>-0.020801109392501</v>
      </c>
      <c r="F439" s="5">
        <v>0.08143036970322</v>
      </c>
      <c r="G439" s="5">
        <v>0.286828356064333</v>
      </c>
      <c r="H439" s="5">
        <v>0.496226630372773</v>
      </c>
    </row>
    <row r="440">
      <c r="A440" s="2" t="str">
        <f>HYPERLINK("https://www.suredividend.com/sure-analysis-TSCO/","Tractor Supply Co.")</f>
        <v>Tractor Supply Co.</v>
      </c>
      <c r="B440" s="5">
        <v>0.011471784613112</v>
      </c>
      <c r="C440" s="5">
        <v>0.027749596330537</v>
      </c>
      <c r="D440" s="5">
        <v>0.237612315898715</v>
      </c>
      <c r="E440" s="5">
        <v>0.027612395105714</v>
      </c>
      <c r="F440" s="5">
        <v>0.056374875388521</v>
      </c>
      <c r="G440" s="5">
        <v>0.564075730187422</v>
      </c>
      <c r="H440" s="5">
        <v>2.83365508097546</v>
      </c>
    </row>
    <row r="441">
      <c r="A441" s="2" t="str">
        <f>HYPERLINK("https://www.suredividend.com/sure-analysis-TSN/","Tyson Foods, Inc.")</f>
        <v>Tyson Foods, Inc.</v>
      </c>
      <c r="B441" s="5">
        <v>-0.067555398827478</v>
      </c>
      <c r="C441" s="5">
        <v>-0.09566168005692</v>
      </c>
      <c r="D441" s="5">
        <v>-0.194066325225465</v>
      </c>
      <c r="E441" s="5">
        <v>-0.040893589872302</v>
      </c>
      <c r="F441" s="5">
        <v>-0.352994380893289</v>
      </c>
      <c r="G441" s="5">
        <v>-0.14336210487342</v>
      </c>
      <c r="H441" s="5">
        <v>-0.101122572401139</v>
      </c>
    </row>
    <row r="442">
      <c r="A442" s="2" t="str">
        <f>HYPERLINK("https://www.suredividend.com/sure-analysis-TT/","Trane Technologies plc")</f>
        <v>Trane Technologies plc</v>
      </c>
      <c r="B442" s="5">
        <v>0.046147776794501</v>
      </c>
      <c r="C442" s="5">
        <v>0.088750771929962</v>
      </c>
      <c r="D442" s="5">
        <v>0.25864993567664</v>
      </c>
      <c r="E442" s="5">
        <v>0.159481754484472</v>
      </c>
      <c r="F442" s="5">
        <v>0.304981532202004</v>
      </c>
      <c r="G442" s="5">
        <v>0.304945562842228</v>
      </c>
      <c r="H442" s="5">
        <v>1.32139984799859</v>
      </c>
    </row>
    <row r="443">
      <c r="A443" s="2" t="str">
        <f>HYPERLINK("https://www.suredividend.com/sure-analysis-research-database/","Take-Two Interactive Software, Inc.")</f>
        <v>Take-Two Interactive Software, Inc.</v>
      </c>
      <c r="B443" s="5">
        <v>0.067898975109809</v>
      </c>
      <c r="C443" s="5">
        <v>0.073004781169547</v>
      </c>
      <c r="D443" s="5">
        <v>-0.016269071904239</v>
      </c>
      <c r="E443" s="5">
        <v>0.120714491501008</v>
      </c>
      <c r="F443" s="5">
        <v>-0.261439149420922</v>
      </c>
      <c r="G443" s="5">
        <v>-0.329425961041199</v>
      </c>
      <c r="H443" s="5">
        <v>0.053534350455899</v>
      </c>
    </row>
    <row r="444">
      <c r="A444" s="2" t="str">
        <f>HYPERLINK("https://www.suredividend.com/sure-analysis-research-database/","Twitter Inc")</f>
        <v>Twitter Inc</v>
      </c>
      <c r="B444" s="5">
        <v>0.27583749109052</v>
      </c>
      <c r="C444" s="5">
        <v>0.347553324968632</v>
      </c>
      <c r="D444" s="5">
        <v>0.104029605263157</v>
      </c>
      <c r="E444" s="5">
        <v>0.242480333179083</v>
      </c>
      <c r="F444" s="5">
        <v>-0.020251778872468</v>
      </c>
      <c r="G444" s="5">
        <v>0.047396138092451</v>
      </c>
      <c r="H444" s="5">
        <v>1.47693726937269</v>
      </c>
    </row>
    <row r="445">
      <c r="A445" s="2" t="str">
        <f>HYPERLINK("https://www.suredividend.com/sure-analysis-TXN/","Texas Instruments Inc.")</f>
        <v>Texas Instruments Inc.</v>
      </c>
      <c r="B445" s="5">
        <v>-0.036260902956826</v>
      </c>
      <c r="C445" s="5">
        <v>-0.004098005191524</v>
      </c>
      <c r="D445" s="5">
        <v>0.094126791159296</v>
      </c>
      <c r="E445" s="5">
        <v>0.07088714539207</v>
      </c>
      <c r="F445" s="5">
        <v>0.06328957633648</v>
      </c>
      <c r="G445" s="5">
        <v>0.133796799450655</v>
      </c>
      <c r="H445" s="5">
        <v>0.857978052845769</v>
      </c>
    </row>
    <row r="446">
      <c r="A446" s="2" t="str">
        <f>HYPERLINK("https://www.suredividend.com/sure-analysis-TXT/","Textron Inc.")</f>
        <v>Textron Inc.</v>
      </c>
      <c r="B446" s="5">
        <v>0.002149382052659</v>
      </c>
      <c r="C446" s="5">
        <v>0.046571006896706</v>
      </c>
      <c r="D446" s="5">
        <v>0.206854155072669</v>
      </c>
      <c r="E446" s="5">
        <v>0.05367231638418</v>
      </c>
      <c r="F446" s="5">
        <v>0.04853626586157</v>
      </c>
      <c r="G446" s="5">
        <v>0.495562429707563</v>
      </c>
      <c r="H446" s="5">
        <v>0.303530365617551</v>
      </c>
    </row>
    <row r="447">
      <c r="A447" s="2" t="str">
        <f>HYPERLINK("https://www.suredividend.com/sure-analysis-research-database/","Tyler Technologies, Inc.")</f>
        <v>Tyler Technologies, Inc.</v>
      </c>
      <c r="B447" s="5">
        <v>-0.007036112698078</v>
      </c>
      <c r="C447" s="5">
        <v>-0.035035941791829</v>
      </c>
      <c r="D447" s="5">
        <v>-0.09195149448676</v>
      </c>
      <c r="E447" s="5">
        <v>0.024254830805496</v>
      </c>
      <c r="F447" s="5">
        <v>-0.207473360852452</v>
      </c>
      <c r="G447" s="5">
        <v>-0.12996627674149</v>
      </c>
      <c r="H447" s="5">
        <v>0.594620696315611</v>
      </c>
    </row>
    <row r="448">
      <c r="A448" s="2" t="str">
        <f t="shared" ref="A448:A449" si="3">HYPERLINK("https://www.suredividend.com/sure-analysis-research-database/","Under Armour Inc")</f>
        <v>Under Armour Inc</v>
      </c>
      <c r="B448" s="5">
        <v>-0.197841726618705</v>
      </c>
      <c r="C448" s="5">
        <v>0.004504504504504</v>
      </c>
      <c r="D448" s="5">
        <v>0.203778677462888</v>
      </c>
      <c r="E448" s="5">
        <v>0.0</v>
      </c>
      <c r="F448" s="5">
        <v>-0.366926898509581</v>
      </c>
      <c r="G448" s="5">
        <v>-0.529783869267264</v>
      </c>
      <c r="H448" s="5">
        <v>-0.414313854235062</v>
      </c>
    </row>
    <row r="449">
      <c r="A449" s="2" t="str">
        <f t="shared" si="3"/>
        <v>Under Armour Inc</v>
      </c>
      <c r="B449" s="5">
        <v>-0.206161137440758</v>
      </c>
      <c r="C449" s="5">
        <v>-0.00887573964497</v>
      </c>
      <c r="D449" s="5">
        <v>0.213768115942029</v>
      </c>
      <c r="E449" s="5">
        <v>-0.010826771653543</v>
      </c>
      <c r="F449" s="5">
        <v>-0.341415465268676</v>
      </c>
      <c r="G449" s="5">
        <v>-0.559017112768758</v>
      </c>
      <c r="H449" s="5">
        <v>-0.409518213866039</v>
      </c>
    </row>
    <row r="450">
      <c r="A450" s="2" t="str">
        <f>HYPERLINK("https://www.suredividend.com/sure-analysis-research-database/","United Airlines Holdings Inc")</f>
        <v>United Airlines Holdings Inc</v>
      </c>
      <c r="B450" s="5">
        <v>0.037949921752738</v>
      </c>
      <c r="C450" s="5">
        <v>0.208931419457735</v>
      </c>
      <c r="D450" s="5">
        <v>0.502690455961484</v>
      </c>
      <c r="E450" s="5">
        <v>0.407427055702917</v>
      </c>
      <c r="F450" s="5">
        <v>0.445382729501498</v>
      </c>
      <c r="G450" s="5">
        <v>0.01940441882805</v>
      </c>
      <c r="H450" s="5">
        <v>-0.214042364094208</v>
      </c>
    </row>
    <row r="451">
      <c r="A451" s="2" t="str">
        <f>HYPERLINK("https://www.suredividend.com/sure-analysis-UDR/","UDR Inc")</f>
        <v>UDR Inc</v>
      </c>
      <c r="B451" s="5">
        <v>-0.009220839096357</v>
      </c>
      <c r="C451" s="5">
        <v>0.058985857192135</v>
      </c>
      <c r="D451" s="5">
        <v>-0.032720512941695</v>
      </c>
      <c r="E451" s="5">
        <v>0.121054594680598</v>
      </c>
      <c r="F451" s="5">
        <v>-0.23357163109438</v>
      </c>
      <c r="G451" s="5">
        <v>0.080801070239496</v>
      </c>
      <c r="H451" s="5">
        <v>0.53545515277743</v>
      </c>
    </row>
    <row r="452">
      <c r="A452" s="2" t="str">
        <f>HYPERLINK("https://www.suredividend.com/sure-analysis-research-database/","Universal Health Services, Inc.")</f>
        <v>Universal Health Services, Inc.</v>
      </c>
      <c r="B452" s="5">
        <v>-0.142279571517636</v>
      </c>
      <c r="C452" s="5">
        <v>-0.015892652406193</v>
      </c>
      <c r="D452" s="5">
        <v>0.314868083935584</v>
      </c>
      <c r="E452" s="5">
        <v>-0.096498790664484</v>
      </c>
      <c r="F452" s="5">
        <v>-0.145285353127857</v>
      </c>
      <c r="G452" s="5">
        <v>0.010787725830985</v>
      </c>
      <c r="H452" s="5">
        <v>0.046220700553068</v>
      </c>
    </row>
    <row r="453">
      <c r="A453" s="2" t="str">
        <f>HYPERLINK("https://www.suredividend.com/sure-analysis-research-database/","Ulta Beauty Inc")</f>
        <v>Ulta Beauty Inc</v>
      </c>
      <c r="B453" s="5">
        <v>0.002496351486289</v>
      </c>
      <c r="C453" s="5">
        <v>0.107631595697281</v>
      </c>
      <c r="D453" s="5">
        <v>0.233951025810721</v>
      </c>
      <c r="E453" s="5">
        <v>0.112968213699447</v>
      </c>
      <c r="F453" s="5">
        <v>0.423437670411168</v>
      </c>
      <c r="G453" s="5">
        <v>0.609309494451294</v>
      </c>
      <c r="H453" s="5">
        <v>1.69103092783505</v>
      </c>
    </row>
    <row r="454">
      <c r="A454" s="2" t="str">
        <f>HYPERLINK("https://www.suredividend.com/sure-analysis-UNH/","Unitedhealth Group Inc")</f>
        <v>Unitedhealth Group Inc</v>
      </c>
      <c r="B454" s="5">
        <v>0.013855345112495</v>
      </c>
      <c r="C454" s="5">
        <v>-0.107430617726051</v>
      </c>
      <c r="D454" s="5">
        <v>-0.067412824749572</v>
      </c>
      <c r="E454" s="5">
        <v>-0.097363159681617</v>
      </c>
      <c r="F454" s="5">
        <v>-0.027998067207791</v>
      </c>
      <c r="G454" s="5">
        <v>0.472405322516331</v>
      </c>
      <c r="H454" s="5">
        <v>1.28647983109404</v>
      </c>
    </row>
    <row r="455">
      <c r="A455" s="2" t="str">
        <f>HYPERLINK("https://www.suredividend.com/sure-analysis-UNM/","Unum Group")</f>
        <v>Unum Group</v>
      </c>
      <c r="B455" s="5">
        <v>0.092900120336943</v>
      </c>
      <c r="C455" s="5">
        <v>0.067747032599085</v>
      </c>
      <c r="D455" s="5">
        <v>0.225535176448997</v>
      </c>
      <c r="E455" s="5">
        <v>0.115631617997513</v>
      </c>
      <c r="F455" s="5">
        <v>0.708967469027081</v>
      </c>
      <c r="G455" s="5">
        <v>0.799242424242424</v>
      </c>
      <c r="H455" s="5">
        <v>0.134713847706958</v>
      </c>
    </row>
    <row r="456">
      <c r="A456" s="2" t="str">
        <f>HYPERLINK("https://www.suredividend.com/sure-analysis-UNP/","Union Pacific Corp.")</f>
        <v>Union Pacific Corp.</v>
      </c>
      <c r="B456" s="5">
        <v>0.002293171710208</v>
      </c>
      <c r="C456" s="5">
        <v>-0.01238388340318</v>
      </c>
      <c r="D456" s="5">
        <v>-0.053001775395505</v>
      </c>
      <c r="E456" s="5">
        <v>0.017879003863233</v>
      </c>
      <c r="F456" s="5">
        <v>-0.18934375797404</v>
      </c>
      <c r="G456" s="5">
        <v>0.087631875884454</v>
      </c>
      <c r="H456" s="5">
        <v>0.8049520656597</v>
      </c>
    </row>
    <row r="457">
      <c r="A457" s="2" t="str">
        <f>HYPERLINK("https://www.suredividend.com/sure-analysis-UPS/","United Parcel Service, Inc.")</f>
        <v>United Parcel Service, Inc.</v>
      </c>
      <c r="B457" s="5">
        <v>-0.022668428895285</v>
      </c>
      <c r="C457" s="5">
        <v>-0.010954183123686</v>
      </c>
      <c r="D457" s="5">
        <v>-0.027032748564364</v>
      </c>
      <c r="E457" s="5">
        <v>0.077516419822866</v>
      </c>
      <c r="F457" s="5">
        <v>-0.078719197402075</v>
      </c>
      <c r="G457" s="5">
        <v>0.24291538897669</v>
      </c>
      <c r="H457" s="5">
        <v>1.07277253420108</v>
      </c>
    </row>
    <row r="458">
      <c r="A458" s="2" t="str">
        <f>HYPERLINK("https://www.suredividend.com/sure-analysis-research-database/","United Rentals, Inc.")</f>
        <v>United Rentals, Inc.</v>
      </c>
      <c r="B458" s="5">
        <v>0.057284786316344</v>
      </c>
      <c r="C458" s="5">
        <v>0.349352503816042</v>
      </c>
      <c r="D458" s="5">
        <v>0.66075933586249</v>
      </c>
      <c r="E458" s="5">
        <v>0.353718286473854</v>
      </c>
      <c r="F458" s="5">
        <v>0.52013721396192</v>
      </c>
      <c r="G458" s="5">
        <v>0.667146980575271</v>
      </c>
      <c r="H458" s="5">
        <v>1.72445493290127</v>
      </c>
    </row>
    <row r="459">
      <c r="A459" s="2" t="str">
        <f>HYPERLINK("https://www.suredividend.com/sure-analysis-USB/","U.S. Bancorp.")</f>
        <v>U.S. Bancorp.</v>
      </c>
      <c r="B459" s="5">
        <v>-0.044421906693711</v>
      </c>
      <c r="C459" s="5">
        <v>0.043766866217934</v>
      </c>
      <c r="D459" s="5">
        <v>0.058090540746929</v>
      </c>
      <c r="E459" s="5">
        <v>0.080256821829855</v>
      </c>
      <c r="F459" s="5">
        <v>-0.111847624649574</v>
      </c>
      <c r="G459" s="5">
        <v>-0.008216790209746</v>
      </c>
      <c r="H459" s="5">
        <v>0.048109354003328</v>
      </c>
    </row>
    <row r="460">
      <c r="A460" s="2" t="str">
        <f>HYPERLINK("https://www.suredividend.com/sure-analysis-V/","Visa Inc")</f>
        <v>Visa Inc</v>
      </c>
      <c r="B460" s="5">
        <v>-0.025731876640597</v>
      </c>
      <c r="C460" s="5">
        <v>0.030085000310724</v>
      </c>
      <c r="D460" s="5">
        <v>0.138915991394381</v>
      </c>
      <c r="E460" s="5">
        <v>0.079169477882981</v>
      </c>
      <c r="F460" s="5">
        <v>0.128672839724119</v>
      </c>
      <c r="G460" s="5">
        <v>0.075496210025756</v>
      </c>
      <c r="H460" s="5">
        <v>0.919576298375433</v>
      </c>
    </row>
    <row r="461">
      <c r="A461" s="2" t="str">
        <f>HYPERLINK("https://www.suredividend.com/sure-analysis-research-database/","Varian Medical Systems, Inc.")</f>
        <v>Varian Medical Systems, Inc.</v>
      </c>
      <c r="B461" s="5">
        <v>0.004823516059471</v>
      </c>
      <c r="C461" s="5">
        <v>0.010269869344439</v>
      </c>
      <c r="D461" s="5">
        <v>0.029476744186046</v>
      </c>
      <c r="E461" s="5">
        <v>0.011770755956802</v>
      </c>
      <c r="F461" s="5">
        <v>0.571162377994676</v>
      </c>
      <c r="G461" s="5">
        <v>0.251378091872791</v>
      </c>
      <c r="H461" s="5">
        <v>1.54595647704153</v>
      </c>
    </row>
    <row r="462">
      <c r="A462" s="2" t="str">
        <f>HYPERLINK("https://www.suredividend.com/sure-analysis-VFC/","VF Corp.")</f>
        <v>VF Corp.</v>
      </c>
      <c r="B462" s="5">
        <v>-0.142390594382756</v>
      </c>
      <c r="C462" s="5">
        <v>-0.195196925443852</v>
      </c>
      <c r="D462" s="5">
        <v>-0.336146159077177</v>
      </c>
      <c r="E462" s="5">
        <v>-0.048895327779789</v>
      </c>
      <c r="F462" s="5">
        <v>-0.497689294240068</v>
      </c>
      <c r="G462" s="5">
        <v>-0.635683080350887</v>
      </c>
      <c r="H462" s="5">
        <v>-0.561871838336381</v>
      </c>
    </row>
    <row r="463">
      <c r="A463" s="2" t="str">
        <f>HYPERLINK("https://www.suredividend.com/sure-analysis-VLO/","Valero Energy Corp.")</f>
        <v>Valero Energy Corp.</v>
      </c>
      <c r="B463" s="5">
        <v>0.079486018755849</v>
      </c>
      <c r="C463" s="5">
        <v>0.119073476603064</v>
      </c>
      <c r="D463" s="5">
        <v>0.258108817456137</v>
      </c>
      <c r="E463" s="5">
        <v>0.120926151635097</v>
      </c>
      <c r="F463" s="5">
        <v>0.693774416171544</v>
      </c>
      <c r="G463" s="5">
        <v>1.00649549082174</v>
      </c>
      <c r="H463" s="5">
        <v>0.91809671327056</v>
      </c>
    </row>
    <row r="464">
      <c r="A464" s="2" t="str">
        <f>HYPERLINK("https://www.suredividend.com/sure-analysis-VMC/","Vulcan Materials Co")</f>
        <v>Vulcan Materials Co</v>
      </c>
      <c r="B464" s="5">
        <v>-0.003362361649414</v>
      </c>
      <c r="C464" s="5">
        <v>-0.008602399413648</v>
      </c>
      <c r="D464" s="5">
        <v>0.111322923144105</v>
      </c>
      <c r="E464" s="5">
        <v>0.044503149766307</v>
      </c>
      <c r="F464" s="5">
        <v>0.040001915058055</v>
      </c>
      <c r="G464" s="5">
        <v>0.118455652225081</v>
      </c>
      <c r="H464" s="5">
        <v>0.625278346842433</v>
      </c>
    </row>
    <row r="465">
      <c r="A465" s="2" t="str">
        <f>HYPERLINK("https://www.suredividend.com/sure-analysis-VNO/","Vornado Realty Trust")</f>
        <v>Vornado Realty Trust</v>
      </c>
      <c r="B465" s="5">
        <v>-0.214889336016096</v>
      </c>
      <c r="C465" s="5">
        <v>-0.184742865977744</v>
      </c>
      <c r="D465" s="5">
        <v>-0.222393163755789</v>
      </c>
      <c r="E465" s="5">
        <v>-0.046450704776055</v>
      </c>
      <c r="F465" s="5">
        <v>-0.5211259308713</v>
      </c>
      <c r="G465" s="5">
        <v>-0.503529495590039</v>
      </c>
      <c r="H465" s="5">
        <v>-0.6062833226378</v>
      </c>
    </row>
    <row r="466">
      <c r="A466" s="2" t="str">
        <f>HYPERLINK("https://www.suredividend.com/sure-analysis-research-database/","Verisk Analytics Inc")</f>
        <v>Verisk Analytics Inc</v>
      </c>
      <c r="B466" s="5">
        <v>0.037810227083448</v>
      </c>
      <c r="C466" s="5">
        <v>0.0096754259737</v>
      </c>
      <c r="D466" s="5">
        <v>0.015026100593582</v>
      </c>
      <c r="E466" s="5">
        <v>0.059517061557646</v>
      </c>
      <c r="F466" s="5">
        <v>0.002809067127905</v>
      </c>
      <c r="G466" s="5">
        <v>0.171471546753572</v>
      </c>
      <c r="H466" s="5">
        <v>0.893098475150297</v>
      </c>
    </row>
    <row r="467">
      <c r="A467" s="2" t="str">
        <f>HYPERLINK("https://www.suredividend.com/sure-analysis-research-database/","Verisign Inc.")</f>
        <v>Verisign Inc.</v>
      </c>
      <c r="B467" s="5">
        <v>-0.07839985302898</v>
      </c>
      <c r="C467" s="5">
        <v>-0.007125185551707</v>
      </c>
      <c r="D467" s="5">
        <v>0.105869385505648</v>
      </c>
      <c r="E467" s="5">
        <v>-0.023267133956386</v>
      </c>
      <c r="F467" s="5">
        <v>-0.078992059485014</v>
      </c>
      <c r="G467" s="5">
        <v>0.05444035733053</v>
      </c>
      <c r="H467" s="5">
        <v>0.733114527552254</v>
      </c>
    </row>
    <row r="468">
      <c r="A468" s="2" t="str">
        <f>HYPERLINK("https://www.suredividend.com/sure-analysis-research-database/","Vertex Pharmaceuticals, Inc.")</f>
        <v>Vertex Pharmaceuticals, Inc.</v>
      </c>
      <c r="B468" s="5">
        <v>-0.034914623613048</v>
      </c>
      <c r="C468" s="5">
        <v>-0.096026387030525</v>
      </c>
      <c r="D468" s="5">
        <v>0.033696270993452</v>
      </c>
      <c r="E468" s="5">
        <v>0.005990719578918</v>
      </c>
      <c r="F468" s="5">
        <v>0.232593661165089</v>
      </c>
      <c r="G468" s="5">
        <v>0.393734407983112</v>
      </c>
      <c r="H468" s="5">
        <v>0.708279430789133</v>
      </c>
    </row>
    <row r="469">
      <c r="A469" s="2" t="str">
        <f>HYPERLINK("https://www.suredividend.com/sure-analysis-VTR/","Ventas Inc")</f>
        <v>Ventas Inc</v>
      </c>
      <c r="B469" s="5">
        <v>-0.077756653992395</v>
      </c>
      <c r="C469" s="5">
        <v>0.059556650569094</v>
      </c>
      <c r="D469" s="5">
        <v>0.046597425685326</v>
      </c>
      <c r="E469" s="5">
        <v>0.076803551609323</v>
      </c>
      <c r="F469" s="5">
        <v>-0.100190312253067</v>
      </c>
      <c r="G469" s="5">
        <v>-0.025905570470742</v>
      </c>
      <c r="H469" s="5">
        <v>0.232381842755088</v>
      </c>
    </row>
    <row r="470">
      <c r="A470" s="2" t="str">
        <f>HYPERLINK("https://www.suredividend.com/sure-analysis-VZ/","Verizon Communications Inc")</f>
        <v>Verizon Communications Inc</v>
      </c>
      <c r="B470" s="5">
        <v>-0.078294386894724</v>
      </c>
      <c r="C470" s="5">
        <v>0.01783742800516</v>
      </c>
      <c r="D470" s="5">
        <v>-0.043210571197787</v>
      </c>
      <c r="E470" s="5">
        <v>-0.01367857161271</v>
      </c>
      <c r="F470" s="5">
        <v>-0.265109810956893</v>
      </c>
      <c r="G470" s="5">
        <v>-0.226803602860786</v>
      </c>
      <c r="H470" s="5">
        <v>0.010463820324426</v>
      </c>
    </row>
    <row r="471">
      <c r="A471" s="2" t="str">
        <f>HYPERLINK("https://www.suredividend.com/sure-analysis-research-database/","Westinghouse Air Brake Technologies Corp")</f>
        <v>Westinghouse Air Brake Technologies Corp</v>
      </c>
      <c r="B471" s="5">
        <v>0.018628022331606</v>
      </c>
      <c r="C471" s="5">
        <v>0.039812655446275</v>
      </c>
      <c r="D471" s="5">
        <v>0.248111608996358</v>
      </c>
      <c r="E471" s="5">
        <v>0.077005058872998</v>
      </c>
      <c r="F471" s="5">
        <v>0.181541442577107</v>
      </c>
      <c r="G471" s="5">
        <v>0.501522929284873</v>
      </c>
      <c r="H471" s="5">
        <v>0.365488214203011</v>
      </c>
    </row>
    <row r="472">
      <c r="A472" s="2" t="str">
        <f>HYPERLINK("https://www.suredividend.com/sure-analysis-research-database/","Waters Corp.")</f>
        <v>Waters Corp.</v>
      </c>
      <c r="B472" s="5">
        <v>-0.042473417499047</v>
      </c>
      <c r="C472" s="5">
        <v>-0.058957307769813</v>
      </c>
      <c r="D472" s="5">
        <v>0.095769643336014</v>
      </c>
      <c r="E472" s="5">
        <v>-0.045799521279701</v>
      </c>
      <c r="F472" s="5">
        <v>0.012012012012011</v>
      </c>
      <c r="G472" s="5">
        <v>0.249436226732408</v>
      </c>
      <c r="H472" s="5">
        <v>0.633551546649342</v>
      </c>
    </row>
    <row r="473">
      <c r="A473" s="2" t="str">
        <f>HYPERLINK("https://www.suredividend.com/sure-analysis-WBA/","Walgreens Boots Alliance Inc")</f>
        <v>Walgreens Boots Alliance Inc</v>
      </c>
      <c r="B473" s="5">
        <v>-0.014085276569705</v>
      </c>
      <c r="C473" s="5">
        <v>-0.118427287960877</v>
      </c>
      <c r="D473" s="5">
        <v>0.048993733359686</v>
      </c>
      <c r="E473" s="5">
        <v>-0.021208505098719</v>
      </c>
      <c r="F473" s="5">
        <v>-0.206265422731291</v>
      </c>
      <c r="G473" s="5">
        <v>-0.160404792369431</v>
      </c>
      <c r="H473" s="5">
        <v>-0.388354845707467</v>
      </c>
    </row>
    <row r="474">
      <c r="A474" s="2" t="str">
        <f>HYPERLINK("https://www.suredividend.com/sure-analysis-research-database/","Western Digital Corp.")</f>
        <v>Western Digital Corp.</v>
      </c>
      <c r="B474" s="5">
        <v>-0.107745664739884</v>
      </c>
      <c r="C474" s="5">
        <v>0.088575458392101</v>
      </c>
      <c r="D474" s="5">
        <v>-0.073469387755101</v>
      </c>
      <c r="E474" s="5">
        <v>0.223137876386687</v>
      </c>
      <c r="F474" s="5">
        <v>-0.232345335189974</v>
      </c>
      <c r="G474" s="5">
        <v>-0.392187746101748</v>
      </c>
      <c r="H474" s="5">
        <v>-0.523294812325898</v>
      </c>
    </row>
    <row r="475">
      <c r="A475" s="2" t="str">
        <f>HYPERLINK("https://www.suredividend.com/sure-analysis-WEC/","WEC Energy Group Inc")</f>
        <v>WEC Energy Group Inc</v>
      </c>
      <c r="B475" s="5">
        <v>-0.034357431104059</v>
      </c>
      <c r="C475" s="5">
        <v>-0.059488728876813</v>
      </c>
      <c r="D475" s="5">
        <v>-0.108939350388042</v>
      </c>
      <c r="E475" s="5">
        <v>-0.03641696396593</v>
      </c>
      <c r="F475" s="5">
        <v>-0.016032984147137</v>
      </c>
      <c r="G475" s="5">
        <v>0.165549990242633</v>
      </c>
      <c r="H475" s="5">
        <v>0.761630319154166</v>
      </c>
    </row>
    <row r="476">
      <c r="A476" s="2" t="str">
        <f>HYPERLINK("https://www.suredividend.com/sure-analysis-WELL/","Welltower Inc.")</f>
        <v>Welltower Inc.</v>
      </c>
      <c r="B476" s="5">
        <v>0.001432137049</v>
      </c>
      <c r="C476" s="5">
        <v>0.068213313588904</v>
      </c>
      <c r="D476" s="5">
        <v>0.010336801293274</v>
      </c>
      <c r="E476" s="5">
        <v>0.158332038778206</v>
      </c>
      <c r="F476" s="5">
        <v>-0.204014699991438</v>
      </c>
      <c r="G476" s="5">
        <v>-0.204014699991438</v>
      </c>
      <c r="H476" s="5">
        <v>-0.204014699991438</v>
      </c>
    </row>
    <row r="477">
      <c r="A477" s="2" t="str">
        <f>HYPERLINK("https://www.suredividend.com/sure-analysis-WFC/","Wells Fargo &amp; Co.")</f>
        <v>Wells Fargo &amp; Co.</v>
      </c>
      <c r="B477" s="5">
        <v>-0.015342580916351</v>
      </c>
      <c r="C477" s="5">
        <v>0.026313944725819</v>
      </c>
      <c r="D477" s="5">
        <v>0.093879876346044</v>
      </c>
      <c r="E477" s="5">
        <v>0.141894740947102</v>
      </c>
      <c r="F477" s="5">
        <v>-0.015365344643146</v>
      </c>
      <c r="G477" s="5">
        <v>0.31214483166176</v>
      </c>
      <c r="H477" s="5">
        <v>-0.056852565018792</v>
      </c>
    </row>
    <row r="478">
      <c r="A478" s="2" t="str">
        <f>HYPERLINK("https://www.suredividend.com/sure-analysis-WHR/","Whirlpool Corp.")</f>
        <v>Whirlpool Corp.</v>
      </c>
      <c r="B478" s="5">
        <v>-0.093108961579038</v>
      </c>
      <c r="C478" s="5">
        <v>-0.038181571131859</v>
      </c>
      <c r="D478" s="5">
        <v>-0.074711972922953</v>
      </c>
      <c r="E478" s="5">
        <v>-0.006497082292317</v>
      </c>
      <c r="F478" s="5">
        <v>-0.287913572396052</v>
      </c>
      <c r="G478" s="5">
        <v>-0.200967086685913</v>
      </c>
      <c r="H478" s="5">
        <v>0.039737704918032</v>
      </c>
    </row>
    <row r="479">
      <c r="A479" s="2" t="str">
        <f>HYPERLINK("https://www.suredividend.com/sure-analysis-WM/","Waste Management, Inc.")</f>
        <v>Waste Management, Inc.</v>
      </c>
      <c r="B479" s="5">
        <v>-0.006487488415199</v>
      </c>
      <c r="C479" s="5">
        <v>-0.116188681467522</v>
      </c>
      <c r="D479" s="5">
        <v>-0.102228039342128</v>
      </c>
      <c r="E479" s="5">
        <v>-0.043345232024477</v>
      </c>
      <c r="F479" s="5">
        <v>-0.033765417712326</v>
      </c>
      <c r="G479" s="5">
        <v>0.341470826942397</v>
      </c>
      <c r="H479" s="5">
        <v>0.921373228798066</v>
      </c>
    </row>
    <row r="480">
      <c r="A480" s="2" t="str">
        <f>HYPERLINK("https://www.suredividend.com/sure-analysis-WMB/","Williams Cos Inc")</f>
        <v>Williams Cos Inc</v>
      </c>
      <c r="B480" s="5">
        <v>-0.080930111717329</v>
      </c>
      <c r="C480" s="5">
        <v>-0.111897745852123</v>
      </c>
      <c r="D480" s="5">
        <v>-0.081851480555041</v>
      </c>
      <c r="E480" s="5">
        <v>-0.126742657541178</v>
      </c>
      <c r="F480" s="5">
        <v>-0.054542538904071</v>
      </c>
      <c r="G480" s="5">
        <v>0.353192913668204</v>
      </c>
      <c r="H480" s="5">
        <v>0.417232140621478</v>
      </c>
    </row>
    <row r="481">
      <c r="A481" s="2" t="str">
        <f>HYPERLINK("https://www.suredividend.com/sure-analysis-WMT/","Walmart Inc")</f>
        <v>Walmart Inc</v>
      </c>
      <c r="B481" s="5">
        <v>-0.015119098559406</v>
      </c>
      <c r="C481" s="5">
        <v>-0.071783841914235</v>
      </c>
      <c r="D481" s="5">
        <v>0.016056787347628</v>
      </c>
      <c r="E481" s="5">
        <v>-0.026024402285069</v>
      </c>
      <c r="F481" s="5">
        <v>0.011033516383355</v>
      </c>
      <c r="G481" s="5">
        <v>0.114337840443927</v>
      </c>
      <c r="H481" s="5">
        <v>0.70165680502537</v>
      </c>
    </row>
    <row r="482">
      <c r="A482" s="2" t="str">
        <f>HYPERLINK("https://www.suredividend.com/sure-analysis-WRB/","W.R. Berkley Corp.")</f>
        <v>W.R. Berkley Corp.</v>
      </c>
      <c r="B482" s="5">
        <v>-0.06600103469139</v>
      </c>
      <c r="C482" s="5">
        <v>-0.12264565372577</v>
      </c>
      <c r="D482" s="5">
        <v>-0.044233547387531</v>
      </c>
      <c r="E482" s="5">
        <v>-0.111910899275327</v>
      </c>
      <c r="F482" s="5">
        <v>0.059173509889873</v>
      </c>
      <c r="G482" s="5">
        <v>0.318555716251596</v>
      </c>
      <c r="H482" s="5">
        <v>1.12780833411018</v>
      </c>
    </row>
    <row r="483">
      <c r="A483" s="2" t="str">
        <f>HYPERLINK("https://www.suredividend.com/sure-analysis-WRK/","WestRock Co")</f>
        <v>WestRock Co</v>
      </c>
      <c r="B483" s="5">
        <v>-0.046776729559748</v>
      </c>
      <c r="C483" s="5">
        <v>-0.121320630048809</v>
      </c>
      <c r="D483" s="5">
        <v>-0.15442401866523</v>
      </c>
      <c r="E483" s="5">
        <v>-0.05409552545309</v>
      </c>
      <c r="F483" s="5">
        <v>-0.224753357325704</v>
      </c>
      <c r="G483" s="5">
        <v>-0.286374248886177</v>
      </c>
      <c r="H483" s="5">
        <v>-0.411228083956233</v>
      </c>
    </row>
    <row r="484">
      <c r="A484" s="2" t="str">
        <f>HYPERLINK("https://www.suredividend.com/sure-analysis-WST/","West Pharmaceutical Services, Inc.")</f>
        <v>West Pharmaceutical Services, Inc.</v>
      </c>
      <c r="B484" s="5">
        <v>0.206610964526531</v>
      </c>
      <c r="C484" s="5">
        <v>0.348463514982336</v>
      </c>
      <c r="D484" s="5">
        <v>0.131883741108493</v>
      </c>
      <c r="E484" s="5">
        <v>0.400029849388151</v>
      </c>
      <c r="F484" s="5">
        <v>-0.147350457451684</v>
      </c>
      <c r="G484" s="5">
        <v>0.284970227061099</v>
      </c>
      <c r="H484" s="5">
        <v>2.89497318257849</v>
      </c>
    </row>
    <row r="485">
      <c r="A485" s="2" t="str">
        <f>HYPERLINK("https://www.suredividend.com/sure-analysis-WU/","Western Union Company")</f>
        <v>Western Union Company</v>
      </c>
      <c r="B485" s="5">
        <v>-0.101540616246498</v>
      </c>
      <c r="C485" s="5">
        <v>-0.096058731523102</v>
      </c>
      <c r="D485" s="5">
        <v>-0.088726632195011</v>
      </c>
      <c r="E485" s="5">
        <v>-0.068264342774146</v>
      </c>
      <c r="F485" s="5">
        <v>-0.231800926868406</v>
      </c>
      <c r="G485" s="5">
        <v>-0.393130980592489</v>
      </c>
      <c r="H485" s="5">
        <v>-0.195485185765794</v>
      </c>
    </row>
    <row r="486">
      <c r="A486" s="2" t="str">
        <f>HYPERLINK("https://www.suredividend.com/sure-analysis-WY/","Weyerhaeuser Co.")</f>
        <v>Weyerhaeuser Co.</v>
      </c>
      <c r="B486" s="5">
        <v>-0.072530678845438</v>
      </c>
      <c r="C486" s="5">
        <v>0.009003266671978</v>
      </c>
      <c r="D486" s="5">
        <v>-0.028849250778362</v>
      </c>
      <c r="E486" s="5">
        <v>0.055220776450511</v>
      </c>
      <c r="F486" s="5">
        <v>-0.154667086752089</v>
      </c>
      <c r="G486" s="5">
        <v>0.083389510353111</v>
      </c>
      <c r="H486" s="5">
        <v>0.140979021987091</v>
      </c>
    </row>
    <row r="487">
      <c r="A487" s="2" t="str">
        <f>HYPERLINK("https://www.suredividend.com/sure-analysis-research-database/","Wynn Resorts Ltd.")</f>
        <v>Wynn Resorts Ltd.</v>
      </c>
      <c r="B487" s="5">
        <v>0.125</v>
      </c>
      <c r="C487" s="5">
        <v>0.36030534351145</v>
      </c>
      <c r="D487" s="5">
        <v>0.95724907063197</v>
      </c>
      <c r="E487" s="5">
        <v>0.404510731174972</v>
      </c>
      <c r="F487" s="5">
        <v>0.425249169435216</v>
      </c>
      <c r="G487" s="5">
        <v>-0.128376853036345</v>
      </c>
      <c r="H487" s="5">
        <v>-0.24802511646749</v>
      </c>
    </row>
    <row r="488">
      <c r="A488" s="2" t="str">
        <f>HYPERLINK("https://www.suredividend.com/sure-analysis-XEL/","Xcel Energy, Inc.")</f>
        <v>Xcel Energy, Inc.</v>
      </c>
      <c r="B488" s="5">
        <v>-0.050847457627118</v>
      </c>
      <c r="C488" s="5">
        <v>-0.071169475513633</v>
      </c>
      <c r="D488" s="5">
        <v>-0.147859592666299</v>
      </c>
      <c r="E488" s="5">
        <v>-0.081443446013407</v>
      </c>
      <c r="F488" s="5">
        <v>-0.056951904547131</v>
      </c>
      <c r="G488" s="5">
        <v>0.098325735443346</v>
      </c>
      <c r="H488" s="5">
        <v>0.719750155551935</v>
      </c>
    </row>
    <row r="489">
      <c r="A489" s="2" t="str">
        <f>HYPERLINK("https://www.suredividend.com/sure-analysis-research-database/","Xilinx, Inc.")</f>
        <v>Xilinx, Inc.</v>
      </c>
      <c r="B489" s="5">
        <v>0.0</v>
      </c>
      <c r="C489" s="5">
        <v>0.0</v>
      </c>
      <c r="D489" s="5">
        <v>0.0</v>
      </c>
      <c r="E489" s="5">
        <v>0.0</v>
      </c>
      <c r="F489" s="5">
        <v>0.0</v>
      </c>
      <c r="G489" s="5">
        <v>0.0</v>
      </c>
      <c r="H489" s="5">
        <v>0.0</v>
      </c>
    </row>
    <row r="490">
      <c r="A490" s="2" t="str">
        <f>HYPERLINK("https://www.suredividend.com/sure-analysis-XOM/","Exxon Mobil Corp.")</f>
        <v>Exxon Mobil Corp.</v>
      </c>
      <c r="B490" s="5">
        <v>0.015707862214515</v>
      </c>
      <c r="C490" s="5">
        <v>0.034753822883827</v>
      </c>
      <c r="D490" s="5">
        <v>0.198799181743311</v>
      </c>
      <c r="E490" s="5">
        <v>0.030626442908995</v>
      </c>
      <c r="F490" s="5">
        <v>0.390080045740423</v>
      </c>
      <c r="G490" s="5">
        <v>1.1011792009149</v>
      </c>
      <c r="H490" s="5">
        <v>0.937121260253555</v>
      </c>
    </row>
    <row r="491">
      <c r="A491" s="2" t="str">
        <f>HYPERLINK("https://www.suredividend.com/sure-analysis-research-database/","DENTSPLY Sirona Inc")</f>
        <v>DENTSPLY Sirona Inc</v>
      </c>
      <c r="B491" s="5">
        <v>0.00780437044745</v>
      </c>
      <c r="C491" s="5">
        <v>0.227806618872852</v>
      </c>
      <c r="D491" s="5">
        <v>0.228328281355029</v>
      </c>
      <c r="E491" s="5">
        <v>0.216708542713568</v>
      </c>
      <c r="F491" s="5">
        <v>-0.252462685847154</v>
      </c>
      <c r="G491" s="5">
        <v>-0.325829400381461</v>
      </c>
      <c r="H491" s="5">
        <v>-0.287664683871323</v>
      </c>
    </row>
    <row r="492">
      <c r="A492" s="2" t="str">
        <f>HYPERLINK("https://www.suredividend.com/sure-analysis-XRX/","Xerox Holdings Corp")</f>
        <v>Xerox Holdings Corp</v>
      </c>
      <c r="B492" s="5">
        <v>-0.007665094339622</v>
      </c>
      <c r="C492" s="5">
        <v>0.027472527472527</v>
      </c>
      <c r="D492" s="5">
        <v>0.103765789163026</v>
      </c>
      <c r="E492" s="5">
        <v>0.152739726027397</v>
      </c>
      <c r="F492" s="5">
        <v>-0.031684569666354</v>
      </c>
      <c r="G492" s="5">
        <v>-0.267812006490935</v>
      </c>
      <c r="H492" s="5">
        <v>-0.365987071108901</v>
      </c>
    </row>
    <row r="493">
      <c r="A493" s="2" t="str">
        <f>HYPERLINK("https://www.suredividend.com/sure-analysis-XYL/","Xylem Inc")</f>
        <v>Xylem Inc</v>
      </c>
      <c r="B493" s="5">
        <v>-0.012636579572446</v>
      </c>
      <c r="C493" s="5">
        <v>-0.084647229807099</v>
      </c>
      <c r="D493" s="5">
        <v>0.142391040277199</v>
      </c>
      <c r="E493" s="5">
        <v>-0.060142895903047</v>
      </c>
      <c r="F493" s="5">
        <v>0.230791095951251</v>
      </c>
      <c r="G493" s="5">
        <v>0.075896684101328</v>
      </c>
      <c r="H493" s="5">
        <v>0.49670758896423</v>
      </c>
    </row>
    <row r="494">
      <c r="A494" s="2" t="str">
        <f>HYPERLINK("https://www.suredividend.com/sure-analysis-YUM/","Yum Brands Inc.")</f>
        <v>Yum Brands Inc.</v>
      </c>
      <c r="B494" s="5">
        <v>0.020943232816313</v>
      </c>
      <c r="C494" s="5">
        <v>-7.7112893275E-5</v>
      </c>
      <c r="D494" s="5">
        <v>0.155439440342096</v>
      </c>
      <c r="E494" s="5">
        <v>0.012414116177388</v>
      </c>
      <c r="F494" s="5">
        <v>0.107990399182443</v>
      </c>
      <c r="G494" s="5">
        <v>0.291270208772113</v>
      </c>
      <c r="H494" s="5">
        <v>0.749328167326807</v>
      </c>
    </row>
    <row r="495">
      <c r="A495" s="2" t="str">
        <f>HYPERLINK("https://www.suredividend.com/sure-analysis-research-database/","Zimmer Biomet Holdings Inc")</f>
        <v>Zimmer Biomet Holdings Inc</v>
      </c>
      <c r="B495" s="5">
        <v>-0.024951718810351</v>
      </c>
      <c r="C495" s="5">
        <v>0.028376075061187</v>
      </c>
      <c r="D495" s="5">
        <v>0.200551671660246</v>
      </c>
      <c r="E495" s="5">
        <v>-0.010039215686274</v>
      </c>
      <c r="F495" s="5">
        <v>0.056730398119954</v>
      </c>
      <c r="G495" s="5">
        <v>-0.181720642720769</v>
      </c>
      <c r="H495" s="5">
        <v>0.118716746273233</v>
      </c>
    </row>
    <row r="496">
      <c r="A496" s="2" t="str">
        <f>HYPERLINK("https://www.suredividend.com/sure-analysis-research-database/","Zebra Technologies Corp.")</f>
        <v>Zebra Technologies Corp.</v>
      </c>
      <c r="B496" s="5">
        <v>-0.064568785707808</v>
      </c>
      <c r="C496" s="5">
        <v>0.125845885177908</v>
      </c>
      <c r="D496" s="5">
        <v>0.039818548387096</v>
      </c>
      <c r="E496" s="5">
        <v>0.206856206856206</v>
      </c>
      <c r="F496" s="5">
        <v>-0.215072037337662</v>
      </c>
      <c r="G496" s="5">
        <v>-0.354828621466099</v>
      </c>
      <c r="H496" s="5">
        <v>1.28460686600221</v>
      </c>
    </row>
    <row r="497">
      <c r="A497" s="2" t="str">
        <f>HYPERLINK("https://www.suredividend.com/sure-analysis-ZION/","Zions Bancorporation N.A")</f>
        <v>Zions Bancorporation N.A</v>
      </c>
      <c r="B497" s="5">
        <v>-0.088112116087421</v>
      </c>
      <c r="C497" s="5">
        <v>-0.050414997386374</v>
      </c>
      <c r="D497" s="5">
        <v>-0.091202776418899</v>
      </c>
      <c r="E497" s="5">
        <v>0.009270610810655</v>
      </c>
      <c r="F497" s="5">
        <v>-0.224324967345388</v>
      </c>
      <c r="G497" s="5">
        <v>-0.03749902244467</v>
      </c>
      <c r="H497" s="5">
        <v>0.077445646226642</v>
      </c>
    </row>
    <row r="498">
      <c r="A498" s="2" t="str">
        <f>HYPERLINK("https://www.suredividend.com/sure-analysis-ZTS/","Zoetis Inc")</f>
        <v>Zoetis Inc</v>
      </c>
      <c r="B498" s="5">
        <v>0.016448152562574</v>
      </c>
      <c r="C498" s="5">
        <v>0.086016644274789</v>
      </c>
      <c r="D498" s="5">
        <v>0.091375154450444</v>
      </c>
      <c r="E498" s="5">
        <v>0.166569201779674</v>
      </c>
      <c r="F498" s="5">
        <v>-0.126503818216922</v>
      </c>
      <c r="G498" s="5">
        <v>0.200666786808434</v>
      </c>
      <c r="H498" s="5">
        <v>1.16226358165473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34</v>
      </c>
    </row>
    <row r="2">
      <c r="A2" s="3" t="s">
        <v>35</v>
      </c>
    </row>
    <row r="3">
      <c r="A3" s="3" t="s">
        <v>36</v>
      </c>
    </row>
  </sheetData>
  <drawing r:id="rId1"/>
</worksheet>
</file>