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Actividad 2" sheetId="1" r:id="rId1"/>
    <sheet name="Actividad 3" sheetId="4" r:id="rId2"/>
    <sheet name="Actividad 4" sheetId="5" r:id="rId3"/>
    <sheet name="Actividad 5 y 6" sheetId="6" r:id="rId4"/>
    <sheet name="Actividad 8" sheetId="8" r:id="rId5"/>
    <sheet name="Actividad 9" sheetId="9"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8" l="1"/>
  <c r="H30" i="8"/>
  <c r="I29" i="8"/>
  <c r="I28" i="8"/>
  <c r="I27" i="8"/>
  <c r="I26" i="8"/>
  <c r="G27" i="6"/>
  <c r="I32" i="6"/>
  <c r="J34" i="9" l="1"/>
  <c r="M33" i="9"/>
  <c r="L33" i="9"/>
  <c r="L32" i="9"/>
  <c r="L31" i="9"/>
  <c r="L30" i="9"/>
  <c r="K30" i="9"/>
  <c r="M30" i="9" s="1"/>
  <c r="M29" i="9"/>
  <c r="L29" i="9"/>
  <c r="I19" i="9"/>
  <c r="I17" i="9"/>
  <c r="I16" i="9"/>
  <c r="I14" i="9"/>
  <c r="I13" i="9"/>
  <c r="I12" i="9"/>
  <c r="I11" i="9"/>
  <c r="I10" i="9"/>
  <c r="I9" i="9"/>
  <c r="I8" i="9"/>
  <c r="B25" i="9"/>
  <c r="G27" i="8"/>
  <c r="F31" i="8"/>
  <c r="E39" i="8"/>
  <c r="H29" i="8"/>
  <c r="H28" i="8"/>
  <c r="H27" i="8"/>
  <c r="H26" i="8"/>
  <c r="E14" i="8"/>
  <c r="E19" i="8"/>
  <c r="E18" i="8"/>
  <c r="E17" i="8"/>
  <c r="E16" i="8"/>
  <c r="E15" i="8"/>
  <c r="E13" i="8"/>
  <c r="E12" i="8"/>
  <c r="E11" i="8"/>
  <c r="E10" i="8"/>
  <c r="K31" i="9" l="1"/>
  <c r="I18" i="9"/>
  <c r="I20" i="9" s="1"/>
  <c r="G28" i="8"/>
  <c r="M31" i="9" l="1"/>
  <c r="K32" i="9"/>
  <c r="M32" i="9" s="1"/>
  <c r="G29" i="8"/>
  <c r="G30" i="8" l="1"/>
  <c r="F45" i="6" l="1"/>
  <c r="F46" i="6"/>
  <c r="F44" i="6"/>
  <c r="F43" i="6"/>
  <c r="F42" i="6"/>
  <c r="F41" i="6"/>
  <c r="F40" i="6"/>
  <c r="I31" i="6"/>
  <c r="L22" i="6"/>
  <c r="K31" i="5" l="1"/>
  <c r="K30" i="5"/>
  <c r="K29" i="5"/>
  <c r="K28" i="5"/>
  <c r="K26" i="5"/>
  <c r="K27" i="5"/>
  <c r="H20" i="5"/>
  <c r="G20" i="5"/>
  <c r="F20" i="5"/>
  <c r="E20" i="5"/>
  <c r="D20" i="5"/>
  <c r="I19" i="5"/>
  <c r="I18" i="5"/>
  <c r="I17" i="5"/>
  <c r="I16" i="5"/>
  <c r="I15" i="5"/>
  <c r="I14" i="5"/>
  <c r="I13" i="5"/>
  <c r="I12" i="5"/>
  <c r="I11" i="5"/>
  <c r="K14" i="4" l="1"/>
  <c r="K13" i="4"/>
  <c r="K12" i="4"/>
  <c r="H15" i="4"/>
  <c r="G15" i="4"/>
  <c r="F15" i="4"/>
  <c r="K11" i="4"/>
  <c r="K10" i="4"/>
  <c r="K9" i="4" l="1"/>
  <c r="H10" i="4" l="1"/>
  <c r="H14" i="4"/>
  <c r="H11" i="4"/>
  <c r="H13" i="4"/>
  <c r="H12" i="4"/>
  <c r="G26" i="1" l="1"/>
  <c r="G24" i="1"/>
  <c r="G25" i="1"/>
  <c r="G23" i="1"/>
  <c r="G22" i="1"/>
  <c r="G21" i="1"/>
</calcChain>
</file>

<file path=xl/sharedStrings.xml><?xml version="1.0" encoding="utf-8"?>
<sst xmlns="http://schemas.openxmlformats.org/spreadsheetml/2006/main" count="164" uniqueCount="136">
  <si>
    <t>DATOS</t>
  </si>
  <si>
    <t>MODA</t>
  </si>
  <si>
    <t>MEDIANA</t>
  </si>
  <si>
    <t>PROMEDIO</t>
  </si>
  <si>
    <t>VARIANCIA</t>
  </si>
  <si>
    <t>COEFICIENTE DE VARIACION</t>
  </si>
  <si>
    <t>DESVIO</t>
  </si>
  <si>
    <t>COEFICIENTE DE ASIMETRIA</t>
  </si>
  <si>
    <t>2  4</t>
  </si>
  <si>
    <t>INTERVALOS</t>
  </si>
  <si>
    <t>f</t>
  </si>
  <si>
    <t>Punto Medio</t>
  </si>
  <si>
    <t>xi</t>
  </si>
  <si>
    <t>F</t>
  </si>
  <si>
    <t>(xi - Promedio)2</t>
  </si>
  <si>
    <t>Producto de Frecuencia y Punto Medio</t>
  </si>
  <si>
    <t xml:space="preserve">xi </t>
  </si>
  <si>
    <t xml:space="preserve">8 * 1 </t>
  </si>
  <si>
    <t xml:space="preserve">7 * 3 </t>
  </si>
  <si>
    <t xml:space="preserve">2 * 5 </t>
  </si>
  <si>
    <t xml:space="preserve">2 * 7 </t>
  </si>
  <si>
    <t xml:space="preserve">1 * 9 </t>
  </si>
  <si>
    <t xml:space="preserve">(8+10) / 2 </t>
  </si>
  <si>
    <t xml:space="preserve">(6+8) / 2 </t>
  </si>
  <si>
    <t xml:space="preserve">(2+4) / 2 </t>
  </si>
  <si>
    <t xml:space="preserve">(4+6) / 2 </t>
  </si>
  <si>
    <t xml:space="preserve">(0+2) / 2 </t>
  </si>
  <si>
    <t>Sumatoria f</t>
  </si>
  <si>
    <t>8+7+2+2+1 = 20</t>
  </si>
  <si>
    <t>Sumatoria F</t>
  </si>
  <si>
    <t>8+21+10+14+9 = 62</t>
  </si>
  <si>
    <t>Frecuencia mas alta</t>
  </si>
  <si>
    <t>0 - 2</t>
  </si>
  <si>
    <t xml:space="preserve">4  6 </t>
  </si>
  <si>
    <t xml:space="preserve">6  8 </t>
  </si>
  <si>
    <t xml:space="preserve">8  10 </t>
  </si>
  <si>
    <t xml:space="preserve">0  2 </t>
  </si>
  <si>
    <t>intervalo Modal</t>
  </si>
  <si>
    <t>n = 20 (sumatoria f)</t>
  </si>
  <si>
    <t>n/2 = 10</t>
  </si>
  <si>
    <t>Intervalo Mediano</t>
  </si>
  <si>
    <t>igual o mayor a 10</t>
  </si>
  <si>
    <t>(8+7= 15)</t>
  </si>
  <si>
    <t>2 4</t>
  </si>
  <si>
    <t>PUNTO MEDIO</t>
  </si>
  <si>
    <t>TOTALES DE f , F y (xi -promedio)2</t>
  </si>
  <si>
    <t>DESVIO STANDARD</t>
  </si>
  <si>
    <t>COEFICIENTE VARIACION</t>
  </si>
  <si>
    <t>TOTAL</t>
  </si>
  <si>
    <t>JUAN PEREZ</t>
  </si>
  <si>
    <t>PEDRO LOPEZ</t>
  </si>
  <si>
    <t>CARINA LEDESMA</t>
  </si>
  <si>
    <t>MARIA GOMEZ</t>
  </si>
  <si>
    <t>LUISA MENCOA</t>
  </si>
  <si>
    <t>YANINA ESTENS</t>
  </si>
  <si>
    <t>LEANDRO MUÑOZ</t>
  </si>
  <si>
    <t>MARCELA CUNEO</t>
  </si>
  <si>
    <t>SANDRO FERRARO</t>
  </si>
  <si>
    <t>JOSE RIXARSO</t>
  </si>
  <si>
    <t>NOMBRE</t>
  </si>
  <si>
    <t>NOTA</t>
  </si>
  <si>
    <t>PORCENTAJE</t>
  </si>
  <si>
    <t>DESVIO STANDART</t>
  </si>
  <si>
    <t>10,1-12,1</t>
  </si>
  <si>
    <t>12,1-14,1</t>
  </si>
  <si>
    <t>14,1-16,1</t>
  </si>
  <si>
    <t>16,1-18,1</t>
  </si>
  <si>
    <t>18,1-20,1</t>
  </si>
  <si>
    <t>20,1-22,1</t>
  </si>
  <si>
    <t>22,1-24,1</t>
  </si>
  <si>
    <t xml:space="preserve">(10,1+12,1) / 2 </t>
  </si>
  <si>
    <t xml:space="preserve">Respuestas </t>
  </si>
  <si>
    <t>Cant=27</t>
  </si>
  <si>
    <t>Moda</t>
  </si>
  <si>
    <t>Mediana</t>
  </si>
  <si>
    <t>Varianza</t>
  </si>
  <si>
    <t>Desvio</t>
  </si>
  <si>
    <t>Promedio</t>
  </si>
  <si>
    <t>CV</t>
  </si>
  <si>
    <t>ASIMETRIA</t>
  </si>
  <si>
    <t xml:space="preserve">MODA </t>
  </si>
  <si>
    <t xml:space="preserve">MEDIANA </t>
  </si>
  <si>
    <t>DESVÍO</t>
  </si>
  <si>
    <t>Q1</t>
  </si>
  <si>
    <t>Q2</t>
  </si>
  <si>
    <t>Q3</t>
  </si>
  <si>
    <t>Q4</t>
  </si>
  <si>
    <t>COEFICIENTE ASIMETRIA</t>
  </si>
  <si>
    <t>VARIANZA</t>
  </si>
  <si>
    <t>MEDIA  / PROMEDIO</t>
  </si>
  <si>
    <t>%f</t>
  </si>
  <si>
    <t>%F</t>
  </si>
  <si>
    <t>1-6</t>
  </si>
  <si>
    <t>6-12</t>
  </si>
  <si>
    <t>12-18</t>
  </si>
  <si>
    <t>18-24</t>
  </si>
  <si>
    <t>24-30</t>
  </si>
  <si>
    <t>(1+6) / 2</t>
  </si>
  <si>
    <t xml:space="preserve">Rango </t>
  </si>
  <si>
    <t>N</t>
  </si>
  <si>
    <t xml:space="preserve">Amplitud intervalos </t>
  </si>
  <si>
    <t>h=ent(1+log2n)</t>
  </si>
  <si>
    <t>PUNTO MEDIO (xi)</t>
  </si>
  <si>
    <t>SIGNIFICA QUE LA AMYORIA DE LA ESTANCIA HOSPITLARIA ES DE DOS DÍAS</t>
  </si>
  <si>
    <t xml:space="preserve">SIGNIFICA APROXIMADAMENTE LOS PACIENTES TIENEN UN ROMEDIO DE ESTADÍA  HOSPITLARIA DE SIETE DÍAS SUJETO AL COEFICIENTE DE VARIACIÓN </t>
  </si>
  <si>
    <t xml:space="preserve">SIGNIFICA </t>
  </si>
  <si>
    <t xml:space="preserve">SIGNIFICA QUE EL CORRIMIENTO DE LA SUMA  CADA DATO DEL PROMEDIO AL CUADRADO ES ESE VALOR </t>
  </si>
  <si>
    <t xml:space="preserve">SIGNIFICA COMO PARAMETRO ESTA´DISTICO SO DATOS ESTÁN CORRIDOS DEL PROMEDIO EN MAS MENOS 7 UNIDADES </t>
  </si>
  <si>
    <t xml:space="preserve">SIGNIFICA QUE AL SER MUY MAYOR AL 10% LOS DATOS SON HETEROGENEOS POR LO TANTO LA MEDIA NO ES REPRESENTATIVA </t>
  </si>
  <si>
    <t>EL 25% D ELOS DATOS ESTÁN EN UNA ESTANCIA COMPRENDIDA HASTA 2 DÍAS INCLUSIVE</t>
  </si>
  <si>
    <t>EL 50% D ELOS DATOS ESTÁN EN UNA ESTANCIA COMPRENDIDA HASTA 5 DÍAS INCLUSIVE</t>
  </si>
  <si>
    <t>EL 75% D ELOS DATOS ESTÁN EN UNA ESTANCIA COMPRENDIDA HASTA 10 DÍAS INCLUSIVE</t>
  </si>
  <si>
    <t xml:space="preserve">TODOS LOS PACIENTES ESTÁN COMPRENDIDO EN UNA ESTANCIA HOSPITALARIA DE A LO SUMO 30 DÍAS </t>
  </si>
  <si>
    <t xml:space="preserve">                            Datos</t>
  </si>
  <si>
    <t xml:space="preserve">       Cantidad de datos</t>
  </si>
  <si>
    <t>Datos ordenados</t>
  </si>
  <si>
    <t>Coef. V</t>
  </si>
  <si>
    <t>Percentil 80</t>
  </si>
  <si>
    <t>Min</t>
  </si>
  <si>
    <t>Max</t>
  </si>
  <si>
    <t>Rango</t>
  </si>
  <si>
    <t>Intervalo h</t>
  </si>
  <si>
    <t>Amplitud a</t>
  </si>
  <si>
    <t>Media / Promedio</t>
  </si>
  <si>
    <t>Intervalos</t>
  </si>
  <si>
    <t>Datos en intervalos</t>
  </si>
  <si>
    <t>Frecuencia acumulativa</t>
  </si>
  <si>
    <t>Frecuencia relativa</t>
  </si>
  <si>
    <t>F. R. Acumulada</t>
  </si>
  <si>
    <t>6,4  a 6,82</t>
  </si>
  <si>
    <t>6,82 a 7,24</t>
  </si>
  <si>
    <t>7,24  a 7,66</t>
  </si>
  <si>
    <t>7,66  a  8,08</t>
  </si>
  <si>
    <t>8,08   a  8,6</t>
  </si>
  <si>
    <t>total</t>
  </si>
  <si>
    <t xml:space="preserve">Cantidad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</si>
</sst>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name val="Calibri"/>
      <family val="2"/>
      <scheme val="minor"/>
    </font>
    <font>
      <sz val="12"/>
      <name val="Segoe UI"/>
      <family val="2"/>
    </font>
    <font>
      <b/>
      <sz val="11"/>
      <color rgb="FF000000"/>
      <name val="Calibri"/>
      <family val="2"/>
      <scheme val="minor"/>
    </font>
    <font>
      <b/>
      <sz val="11"/>
      <color theme="3"/>
      <name val="Calibri"/>
      <family val="2"/>
      <scheme val="minor"/>
    </font>
    <font>
      <sz val="11"/>
      <color indexed="8"/>
      <name val="Calibri"/>
      <family val="2"/>
    </font>
    <font>
      <b/>
      <sz val="11"/>
      <color theme="5"/>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1" fillId="0" borderId="1" xfId="0" applyFont="1" applyBorder="1"/>
    <xf numFmtId="0" fontId="0" fillId="0" borderId="0" xfId="0"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2" borderId="0" xfId="0" applyFill="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center" vertical="center"/>
    </xf>
    <xf numFmtId="0" fontId="0" fillId="0" borderId="0" xfId="0" applyFill="1" applyBorder="1" applyAlignment="1">
      <alignment horizontal="center" vertical="center"/>
    </xf>
    <xf numFmtId="16" fontId="0" fillId="0" borderId="0" xfId="0" applyNumberFormat="1" applyAlignment="1">
      <alignment horizontal="center"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0" xfId="0" applyBorder="1"/>
    <xf numFmtId="0" fontId="0" fillId="0" borderId="4" xfId="0" applyBorder="1" applyAlignment="1">
      <alignment vertical="center" wrapText="1"/>
    </xf>
    <xf numFmtId="0" fontId="0" fillId="0" borderId="0" xfId="0" applyFill="1" applyBorder="1" applyAlignment="1">
      <alignment horizontal="center" vertical="center" wrapText="1"/>
    </xf>
    <xf numFmtId="0" fontId="4" fillId="0" borderId="1" xfId="0" applyFont="1" applyBorder="1" applyAlignment="1">
      <alignment horizontal="center" vertical="center"/>
    </xf>
    <xf numFmtId="0" fontId="0" fillId="0" borderId="0" xfId="0" applyFill="1"/>
    <xf numFmtId="0" fontId="6" fillId="0" borderId="1" xfId="0" applyFont="1" applyBorder="1" applyAlignment="1">
      <alignment horizontal="center" vertical="center"/>
    </xf>
    <xf numFmtId="0" fontId="7" fillId="0" borderId="0" xfId="0" applyFont="1"/>
    <xf numFmtId="0" fontId="7" fillId="0" borderId="0" xfId="0" applyFont="1" applyAlignment="1">
      <alignment horizontal="center" vertical="center"/>
    </xf>
    <xf numFmtId="0" fontId="5" fillId="0" borderId="0" xfId="0" applyFont="1" applyAlignment="1">
      <alignment horizontal="center" vertical="center"/>
    </xf>
    <xf numFmtId="49" fontId="0" fillId="0" borderId="0" xfId="0" applyNumberFormat="1"/>
    <xf numFmtId="0" fontId="0" fillId="3" borderId="0" xfId="0" applyFill="1"/>
    <xf numFmtId="0" fontId="0" fillId="4" borderId="0" xfId="0" applyFill="1"/>
    <xf numFmtId="0" fontId="0" fillId="2" borderId="0" xfId="0" applyFill="1"/>
    <xf numFmtId="0" fontId="1" fillId="2" borderId="0" xfId="0" applyFont="1" applyFill="1" applyAlignment="1">
      <alignment horizontal="center" vertical="center"/>
    </xf>
    <xf numFmtId="0" fontId="1" fillId="5" borderId="1" xfId="0" applyFont="1" applyFill="1" applyBorder="1"/>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16" fontId="0" fillId="6" borderId="1" xfId="0" applyNumberFormat="1" applyFill="1" applyBorder="1" applyAlignment="1">
      <alignment horizontal="center" vertical="center"/>
    </xf>
    <xf numFmtId="0" fontId="0" fillId="6" borderId="5" xfId="0" applyFill="1" applyBorder="1" applyAlignment="1">
      <alignment horizontal="center" vertical="center"/>
    </xf>
    <xf numFmtId="0" fontId="0" fillId="6"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DIMENSIONES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'Actividad 4'!$D$21:$H$21</c:f>
              <c:numCache>
                <c:formatCode>General</c:formatCode>
                <c:ptCount val="5"/>
                <c:pt idx="0">
                  <c:v>9.6999999999999993</c:v>
                </c:pt>
                <c:pt idx="1">
                  <c:v>10.8</c:v>
                </c:pt>
                <c:pt idx="2">
                  <c:v>6.8</c:v>
                </c:pt>
                <c:pt idx="3">
                  <c:v>8.5</c:v>
                </c:pt>
                <c:pt idx="4">
                  <c:v>9.1</c:v>
                </c:pt>
              </c:numCache>
            </c:numRef>
          </c:val>
          <c:extLst>
            <c:ext xmlns:c16="http://schemas.microsoft.com/office/drawing/2014/chart" uri="{C3380CC4-5D6E-409C-BE32-E72D297353CC}">
              <c16:uniqueId val="{00000000-37E0-4341-A914-5D283FC76F22}"/>
            </c:ext>
          </c:extLst>
        </c:ser>
        <c:dLbls>
          <c:showLegendKey val="0"/>
          <c:showVal val="0"/>
          <c:showCatName val="0"/>
          <c:showSerName val="0"/>
          <c:showPercent val="0"/>
          <c:showBubbleSize val="0"/>
        </c:dLbls>
        <c:gapWidth val="219"/>
        <c:overlap val="-27"/>
        <c:axId val="862039151"/>
        <c:axId val="862047055"/>
      </c:barChart>
      <c:catAx>
        <c:axId val="86203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47055"/>
        <c:crosses val="autoZero"/>
        <c:auto val="1"/>
        <c:lblAlgn val="ctr"/>
        <c:lblOffset val="100"/>
        <c:noMultiLvlLbl val="0"/>
      </c:catAx>
      <c:valAx>
        <c:axId val="86204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39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ALUMNOS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'Actividad 4'!$I$10:$I$19</c:f>
              <c:numCache>
                <c:formatCode>General</c:formatCode>
                <c:ptCount val="10"/>
                <c:pt idx="0">
                  <c:v>60</c:v>
                </c:pt>
                <c:pt idx="1">
                  <c:v>10</c:v>
                </c:pt>
                <c:pt idx="2">
                  <c:v>97</c:v>
                </c:pt>
                <c:pt idx="3">
                  <c:v>40</c:v>
                </c:pt>
                <c:pt idx="4">
                  <c:v>35</c:v>
                </c:pt>
                <c:pt idx="5">
                  <c:v>40</c:v>
                </c:pt>
                <c:pt idx="6">
                  <c:v>22</c:v>
                </c:pt>
                <c:pt idx="7">
                  <c:v>25</c:v>
                </c:pt>
                <c:pt idx="8">
                  <c:v>70</c:v>
                </c:pt>
                <c:pt idx="9">
                  <c:v>50</c:v>
                </c:pt>
              </c:numCache>
            </c:numRef>
          </c:val>
          <c:smooth val="0"/>
          <c:extLst>
            <c:ext xmlns:c16="http://schemas.microsoft.com/office/drawing/2014/chart" uri="{C3380CC4-5D6E-409C-BE32-E72D297353CC}">
              <c16:uniqueId val="{00000000-FB02-4CE1-BD64-6DA551ECD39E}"/>
            </c:ext>
          </c:extLst>
        </c:ser>
        <c:dLbls>
          <c:showLegendKey val="0"/>
          <c:showVal val="0"/>
          <c:showCatName val="0"/>
          <c:showSerName val="0"/>
          <c:showPercent val="0"/>
          <c:showBubbleSize val="0"/>
        </c:dLbls>
        <c:smooth val="0"/>
        <c:axId val="864955103"/>
        <c:axId val="864947199"/>
      </c:lineChart>
      <c:catAx>
        <c:axId val="8649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47199"/>
        <c:crosses val="autoZero"/>
        <c:auto val="1"/>
        <c:lblAlgn val="ctr"/>
        <c:lblOffset val="100"/>
        <c:noMultiLvlLbl val="0"/>
      </c:catAx>
      <c:valAx>
        <c:axId val="86494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5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ESTANCIA HOSPITALARIA</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490-4867-BBE3-82F58086CD3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90-4867-BBE3-82F58086CD3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90-4867-BBE3-82F58086CD3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490-4867-BBE3-82F58086CD3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490-4867-BBE3-82F58086CD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'Actividad 8'!$F$26:$F$30</c:f>
              <c:numCache>
                <c:formatCode>General</c:formatCode>
                <c:ptCount val="5"/>
                <c:pt idx="0">
                  <c:v>27</c:v>
                </c:pt>
                <c:pt idx="1">
                  <c:v>12</c:v>
                </c:pt>
                <c:pt idx="2">
                  <c:v>4</c:v>
                </c:pt>
                <c:pt idx="3">
                  <c:v>1</c:v>
                </c:pt>
                <c:pt idx="4">
                  <c:v>3</c:v>
                </c:pt>
              </c:numCache>
            </c:numRef>
          </c:val>
          <c:extLst>
            <c:ext xmlns:c16="http://schemas.microsoft.com/office/drawing/2014/chart" uri="{C3380CC4-5D6E-409C-BE32-E72D297353CC}">
              <c16:uniqueId val="{00000000-5B3D-47D9-9234-593C2160F62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LLEGADAS TARDES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FF-4965-974E-32FB3E97E0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FF-4965-974E-32FB3E97E0F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FF-4965-974E-32FB3E97E0F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FF-4965-974E-32FB3E97E0F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0FF-4965-974E-32FB3E97E0F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'Actividad 9'!$H$29:$I$33</c:f>
              <c:multiLvlStrCache>
                <c:ptCount val="5"/>
                <c:lvl>
                  <c:pt idx="0">
                    <c:v>6,4  a 6,82</c:v>
                  </c:pt>
                  <c:pt idx="1">
                    <c:v>6,82 a 7,24</c:v>
                  </c:pt>
                  <c:pt idx="2">
                    <c:v>7,24  a 7,66</c:v>
                  </c:pt>
                  <c:pt idx="3">
                    <c:v>7,66  a  8,08</c:v>
                  </c:pt>
                  <c:pt idx="4">
                    <c:v>8,08   a  8,6</c:v>
                  </c:pt>
                </c:lvl>
                <c:lvl>
                  <c:pt idx="0">
                    <c:v>1</c:v>
                  </c:pt>
                  <c:pt idx="1">
                    <c:v>2</c:v>
                  </c:pt>
                  <c:pt idx="2">
                    <c:v>3</c:v>
                  </c:pt>
                  <c:pt idx="3">
                    <c:v>4</c:v>
                  </c:pt>
                  <c:pt idx="4">
                    <c:v>5</c:v>
                  </c:pt>
                </c:lvl>
              </c:multiLvlStrCache>
            </c:multiLvlStrRef>
          </c:cat>
          <c:val>
            <c:numRef>
              <c:f>'Actividad 9'!$J$29:$J$33</c:f>
              <c:numCache>
                <c:formatCode>General</c:formatCode>
                <c:ptCount val="5"/>
                <c:pt idx="0">
                  <c:v>1</c:v>
                </c:pt>
                <c:pt idx="1">
                  <c:v>12</c:v>
                </c:pt>
                <c:pt idx="2">
                  <c:v>8</c:v>
                </c:pt>
                <c:pt idx="3">
                  <c:v>6</c:v>
                </c:pt>
                <c:pt idx="4">
                  <c:v>3</c:v>
                </c:pt>
              </c:numCache>
            </c:numRef>
          </c:val>
          <c:extLst>
            <c:ext xmlns:c16="http://schemas.microsoft.com/office/drawing/2014/chart" uri="{C3380CC4-5D6E-409C-BE32-E72D297353CC}">
              <c16:uniqueId val="{00000000-60FD-46D1-B78E-FA3F053893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180975</xdr:rowOff>
    </xdr:from>
    <xdr:to>
      <xdr:col>17</xdr:col>
      <xdr:colOff>1</xdr:colOff>
      <xdr:row>6</xdr:row>
      <xdr:rowOff>9524</xdr:rowOff>
    </xdr:to>
    <xdr:sp macro="" textlink="">
      <xdr:nvSpPr>
        <xdr:cNvPr id="2" name="1 CuadroTexto"/>
        <xdr:cNvSpPr txBox="1"/>
      </xdr:nvSpPr>
      <xdr:spPr>
        <a:xfrm>
          <a:off x="609601" y="180975"/>
          <a:ext cx="9753600" cy="971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a:t>El departamento de graduados de la UNLA ha consultado en la región a diversas empresas acerca de la cantidad de s Lic. en Sistemas que prestan servicios en las mismas , obteniendo el siguiente conjunto de datos: 22 12 15 19 21 15 13 10 17 ¿ En cuantas de las empresas consultadas trabajan ?: 1. Exactamente 15 Lic. en Sistemas 2. Menos de 15 Lic. en Sistemas 3. A lo sumo 15 Lic. en Sistemas 4. Por lo menos 15 Lic. en Sistemas 5. Más de 15 Lic. Sistemas Hallar el modo, mediana ,promedio, variancia y coeficiente de variación.</a:t>
          </a:r>
          <a:endParaRPr lang="es-AR" sz="1100"/>
        </a:p>
      </xdr:txBody>
    </xdr:sp>
    <xdr:clientData/>
  </xdr:twoCellAnchor>
  <xdr:twoCellAnchor>
    <xdr:from>
      <xdr:col>4</xdr:col>
      <xdr:colOff>0</xdr:colOff>
      <xdr:row>7</xdr:row>
      <xdr:rowOff>0</xdr:rowOff>
    </xdr:from>
    <xdr:to>
      <xdr:col>15</xdr:col>
      <xdr:colOff>9525</xdr:colOff>
      <xdr:row>18</xdr:row>
      <xdr:rowOff>0</xdr:rowOff>
    </xdr:to>
    <xdr:sp macro="" textlink="">
      <xdr:nvSpPr>
        <xdr:cNvPr id="3" name="CuadroTexto 2"/>
        <xdr:cNvSpPr txBox="1"/>
      </xdr:nvSpPr>
      <xdr:spPr>
        <a:xfrm>
          <a:off x="2438400" y="1333500"/>
          <a:ext cx="671512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ysClr val="windowText" lastClr="000000"/>
              </a:solidFill>
              <a:effectLst/>
              <a:latin typeface="+mn-lt"/>
              <a:ea typeface="+mn-ea"/>
              <a:cs typeface="+mn-cs"/>
            </a:rPr>
            <a:t>¿ En cuantas de las empresas consultadas trabajan ?</a:t>
          </a:r>
          <a:endParaRPr lang="en-US" sz="1100" b="1" i="0">
            <a:solidFill>
              <a:sysClr val="windowText" lastClr="000000"/>
            </a:solidFill>
            <a:effectLst/>
            <a:latin typeface="+mn-lt"/>
            <a:ea typeface="+mn-ea"/>
            <a:cs typeface="+mn-cs"/>
          </a:endParaRP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1.Exactamente 15 Lic. en Sistemas:</a:t>
          </a:r>
          <a:r>
            <a:rPr lang="en-US" sz="1100" b="0" i="0">
              <a:solidFill>
                <a:schemeClr val="dk1"/>
              </a:solidFill>
              <a:effectLst/>
              <a:latin typeface="+mn-lt"/>
              <a:ea typeface="+mn-ea"/>
              <a:cs typeface="+mn-cs"/>
            </a:rPr>
            <a:t> Hay dos empresas en las que trabajan exactamente 15 Lic. en Sistemas.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2.Menos de 15 Lic. en Sistemas:</a:t>
          </a:r>
          <a:r>
            <a:rPr lang="en-US" sz="1100" b="0" i="0">
              <a:solidFill>
                <a:schemeClr val="dk1"/>
              </a:solidFill>
              <a:effectLst/>
              <a:latin typeface="+mn-lt"/>
              <a:ea typeface="+mn-ea"/>
              <a:cs typeface="+mn-cs"/>
            </a:rPr>
            <a:t> Hay cinco empresas en las que trabajan menos de 15 Lic. en Sistemas.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3.A lo sumo 15 Lic. en Sistemas:</a:t>
          </a:r>
          <a:r>
            <a:rPr lang="en-US" sz="1100" b="0" i="0">
              <a:solidFill>
                <a:schemeClr val="dk1"/>
              </a:solidFill>
              <a:effectLst/>
              <a:latin typeface="+mn-lt"/>
              <a:ea typeface="+mn-ea"/>
              <a:cs typeface="+mn-cs"/>
            </a:rPr>
            <a:t> Hay cinco empresas en las que trabajan a lo sumo 15 Lic. en Sistemas.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4.Por lo menos 15 Lic. en Sistemas:</a:t>
          </a:r>
          <a:r>
            <a:rPr lang="en-US" sz="1100" b="0" i="0">
              <a:solidFill>
                <a:schemeClr val="dk1"/>
              </a:solidFill>
              <a:effectLst/>
              <a:latin typeface="+mn-lt"/>
              <a:ea typeface="+mn-ea"/>
              <a:cs typeface="+mn-cs"/>
            </a:rPr>
            <a:t> Hay cuatro empresas en las que trabajan por lo menos 15 Lic. en Sistemas.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5.Más de 15 Lic. Sistemas:</a:t>
          </a:r>
          <a:r>
            <a:rPr lang="en-US" sz="1100" b="0" i="0">
              <a:solidFill>
                <a:schemeClr val="dk1"/>
              </a:solidFill>
              <a:effectLst/>
              <a:latin typeface="+mn-lt"/>
              <a:ea typeface="+mn-ea"/>
              <a:cs typeface="+mn-cs"/>
            </a:rPr>
            <a:t> Hay cuatro empresas en las que trabajan más de 15 Lic. en Sistemas.</a:t>
          </a:r>
        </a:p>
        <a:p>
          <a:endParaRPr lang="en-US" sz="1100"/>
        </a:p>
      </xdr:txBody>
    </xdr:sp>
    <xdr:clientData/>
  </xdr:twoCellAnchor>
  <xdr:twoCellAnchor>
    <xdr:from>
      <xdr:col>3</xdr:col>
      <xdr:colOff>600075</xdr:colOff>
      <xdr:row>26</xdr:row>
      <xdr:rowOff>190498</xdr:rowOff>
    </xdr:from>
    <xdr:to>
      <xdr:col>11</xdr:col>
      <xdr:colOff>9525</xdr:colOff>
      <xdr:row>35</xdr:row>
      <xdr:rowOff>190499</xdr:rowOff>
    </xdr:to>
    <xdr:sp macro="" textlink="">
      <xdr:nvSpPr>
        <xdr:cNvPr id="4" name="CuadroTexto 3"/>
        <xdr:cNvSpPr txBox="1"/>
      </xdr:nvSpPr>
      <xdr:spPr>
        <a:xfrm>
          <a:off x="2428875" y="5143498"/>
          <a:ext cx="5534025" cy="17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La moda </a:t>
          </a:r>
          <a:r>
            <a:rPr lang="en-US" sz="1100" b="0" i="0">
              <a:solidFill>
                <a:schemeClr val="dk1"/>
              </a:solidFill>
              <a:effectLst/>
              <a:latin typeface="+mn-lt"/>
              <a:ea typeface="+mn-ea"/>
              <a:cs typeface="+mn-cs"/>
            </a:rPr>
            <a:t>es el valor que más se repite en los datos</a:t>
          </a:r>
          <a:r>
            <a:rPr lang="en-US" sz="1100" b="0" i="0" baseline="0">
              <a:solidFill>
                <a:schemeClr val="dk1"/>
              </a:solidFill>
              <a:effectLst/>
              <a:latin typeface="+mn-lt"/>
              <a:ea typeface="+mn-ea"/>
              <a:cs typeface="+mn-cs"/>
            </a:rPr>
            <a:t>  (15)</a:t>
          </a:r>
        </a:p>
        <a:p>
          <a:r>
            <a:rPr lang="en-US" sz="1100" b="1" i="0">
              <a:solidFill>
                <a:schemeClr val="dk1"/>
              </a:solidFill>
              <a:effectLst/>
              <a:latin typeface="+mn-lt"/>
              <a:ea typeface="+mn-ea"/>
              <a:cs typeface="+mn-cs"/>
            </a:rPr>
            <a:t>La mediana </a:t>
          </a:r>
          <a:r>
            <a:rPr lang="en-US" sz="1100" b="0" i="0">
              <a:solidFill>
                <a:schemeClr val="dk1"/>
              </a:solidFill>
              <a:effectLst/>
              <a:latin typeface="+mn-lt"/>
              <a:ea typeface="+mn-ea"/>
              <a:cs typeface="+mn-cs"/>
            </a:rPr>
            <a:t>es el valor central cuando los datos están ordenados</a:t>
          </a:r>
          <a:r>
            <a:rPr lang="en-US" sz="1100" b="0" i="0" baseline="0">
              <a:solidFill>
                <a:schemeClr val="dk1"/>
              </a:solidFill>
              <a:effectLst/>
              <a:latin typeface="+mn-lt"/>
              <a:ea typeface="+mn-ea"/>
              <a:cs typeface="+mn-cs"/>
            </a:rPr>
            <a:t>  (15)</a:t>
          </a:r>
        </a:p>
        <a:p>
          <a:r>
            <a:rPr lang="en-US" sz="1100" b="1" i="0">
              <a:solidFill>
                <a:schemeClr val="dk1"/>
              </a:solidFill>
              <a:effectLst/>
              <a:latin typeface="+mn-lt"/>
              <a:ea typeface="+mn-ea"/>
              <a:cs typeface="+mn-cs"/>
            </a:rPr>
            <a:t>El promedio</a:t>
          </a:r>
          <a:r>
            <a:rPr lang="en-US" sz="1100" b="0" i="0">
              <a:solidFill>
                <a:schemeClr val="dk1"/>
              </a:solidFill>
              <a:effectLst/>
              <a:latin typeface="+mn-lt"/>
              <a:ea typeface="+mn-ea"/>
              <a:cs typeface="+mn-cs"/>
            </a:rPr>
            <a:t>, se suma todos los valores y se divide por la cantidad de datos</a:t>
          </a:r>
          <a:r>
            <a:rPr lang="en-US" sz="1100" b="0" i="0" baseline="0">
              <a:solidFill>
                <a:schemeClr val="dk1"/>
              </a:solidFill>
              <a:effectLst/>
              <a:latin typeface="+mn-lt"/>
              <a:ea typeface="+mn-ea"/>
              <a:cs typeface="+mn-cs"/>
            </a:rPr>
            <a:t> (16)</a:t>
          </a:r>
        </a:p>
        <a:p>
          <a:r>
            <a:rPr lang="en-US" sz="1100" b="1" i="0">
              <a:solidFill>
                <a:schemeClr val="dk1"/>
              </a:solidFill>
              <a:effectLst/>
              <a:latin typeface="+mn-lt"/>
              <a:ea typeface="+mn-ea"/>
              <a:cs typeface="+mn-cs"/>
            </a:rPr>
            <a:t>La varianza</a:t>
          </a:r>
          <a:r>
            <a:rPr lang="en-US" sz="1100" b="0" i="0">
              <a:solidFill>
                <a:schemeClr val="dk1"/>
              </a:solidFill>
              <a:effectLst/>
              <a:latin typeface="+mn-lt"/>
              <a:ea typeface="+mn-ea"/>
              <a:cs typeface="+mn-cs"/>
            </a:rPr>
            <a:t> mide la dispersión de los datos,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primero se calcula la diferencia entre cada dato y </a:t>
          </a:r>
          <a:r>
            <a:rPr lang="en-US" sz="1100" b="1" i="0">
              <a:solidFill>
                <a:schemeClr val="dk1"/>
              </a:solidFill>
              <a:effectLst/>
              <a:latin typeface="+mn-lt"/>
              <a:ea typeface="+mn-ea"/>
              <a:cs typeface="+mn-cs"/>
            </a:rPr>
            <a:t>La media</a:t>
          </a:r>
          <a:r>
            <a:rPr lang="en-US" sz="1100" b="0" i="0">
              <a:solidFill>
                <a:schemeClr val="dk1"/>
              </a:solidFill>
              <a:effectLst/>
              <a:latin typeface="+mn-lt"/>
              <a:ea typeface="+mn-ea"/>
              <a:cs typeface="+mn-cs"/>
            </a:rPr>
            <a:t>, se eleva al cuadrado esas diferencias, se suma todos los cuadrados y luego se divide entre el número de datos</a:t>
          </a:r>
          <a:r>
            <a:rPr lang="en-US" sz="1100" b="0" i="0" baseline="0">
              <a:solidFill>
                <a:schemeClr val="dk1"/>
              </a:solidFill>
              <a:effectLst/>
              <a:latin typeface="+mn-lt"/>
              <a:ea typeface="+mn-ea"/>
              <a:cs typeface="+mn-cs"/>
            </a:rPr>
            <a:t> (14,88)</a:t>
          </a:r>
        </a:p>
        <a:p>
          <a:r>
            <a:rPr lang="en-US" sz="1100" b="1" i="0">
              <a:solidFill>
                <a:schemeClr val="dk1"/>
              </a:solidFill>
              <a:effectLst/>
              <a:latin typeface="+mn-lt"/>
              <a:ea typeface="+mn-ea"/>
              <a:cs typeface="+mn-cs"/>
            </a:rPr>
            <a:t>La desviación estándar </a:t>
          </a:r>
          <a:r>
            <a:rPr lang="en-US" sz="1100" b="0" i="0">
              <a:solidFill>
                <a:schemeClr val="dk1"/>
              </a:solidFill>
              <a:effectLst/>
              <a:latin typeface="+mn-lt"/>
              <a:ea typeface="+mn-ea"/>
              <a:cs typeface="+mn-cs"/>
            </a:rPr>
            <a:t>es la raíz cuadrada de la varianza (3,85)</a:t>
          </a:r>
        </a:p>
        <a:p>
          <a:r>
            <a:rPr lang="en-US" sz="1100" b="1" i="0">
              <a:solidFill>
                <a:schemeClr val="dk1"/>
              </a:solidFill>
              <a:effectLst/>
              <a:latin typeface="+mn-lt"/>
              <a:ea typeface="+mn-ea"/>
              <a:cs typeface="+mn-cs"/>
            </a:rPr>
            <a:t>El coeficiente de variación </a:t>
          </a:r>
          <a:r>
            <a:rPr lang="en-US" sz="1100" b="0" i="0">
              <a:solidFill>
                <a:schemeClr val="dk1"/>
              </a:solidFill>
              <a:effectLst/>
              <a:latin typeface="+mn-lt"/>
              <a:ea typeface="+mn-ea"/>
              <a:cs typeface="+mn-cs"/>
            </a:rPr>
            <a:t>es la desviación estándar dividida por la media, expresada como un porcentaje</a:t>
          </a:r>
          <a:r>
            <a:rPr lang="en-US" sz="1100" b="0" i="0" baseline="0">
              <a:solidFill>
                <a:schemeClr val="dk1"/>
              </a:solidFill>
              <a:effectLst/>
              <a:latin typeface="+mn-lt"/>
              <a:ea typeface="+mn-ea"/>
              <a:cs typeface="+mn-cs"/>
            </a:rPr>
            <a:t> (24%)</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xdr:txBody>
    </xdr:sp>
    <xdr:clientData/>
  </xdr:twoCellAnchor>
  <xdr:twoCellAnchor>
    <xdr:from>
      <xdr:col>12</xdr:col>
      <xdr:colOff>0</xdr:colOff>
      <xdr:row>18</xdr:row>
      <xdr:rowOff>171451</xdr:rowOff>
    </xdr:from>
    <xdr:to>
      <xdr:col>16</xdr:col>
      <xdr:colOff>9525</xdr:colOff>
      <xdr:row>28</xdr:row>
      <xdr:rowOff>28575</xdr:rowOff>
    </xdr:to>
    <xdr:sp macro="" textlink="">
      <xdr:nvSpPr>
        <xdr:cNvPr id="5" name="CuadroTexto 4"/>
        <xdr:cNvSpPr txBox="1"/>
      </xdr:nvSpPr>
      <xdr:spPr>
        <a:xfrm>
          <a:off x="8562975" y="3600451"/>
          <a:ext cx="2447925" cy="1762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para hacer</a:t>
          </a:r>
          <a:r>
            <a:rPr lang="en-US" sz="1100" baseline="0"/>
            <a:t> el </a:t>
          </a:r>
          <a:r>
            <a:rPr lang="en-US" sz="1100" b="1" baseline="0"/>
            <a:t>coeficiente de variacion:</a:t>
          </a:r>
        </a:p>
        <a:p>
          <a:endParaRPr lang="en-US" sz="1100" b="1" baseline="0"/>
        </a:p>
        <a:p>
          <a:r>
            <a:rPr lang="en-US" sz="1100" baseline="0"/>
            <a:t>1. </a:t>
          </a:r>
          <a:r>
            <a:rPr lang="en-US" sz="1100" b="1" baseline="0"/>
            <a:t>desvio</a:t>
          </a:r>
          <a:r>
            <a:rPr lang="en-US" sz="1100" baseline="0"/>
            <a:t> (toda la lista de datos)</a:t>
          </a:r>
        </a:p>
        <a:p>
          <a:endParaRPr lang="en-US" sz="1100" baseline="0"/>
        </a:p>
        <a:p>
          <a:r>
            <a:rPr lang="en-US" sz="1100" baseline="0"/>
            <a:t>2. </a:t>
          </a:r>
          <a:r>
            <a:rPr lang="en-US" sz="1100" b="1" baseline="0"/>
            <a:t>desvio / promedio</a:t>
          </a:r>
        </a:p>
        <a:p>
          <a:endParaRPr lang="en-US" sz="1100" b="1" baseline="0"/>
        </a:p>
        <a:p>
          <a:r>
            <a:rPr lang="en-US" sz="1100" b="1" baseline="0"/>
            <a:t>el resto se hace sobre el total de los datos o la lista de datos directamente dicha.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9525</xdr:colOff>
      <xdr:row>7</xdr:row>
      <xdr:rowOff>0</xdr:rowOff>
    </xdr:to>
    <xdr:sp macro="" textlink="">
      <xdr:nvSpPr>
        <xdr:cNvPr id="2" name="1 CuadroTexto"/>
        <xdr:cNvSpPr txBox="1"/>
      </xdr:nvSpPr>
      <xdr:spPr>
        <a:xfrm>
          <a:off x="2286000" y="190500"/>
          <a:ext cx="53435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Se han registrado 20 observaciones de los retrasos de en minutos de los arribos de ómnibus en una terminal., que se detallan en la tabla por frecuencia simple ;</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 a.- Hallar la moda, mediana , punto medio, promedio, variancia ,desvío standard y coeficiente de variación  </a:t>
          </a:r>
        </a:p>
        <a:p>
          <a:r>
            <a:rPr lang="en-US" sz="1100" b="0" i="0" u="none" strike="noStrike" baseline="0" smtClean="0">
              <a:solidFill>
                <a:schemeClr val="dk1"/>
              </a:solidFill>
              <a:latin typeface="+mn-lt"/>
              <a:ea typeface="+mn-ea"/>
              <a:cs typeface="+mn-cs"/>
            </a:rPr>
            <a:t> b.- significar e Interpretar lo hallado . </a:t>
          </a:r>
          <a:endParaRPr lang="es-AR" sz="1100"/>
        </a:p>
      </xdr:txBody>
    </xdr:sp>
    <xdr:clientData/>
  </xdr:twoCellAnchor>
  <xdr:twoCellAnchor editAs="oneCell">
    <xdr:from>
      <xdr:col>5</xdr:col>
      <xdr:colOff>9524</xdr:colOff>
      <xdr:row>25</xdr:row>
      <xdr:rowOff>180974</xdr:rowOff>
    </xdr:from>
    <xdr:to>
      <xdr:col>8</xdr:col>
      <xdr:colOff>0</xdr:colOff>
      <xdr:row>29</xdr:row>
      <xdr:rowOff>19049</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399" y="4972049"/>
          <a:ext cx="3590926"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1181100</xdr:colOff>
      <xdr:row>25</xdr:row>
      <xdr:rowOff>180975</xdr:rowOff>
    </xdr:from>
    <xdr:to>
      <xdr:col>12</xdr:col>
      <xdr:colOff>0</xdr:colOff>
      <xdr:row>32</xdr:row>
      <xdr:rowOff>9525</xdr:rowOff>
    </xdr:to>
    <xdr:sp macro="" textlink="">
      <xdr:nvSpPr>
        <xdr:cNvPr id="6" name="CuadroTexto 5"/>
        <xdr:cNvSpPr txBox="1"/>
      </xdr:nvSpPr>
      <xdr:spPr>
        <a:xfrm>
          <a:off x="9448800" y="4972050"/>
          <a:ext cx="35433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Lm</a:t>
          </a:r>
          <a:r>
            <a:rPr lang="en-US" sz="1100" b="0" i="0">
              <a:solidFill>
                <a:schemeClr val="dk1"/>
              </a:solidFill>
              <a:effectLst/>
              <a:latin typeface="+mn-lt"/>
              <a:ea typeface="+mn-ea"/>
              <a:cs typeface="+mn-cs"/>
            </a:rPr>
            <a:t>​ es el límite inferior del intervalo mediano </a:t>
          </a:r>
        </a:p>
        <a:p>
          <a:r>
            <a:rPr lang="en-US" sz="1100" b="0" i="0">
              <a:solidFill>
                <a:schemeClr val="dk1"/>
              </a:solidFill>
              <a:effectLst/>
              <a:latin typeface="+mn-lt"/>
              <a:ea typeface="+mn-ea"/>
              <a:cs typeface="+mn-cs"/>
            </a:rPr>
            <a:t>(2 en este caso).</a:t>
          </a:r>
        </a:p>
        <a:p>
          <a:r>
            <a:rPr lang="en-US" sz="1100" b="0" i="1">
              <a:solidFill>
                <a:schemeClr val="dk1"/>
              </a:solidFill>
              <a:effectLst/>
              <a:latin typeface="+mn-lt"/>
              <a:ea typeface="+mn-ea"/>
              <a:cs typeface="+mn-cs"/>
            </a:rPr>
            <a:t>fm</a:t>
          </a:r>
          <a:r>
            <a:rPr lang="en-US" sz="1100" b="0" i="0">
              <a:solidFill>
                <a:schemeClr val="dk1"/>
              </a:solidFill>
              <a:effectLst/>
              <a:latin typeface="+mn-lt"/>
              <a:ea typeface="+mn-ea"/>
              <a:cs typeface="+mn-cs"/>
            </a:rPr>
            <a:t>​ es la frecuencia del intervalo mediano (7 en este caso).</a:t>
          </a:r>
        </a:p>
        <a:p>
          <a:r>
            <a:rPr lang="en-US" sz="1100" b="0" i="1">
              <a:solidFill>
                <a:schemeClr val="dk1"/>
              </a:solidFill>
              <a:effectLst/>
              <a:latin typeface="+mn-lt"/>
              <a:ea typeface="+mn-ea"/>
              <a:cs typeface="+mn-cs"/>
            </a:rPr>
            <a:t>Fanterior</a:t>
          </a:r>
          <a:r>
            <a:rPr lang="en-US" sz="1100" b="0" i="0">
              <a:solidFill>
                <a:schemeClr val="dk1"/>
              </a:solidFill>
              <a:effectLst/>
              <a:latin typeface="+mn-lt"/>
              <a:ea typeface="+mn-ea"/>
              <a:cs typeface="+mn-cs"/>
            </a:rPr>
            <a:t>​ es la suma acumulativa de frecuencias del intervalo anterior al mediano (8 en este caso).</a:t>
          </a:r>
        </a:p>
        <a:p>
          <a:r>
            <a:rPr lang="en-US" sz="1100" b="0" i="1">
              <a:solidFill>
                <a:schemeClr val="dk1"/>
              </a:solidFill>
              <a:effectLst/>
              <a:latin typeface="+mn-lt"/>
              <a:ea typeface="+mn-ea"/>
              <a:cs typeface="+mn-cs"/>
            </a:rPr>
            <a:t>i</a:t>
          </a:r>
          <a:r>
            <a:rPr lang="en-US" sz="1100" b="0" i="0">
              <a:solidFill>
                <a:schemeClr val="dk1"/>
              </a:solidFill>
              <a:effectLst/>
              <a:latin typeface="+mn-lt"/>
              <a:ea typeface="+mn-ea"/>
              <a:cs typeface="+mn-cs"/>
            </a:rPr>
            <a:t> es la amplitud del intervalo (2 en este caso).</a:t>
          </a:r>
        </a:p>
        <a:p>
          <a:endParaRPr lang="en-US" sz="1100"/>
        </a:p>
      </xdr:txBody>
    </xdr:sp>
    <xdr:clientData/>
  </xdr:twoCellAnchor>
  <xdr:twoCellAnchor>
    <xdr:from>
      <xdr:col>1</xdr:col>
      <xdr:colOff>742950</xdr:colOff>
      <xdr:row>29</xdr:row>
      <xdr:rowOff>180975</xdr:rowOff>
    </xdr:from>
    <xdr:to>
      <xdr:col>7</xdr:col>
      <xdr:colOff>19050</xdr:colOff>
      <xdr:row>37</xdr:row>
      <xdr:rowOff>19050</xdr:rowOff>
    </xdr:to>
    <xdr:sp macro="" textlink="">
      <xdr:nvSpPr>
        <xdr:cNvPr id="7" name="CuadroTexto 6"/>
        <xdr:cNvSpPr txBox="1"/>
      </xdr:nvSpPr>
      <xdr:spPr>
        <a:xfrm>
          <a:off x="1504950" y="5734050"/>
          <a:ext cx="67818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La moda (1) representa el valor más frecuente en los retrasos de los arribos de ómnibus.</a:t>
          </a:r>
        </a:p>
        <a:p>
          <a:r>
            <a:rPr lang="en-US" sz="1100" b="0" i="0">
              <a:solidFill>
                <a:schemeClr val="dk1"/>
              </a:solidFill>
              <a:effectLst/>
              <a:latin typeface="+mn-lt"/>
              <a:ea typeface="+mn-ea"/>
              <a:cs typeface="+mn-cs"/>
            </a:rPr>
            <a:t>La mediana (2,57) es el valor que divide el conjunto de datos en dos mitades iguales.</a:t>
          </a:r>
        </a:p>
        <a:p>
          <a:r>
            <a:rPr lang="en-US" sz="1100" b="0" i="0">
              <a:solidFill>
                <a:schemeClr val="dk1"/>
              </a:solidFill>
              <a:effectLst/>
              <a:latin typeface="+mn-lt"/>
              <a:ea typeface="+mn-ea"/>
              <a:cs typeface="+mn-cs"/>
            </a:rPr>
            <a:t>El promedio (3.1) es la media de todos los retrasos de los arribos.</a:t>
          </a:r>
        </a:p>
        <a:p>
          <a:r>
            <a:rPr lang="en-US" sz="1100" b="0" i="0">
              <a:solidFill>
                <a:schemeClr val="dk1"/>
              </a:solidFill>
              <a:effectLst/>
              <a:latin typeface="+mn-lt"/>
              <a:ea typeface="+mn-ea"/>
              <a:cs typeface="+mn-cs"/>
            </a:rPr>
            <a:t>La varianza (2,09) mide la dispersión de los datos con respecto a la media.</a:t>
          </a:r>
        </a:p>
        <a:p>
          <a:r>
            <a:rPr lang="en-US" sz="1100" b="0" i="0">
              <a:solidFill>
                <a:schemeClr val="dk1"/>
              </a:solidFill>
              <a:effectLst/>
              <a:latin typeface="+mn-lt"/>
              <a:ea typeface="+mn-ea"/>
              <a:cs typeface="+mn-cs"/>
            </a:rPr>
            <a:t>El desvío estándar (1,70) es una medida de la dispersión que tiene la misma unidad que los datos originales.</a:t>
          </a:r>
        </a:p>
        <a:p>
          <a:r>
            <a:rPr lang="en-US" sz="1100" b="0" i="0">
              <a:solidFill>
                <a:schemeClr val="dk1"/>
              </a:solidFill>
              <a:effectLst/>
              <a:latin typeface="+mn-lt"/>
              <a:ea typeface="+mn-ea"/>
              <a:cs typeface="+mn-cs"/>
            </a:rPr>
            <a:t>El coeficiente de variación (54%) indica la variabilidad relativa en relación con la media.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752475</xdr:colOff>
      <xdr:row>1</xdr:row>
      <xdr:rowOff>0</xdr:rowOff>
    </xdr:from>
    <xdr:to>
      <xdr:col>10</xdr:col>
      <xdr:colOff>0</xdr:colOff>
      <xdr:row>7</xdr:row>
      <xdr:rowOff>0</xdr:rowOff>
    </xdr:to>
    <xdr:sp macro="" textlink="">
      <xdr:nvSpPr>
        <xdr:cNvPr id="2" name="CuadroTexto 1"/>
        <xdr:cNvSpPr txBox="1"/>
      </xdr:nvSpPr>
      <xdr:spPr>
        <a:xfrm>
          <a:off x="752475" y="190500"/>
          <a:ext cx="68675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 Dadas las calificaciones de los siguientes alumnos hallar : Hallar el modo, mediana , promedio, variancia ,desvío standard y coeficiente de variación y significar e Interpretar lo hallado . </a:t>
          </a:r>
          <a:endParaRPr lang="en-US" sz="1100"/>
        </a:p>
      </xdr:txBody>
    </xdr:sp>
    <xdr:clientData/>
  </xdr:twoCellAnchor>
  <xdr:twoCellAnchor>
    <xdr:from>
      <xdr:col>2</xdr:col>
      <xdr:colOff>0</xdr:colOff>
      <xdr:row>22</xdr:row>
      <xdr:rowOff>0</xdr:rowOff>
    </xdr:from>
    <xdr:to>
      <xdr:col>8</xdr:col>
      <xdr:colOff>0</xdr:colOff>
      <xdr:row>36</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742950</xdr:colOff>
      <xdr:row>7</xdr:row>
      <xdr:rowOff>180975</xdr:rowOff>
    </xdr:from>
    <xdr:to>
      <xdr:col>16</xdr:col>
      <xdr:colOff>0</xdr:colOff>
      <xdr:row>22</xdr:row>
      <xdr:rowOff>19050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180975</xdr:rowOff>
    </xdr:from>
    <xdr:to>
      <xdr:col>13</xdr:col>
      <xdr:colOff>9526</xdr:colOff>
      <xdr:row>48</xdr:row>
      <xdr:rowOff>9526</xdr:rowOff>
    </xdr:to>
    <xdr:sp macro="" textlink="">
      <xdr:nvSpPr>
        <xdr:cNvPr id="5" name="CuadroTexto 4"/>
        <xdr:cNvSpPr txBox="1"/>
      </xdr:nvSpPr>
      <xdr:spPr>
        <a:xfrm>
          <a:off x="2790825" y="7334250"/>
          <a:ext cx="8562976" cy="192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El </a:t>
          </a:r>
          <a:r>
            <a:rPr lang="en-US" sz="1100" b="1" i="0">
              <a:solidFill>
                <a:schemeClr val="dk1"/>
              </a:solidFill>
              <a:effectLst/>
              <a:latin typeface="+mn-lt"/>
              <a:ea typeface="+mn-ea"/>
              <a:cs typeface="+mn-cs"/>
            </a:rPr>
            <a:t>modo</a:t>
          </a:r>
          <a:r>
            <a:rPr lang="en-US" sz="1100" b="0" i="0">
              <a:solidFill>
                <a:schemeClr val="dk1"/>
              </a:solidFill>
              <a:effectLst/>
              <a:latin typeface="+mn-lt"/>
              <a:ea typeface="+mn-ea"/>
              <a:cs typeface="+mn-cs"/>
            </a:rPr>
            <a:t> de las calificaciones es 5, lo que indica que la calificación 5 es la más común en este grupo de alumnos.</a:t>
          </a:r>
        </a:p>
        <a:p>
          <a:r>
            <a:rPr lang="en-US" sz="1100" b="0" i="0">
              <a:solidFill>
                <a:schemeClr val="dk1"/>
              </a:solidFill>
              <a:effectLst/>
              <a:latin typeface="+mn-lt"/>
              <a:ea typeface="+mn-ea"/>
              <a:cs typeface="+mn-cs"/>
            </a:rPr>
            <a:t>La </a:t>
          </a:r>
          <a:r>
            <a:rPr lang="en-US" sz="1100" b="1" i="0">
              <a:solidFill>
                <a:schemeClr val="dk1"/>
              </a:solidFill>
              <a:effectLst/>
              <a:latin typeface="+mn-lt"/>
              <a:ea typeface="+mn-ea"/>
              <a:cs typeface="+mn-cs"/>
            </a:rPr>
            <a:t>mediana</a:t>
          </a:r>
          <a:r>
            <a:rPr lang="en-US" sz="1100" b="0" i="0">
              <a:solidFill>
                <a:schemeClr val="dk1"/>
              </a:solidFill>
              <a:effectLst/>
              <a:latin typeface="+mn-lt"/>
              <a:ea typeface="+mn-ea"/>
              <a:cs typeface="+mn-cs"/>
            </a:rPr>
            <a:t> de las calificaciones es 40, lo que significa que la mitad de las calificaciones están por encima de 40 y la otra mitad está por debajo de 40.</a:t>
          </a:r>
        </a:p>
        <a:p>
          <a:r>
            <a:rPr lang="en-US" sz="1100" b="0" i="0">
              <a:solidFill>
                <a:schemeClr val="dk1"/>
              </a:solidFill>
              <a:effectLst/>
              <a:latin typeface="+mn-lt"/>
              <a:ea typeface="+mn-ea"/>
              <a:cs typeface="+mn-cs"/>
            </a:rPr>
            <a:t>El </a:t>
          </a:r>
          <a:r>
            <a:rPr lang="en-US" sz="1100" b="1" i="0">
              <a:solidFill>
                <a:schemeClr val="dk1"/>
              </a:solidFill>
              <a:effectLst/>
              <a:latin typeface="+mn-lt"/>
              <a:ea typeface="+mn-ea"/>
              <a:cs typeface="+mn-cs"/>
            </a:rPr>
            <a:t>promedio</a:t>
          </a:r>
          <a:r>
            <a:rPr lang="en-US" sz="1100" b="0" i="0">
              <a:solidFill>
                <a:schemeClr val="dk1"/>
              </a:solidFill>
              <a:effectLst/>
              <a:latin typeface="+mn-lt"/>
              <a:ea typeface="+mn-ea"/>
              <a:cs typeface="+mn-cs"/>
            </a:rPr>
            <a:t> de las calificaciones es aproximadamente 44,9, lo que indica el valor promedio de las calificaciones en este grupo.</a:t>
          </a:r>
        </a:p>
        <a:p>
          <a:r>
            <a:rPr lang="en-US" sz="1100" b="0" i="0">
              <a:solidFill>
                <a:schemeClr val="dk1"/>
              </a:solidFill>
              <a:effectLst/>
              <a:latin typeface="+mn-lt"/>
              <a:ea typeface="+mn-ea"/>
              <a:cs typeface="+mn-cs"/>
            </a:rPr>
            <a:t>La </a:t>
          </a:r>
          <a:r>
            <a:rPr lang="en-US" sz="1100" b="1" i="0">
              <a:solidFill>
                <a:schemeClr val="dk1"/>
              </a:solidFill>
              <a:effectLst/>
              <a:latin typeface="+mn-lt"/>
              <a:ea typeface="+mn-ea"/>
              <a:cs typeface="+mn-cs"/>
            </a:rPr>
            <a:t>varianza</a:t>
          </a:r>
          <a:r>
            <a:rPr lang="en-US" sz="1100" b="0" i="0">
              <a:solidFill>
                <a:schemeClr val="dk1"/>
              </a:solidFill>
              <a:effectLst/>
              <a:latin typeface="+mn-lt"/>
              <a:ea typeface="+mn-ea"/>
              <a:cs typeface="+mn-cs"/>
            </a:rPr>
            <a:t> de las calificaciones es 588,29 lo que sugiere una dispersión considerable de las calificaciones con respecto al promedio.</a:t>
          </a:r>
        </a:p>
        <a:p>
          <a:r>
            <a:rPr lang="en-US" sz="1100" b="0" i="0">
              <a:solidFill>
                <a:schemeClr val="dk1"/>
              </a:solidFill>
              <a:effectLst/>
              <a:latin typeface="+mn-lt"/>
              <a:ea typeface="+mn-ea"/>
              <a:cs typeface="+mn-cs"/>
            </a:rPr>
            <a:t>La </a:t>
          </a:r>
          <a:r>
            <a:rPr lang="en-US" sz="1100" b="1" i="0">
              <a:solidFill>
                <a:schemeClr val="dk1"/>
              </a:solidFill>
              <a:effectLst/>
              <a:latin typeface="+mn-lt"/>
              <a:ea typeface="+mn-ea"/>
              <a:cs typeface="+mn-cs"/>
            </a:rPr>
            <a:t>desviación estándar</a:t>
          </a:r>
          <a:r>
            <a:rPr lang="en-US" sz="1100" b="0" i="0">
              <a:solidFill>
                <a:schemeClr val="dk1"/>
              </a:solidFill>
              <a:effectLst/>
              <a:latin typeface="+mn-lt"/>
              <a:ea typeface="+mn-ea"/>
              <a:cs typeface="+mn-cs"/>
            </a:rPr>
            <a:t> de las calificaciones es aproximadamente 24,25 lo que indica que las calificaciones tienden a variar en promedio alrededor de 24,25 unidades del promedio.</a:t>
          </a:r>
        </a:p>
        <a:p>
          <a:r>
            <a:rPr lang="en-US" sz="1100" b="0" i="0">
              <a:solidFill>
                <a:schemeClr val="dk1"/>
              </a:solidFill>
              <a:effectLst/>
              <a:latin typeface="+mn-lt"/>
              <a:ea typeface="+mn-ea"/>
              <a:cs typeface="+mn-cs"/>
            </a:rPr>
            <a:t>El </a:t>
          </a:r>
          <a:r>
            <a:rPr lang="en-US" sz="1100" b="1" i="0">
              <a:solidFill>
                <a:schemeClr val="dk1"/>
              </a:solidFill>
              <a:effectLst/>
              <a:latin typeface="+mn-lt"/>
              <a:ea typeface="+mn-ea"/>
              <a:cs typeface="+mn-cs"/>
            </a:rPr>
            <a:t>coeficiente de variación</a:t>
          </a:r>
          <a:r>
            <a:rPr lang="en-US" sz="1100" b="0" i="0">
              <a:solidFill>
                <a:schemeClr val="dk1"/>
              </a:solidFill>
              <a:effectLst/>
              <a:latin typeface="+mn-lt"/>
              <a:ea typeface="+mn-ea"/>
              <a:cs typeface="+mn-cs"/>
            </a:rPr>
            <a:t> es aproximadamente 54%, lo que sugiere que la variación relativa de las calificaciones con respecto al promedio es del 54%. Esto indica una moderada dispersión relativa.</a:t>
          </a:r>
        </a:p>
        <a:p>
          <a:r>
            <a:rPr lang="en-US"/>
            <a:t/>
          </a:r>
          <a:br>
            <a:rPr lang="en-US"/>
          </a:b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0</xdr:row>
      <xdr:rowOff>190499</xdr:rowOff>
    </xdr:from>
    <xdr:to>
      <xdr:col>15</xdr:col>
      <xdr:colOff>9525</xdr:colOff>
      <xdr:row>6</xdr:row>
      <xdr:rowOff>9524</xdr:rowOff>
    </xdr:to>
    <xdr:sp macro="" textlink="">
      <xdr:nvSpPr>
        <xdr:cNvPr id="2" name="1 CuadroTexto"/>
        <xdr:cNvSpPr txBox="1"/>
      </xdr:nvSpPr>
      <xdr:spPr>
        <a:xfrm>
          <a:off x="762001" y="190499"/>
          <a:ext cx="10677524"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Ante el análisis de los datos anteriores y estimando que el promedio mensual de dos llegadas tardes es relativamente alto, se solicita un informe del encargado de personal quien alega que dicho promedio no afecta el ritmo normal de producción según lo expresa el responsable de producción . Para comprobar la veracidad de esta afirmación se verifican los correspondientes registros para analizar la duración en minutos de cada una de las 80 llegadas fuera de horario producidas el mes pasado. Al respecto se aclara que se cuenta con un sistema automático de control de entradas y salidas y que existe una tolerancia de 10 minutos para el horario de entrada. Muestra </a:t>
          </a:r>
          <a:r>
            <a:rPr lang="es-AR" sz="1100" baseline="0"/>
            <a:t> 69 DATOS</a:t>
          </a:r>
          <a:endParaRPr lang="es-AR" sz="1100"/>
        </a:p>
      </xdr:txBody>
    </xdr:sp>
    <xdr:clientData/>
  </xdr:twoCellAnchor>
  <xdr:twoCellAnchor>
    <xdr:from>
      <xdr:col>3</xdr:col>
      <xdr:colOff>0</xdr:colOff>
      <xdr:row>6</xdr:row>
      <xdr:rowOff>190499</xdr:rowOff>
    </xdr:from>
    <xdr:to>
      <xdr:col>14</xdr:col>
      <xdr:colOff>19050</xdr:colOff>
      <xdr:row>16</xdr:row>
      <xdr:rowOff>0</xdr:rowOff>
    </xdr:to>
    <xdr:sp macro="" textlink="">
      <xdr:nvSpPr>
        <xdr:cNvPr id="3" name="CuadroTexto 2"/>
        <xdr:cNvSpPr txBox="1"/>
      </xdr:nvSpPr>
      <xdr:spPr>
        <a:xfrm>
          <a:off x="2286000" y="1333499"/>
          <a:ext cx="8401050" cy="17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a.-Organizar los datos en una distribución de frecuencias ( intervalo h=1+(log n/log 2 y amplitud a=A/h) </a:t>
          </a:r>
        </a:p>
        <a:p>
          <a:r>
            <a:rPr lang="en-US" sz="1100" b="0" i="0" u="none" strike="noStrike" baseline="0" smtClean="0">
              <a:solidFill>
                <a:schemeClr val="dk1"/>
              </a:solidFill>
              <a:latin typeface="+mn-lt"/>
              <a:ea typeface="+mn-ea"/>
              <a:cs typeface="+mn-cs"/>
            </a:rPr>
            <a:t>b.-¿Cuantas de las llegadas tardes tuvieron una duración : 1. Superior a 14,5 minutos? Comprendida entre 12 y 14 minutos ? 2. Comprendida entre 12 y 16 minutos ? 3. Inferior a 14? 4. De por lo menos 20 minutos ? 5. Superior a 30 minutos ? 6. Inferior a 15? 7. Superior a 17,5 minutos ? 8. Inferior a 18? 9. Superior a 22 minutos? 10. Superior a 14,5 minutos? c.-¿Qué porcentajes de las llegadas fuera de horario que superaron los 14 minutos de duración , resultaron inferiores a 20 minutos? d.¿ Cuál es la duración en minutos no superada sólo por el 25% de las 80 llegadas fuera de horarios ? e.¿ Cuál es la duración en minutos no superada sólo por el 45% de las 80 llegadas fuera de horarios ? f.¿ Cuál es la duración en minutos no superada sólo por el 28% de las 80 llegadas fuera de horarios ? e.- Hallar el modo, mediana , punto medio, promedio, variancia ,desvío standard y coeficiente de variación. F.-Interpretar lo hallado 7.- Dada la distribución de frecuencia, DETERMINAR: moda ,media ,mediana, percentil 80 y tercer cuartil ,realizar al menos 3 gráficos con el conjunto de datos . </a:t>
          </a:r>
          <a:endParaRPr lang="en-US" sz="1100"/>
        </a:p>
      </xdr:txBody>
    </xdr:sp>
    <xdr:clientData/>
  </xdr:twoCellAnchor>
  <xdr:twoCellAnchor>
    <xdr:from>
      <xdr:col>3</xdr:col>
      <xdr:colOff>733425</xdr:colOff>
      <xdr:row>33</xdr:row>
      <xdr:rowOff>9525</xdr:rowOff>
    </xdr:from>
    <xdr:to>
      <xdr:col>10</xdr:col>
      <xdr:colOff>619125</xdr:colOff>
      <xdr:row>36</xdr:row>
      <xdr:rowOff>0</xdr:rowOff>
    </xdr:to>
    <xdr:sp macro="" textlink="">
      <xdr:nvSpPr>
        <xdr:cNvPr id="4" name="4 CuadroTexto"/>
        <xdr:cNvSpPr txBox="1"/>
      </xdr:nvSpPr>
      <xdr:spPr>
        <a:xfrm>
          <a:off x="3019425" y="6296025"/>
          <a:ext cx="54387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a:t>DETERMINAR: moda ,media ,mediana, percentil 80 y tercer cuartil ,realizar al menos 3 gráficos con el conjunto de datos .</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0</xdr:colOff>
      <xdr:row>5</xdr:row>
      <xdr:rowOff>9525</xdr:rowOff>
    </xdr:to>
    <xdr:sp macro="" textlink="">
      <xdr:nvSpPr>
        <xdr:cNvPr id="2" name="CuadroTexto 1">
          <a:extLst>
            <a:ext uri="{FF2B5EF4-FFF2-40B4-BE49-F238E27FC236}">
              <a16:creationId xmlns:a16="http://schemas.microsoft.com/office/drawing/2014/main" id="{32D62FC1-2D29-8764-081A-766890B6155E}"/>
            </a:ext>
          </a:extLst>
        </xdr:cNvPr>
        <xdr:cNvSpPr txBox="1"/>
      </xdr:nvSpPr>
      <xdr:spPr>
        <a:xfrm>
          <a:off x="762000" y="190500"/>
          <a:ext cx="106680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La estancia hospitalaria en días está determinada por el siguiente registro:3,13,21,30,6,5,17,2,1,2,10,7,2,1,6,12,9,1,6,11,2,2,26,2,3,2,3,8,10,8,10,7,15,24,2,1,2,3, 7,2,3,3,3,11,4,11,2.</a:t>
          </a:r>
        </a:p>
        <a:p>
          <a:r>
            <a:rPr lang="es-AR" sz="1100"/>
            <a:t>Determinar : moda ,media ,mediana, varianza ,desvío ,coeficiente de asimetría , todos los cuartiles .</a:t>
          </a:r>
        </a:p>
        <a:p>
          <a:r>
            <a:rPr lang="es-AR" sz="1100"/>
            <a:t>Significar e interpretar lo hallado</a:t>
          </a:r>
        </a:p>
      </xdr:txBody>
    </xdr:sp>
    <xdr:clientData/>
  </xdr:twoCellAnchor>
  <xdr:twoCellAnchor>
    <xdr:from>
      <xdr:col>9</xdr:col>
      <xdr:colOff>742950</xdr:colOff>
      <xdr:row>20</xdr:row>
      <xdr:rowOff>180974</xdr:rowOff>
    </xdr:from>
    <xdr:to>
      <xdr:col>16</xdr:col>
      <xdr:colOff>9525</xdr:colOff>
      <xdr:row>36</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742950</xdr:colOff>
      <xdr:row>38</xdr:row>
      <xdr:rowOff>0</xdr:rowOff>
    </xdr:from>
    <xdr:to>
      <xdr:col>13</xdr:col>
      <xdr:colOff>19050</xdr:colOff>
      <xdr:row>42</xdr:row>
      <xdr:rowOff>28574</xdr:rowOff>
    </xdr:to>
    <xdr:sp macro="" textlink="">
      <xdr:nvSpPr>
        <xdr:cNvPr id="4" name="CuadroTexto 3">
          <a:extLst>
            <a:ext uri="{FF2B5EF4-FFF2-40B4-BE49-F238E27FC236}">
              <a16:creationId xmlns:a16="http://schemas.microsoft.com/office/drawing/2014/main" id="{723FC7DE-63E1-750B-F703-C202C0B9DFC8}"/>
            </a:ext>
          </a:extLst>
        </xdr:cNvPr>
        <xdr:cNvSpPr txBox="1"/>
      </xdr:nvSpPr>
      <xdr:spPr>
        <a:xfrm>
          <a:off x="8124825" y="7239000"/>
          <a:ext cx="30861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2800" b="1"/>
            <a:t>INTERPRETACIÓN</a:t>
          </a:r>
          <a:r>
            <a:rPr lang="es-AR" sz="2800" b="1" baseline="0"/>
            <a:t> </a:t>
          </a:r>
          <a:endParaRPr lang="es-AR" sz="2800" b="1"/>
        </a:p>
      </xdr:txBody>
    </xdr:sp>
    <xdr:clientData/>
  </xdr:twoCellAnchor>
  <xdr:twoCellAnchor>
    <xdr:from>
      <xdr:col>7</xdr:col>
      <xdr:colOff>0</xdr:colOff>
      <xdr:row>42</xdr:row>
      <xdr:rowOff>171450</xdr:rowOff>
    </xdr:from>
    <xdr:to>
      <xdr:col>16</xdr:col>
      <xdr:colOff>19050</xdr:colOff>
      <xdr:row>59</xdr:row>
      <xdr:rowOff>9525</xdr:rowOff>
    </xdr:to>
    <xdr:sp macro="" textlink="">
      <xdr:nvSpPr>
        <xdr:cNvPr id="5" name="CuadroTexto 4">
          <a:extLst>
            <a:ext uri="{FF2B5EF4-FFF2-40B4-BE49-F238E27FC236}">
              <a16:creationId xmlns:a16="http://schemas.microsoft.com/office/drawing/2014/main" id="{D14E50B1-F75D-5AE7-C42F-2203986D1FCE}"/>
            </a:ext>
          </a:extLst>
        </xdr:cNvPr>
        <xdr:cNvSpPr txBox="1"/>
      </xdr:nvSpPr>
      <xdr:spPr>
        <a:xfrm>
          <a:off x="6619875" y="8172450"/>
          <a:ext cx="6877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600"/>
            <a:t>La</a:t>
          </a:r>
          <a:r>
            <a:rPr lang="es-AR" sz="1600" baseline="0"/>
            <a:t> tabla de frecuencias y el gráfico nos permite apreciar que la mayoría de los pacientes tienen una estadía comprendida en el primer intervalo, es decir entre 1 y 6 dias de estancia , siendo la mas repetitiva una estancia de dos días.Se reafirma con la mediana , donde el 50% de las estadías son de 5 dias y el otro 50% mayores a 5 dias.</a:t>
          </a:r>
        </a:p>
        <a:p>
          <a:r>
            <a:rPr lang="es-AR" sz="1600" baseline="0"/>
            <a:t>El percentil 57 esta resente en la primera categoría , es decir el 57% de los pacientes tiene una estancia hospitalaria entre un día y 5 días a lo sumo.</a:t>
          </a:r>
        </a:p>
        <a:p>
          <a:endParaRPr lang="es-AR" sz="1600" baseline="0"/>
        </a:p>
        <a:p>
          <a:r>
            <a:rPr lang="es-AR" sz="1600" baseline="0"/>
            <a:t>Los quartiles indican lo mismo siendo notorio qu el  25% por ciento de los pacientes estan comprendidos en estancias de 1 o 2 días y 75% de los datos está cmprendido en uns estancia hospitalaria de hasta 10 días inclusive.</a:t>
          </a:r>
        </a:p>
        <a:p>
          <a:endParaRPr lang="es-AR" sz="1600" baseline="0"/>
        </a:p>
        <a:p>
          <a:endParaRPr lang="es-AR" sz="1600" baseline="0"/>
        </a:p>
        <a:p>
          <a:endParaRPr lang="es-AR" sz="1600" baseline="0"/>
        </a:p>
        <a:p>
          <a:endParaRPr lang="es-AR" sz="1600" baseline="0"/>
        </a:p>
        <a:p>
          <a:endParaRPr lang="es-A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0</xdr:row>
      <xdr:rowOff>180975</xdr:rowOff>
    </xdr:from>
    <xdr:to>
      <xdr:col>10</xdr:col>
      <xdr:colOff>9525</xdr:colOff>
      <xdr:row>5</xdr:row>
      <xdr:rowOff>0</xdr:rowOff>
    </xdr:to>
    <xdr:sp macro="" textlink="">
      <xdr:nvSpPr>
        <xdr:cNvPr id="2" name="CuadroTexto 1"/>
        <xdr:cNvSpPr txBox="1"/>
      </xdr:nvSpPr>
      <xdr:spPr>
        <a:xfrm>
          <a:off x="762001" y="180975"/>
          <a:ext cx="6867524"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Las llegadas tarde, en una estación de trenes, en minutos y segundos, están expresadas en ese conjunto de datos por día, determinar: Moda, Media, Mediana, Varianza, Desvío, Coef. de Variación y Percentil 80 .Significar e interpretar lo hallado </a:t>
          </a:r>
          <a:endParaRPr lang="en-US" sz="1100"/>
        </a:p>
      </xdr:txBody>
    </xdr:sp>
    <xdr:clientData/>
  </xdr:twoCellAnchor>
  <xdr:twoCellAnchor>
    <xdr:from>
      <xdr:col>10</xdr:col>
      <xdr:colOff>0</xdr:colOff>
      <xdr:row>6</xdr:row>
      <xdr:rowOff>180975</xdr:rowOff>
    </xdr:from>
    <xdr:to>
      <xdr:col>15</xdr:col>
      <xdr:colOff>28575</xdr:colOff>
      <xdr:row>22</xdr:row>
      <xdr:rowOff>19050</xdr:rowOff>
    </xdr:to>
    <xdr:sp macro="" textlink="">
      <xdr:nvSpPr>
        <xdr:cNvPr id="3" name="CuadroTexto 2">
          <a:extLst>
            <a:ext uri="{FF2B5EF4-FFF2-40B4-BE49-F238E27FC236}">
              <a16:creationId xmlns:a16="http://schemas.microsoft.com/office/drawing/2014/main" id="{154C6FEA-DA03-FDC2-DA18-ABE91827C3A1}"/>
            </a:ext>
          </a:extLst>
        </xdr:cNvPr>
        <xdr:cNvSpPr txBox="1"/>
      </xdr:nvSpPr>
      <xdr:spPr>
        <a:xfrm>
          <a:off x="9105900" y="1323975"/>
          <a:ext cx="3838575"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SIGNIFICANCIA</a:t>
          </a:r>
        </a:p>
        <a:p>
          <a:r>
            <a:rPr lang="es-AR" sz="1100"/>
            <a:t>LA FRECUENCIA MAS ALTA ES EL INTERVALO 2 Y CORSPONDE A 7,5</a:t>
          </a:r>
        </a:p>
        <a:p>
          <a:r>
            <a:rPr lang="es-AR" sz="1100"/>
            <a:t>El promedio es 7,52</a:t>
          </a:r>
        </a:p>
        <a:p>
          <a:endParaRPr lang="es-AR" sz="1100"/>
        </a:p>
        <a:p>
          <a:r>
            <a:rPr lang="es-AR" sz="1100"/>
            <a:t>el 50% de los datos se encuentra por encima y or debajo de 7,5</a:t>
          </a:r>
        </a:p>
        <a:p>
          <a:r>
            <a:rPr lang="es-AR" sz="1100"/>
            <a:t>la</a:t>
          </a:r>
          <a:r>
            <a:rPr lang="es-AR" sz="1100" baseline="0"/>
            <a:t> diferencia al cuadrado de casa dato al promedio es 0,26</a:t>
          </a:r>
        </a:p>
        <a:p>
          <a:r>
            <a:rPr lang="es-AR" sz="1100" baseline="0"/>
            <a:t>el desvío standar o desviación del promedio del conjunto de datos es 0,51</a:t>
          </a:r>
        </a:p>
        <a:p>
          <a:r>
            <a:rPr lang="es-AR" sz="1100" baseline="0"/>
            <a:t>el coeficiente de variación es 6% los adaros son homogeneos</a:t>
          </a:r>
        </a:p>
        <a:p>
          <a:r>
            <a:rPr lang="es-AR" sz="1100" baseline="0"/>
            <a:t>El 80% de los datos esta por deabjo del 8 ,08</a:t>
          </a:r>
        </a:p>
        <a:p>
          <a:r>
            <a:rPr lang="es-AR" sz="1100"/>
            <a:t>valor</a:t>
          </a:r>
          <a:r>
            <a:rPr lang="es-AR" sz="1100" baseline="0"/>
            <a:t> mínimo 6,5</a:t>
          </a:r>
        </a:p>
        <a:p>
          <a:r>
            <a:rPr lang="es-AR" sz="1100" baseline="0"/>
            <a:t>Valor maximo  8,6</a:t>
          </a:r>
        </a:p>
        <a:p>
          <a:r>
            <a:rPr lang="es-AR" sz="1100"/>
            <a:t>Rango 2,1</a:t>
          </a:r>
        </a:p>
        <a:p>
          <a:r>
            <a:rPr lang="es-AR" sz="1100"/>
            <a:t>Número de intervalos 5</a:t>
          </a:r>
        </a:p>
        <a:p>
          <a:r>
            <a:rPr lang="es-AR" sz="1100"/>
            <a:t>amplitud 2,1 </a:t>
          </a:r>
        </a:p>
      </xdr:txBody>
    </xdr:sp>
    <xdr:clientData/>
  </xdr:twoCellAnchor>
  <xdr:twoCellAnchor>
    <xdr:from>
      <xdr:col>6</xdr:col>
      <xdr:colOff>752474</xdr:colOff>
      <xdr:row>35</xdr:row>
      <xdr:rowOff>180975</xdr:rowOff>
    </xdr:from>
    <xdr:to>
      <xdr:col>11</xdr:col>
      <xdr:colOff>9525</xdr:colOff>
      <xdr:row>51</xdr:row>
      <xdr:rowOff>9525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1381125</xdr:colOff>
      <xdr:row>36</xdr:row>
      <xdr:rowOff>0</xdr:rowOff>
    </xdr:from>
    <xdr:to>
      <xdr:col>20</xdr:col>
      <xdr:colOff>9525</xdr:colOff>
      <xdr:row>45</xdr:row>
      <xdr:rowOff>28575</xdr:rowOff>
    </xdr:to>
    <xdr:sp macro="" textlink="">
      <xdr:nvSpPr>
        <xdr:cNvPr id="5" name="CuadroTexto 4">
          <a:extLst>
            <a:ext uri="{FF2B5EF4-FFF2-40B4-BE49-F238E27FC236}">
              <a16:creationId xmlns:a16="http://schemas.microsoft.com/office/drawing/2014/main" id="{99E5D620-3E80-053D-4A51-AF8B82915511}"/>
            </a:ext>
          </a:extLst>
        </xdr:cNvPr>
        <xdr:cNvSpPr txBox="1"/>
      </xdr:nvSpPr>
      <xdr:spPr>
        <a:xfrm>
          <a:off x="12544425" y="6858000"/>
          <a:ext cx="660082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400" b="1"/>
            <a:t>INTERPRETACION</a:t>
          </a:r>
        </a:p>
        <a:p>
          <a:r>
            <a:rPr lang="es-AR" sz="1400" b="1"/>
            <a:t>la</a:t>
          </a:r>
          <a:r>
            <a:rPr lang="es-AR" sz="1400" b="1" baseline="0"/>
            <a:t> espera mínima es de 6 minutos y medio , la maxima de 8 minutos y 36 segundos , la espera mas reiterativa es de 7 minutos y 30 segundos , el 50% de las llegadas tardes estám en el nvel de espera </a:t>
          </a:r>
          <a:r>
            <a:rPr lang="es-AR" sz="1400" b="1" baseline="0">
              <a:solidFill>
                <a:schemeClr val="dk1"/>
              </a:solidFill>
              <a:effectLst/>
              <a:latin typeface="+mn-lt"/>
              <a:ea typeface="+mn-ea"/>
              <a:cs typeface="+mn-cs"/>
            </a:rPr>
            <a:t>7 minutos y 30 segundos , el conjunto de datos es bastante homogéneo , es decir no hay mucha variación respecto del promedio esperable solo 6% .</a:t>
          </a:r>
        </a:p>
        <a:p>
          <a:r>
            <a:rPr lang="es-AR" sz="1400" b="1" baseline="0">
              <a:solidFill>
                <a:schemeClr val="dk1"/>
              </a:solidFill>
              <a:effectLst/>
              <a:latin typeface="+mn-lt"/>
              <a:ea typeface="+mn-ea"/>
              <a:cs typeface="+mn-cs"/>
            </a:rPr>
            <a:t>El 80% de las esperas se ubican en el nivel de 8 minutos .</a:t>
          </a:r>
        </a:p>
        <a:p>
          <a:r>
            <a:rPr lang="es-AR" sz="1400" b="1" baseline="0">
              <a:solidFill>
                <a:schemeClr val="dk1"/>
              </a:solidFill>
              <a:effectLst/>
              <a:latin typeface="+mn-lt"/>
              <a:ea typeface="+mn-ea"/>
              <a:cs typeface="+mn-cs"/>
            </a:rPr>
            <a:t>El 70% de las esperas estan cmprendidas hasta el valor 7 minutos 42 segundos </a:t>
          </a:r>
          <a:endParaRPr lang="es-AR" sz="14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G26"/>
  <sheetViews>
    <sheetView topLeftCell="A7" workbookViewId="0">
      <selection activeCell="C21" sqref="C21"/>
    </sheetView>
  </sheetViews>
  <sheetFormatPr baseColWidth="10" defaultColWidth="9.140625" defaultRowHeight="15" x14ac:dyDescent="0.25"/>
  <cols>
    <col min="3" max="3" width="9.140625" customWidth="1"/>
    <col min="5" max="5" width="9.140625" customWidth="1"/>
    <col min="6" max="6" width="25.140625" customWidth="1"/>
    <col min="7" max="7" width="11.85546875" bestFit="1" customWidth="1"/>
  </cols>
  <sheetData>
    <row r="7" spans="3:3" x14ac:dyDescent="0.25">
      <c r="C7" s="4" t="s">
        <v>0</v>
      </c>
    </row>
    <row r="8" spans="3:3" x14ac:dyDescent="0.25">
      <c r="C8" s="3">
        <v>10</v>
      </c>
    </row>
    <row r="9" spans="3:3" x14ac:dyDescent="0.25">
      <c r="C9" s="3">
        <v>12</v>
      </c>
    </row>
    <row r="10" spans="3:3" x14ac:dyDescent="0.25">
      <c r="C10" s="3">
        <v>13</v>
      </c>
    </row>
    <row r="11" spans="3:3" x14ac:dyDescent="0.25">
      <c r="C11" s="3">
        <v>15</v>
      </c>
    </row>
    <row r="12" spans="3:3" x14ac:dyDescent="0.25">
      <c r="C12" s="3">
        <v>15</v>
      </c>
    </row>
    <row r="13" spans="3:3" x14ac:dyDescent="0.25">
      <c r="C13" s="3">
        <v>17</v>
      </c>
    </row>
    <row r="14" spans="3:3" x14ac:dyDescent="0.25">
      <c r="C14" s="3">
        <v>19</v>
      </c>
    </row>
    <row r="15" spans="3:3" x14ac:dyDescent="0.25">
      <c r="C15" s="3">
        <v>21</v>
      </c>
    </row>
    <row r="16" spans="3:3" x14ac:dyDescent="0.25">
      <c r="C16" s="3">
        <v>22</v>
      </c>
    </row>
    <row r="20" spans="6:7" x14ac:dyDescent="0.25">
      <c r="F20" s="1" t="s">
        <v>1</v>
      </c>
      <c r="G20" s="5">
        <v>15</v>
      </c>
    </row>
    <row r="21" spans="6:7" x14ac:dyDescent="0.25">
      <c r="F21" s="1" t="s">
        <v>2</v>
      </c>
      <c r="G21" s="6">
        <f>MEDIAN(C8:C16)</f>
        <v>15</v>
      </c>
    </row>
    <row r="22" spans="6:7" x14ac:dyDescent="0.25">
      <c r="F22" s="1" t="s">
        <v>3</v>
      </c>
      <c r="G22" s="6">
        <f>AVERAGE(C8:C16)</f>
        <v>16</v>
      </c>
    </row>
    <row r="23" spans="6:7" x14ac:dyDescent="0.25">
      <c r="F23" s="1" t="s">
        <v>4</v>
      </c>
      <c r="G23" s="6">
        <f>_xlfn.VAR.P(C8:C16)</f>
        <v>14.888888888888889</v>
      </c>
    </row>
    <row r="24" spans="6:7" x14ac:dyDescent="0.25">
      <c r="F24" s="1" t="s">
        <v>5</v>
      </c>
      <c r="G24" s="6">
        <f>G25/G22</f>
        <v>0.24116326880812969</v>
      </c>
    </row>
    <row r="25" spans="6:7" x14ac:dyDescent="0.25">
      <c r="F25" s="1" t="s">
        <v>6</v>
      </c>
      <c r="G25" s="7">
        <f>_xlfn.STDEV.P(C8:C16)</f>
        <v>3.858612300930075</v>
      </c>
    </row>
    <row r="26" spans="6:7" x14ac:dyDescent="0.25">
      <c r="F26" s="1" t="s">
        <v>7</v>
      </c>
      <c r="G26" s="7">
        <f>SKEW(C8:C16)</f>
        <v>0.14066417900299533</v>
      </c>
    </row>
  </sheetData>
  <sortState ref="C8:C16">
    <sortCondition ref="C8"/>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K26"/>
  <sheetViews>
    <sheetView topLeftCell="D1" workbookViewId="0">
      <selection activeCell="G18" sqref="G18"/>
    </sheetView>
  </sheetViews>
  <sheetFormatPr baseColWidth="10" defaultRowHeight="15" x14ac:dyDescent="0.25"/>
  <cols>
    <col min="3" max="3" width="13.28515625" customWidth="1"/>
    <col min="4" max="4" width="16.5703125" customWidth="1"/>
    <col min="5" max="5" width="35.140625" customWidth="1"/>
    <col min="6" max="6" width="17.7109375" customWidth="1"/>
    <col min="7" max="7" width="18.42578125" customWidth="1"/>
    <col min="8" max="8" width="17.85546875" customWidth="1"/>
    <col min="9" max="9" width="18.7109375" customWidth="1"/>
    <col min="10" max="10" width="23.28515625" customWidth="1"/>
  </cols>
  <sheetData>
    <row r="9" spans="4:11" x14ac:dyDescent="0.25">
      <c r="D9" s="9" t="s">
        <v>9</v>
      </c>
      <c r="E9" s="9" t="s">
        <v>16</v>
      </c>
      <c r="F9" s="9" t="s">
        <v>10</v>
      </c>
      <c r="G9" s="9" t="s">
        <v>13</v>
      </c>
      <c r="H9" s="9" t="s">
        <v>14</v>
      </c>
      <c r="J9" s="11" t="s">
        <v>3</v>
      </c>
      <c r="K9" s="2">
        <f xml:space="preserve"> (G15 / F15)</f>
        <v>3.1</v>
      </c>
    </row>
    <row r="10" spans="4:11" x14ac:dyDescent="0.25">
      <c r="D10" s="6" t="s">
        <v>36</v>
      </c>
      <c r="E10" s="6">
        <v>1</v>
      </c>
      <c r="F10" s="6">
        <v>8</v>
      </c>
      <c r="G10" s="6">
        <v>8</v>
      </c>
      <c r="H10" s="6">
        <f xml:space="preserve"> POWER(E10-K9, 2)</f>
        <v>4.41</v>
      </c>
      <c r="J10" s="2" t="s">
        <v>1</v>
      </c>
      <c r="K10" s="2">
        <f xml:space="preserve"> J21</f>
        <v>1</v>
      </c>
    </row>
    <row r="11" spans="4:11" x14ac:dyDescent="0.25">
      <c r="D11" s="6" t="s">
        <v>8</v>
      </c>
      <c r="E11" s="6">
        <v>3</v>
      </c>
      <c r="F11" s="6">
        <v>7</v>
      </c>
      <c r="G11" s="6">
        <v>21</v>
      </c>
      <c r="H11" s="6">
        <f xml:space="preserve"> POWER(E11-K9,2)</f>
        <v>1.0000000000000018E-2</v>
      </c>
      <c r="J11" s="2" t="s">
        <v>2</v>
      </c>
      <c r="K11" s="2">
        <f xml:space="preserve"> 2 +(((10 - 8) * 2) / 7)</f>
        <v>2.5714285714285712</v>
      </c>
    </row>
    <row r="12" spans="4:11" x14ac:dyDescent="0.25">
      <c r="D12" s="6" t="s">
        <v>33</v>
      </c>
      <c r="E12" s="6">
        <v>5</v>
      </c>
      <c r="F12" s="6">
        <v>2</v>
      </c>
      <c r="G12" s="6">
        <v>10</v>
      </c>
      <c r="H12" s="6">
        <f xml:space="preserve"> POWER(E12-K9,2)</f>
        <v>3.61</v>
      </c>
      <c r="J12" s="2" t="s">
        <v>4</v>
      </c>
      <c r="K12" s="2">
        <f xml:space="preserve"> H15 / 20</f>
        <v>2.9024999999999999</v>
      </c>
    </row>
    <row r="13" spans="4:11" x14ac:dyDescent="0.25">
      <c r="D13" s="6" t="s">
        <v>34</v>
      </c>
      <c r="E13" s="6">
        <v>7</v>
      </c>
      <c r="F13" s="6">
        <v>2</v>
      </c>
      <c r="G13" s="6">
        <v>14</v>
      </c>
      <c r="H13" s="6">
        <f xml:space="preserve"> POWER(E13-K9,2)</f>
        <v>15.209999999999999</v>
      </c>
      <c r="J13" s="2" t="s">
        <v>46</v>
      </c>
      <c r="K13" s="2">
        <f xml:space="preserve"> SQRT(K12)</f>
        <v>1.7036725037400819</v>
      </c>
    </row>
    <row r="14" spans="4:11" x14ac:dyDescent="0.25">
      <c r="D14" s="6" t="s">
        <v>35</v>
      </c>
      <c r="E14" s="6">
        <v>9</v>
      </c>
      <c r="F14" s="6">
        <v>1</v>
      </c>
      <c r="G14" s="6">
        <v>9</v>
      </c>
      <c r="H14" s="6">
        <f>POWER(E14-K9,2)</f>
        <v>34.81</v>
      </c>
      <c r="J14" s="2" t="s">
        <v>47</v>
      </c>
      <c r="K14" s="2">
        <f xml:space="preserve"> K13 / K9</f>
        <v>0.54957177540002644</v>
      </c>
    </row>
    <row r="15" spans="4:11" x14ac:dyDescent="0.25">
      <c r="E15" s="7" t="s">
        <v>45</v>
      </c>
      <c r="F15" s="6">
        <f xml:space="preserve"> SUM(F10:F14)</f>
        <v>20</v>
      </c>
      <c r="G15" s="6">
        <f>SUM(G10:G14)</f>
        <v>62</v>
      </c>
      <c r="H15" s="6">
        <f xml:space="preserve"> SUM(H10:H14)</f>
        <v>58.05</v>
      </c>
    </row>
    <row r="17" spans="3:10" ht="17.25" x14ac:dyDescent="0.25">
      <c r="C17" t="s">
        <v>44</v>
      </c>
      <c r="D17" s="10" t="s">
        <v>12</v>
      </c>
      <c r="E17" s="2" t="s">
        <v>15</v>
      </c>
      <c r="F17" s="2" t="s">
        <v>13</v>
      </c>
    </row>
    <row r="18" spans="3:10" x14ac:dyDescent="0.25">
      <c r="C18" s="2" t="s">
        <v>26</v>
      </c>
      <c r="D18" s="2">
        <v>1</v>
      </c>
      <c r="E18" s="2" t="s">
        <v>17</v>
      </c>
      <c r="F18" s="2">
        <v>8</v>
      </c>
    </row>
    <row r="19" spans="3:10" x14ac:dyDescent="0.25">
      <c r="C19" s="2" t="s">
        <v>24</v>
      </c>
      <c r="D19" s="2">
        <v>3</v>
      </c>
      <c r="E19" s="2" t="s">
        <v>18</v>
      </c>
      <c r="F19" s="2">
        <v>21</v>
      </c>
      <c r="I19" s="6" t="s">
        <v>31</v>
      </c>
      <c r="J19" s="6">
        <v>8</v>
      </c>
    </row>
    <row r="20" spans="3:10" x14ac:dyDescent="0.25">
      <c r="C20" s="2" t="s">
        <v>25</v>
      </c>
      <c r="D20" s="2">
        <v>5</v>
      </c>
      <c r="E20" s="2" t="s">
        <v>19</v>
      </c>
      <c r="F20" s="2">
        <v>10</v>
      </c>
      <c r="I20" s="6" t="s">
        <v>37</v>
      </c>
      <c r="J20" s="6" t="s">
        <v>32</v>
      </c>
    </row>
    <row r="21" spans="3:10" x14ac:dyDescent="0.25">
      <c r="C21" s="2" t="s">
        <v>23</v>
      </c>
      <c r="D21" s="2">
        <v>7</v>
      </c>
      <c r="E21" s="2" t="s">
        <v>20</v>
      </c>
      <c r="F21" s="2">
        <v>14</v>
      </c>
      <c r="I21" s="6" t="s">
        <v>11</v>
      </c>
      <c r="J21" s="6">
        <v>1</v>
      </c>
    </row>
    <row r="22" spans="3:10" x14ac:dyDescent="0.25">
      <c r="C22" s="2" t="s">
        <v>22</v>
      </c>
      <c r="D22" s="2">
        <v>9</v>
      </c>
      <c r="E22" s="2" t="s">
        <v>21</v>
      </c>
      <c r="F22" s="2">
        <v>9</v>
      </c>
    </row>
    <row r="24" spans="3:10" x14ac:dyDescent="0.25">
      <c r="C24" s="2" t="s">
        <v>27</v>
      </c>
      <c r="D24" t="s">
        <v>28</v>
      </c>
      <c r="H24" t="s">
        <v>41</v>
      </c>
      <c r="I24" s="11" t="s">
        <v>42</v>
      </c>
    </row>
    <row r="25" spans="3:10" x14ac:dyDescent="0.25">
      <c r="C25" s="2" t="s">
        <v>29</v>
      </c>
      <c r="D25" t="s">
        <v>30</v>
      </c>
      <c r="F25" t="s">
        <v>38</v>
      </c>
      <c r="G25" s="2" t="s">
        <v>39</v>
      </c>
      <c r="H25" s="2" t="s">
        <v>40</v>
      </c>
      <c r="I25" s="12" t="s">
        <v>43</v>
      </c>
    </row>
    <row r="26" spans="3:10" x14ac:dyDescent="0.25">
      <c r="G26" s="2"/>
      <c r="H2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K72"/>
  <sheetViews>
    <sheetView topLeftCell="A4" workbookViewId="0">
      <selection activeCell="K25" sqref="K25"/>
    </sheetView>
  </sheetViews>
  <sheetFormatPr baseColWidth="10" defaultRowHeight="15" x14ac:dyDescent="0.25"/>
  <cols>
    <col min="2" max="2" width="17.5703125" customWidth="1"/>
    <col min="3" max="3" width="12.85546875" customWidth="1"/>
    <col min="10" max="10" width="25.42578125" customWidth="1"/>
  </cols>
  <sheetData>
    <row r="9" spans="2:9" ht="15.75" thickBot="1" x14ac:dyDescent="0.3">
      <c r="B9" s="2" t="s">
        <v>59</v>
      </c>
      <c r="C9" s="15"/>
      <c r="I9" s="2" t="s">
        <v>60</v>
      </c>
    </row>
    <row r="10" spans="2:9" ht="15.75" thickBot="1" x14ac:dyDescent="0.3">
      <c r="B10" s="2" t="s">
        <v>49</v>
      </c>
      <c r="D10" s="13">
        <v>20</v>
      </c>
      <c r="E10" s="13">
        <v>10</v>
      </c>
      <c r="F10" s="13">
        <v>10</v>
      </c>
      <c r="G10" s="13">
        <v>10</v>
      </c>
      <c r="H10" s="13">
        <v>10</v>
      </c>
      <c r="I10" s="16">
        <v>60</v>
      </c>
    </row>
    <row r="11" spans="2:9" ht="15.75" thickBot="1" x14ac:dyDescent="0.3">
      <c r="B11" s="2" t="s">
        <v>50</v>
      </c>
      <c r="D11" s="14">
        <v>5</v>
      </c>
      <c r="E11" s="14">
        <v>5</v>
      </c>
      <c r="F11" s="14">
        <v>0</v>
      </c>
      <c r="G11" s="14">
        <v>0</v>
      </c>
      <c r="H11" s="14">
        <v>0</v>
      </c>
      <c r="I11">
        <f t="shared" ref="I11:I19" si="0">SUM(D11:H11)</f>
        <v>10</v>
      </c>
    </row>
    <row r="12" spans="2:9" ht="15.75" thickBot="1" x14ac:dyDescent="0.3">
      <c r="B12" s="2" t="s">
        <v>51</v>
      </c>
      <c r="D12" s="14">
        <v>20</v>
      </c>
      <c r="E12" s="14">
        <v>20</v>
      </c>
      <c r="F12" s="14">
        <v>18</v>
      </c>
      <c r="G12" s="14">
        <v>20</v>
      </c>
      <c r="H12" s="14">
        <v>19</v>
      </c>
      <c r="I12">
        <f t="shared" si="0"/>
        <v>97</v>
      </c>
    </row>
    <row r="13" spans="2:9" ht="15.75" thickBot="1" x14ac:dyDescent="0.3">
      <c r="B13" s="2" t="s">
        <v>52</v>
      </c>
      <c r="D13" s="14">
        <v>10</v>
      </c>
      <c r="E13" s="14">
        <v>10</v>
      </c>
      <c r="F13" s="14">
        <v>5</v>
      </c>
      <c r="G13" s="14">
        <v>5</v>
      </c>
      <c r="H13" s="14">
        <v>10</v>
      </c>
      <c r="I13">
        <f>SUM(D13:H13)</f>
        <v>40</v>
      </c>
    </row>
    <row r="14" spans="2:9" ht="15.75" thickBot="1" x14ac:dyDescent="0.3">
      <c r="B14" s="2" t="s">
        <v>53</v>
      </c>
      <c r="D14" s="14">
        <v>5</v>
      </c>
      <c r="E14" s="14">
        <v>5</v>
      </c>
      <c r="F14" s="14">
        <v>5</v>
      </c>
      <c r="G14" s="14">
        <v>10</v>
      </c>
      <c r="H14" s="14">
        <v>10</v>
      </c>
      <c r="I14">
        <f t="shared" si="0"/>
        <v>35</v>
      </c>
    </row>
    <row r="15" spans="2:9" ht="15.75" thickBot="1" x14ac:dyDescent="0.3">
      <c r="B15" s="2" t="s">
        <v>54</v>
      </c>
      <c r="D15" s="14">
        <v>8</v>
      </c>
      <c r="E15" s="14">
        <v>15</v>
      </c>
      <c r="F15" s="14">
        <v>0</v>
      </c>
      <c r="G15" s="14">
        <v>5</v>
      </c>
      <c r="H15" s="14">
        <v>12</v>
      </c>
      <c r="I15">
        <f t="shared" si="0"/>
        <v>40</v>
      </c>
    </row>
    <row r="16" spans="2:9" ht="15.75" thickBot="1" x14ac:dyDescent="0.3">
      <c r="B16" s="2" t="s">
        <v>55</v>
      </c>
      <c r="D16" s="14">
        <v>4</v>
      </c>
      <c r="E16" s="14">
        <v>3</v>
      </c>
      <c r="F16" s="14">
        <v>5</v>
      </c>
      <c r="G16" s="14">
        <v>5</v>
      </c>
      <c r="H16" s="14">
        <v>5</v>
      </c>
      <c r="I16">
        <f t="shared" si="0"/>
        <v>22</v>
      </c>
    </row>
    <row r="17" spans="2:11" ht="15.75" thickBot="1" x14ac:dyDescent="0.3">
      <c r="B17" s="2" t="s">
        <v>56</v>
      </c>
      <c r="D17" s="14">
        <v>5</v>
      </c>
      <c r="E17" s="14">
        <v>5</v>
      </c>
      <c r="F17" s="14">
        <v>5</v>
      </c>
      <c r="G17" s="14">
        <v>5</v>
      </c>
      <c r="H17" s="14">
        <v>5</v>
      </c>
      <c r="I17">
        <f t="shared" si="0"/>
        <v>25</v>
      </c>
    </row>
    <row r="18" spans="2:11" ht="15.75" thickBot="1" x14ac:dyDescent="0.3">
      <c r="B18" s="2" t="s">
        <v>57</v>
      </c>
      <c r="D18" s="14">
        <v>15</v>
      </c>
      <c r="E18" s="14">
        <v>15</v>
      </c>
      <c r="F18" s="14">
        <v>15</v>
      </c>
      <c r="G18" s="14">
        <v>10</v>
      </c>
      <c r="H18" s="14">
        <v>15</v>
      </c>
      <c r="I18">
        <f t="shared" si="0"/>
        <v>70</v>
      </c>
    </row>
    <row r="19" spans="2:11" ht="15.75" thickBot="1" x14ac:dyDescent="0.3">
      <c r="B19" s="2" t="s">
        <v>58</v>
      </c>
      <c r="D19" s="14">
        <v>5</v>
      </c>
      <c r="E19" s="14">
        <v>20</v>
      </c>
      <c r="F19" s="14">
        <v>5</v>
      </c>
      <c r="G19" s="14">
        <v>15</v>
      </c>
      <c r="H19" s="14">
        <v>5</v>
      </c>
      <c r="I19">
        <f t="shared" si="0"/>
        <v>50</v>
      </c>
    </row>
    <row r="20" spans="2:11" x14ac:dyDescent="0.25">
      <c r="C20" s="2" t="s">
        <v>48</v>
      </c>
      <c r="D20" s="2">
        <f xml:space="preserve"> SUM(D10:D19)</f>
        <v>97</v>
      </c>
      <c r="E20" s="2">
        <f xml:space="preserve"> SUM(E10:E19)</f>
        <v>108</v>
      </c>
      <c r="F20" s="2">
        <f xml:space="preserve"> SUM(F10:F19)</f>
        <v>68</v>
      </c>
      <c r="G20" s="2">
        <f xml:space="preserve"> SUM(G10:G19)</f>
        <v>85</v>
      </c>
      <c r="H20" s="2">
        <f xml:space="preserve"> SUM(H10:H19)</f>
        <v>91</v>
      </c>
    </row>
    <row r="21" spans="2:11" x14ac:dyDescent="0.25">
      <c r="C21" s="2" t="s">
        <v>61</v>
      </c>
      <c r="D21" s="17">
        <v>9.6999999999999993</v>
      </c>
      <c r="E21" s="17">
        <v>10.8</v>
      </c>
      <c r="F21" s="17">
        <v>6.8</v>
      </c>
      <c r="G21" s="17">
        <v>8.5</v>
      </c>
      <c r="H21" s="17">
        <v>9.1</v>
      </c>
    </row>
    <row r="23" spans="2:11" x14ac:dyDescent="0.25">
      <c r="B23" s="3">
        <v>0</v>
      </c>
    </row>
    <row r="24" spans="2:11" x14ac:dyDescent="0.25">
      <c r="B24" s="3">
        <v>0</v>
      </c>
    </row>
    <row r="25" spans="2:11" x14ac:dyDescent="0.25">
      <c r="B25" s="3">
        <v>0</v>
      </c>
      <c r="J25" s="2" t="s">
        <v>1</v>
      </c>
      <c r="K25" s="2">
        <v>5</v>
      </c>
    </row>
    <row r="26" spans="2:11" x14ac:dyDescent="0.25">
      <c r="B26" s="3">
        <v>0</v>
      </c>
      <c r="J26" s="2" t="s">
        <v>2</v>
      </c>
      <c r="K26" s="2">
        <f xml:space="preserve"> MEDIAN(I10:I19)</f>
        <v>40</v>
      </c>
    </row>
    <row r="27" spans="2:11" x14ac:dyDescent="0.25">
      <c r="B27" s="3">
        <v>3</v>
      </c>
      <c r="J27" s="2" t="s">
        <v>3</v>
      </c>
      <c r="K27" s="2">
        <f xml:space="preserve"> AVERAGE(I10:I19)</f>
        <v>44.9</v>
      </c>
    </row>
    <row r="28" spans="2:11" x14ac:dyDescent="0.25">
      <c r="B28" s="3">
        <v>4</v>
      </c>
      <c r="J28" s="2" t="s">
        <v>4</v>
      </c>
      <c r="K28" s="2">
        <f xml:space="preserve"> _xlfn.VAR.P(I10:I19)</f>
        <v>588.29</v>
      </c>
    </row>
    <row r="29" spans="2:11" x14ac:dyDescent="0.25">
      <c r="B29" s="3">
        <v>5</v>
      </c>
      <c r="D29" s="15"/>
      <c r="J29" s="2" t="s">
        <v>62</v>
      </c>
      <c r="K29" s="2">
        <f xml:space="preserve"> _xlfn.STDEV.P(I10:I19)</f>
        <v>24.254690268069801</v>
      </c>
    </row>
    <row r="30" spans="2:11" x14ac:dyDescent="0.25">
      <c r="B30" s="3">
        <v>5</v>
      </c>
      <c r="J30" s="2" t="s">
        <v>5</v>
      </c>
      <c r="K30" s="2">
        <f xml:space="preserve"> K29 / K27</f>
        <v>0.5401935471730468</v>
      </c>
    </row>
    <row r="31" spans="2:11" x14ac:dyDescent="0.25">
      <c r="B31" s="3">
        <v>5</v>
      </c>
      <c r="J31" s="2" t="s">
        <v>7</v>
      </c>
      <c r="K31">
        <f xml:space="preserve"> _xlfn.SKEW.P(I10:I19)</f>
        <v>0.68124815181420895</v>
      </c>
    </row>
    <row r="32" spans="2:11" x14ac:dyDescent="0.25">
      <c r="B32" s="3">
        <v>5</v>
      </c>
    </row>
    <row r="33" spans="2:2" x14ac:dyDescent="0.25">
      <c r="B33" s="3">
        <v>5</v>
      </c>
    </row>
    <row r="34" spans="2:2" x14ac:dyDescent="0.25">
      <c r="B34" s="3">
        <v>5</v>
      </c>
    </row>
    <row r="35" spans="2:2" x14ac:dyDescent="0.25">
      <c r="B35" s="3">
        <v>5</v>
      </c>
    </row>
    <row r="36" spans="2:2" x14ac:dyDescent="0.25">
      <c r="B36" s="3">
        <v>5</v>
      </c>
    </row>
    <row r="37" spans="2:2" x14ac:dyDescent="0.25">
      <c r="B37" s="3">
        <v>5</v>
      </c>
    </row>
    <row r="38" spans="2:2" x14ac:dyDescent="0.25">
      <c r="B38" s="3">
        <v>5</v>
      </c>
    </row>
    <row r="39" spans="2:2" x14ac:dyDescent="0.25">
      <c r="B39" s="3">
        <v>5</v>
      </c>
    </row>
    <row r="40" spans="2:2" x14ac:dyDescent="0.25">
      <c r="B40" s="3">
        <v>5</v>
      </c>
    </row>
    <row r="41" spans="2:2" x14ac:dyDescent="0.25">
      <c r="B41" s="3">
        <v>5</v>
      </c>
    </row>
    <row r="42" spans="2:2" x14ac:dyDescent="0.25">
      <c r="B42" s="3">
        <v>5</v>
      </c>
    </row>
    <row r="43" spans="2:2" x14ac:dyDescent="0.25">
      <c r="B43" s="3">
        <v>5</v>
      </c>
    </row>
    <row r="44" spans="2:2" x14ac:dyDescent="0.25">
      <c r="B44" s="3">
        <v>5</v>
      </c>
    </row>
    <row r="45" spans="2:2" x14ac:dyDescent="0.25">
      <c r="B45" s="3">
        <v>5</v>
      </c>
    </row>
    <row r="46" spans="2:2" x14ac:dyDescent="0.25">
      <c r="B46" s="3">
        <v>5</v>
      </c>
    </row>
    <row r="47" spans="2:2" x14ac:dyDescent="0.25">
      <c r="B47" s="3">
        <v>8</v>
      </c>
    </row>
    <row r="48" spans="2:2" x14ac:dyDescent="0.25">
      <c r="B48" s="3">
        <v>8</v>
      </c>
    </row>
    <row r="49" spans="2:2" x14ac:dyDescent="0.25">
      <c r="B49" s="3">
        <v>10</v>
      </c>
    </row>
    <row r="50" spans="2:2" x14ac:dyDescent="0.25">
      <c r="B50" s="3">
        <v>10</v>
      </c>
    </row>
    <row r="51" spans="2:2" x14ac:dyDescent="0.25">
      <c r="B51" s="3">
        <v>10</v>
      </c>
    </row>
    <row r="52" spans="2:2" x14ac:dyDescent="0.25">
      <c r="B52" s="3">
        <v>10</v>
      </c>
    </row>
    <row r="53" spans="2:2" x14ac:dyDescent="0.25">
      <c r="B53" s="3">
        <v>10</v>
      </c>
    </row>
    <row r="54" spans="2:2" x14ac:dyDescent="0.25">
      <c r="B54" s="3">
        <v>10</v>
      </c>
    </row>
    <row r="55" spans="2:2" x14ac:dyDescent="0.25">
      <c r="B55" s="3">
        <v>10</v>
      </c>
    </row>
    <row r="56" spans="2:2" x14ac:dyDescent="0.25">
      <c r="B56" s="3">
        <v>10</v>
      </c>
    </row>
    <row r="57" spans="2:2" x14ac:dyDescent="0.25">
      <c r="B57" s="3">
        <v>10</v>
      </c>
    </row>
    <row r="58" spans="2:2" x14ac:dyDescent="0.25">
      <c r="B58" s="3">
        <v>10</v>
      </c>
    </row>
    <row r="59" spans="2:2" x14ac:dyDescent="0.25">
      <c r="B59" s="3">
        <v>12</v>
      </c>
    </row>
    <row r="60" spans="2:2" x14ac:dyDescent="0.25">
      <c r="B60" s="3">
        <v>15</v>
      </c>
    </row>
    <row r="61" spans="2:2" x14ac:dyDescent="0.25">
      <c r="B61" s="3">
        <v>15</v>
      </c>
    </row>
    <row r="62" spans="2:2" x14ac:dyDescent="0.25">
      <c r="B62" s="3">
        <v>15</v>
      </c>
    </row>
    <row r="63" spans="2:2" x14ac:dyDescent="0.25">
      <c r="B63" s="3">
        <v>15</v>
      </c>
    </row>
    <row r="64" spans="2:2" x14ac:dyDescent="0.25">
      <c r="B64" s="3">
        <v>15</v>
      </c>
    </row>
    <row r="65" spans="2:2" x14ac:dyDescent="0.25">
      <c r="B65" s="3">
        <v>15</v>
      </c>
    </row>
    <row r="66" spans="2:2" x14ac:dyDescent="0.25">
      <c r="B66" s="3">
        <v>18</v>
      </c>
    </row>
    <row r="67" spans="2:2" x14ac:dyDescent="0.25">
      <c r="B67" s="3">
        <v>19</v>
      </c>
    </row>
    <row r="68" spans="2:2" x14ac:dyDescent="0.25">
      <c r="B68" s="3">
        <v>20</v>
      </c>
    </row>
    <row r="69" spans="2:2" x14ac:dyDescent="0.25">
      <c r="B69" s="3">
        <v>20</v>
      </c>
    </row>
    <row r="70" spans="2:2" x14ac:dyDescent="0.25">
      <c r="B70" s="3">
        <v>20</v>
      </c>
    </row>
    <row r="71" spans="2:2" x14ac:dyDescent="0.25">
      <c r="B71" s="3">
        <v>20</v>
      </c>
    </row>
    <row r="72" spans="2:2" x14ac:dyDescent="0.25">
      <c r="B72" s="3">
        <v>20</v>
      </c>
    </row>
  </sheetData>
  <sortState ref="B23:B72">
    <sortCondition ref="B7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L76"/>
  <sheetViews>
    <sheetView topLeftCell="A10" workbookViewId="0">
      <selection activeCell="F41" sqref="F41"/>
    </sheetView>
  </sheetViews>
  <sheetFormatPr baseColWidth="10" defaultRowHeight="15" x14ac:dyDescent="0.25"/>
  <cols>
    <col min="5" max="5" width="14.7109375" customWidth="1"/>
  </cols>
  <sheetData>
    <row r="7" spans="2:4" x14ac:dyDescent="0.25">
      <c r="B7" s="8" t="s">
        <v>0</v>
      </c>
    </row>
    <row r="8" spans="2:4" x14ac:dyDescent="0.25">
      <c r="B8" s="3">
        <v>10.1</v>
      </c>
    </row>
    <row r="9" spans="2:4" x14ac:dyDescent="0.25">
      <c r="B9" s="18">
        <v>10.199999999999999</v>
      </c>
    </row>
    <row r="10" spans="2:4" x14ac:dyDescent="0.25">
      <c r="B10" s="18">
        <v>10.3</v>
      </c>
      <c r="D10" s="19"/>
    </row>
    <row r="11" spans="2:4" x14ac:dyDescent="0.25">
      <c r="B11" s="18">
        <v>10.5</v>
      </c>
    </row>
    <row r="12" spans="2:4" x14ac:dyDescent="0.25">
      <c r="B12" s="18">
        <v>10.6</v>
      </c>
    </row>
    <row r="13" spans="2:4" x14ac:dyDescent="0.25">
      <c r="B13" s="18">
        <v>10.7</v>
      </c>
    </row>
    <row r="14" spans="2:4" x14ac:dyDescent="0.25">
      <c r="B14" s="18">
        <v>10.8</v>
      </c>
    </row>
    <row r="15" spans="2:4" x14ac:dyDescent="0.25">
      <c r="B15" s="18">
        <v>10.8</v>
      </c>
    </row>
    <row r="16" spans="2:4" x14ac:dyDescent="0.25">
      <c r="B16" s="18">
        <v>10.9</v>
      </c>
    </row>
    <row r="17" spans="2:12" x14ac:dyDescent="0.25">
      <c r="B17" s="18">
        <v>11</v>
      </c>
    </row>
    <row r="18" spans="2:12" x14ac:dyDescent="0.25">
      <c r="B18" s="3">
        <v>11.1</v>
      </c>
    </row>
    <row r="19" spans="2:12" x14ac:dyDescent="0.25">
      <c r="B19" s="18">
        <v>11.2</v>
      </c>
      <c r="E19" s="8" t="s">
        <v>9</v>
      </c>
      <c r="F19" s="8" t="s">
        <v>12</v>
      </c>
      <c r="G19" s="8" t="s">
        <v>10</v>
      </c>
      <c r="H19" s="8" t="s">
        <v>13</v>
      </c>
    </row>
    <row r="20" spans="2:12" x14ac:dyDescent="0.25">
      <c r="B20" s="18">
        <v>11.3</v>
      </c>
      <c r="E20" s="2" t="s">
        <v>63</v>
      </c>
      <c r="F20" s="2">
        <v>11.1</v>
      </c>
      <c r="G20">
        <v>19</v>
      </c>
      <c r="H20">
        <v>19</v>
      </c>
      <c r="K20" t="s">
        <v>71</v>
      </c>
    </row>
    <row r="21" spans="2:12" x14ac:dyDescent="0.25">
      <c r="B21" s="18">
        <v>11.4</v>
      </c>
      <c r="E21" s="2" t="s">
        <v>64</v>
      </c>
      <c r="F21" s="2">
        <v>13.1</v>
      </c>
      <c r="G21">
        <v>20</v>
      </c>
      <c r="H21">
        <v>39</v>
      </c>
      <c r="K21">
        <v>1</v>
      </c>
      <c r="L21">
        <v>24</v>
      </c>
    </row>
    <row r="22" spans="2:12" x14ac:dyDescent="0.25">
      <c r="B22" s="18">
        <v>11.5</v>
      </c>
      <c r="E22" s="2" t="s">
        <v>65</v>
      </c>
      <c r="F22" s="2">
        <v>15.1</v>
      </c>
      <c r="G22">
        <v>17</v>
      </c>
      <c r="H22">
        <v>56</v>
      </c>
      <c r="K22">
        <v>2</v>
      </c>
      <c r="L22">
        <f>56-39</f>
        <v>17</v>
      </c>
    </row>
    <row r="23" spans="2:12" x14ac:dyDescent="0.25">
      <c r="B23" s="18">
        <v>11.6</v>
      </c>
      <c r="E23" s="2" t="s">
        <v>66</v>
      </c>
      <c r="F23" s="2">
        <v>17.100000000000001</v>
      </c>
      <c r="G23">
        <v>7</v>
      </c>
      <c r="H23">
        <v>63</v>
      </c>
      <c r="K23">
        <v>3</v>
      </c>
      <c r="L23">
        <v>39</v>
      </c>
    </row>
    <row r="24" spans="2:12" x14ac:dyDescent="0.25">
      <c r="B24" s="18">
        <v>11.7</v>
      </c>
      <c r="E24" s="2" t="s">
        <v>67</v>
      </c>
      <c r="F24" s="2">
        <v>19.100000000000001</v>
      </c>
      <c r="G24">
        <v>3</v>
      </c>
      <c r="H24">
        <v>66</v>
      </c>
      <c r="K24">
        <v>4</v>
      </c>
      <c r="L24">
        <v>3</v>
      </c>
    </row>
    <row r="25" spans="2:12" x14ac:dyDescent="0.25">
      <c r="B25" s="18">
        <v>11.8</v>
      </c>
      <c r="E25" s="2" t="s">
        <v>68</v>
      </c>
      <c r="F25" s="2">
        <v>21.1</v>
      </c>
      <c r="G25">
        <v>2</v>
      </c>
      <c r="H25">
        <v>68</v>
      </c>
      <c r="K25">
        <v>5</v>
      </c>
      <c r="L25">
        <v>0</v>
      </c>
    </row>
    <row r="26" spans="2:12" x14ac:dyDescent="0.25">
      <c r="B26" s="3">
        <v>11.9</v>
      </c>
      <c r="E26" s="2" t="s">
        <v>69</v>
      </c>
      <c r="F26" s="2">
        <v>23.1</v>
      </c>
      <c r="G26">
        <v>1</v>
      </c>
      <c r="H26">
        <v>69</v>
      </c>
      <c r="K26">
        <v>6</v>
      </c>
      <c r="L26">
        <v>47</v>
      </c>
    </row>
    <row r="27" spans="2:12" x14ac:dyDescent="0.25">
      <c r="B27" s="3">
        <v>12.1</v>
      </c>
      <c r="G27">
        <f xml:space="preserve"> SUM(G20:G26)</f>
        <v>69</v>
      </c>
      <c r="K27">
        <v>7</v>
      </c>
      <c r="L27">
        <v>61</v>
      </c>
    </row>
    <row r="28" spans="2:12" x14ac:dyDescent="0.25">
      <c r="B28" s="18">
        <v>12.2</v>
      </c>
      <c r="E28" t="s">
        <v>44</v>
      </c>
      <c r="K28">
        <v>8</v>
      </c>
      <c r="L28">
        <v>63</v>
      </c>
    </row>
    <row r="29" spans="2:12" x14ac:dyDescent="0.25">
      <c r="B29" s="3">
        <v>12.3</v>
      </c>
      <c r="E29" s="2" t="s">
        <v>70</v>
      </c>
      <c r="F29">
        <v>11.1</v>
      </c>
      <c r="K29">
        <v>9</v>
      </c>
      <c r="L29">
        <v>1</v>
      </c>
    </row>
    <row r="30" spans="2:12" x14ac:dyDescent="0.25">
      <c r="B30" s="18">
        <v>12.4</v>
      </c>
      <c r="E30" s="2"/>
      <c r="K30">
        <v>10</v>
      </c>
      <c r="L30">
        <v>24</v>
      </c>
    </row>
    <row r="31" spans="2:12" x14ac:dyDescent="0.25">
      <c r="B31" s="3">
        <v>12.5</v>
      </c>
      <c r="E31" s="2"/>
      <c r="H31" t="s">
        <v>72</v>
      </c>
      <c r="I31">
        <f>27/69*100</f>
        <v>39.130434782608695</v>
      </c>
    </row>
    <row r="32" spans="2:12" x14ac:dyDescent="0.25">
      <c r="B32" s="18">
        <v>12.6</v>
      </c>
      <c r="E32" s="2"/>
      <c r="H32" t="s">
        <v>85</v>
      </c>
      <c r="I32">
        <f>_xlfn.QUARTILE.EXC(B8:B76,3)</f>
        <v>15.6</v>
      </c>
    </row>
    <row r="33" spans="2:6" x14ac:dyDescent="0.25">
      <c r="B33" s="18">
        <v>12.7</v>
      </c>
      <c r="E33" s="2"/>
    </row>
    <row r="34" spans="2:6" x14ac:dyDescent="0.25">
      <c r="B34" s="18">
        <v>12.8</v>
      </c>
    </row>
    <row r="35" spans="2:6" x14ac:dyDescent="0.25">
      <c r="B35" s="18">
        <v>12.9</v>
      </c>
    </row>
    <row r="36" spans="2:6" x14ac:dyDescent="0.25">
      <c r="B36" s="18">
        <v>13</v>
      </c>
    </row>
    <row r="37" spans="2:6" x14ac:dyDescent="0.25">
      <c r="B37" s="18">
        <v>13.1</v>
      </c>
    </row>
    <row r="38" spans="2:6" x14ac:dyDescent="0.25">
      <c r="B38" s="18">
        <v>13.2</v>
      </c>
    </row>
    <row r="39" spans="2:6" x14ac:dyDescent="0.25">
      <c r="B39" s="3">
        <v>13.3</v>
      </c>
    </row>
    <row r="40" spans="2:6" x14ac:dyDescent="0.25">
      <c r="B40" s="18">
        <v>13.4</v>
      </c>
      <c r="E40" t="s">
        <v>73</v>
      </c>
      <c r="F40">
        <f>_xlfn.MODE.SNGL(B8:B76)</f>
        <v>10.8</v>
      </c>
    </row>
    <row r="41" spans="2:6" x14ac:dyDescent="0.25">
      <c r="B41" s="18">
        <v>13.5</v>
      </c>
      <c r="E41" t="s">
        <v>74</v>
      </c>
      <c r="F41">
        <f>MEDIAN(B8:B76)</f>
        <v>13.6</v>
      </c>
    </row>
    <row r="42" spans="2:6" x14ac:dyDescent="0.25">
      <c r="B42" s="18">
        <v>13.6</v>
      </c>
      <c r="E42" t="s">
        <v>75</v>
      </c>
      <c r="F42">
        <f>_xlfn.VAR.P(B8:B76)</f>
        <v>8.0894643982356769</v>
      </c>
    </row>
    <row r="43" spans="2:6" x14ac:dyDescent="0.25">
      <c r="B43" s="18">
        <v>13.7</v>
      </c>
      <c r="E43" t="s">
        <v>76</v>
      </c>
      <c r="F43">
        <f>_xlfn.STDEV.P(B8:B76)</f>
        <v>2.8441983753310311</v>
      </c>
    </row>
    <row r="44" spans="2:6" x14ac:dyDescent="0.25">
      <c r="B44" s="18">
        <v>13.8</v>
      </c>
      <c r="E44" t="s">
        <v>77</v>
      </c>
      <c r="F44">
        <f>AVERAGE(B8:B76)</f>
        <v>14.026086956521738</v>
      </c>
    </row>
    <row r="45" spans="2:6" x14ac:dyDescent="0.25">
      <c r="B45" s="18">
        <v>13.9</v>
      </c>
      <c r="E45" t="s">
        <v>78</v>
      </c>
      <c r="F45">
        <f>F43 / F44</f>
        <v>0.20277917741045792</v>
      </c>
    </row>
    <row r="46" spans="2:6" x14ac:dyDescent="0.25">
      <c r="B46" s="3">
        <v>14</v>
      </c>
      <c r="E46" t="s">
        <v>79</v>
      </c>
      <c r="F46">
        <f>SKEW(B8:B76)</f>
        <v>1.0763736141223814</v>
      </c>
    </row>
    <row r="47" spans="2:6" x14ac:dyDescent="0.25">
      <c r="B47" s="18">
        <v>14.2</v>
      </c>
    </row>
    <row r="48" spans="2:6" x14ac:dyDescent="0.25">
      <c r="B48" s="18">
        <v>14.3</v>
      </c>
    </row>
    <row r="49" spans="2:2" x14ac:dyDescent="0.25">
      <c r="B49" s="18">
        <v>14.4</v>
      </c>
    </row>
    <row r="50" spans="2:2" x14ac:dyDescent="0.25">
      <c r="B50" s="18">
        <v>14.5</v>
      </c>
    </row>
    <row r="51" spans="2:2" x14ac:dyDescent="0.25">
      <c r="B51" s="18">
        <v>14.6</v>
      </c>
    </row>
    <row r="52" spans="2:2" x14ac:dyDescent="0.25">
      <c r="B52" s="18">
        <v>14.7</v>
      </c>
    </row>
    <row r="53" spans="2:2" x14ac:dyDescent="0.25">
      <c r="B53" s="3">
        <v>14.8</v>
      </c>
    </row>
    <row r="54" spans="2:2" x14ac:dyDescent="0.25">
      <c r="B54" s="3">
        <v>14.9</v>
      </c>
    </row>
    <row r="55" spans="2:2" x14ac:dyDescent="0.25">
      <c r="B55" s="3">
        <v>15.1</v>
      </c>
    </row>
    <row r="56" spans="2:2" x14ac:dyDescent="0.25">
      <c r="B56" s="18">
        <v>15.2</v>
      </c>
    </row>
    <row r="57" spans="2:2" x14ac:dyDescent="0.25">
      <c r="B57" s="18">
        <v>15.4</v>
      </c>
    </row>
    <row r="58" spans="2:2" x14ac:dyDescent="0.25">
      <c r="B58" s="18">
        <v>15.5</v>
      </c>
    </row>
    <row r="59" spans="2:2" x14ac:dyDescent="0.25">
      <c r="B59" s="3">
        <v>15.6</v>
      </c>
    </row>
    <row r="60" spans="2:2" x14ac:dyDescent="0.25">
      <c r="B60" s="18">
        <v>15.6</v>
      </c>
    </row>
    <row r="61" spans="2:2" x14ac:dyDescent="0.25">
      <c r="B61" s="18">
        <v>15.7</v>
      </c>
    </row>
    <row r="62" spans="2:2" x14ac:dyDescent="0.25">
      <c r="B62" s="18">
        <v>15.8</v>
      </c>
    </row>
    <row r="63" spans="2:2" x14ac:dyDescent="0.25">
      <c r="B63" s="18">
        <v>15.9</v>
      </c>
    </row>
    <row r="64" spans="2:2" x14ac:dyDescent="0.25">
      <c r="B64" s="18">
        <v>16.3</v>
      </c>
    </row>
    <row r="65" spans="2:2" x14ac:dyDescent="0.25">
      <c r="B65" s="3">
        <v>16.399999999999999</v>
      </c>
    </row>
    <row r="66" spans="2:2" x14ac:dyDescent="0.25">
      <c r="B66" s="18">
        <v>16.399999999999999</v>
      </c>
    </row>
    <row r="67" spans="2:2" x14ac:dyDescent="0.25">
      <c r="B67" s="18">
        <v>16.5</v>
      </c>
    </row>
    <row r="68" spans="2:2" x14ac:dyDescent="0.25">
      <c r="B68" s="3">
        <v>17.100000000000001</v>
      </c>
    </row>
    <row r="69" spans="2:2" x14ac:dyDescent="0.25">
      <c r="B69" s="18">
        <v>17.600000000000001</v>
      </c>
    </row>
    <row r="70" spans="2:2" x14ac:dyDescent="0.25">
      <c r="B70" s="18">
        <v>17.8</v>
      </c>
    </row>
    <row r="71" spans="2:2" x14ac:dyDescent="0.25">
      <c r="B71" s="18">
        <v>18.3</v>
      </c>
    </row>
    <row r="72" spans="2:2" x14ac:dyDescent="0.25">
      <c r="B72" s="3">
        <v>19.2</v>
      </c>
    </row>
    <row r="73" spans="2:2" x14ac:dyDescent="0.25">
      <c r="B73" s="18">
        <v>19.7</v>
      </c>
    </row>
    <row r="74" spans="2:2" x14ac:dyDescent="0.25">
      <c r="B74" s="3">
        <v>20.2</v>
      </c>
    </row>
    <row r="75" spans="2:2" x14ac:dyDescent="0.25">
      <c r="B75" s="18">
        <v>21.9</v>
      </c>
    </row>
    <row r="76" spans="2:2" x14ac:dyDescent="0.25">
      <c r="B76" s="3">
        <v>23.8</v>
      </c>
    </row>
  </sheetData>
  <sortState ref="B9:B76">
    <sortCondition ref="B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53"/>
  <sheetViews>
    <sheetView tabSelected="1" topLeftCell="B18" workbookViewId="0">
      <selection activeCell="E42" sqref="E42"/>
    </sheetView>
  </sheetViews>
  <sheetFormatPr baseColWidth="10" defaultRowHeight="15" x14ac:dyDescent="0.25"/>
  <cols>
    <col min="4" max="4" width="27.28515625" customWidth="1"/>
    <col min="5" max="5" width="14.85546875" customWidth="1"/>
    <col min="6" max="6" width="16.28515625" customWidth="1"/>
  </cols>
  <sheetData>
    <row r="6" spans="2:7" x14ac:dyDescent="0.25">
      <c r="B6" s="8" t="s">
        <v>0</v>
      </c>
    </row>
    <row r="7" spans="2:7" x14ac:dyDescent="0.25">
      <c r="B7" s="20">
        <v>1</v>
      </c>
    </row>
    <row r="8" spans="2:7" x14ac:dyDescent="0.25">
      <c r="B8" s="20">
        <v>1</v>
      </c>
    </row>
    <row r="9" spans="2:7" x14ac:dyDescent="0.25">
      <c r="B9" s="20">
        <v>1</v>
      </c>
      <c r="D9" s="23" t="s">
        <v>80</v>
      </c>
      <c r="E9" s="22">
        <v>2</v>
      </c>
      <c r="G9" t="s">
        <v>103</v>
      </c>
    </row>
    <row r="10" spans="2:7" x14ac:dyDescent="0.25">
      <c r="B10" s="20">
        <v>1</v>
      </c>
      <c r="D10" s="23" t="s">
        <v>89</v>
      </c>
      <c r="E10" s="22">
        <f>AVERAGE(B7:B53)</f>
        <v>7.2127659574468082</v>
      </c>
      <c r="G10" t="s">
        <v>104</v>
      </c>
    </row>
    <row r="11" spans="2:7" x14ac:dyDescent="0.25">
      <c r="B11" s="20">
        <v>1</v>
      </c>
      <c r="D11" s="23" t="s">
        <v>81</v>
      </c>
      <c r="E11" s="22">
        <f>MEDIAN(B7:B53)</f>
        <v>5</v>
      </c>
      <c r="G11" t="s">
        <v>105</v>
      </c>
    </row>
    <row r="12" spans="2:7" x14ac:dyDescent="0.25">
      <c r="B12" s="20">
        <v>2</v>
      </c>
      <c r="D12" s="23" t="s">
        <v>88</v>
      </c>
      <c r="E12" s="22">
        <f>_xlfn.VAR.P(B7:B53)</f>
        <v>47.784517881394294</v>
      </c>
      <c r="G12" t="s">
        <v>106</v>
      </c>
    </row>
    <row r="13" spans="2:7" x14ac:dyDescent="0.25">
      <c r="B13" s="20">
        <v>2</v>
      </c>
      <c r="D13" s="23" t="s">
        <v>82</v>
      </c>
      <c r="E13" s="22">
        <f>_xlfn.STDEV.P(B7:B53)</f>
        <v>6.9126346555705007</v>
      </c>
      <c r="G13" t="s">
        <v>107</v>
      </c>
    </row>
    <row r="14" spans="2:7" x14ac:dyDescent="0.25">
      <c r="B14" s="20">
        <v>2</v>
      </c>
      <c r="D14" s="23" t="s">
        <v>87</v>
      </c>
      <c r="E14" s="22">
        <f xml:space="preserve"> _xlfn.SKEW.P(B7:B53)</f>
        <v>1.578626574516713</v>
      </c>
      <c r="G14" t="s">
        <v>108</v>
      </c>
    </row>
    <row r="15" spans="2:7" x14ac:dyDescent="0.25">
      <c r="B15" s="20">
        <v>2</v>
      </c>
      <c r="D15" s="23" t="s">
        <v>83</v>
      </c>
      <c r="E15" s="22">
        <f>_xlfn.QUARTILE.INC(B7:B53,1)</f>
        <v>2</v>
      </c>
      <c r="G15" t="s">
        <v>109</v>
      </c>
    </row>
    <row r="16" spans="2:7" x14ac:dyDescent="0.25">
      <c r="B16" s="20">
        <v>2</v>
      </c>
      <c r="D16" s="23" t="s">
        <v>84</v>
      </c>
      <c r="E16" s="22">
        <f>_xlfn.QUARTILE.INC((B7:B53),2)</f>
        <v>5</v>
      </c>
      <c r="G16" t="s">
        <v>110</v>
      </c>
    </row>
    <row r="17" spans="2:9" x14ac:dyDescent="0.25">
      <c r="B17" s="20">
        <v>2</v>
      </c>
      <c r="D17" s="23" t="s">
        <v>85</v>
      </c>
      <c r="E17" s="22">
        <f>_xlfn.QUARTILE.INC((B7:B53),3)</f>
        <v>10</v>
      </c>
      <c r="G17" t="s">
        <v>111</v>
      </c>
    </row>
    <row r="18" spans="2:9" x14ac:dyDescent="0.25">
      <c r="B18" s="20">
        <v>2</v>
      </c>
      <c r="D18" s="23" t="s">
        <v>86</v>
      </c>
      <c r="E18" s="22">
        <f>_xlfn.QUARTILE.INC((B7:B53),4)</f>
        <v>30</v>
      </c>
      <c r="G18" t="s">
        <v>112</v>
      </c>
    </row>
    <row r="19" spans="2:9" x14ac:dyDescent="0.25">
      <c r="B19" s="20">
        <v>2</v>
      </c>
      <c r="D19" s="23" t="s">
        <v>47</v>
      </c>
      <c r="E19" s="21">
        <f xml:space="preserve"> E13 / E10</f>
        <v>0.95838887555107244</v>
      </c>
    </row>
    <row r="20" spans="2:9" x14ac:dyDescent="0.25">
      <c r="B20" s="20">
        <v>2</v>
      </c>
    </row>
    <row r="21" spans="2:9" x14ac:dyDescent="0.25">
      <c r="B21" s="20">
        <v>2</v>
      </c>
    </row>
    <row r="22" spans="2:9" x14ac:dyDescent="0.25">
      <c r="B22" s="20">
        <v>2</v>
      </c>
    </row>
    <row r="23" spans="2:9" x14ac:dyDescent="0.25">
      <c r="B23" s="20">
        <v>3</v>
      </c>
    </row>
    <row r="24" spans="2:9" x14ac:dyDescent="0.25">
      <c r="B24" s="20">
        <v>3</v>
      </c>
    </row>
    <row r="25" spans="2:9" x14ac:dyDescent="0.25">
      <c r="B25" s="20">
        <v>3</v>
      </c>
      <c r="D25" s="8" t="s">
        <v>9</v>
      </c>
      <c r="E25" s="8" t="s">
        <v>12</v>
      </c>
      <c r="F25" s="8" t="s">
        <v>10</v>
      </c>
      <c r="G25" s="8" t="s">
        <v>10</v>
      </c>
      <c r="H25" s="8" t="s">
        <v>90</v>
      </c>
      <c r="I25" s="8" t="s">
        <v>91</v>
      </c>
    </row>
    <row r="26" spans="2:9" x14ac:dyDescent="0.25">
      <c r="B26" s="20">
        <v>3</v>
      </c>
      <c r="D26" s="24" t="s">
        <v>92</v>
      </c>
      <c r="E26">
        <v>3</v>
      </c>
      <c r="F26" s="25">
        <v>27</v>
      </c>
      <c r="G26" s="26">
        <v>27</v>
      </c>
      <c r="H26">
        <f t="shared" ref="H26:I29" si="0">F26/47</f>
        <v>0.57446808510638303</v>
      </c>
      <c r="I26">
        <f>G26/47</f>
        <v>0.57446808510638303</v>
      </c>
    </row>
    <row r="27" spans="2:9" x14ac:dyDescent="0.25">
      <c r="B27" s="20">
        <v>3</v>
      </c>
      <c r="D27" s="24" t="s">
        <v>93</v>
      </c>
      <c r="E27">
        <v>9</v>
      </c>
      <c r="F27" s="25">
        <v>12</v>
      </c>
      <c r="G27" s="26">
        <f xml:space="preserve"> SUM(G26,F27)</f>
        <v>39</v>
      </c>
      <c r="H27">
        <f t="shared" si="0"/>
        <v>0.25531914893617019</v>
      </c>
      <c r="I27">
        <f>G27/47</f>
        <v>0.82978723404255317</v>
      </c>
    </row>
    <row r="28" spans="2:9" x14ac:dyDescent="0.25">
      <c r="B28" s="20">
        <v>3</v>
      </c>
      <c r="D28" s="24" t="s">
        <v>94</v>
      </c>
      <c r="E28">
        <v>15</v>
      </c>
      <c r="F28" s="25">
        <v>4</v>
      </c>
      <c r="G28" s="26">
        <f xml:space="preserve"> SUM(G27,F28)</f>
        <v>43</v>
      </c>
      <c r="H28">
        <f t="shared" si="0"/>
        <v>8.5106382978723402E-2</v>
      </c>
      <c r="I28">
        <f>G28/47</f>
        <v>0.91489361702127658</v>
      </c>
    </row>
    <row r="29" spans="2:9" x14ac:dyDescent="0.25">
      <c r="B29" s="20">
        <v>4</v>
      </c>
      <c r="D29" s="24" t="s">
        <v>95</v>
      </c>
      <c r="E29">
        <v>21</v>
      </c>
      <c r="F29" s="25">
        <v>1</v>
      </c>
      <c r="G29" s="26">
        <f xml:space="preserve"> SUM(G28,F29)</f>
        <v>44</v>
      </c>
      <c r="H29">
        <f t="shared" si="0"/>
        <v>2.1276595744680851E-2</v>
      </c>
      <c r="I29">
        <f>G29/47</f>
        <v>0.93617021276595747</v>
      </c>
    </row>
    <row r="30" spans="2:9" x14ac:dyDescent="0.25">
      <c r="B30" s="20">
        <v>5</v>
      </c>
      <c r="D30" s="24" t="s">
        <v>96</v>
      </c>
      <c r="E30">
        <v>27</v>
      </c>
      <c r="F30" s="25">
        <v>3</v>
      </c>
      <c r="G30" s="26">
        <f xml:space="preserve"> SUM(G29,F30)</f>
        <v>47</v>
      </c>
      <c r="H30">
        <f>F30/47</f>
        <v>6.3829787234042548E-2</v>
      </c>
      <c r="I30">
        <v>1</v>
      </c>
    </row>
    <row r="31" spans="2:9" x14ac:dyDescent="0.25">
      <c r="B31" s="20">
        <v>6</v>
      </c>
      <c r="D31" s="24"/>
      <c r="F31">
        <f>SUM(F26:F30)</f>
        <v>47</v>
      </c>
    </row>
    <row r="32" spans="2:9" x14ac:dyDescent="0.25">
      <c r="B32" s="20">
        <v>6</v>
      </c>
    </row>
    <row r="33" spans="2:6" x14ac:dyDescent="0.25">
      <c r="B33" s="20">
        <v>6</v>
      </c>
    </row>
    <row r="34" spans="2:6" x14ac:dyDescent="0.25">
      <c r="B34" s="20">
        <v>7</v>
      </c>
      <c r="D34" s="2" t="s">
        <v>102</v>
      </c>
    </row>
    <row r="35" spans="2:6" x14ac:dyDescent="0.25">
      <c r="B35" s="20">
        <v>7</v>
      </c>
      <c r="D35" s="2" t="s">
        <v>97</v>
      </c>
      <c r="E35" s="2">
        <v>3</v>
      </c>
    </row>
    <row r="36" spans="2:6" x14ac:dyDescent="0.25">
      <c r="B36" s="20">
        <v>7</v>
      </c>
    </row>
    <row r="37" spans="2:6" x14ac:dyDescent="0.25">
      <c r="B37" s="20">
        <v>8</v>
      </c>
    </row>
    <row r="38" spans="2:6" x14ac:dyDescent="0.25">
      <c r="B38" s="20">
        <v>8</v>
      </c>
    </row>
    <row r="39" spans="2:6" x14ac:dyDescent="0.25">
      <c r="B39" s="20">
        <v>9</v>
      </c>
      <c r="D39" s="2" t="s">
        <v>98</v>
      </c>
      <c r="E39" s="2">
        <f>30-1</f>
        <v>29</v>
      </c>
    </row>
    <row r="40" spans="2:6" x14ac:dyDescent="0.25">
      <c r="B40" s="20">
        <v>10</v>
      </c>
      <c r="D40" s="2" t="s">
        <v>99</v>
      </c>
      <c r="E40" s="2">
        <v>47</v>
      </c>
    </row>
    <row r="41" spans="2:6" x14ac:dyDescent="0.25">
      <c r="B41" s="20">
        <v>10</v>
      </c>
      <c r="D41" s="2" t="s">
        <v>100</v>
      </c>
      <c r="E41" s="2">
        <f xml:space="preserve"> 1 + LOG(47,2)</f>
        <v>6.5545888516776376</v>
      </c>
      <c r="F41" s="2" t="s">
        <v>101</v>
      </c>
    </row>
    <row r="42" spans="2:6" x14ac:dyDescent="0.25">
      <c r="B42" s="20">
        <v>10</v>
      </c>
    </row>
    <row r="43" spans="2:6" x14ac:dyDescent="0.25">
      <c r="B43" s="20">
        <v>11</v>
      </c>
    </row>
    <row r="44" spans="2:6" x14ac:dyDescent="0.25">
      <c r="B44" s="20">
        <v>11</v>
      </c>
    </row>
    <row r="45" spans="2:6" x14ac:dyDescent="0.25">
      <c r="B45" s="20">
        <v>11</v>
      </c>
    </row>
    <row r="46" spans="2:6" x14ac:dyDescent="0.25">
      <c r="B46" s="20">
        <v>12</v>
      </c>
    </row>
    <row r="47" spans="2:6" x14ac:dyDescent="0.25">
      <c r="B47" s="20">
        <v>13</v>
      </c>
    </row>
    <row r="48" spans="2:6" x14ac:dyDescent="0.25">
      <c r="B48" s="20">
        <v>15</v>
      </c>
    </row>
    <row r="49" spans="2:2" x14ac:dyDescent="0.25">
      <c r="B49" s="20">
        <v>17</v>
      </c>
    </row>
    <row r="50" spans="2:2" x14ac:dyDescent="0.25">
      <c r="B50" s="20">
        <v>21</v>
      </c>
    </row>
    <row r="51" spans="2:2" x14ac:dyDescent="0.25">
      <c r="B51" s="20">
        <v>24</v>
      </c>
    </row>
    <row r="52" spans="2:2" x14ac:dyDescent="0.25">
      <c r="B52" s="20">
        <v>26</v>
      </c>
    </row>
    <row r="53" spans="2:2" x14ac:dyDescent="0.25">
      <c r="B53" s="20">
        <v>30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38"/>
  <sheetViews>
    <sheetView workbookViewId="0">
      <selection activeCell="F17" sqref="F17"/>
    </sheetView>
  </sheetViews>
  <sheetFormatPr baseColWidth="10" defaultRowHeight="15" x14ac:dyDescent="0.25"/>
  <cols>
    <col min="5" max="5" width="16.5703125" customWidth="1"/>
    <col min="8" max="8" width="19.85546875" customWidth="1"/>
    <col min="9" max="9" width="20.140625" customWidth="1"/>
    <col min="10" max="10" width="19.42578125" customWidth="1"/>
    <col min="11" max="11" width="22.85546875" customWidth="1"/>
    <col min="12" max="12" width="20.85546875" customWidth="1"/>
    <col min="13" max="13" width="18.7109375" customWidth="1"/>
  </cols>
  <sheetData>
    <row r="8" spans="2:9" x14ac:dyDescent="0.25">
      <c r="B8" s="28" t="s">
        <v>113</v>
      </c>
      <c r="C8" s="27"/>
      <c r="E8" s="28" t="s">
        <v>115</v>
      </c>
      <c r="H8" s="35" t="s">
        <v>73</v>
      </c>
      <c r="I8" s="35">
        <f>MODE(E9:E38)</f>
        <v>7.5</v>
      </c>
    </row>
    <row r="9" spans="2:9" x14ac:dyDescent="0.25">
      <c r="B9" s="6">
        <v>7</v>
      </c>
      <c r="C9" s="6">
        <v>8</v>
      </c>
      <c r="E9" s="30">
        <v>6.5</v>
      </c>
      <c r="H9" s="35" t="s">
        <v>123</v>
      </c>
      <c r="I9" s="35">
        <f>AVERAGE(E9:E38)</f>
        <v>7.5266666666666664</v>
      </c>
    </row>
    <row r="10" spans="2:9" x14ac:dyDescent="0.25">
      <c r="B10" s="6">
        <v>7.5</v>
      </c>
      <c r="C10" s="6">
        <v>8.1</v>
      </c>
      <c r="E10" s="31">
        <v>7</v>
      </c>
      <c r="H10" s="35" t="s">
        <v>74</v>
      </c>
      <c r="I10" s="35">
        <f>MEDIAN(E9:E38)</f>
        <v>7.5</v>
      </c>
    </row>
    <row r="11" spans="2:9" x14ac:dyDescent="0.25">
      <c r="B11" s="6">
        <v>7.3</v>
      </c>
      <c r="C11" s="6">
        <v>8.5</v>
      </c>
      <c r="E11" s="31">
        <v>7</v>
      </c>
      <c r="H11" s="35" t="s">
        <v>75</v>
      </c>
      <c r="I11" s="35">
        <f>_xlfn.VAR.P(E9:E38)</f>
        <v>0.26128888888888885</v>
      </c>
    </row>
    <row r="12" spans="2:9" x14ac:dyDescent="0.25">
      <c r="B12" s="6">
        <v>8.1</v>
      </c>
      <c r="C12" s="6">
        <v>8.6</v>
      </c>
      <c r="E12" s="31">
        <v>7</v>
      </c>
      <c r="H12" s="35" t="s">
        <v>76</v>
      </c>
      <c r="I12" s="35">
        <f>_xlfn.STDEV.P(E9:E38)</f>
        <v>0.51116424844553521</v>
      </c>
    </row>
    <row r="13" spans="2:9" x14ac:dyDescent="0.25">
      <c r="B13" s="6">
        <v>7.5</v>
      </c>
      <c r="C13" s="6">
        <v>7.4</v>
      </c>
      <c r="E13" s="31">
        <v>7.1</v>
      </c>
      <c r="H13" s="35" t="s">
        <v>116</v>
      </c>
      <c r="I13" s="35">
        <f>I12 / I9</f>
        <v>6.7913761972391753E-2</v>
      </c>
    </row>
    <row r="14" spans="2:9" x14ac:dyDescent="0.25">
      <c r="B14" s="6">
        <v>7.5</v>
      </c>
      <c r="C14" s="6">
        <v>7.1</v>
      </c>
      <c r="E14" s="31">
        <v>7.1</v>
      </c>
      <c r="H14" s="35" t="s">
        <v>117</v>
      </c>
      <c r="I14" s="35">
        <f>_xlfn.PERCENTILE.EXC(E9:E38,0.8)</f>
        <v>8.08</v>
      </c>
    </row>
    <row r="15" spans="2:9" x14ac:dyDescent="0.25">
      <c r="B15" s="6">
        <v>6.5</v>
      </c>
      <c r="C15" s="6">
        <v>7</v>
      </c>
      <c r="E15" s="31">
        <v>7.1</v>
      </c>
    </row>
    <row r="16" spans="2:9" x14ac:dyDescent="0.25">
      <c r="B16" s="6">
        <v>7</v>
      </c>
      <c r="C16" s="6">
        <v>7.5</v>
      </c>
      <c r="E16" s="31">
        <v>7.1</v>
      </c>
      <c r="H16" s="35" t="s">
        <v>118</v>
      </c>
      <c r="I16" s="35">
        <f>MIN(E9:E38)</f>
        <v>6.5</v>
      </c>
    </row>
    <row r="17" spans="2:13" x14ac:dyDescent="0.25">
      <c r="B17" s="6">
        <v>7.1</v>
      </c>
      <c r="C17" s="6">
        <v>7.1</v>
      </c>
      <c r="E17" s="31">
        <v>7.1</v>
      </c>
      <c r="H17" s="35" t="s">
        <v>119</v>
      </c>
      <c r="I17" s="35">
        <f>MAX(E9:E38)</f>
        <v>8.6</v>
      </c>
    </row>
    <row r="18" spans="2:13" x14ac:dyDescent="0.25">
      <c r="B18" s="6">
        <v>8.5</v>
      </c>
      <c r="C18" s="6">
        <v>8.1</v>
      </c>
      <c r="E18" s="31">
        <v>7.2</v>
      </c>
      <c r="H18" s="35" t="s">
        <v>120</v>
      </c>
      <c r="I18" s="35">
        <f>I17-I16</f>
        <v>2.0999999999999996</v>
      </c>
    </row>
    <row r="19" spans="2:13" x14ac:dyDescent="0.25">
      <c r="B19" s="6">
        <v>7.1</v>
      </c>
      <c r="C19" s="6">
        <v>7.5</v>
      </c>
      <c r="E19" s="31">
        <v>7.2</v>
      </c>
      <c r="H19" s="35" t="s">
        <v>121</v>
      </c>
      <c r="I19" s="35">
        <f>INT(LOG(B25,2)/LOG(2,2)+1)</f>
        <v>5</v>
      </c>
    </row>
    <row r="20" spans="2:13" x14ac:dyDescent="0.25">
      <c r="B20" s="6">
        <v>7.1</v>
      </c>
      <c r="C20" s="6">
        <v>7.2</v>
      </c>
      <c r="E20" s="31">
        <v>7.3</v>
      </c>
      <c r="H20" s="35" t="s">
        <v>122</v>
      </c>
      <c r="I20" s="35">
        <f>I18/I19</f>
        <v>0.41999999999999993</v>
      </c>
    </row>
    <row r="21" spans="2:13" x14ac:dyDescent="0.25">
      <c r="B21" s="6">
        <v>7.5</v>
      </c>
      <c r="C21" s="6">
        <v>8</v>
      </c>
      <c r="E21" s="31">
        <v>7.3</v>
      </c>
    </row>
    <row r="22" spans="2:13" x14ac:dyDescent="0.25">
      <c r="B22" s="6">
        <v>7.5</v>
      </c>
      <c r="C22" s="6">
        <v>7.3</v>
      </c>
      <c r="E22" s="32">
        <v>7.4</v>
      </c>
    </row>
    <row r="23" spans="2:13" x14ac:dyDescent="0.25">
      <c r="B23" s="6">
        <v>8</v>
      </c>
      <c r="C23" s="6">
        <v>7.2</v>
      </c>
      <c r="E23" s="32">
        <v>7.5</v>
      </c>
    </row>
    <row r="24" spans="2:13" x14ac:dyDescent="0.25">
      <c r="B24" s="29" t="s">
        <v>114</v>
      </c>
      <c r="C24" s="29"/>
      <c r="E24" s="32">
        <v>7.5</v>
      </c>
    </row>
    <row r="25" spans="2:13" x14ac:dyDescent="0.25">
      <c r="B25" s="29">
        <f>COUNT(B9:C23)</f>
        <v>30</v>
      </c>
      <c r="C25" s="29"/>
      <c r="E25" s="32">
        <v>7.5</v>
      </c>
    </row>
    <row r="26" spans="2:13" x14ac:dyDescent="0.25">
      <c r="E26" s="32">
        <v>7.5</v>
      </c>
    </row>
    <row r="27" spans="2:13" x14ac:dyDescent="0.25">
      <c r="E27" s="32">
        <v>7.5</v>
      </c>
    </row>
    <row r="28" spans="2:13" x14ac:dyDescent="0.25">
      <c r="E28" s="32">
        <v>7.5</v>
      </c>
      <c r="H28" s="4" t="s">
        <v>124</v>
      </c>
      <c r="I28" s="4" t="s">
        <v>125</v>
      </c>
      <c r="J28" s="4" t="s">
        <v>135</v>
      </c>
      <c r="K28" s="4" t="s">
        <v>126</v>
      </c>
      <c r="L28" s="4" t="s">
        <v>127</v>
      </c>
      <c r="M28" s="4" t="s">
        <v>128</v>
      </c>
    </row>
    <row r="29" spans="2:13" x14ac:dyDescent="0.25">
      <c r="E29" s="32">
        <v>7.5</v>
      </c>
      <c r="H29" s="30">
        <v>1</v>
      </c>
      <c r="I29" s="36" t="s">
        <v>129</v>
      </c>
      <c r="J29" s="30">
        <v>1</v>
      </c>
      <c r="K29" s="30">
        <v>1</v>
      </c>
      <c r="L29" s="30">
        <f>J29/30</f>
        <v>3.3333333333333333E-2</v>
      </c>
      <c r="M29" s="30">
        <f>K29/30</f>
        <v>3.3333333333333333E-2</v>
      </c>
    </row>
    <row r="30" spans="2:13" x14ac:dyDescent="0.25">
      <c r="E30" s="33">
        <v>8</v>
      </c>
      <c r="H30" s="30">
        <v>2</v>
      </c>
      <c r="I30" s="30" t="s">
        <v>130</v>
      </c>
      <c r="J30" s="30">
        <v>12</v>
      </c>
      <c r="K30" s="30">
        <f>K29+J30</f>
        <v>13</v>
      </c>
      <c r="L30" s="30">
        <f t="shared" ref="L30:L33" si="0">J30/30</f>
        <v>0.4</v>
      </c>
      <c r="M30" s="30">
        <f>K30/30</f>
        <v>0.43333333333333335</v>
      </c>
    </row>
    <row r="31" spans="2:13" x14ac:dyDescent="0.25">
      <c r="E31" s="33">
        <v>8</v>
      </c>
      <c r="H31" s="30">
        <v>3</v>
      </c>
      <c r="I31" s="30" t="s">
        <v>131</v>
      </c>
      <c r="J31" s="30">
        <v>8</v>
      </c>
      <c r="K31" s="30">
        <f t="shared" ref="K31:K32" si="1">K30+J31</f>
        <v>21</v>
      </c>
      <c r="L31" s="30">
        <f t="shared" si="0"/>
        <v>0.26666666666666666</v>
      </c>
      <c r="M31" s="30">
        <f>K31/30</f>
        <v>0.7</v>
      </c>
    </row>
    <row r="32" spans="2:13" x14ac:dyDescent="0.25">
      <c r="E32" s="33">
        <v>8</v>
      </c>
      <c r="H32" s="30">
        <v>4</v>
      </c>
      <c r="I32" s="30" t="s">
        <v>132</v>
      </c>
      <c r="J32" s="30">
        <v>6</v>
      </c>
      <c r="K32" s="30">
        <f t="shared" si="1"/>
        <v>27</v>
      </c>
      <c r="L32" s="30">
        <f t="shared" si="0"/>
        <v>0.2</v>
      </c>
      <c r="M32" s="30">
        <f>K32/30</f>
        <v>0.9</v>
      </c>
    </row>
    <row r="33" spans="5:13" x14ac:dyDescent="0.25">
      <c r="E33" s="33">
        <v>8.1</v>
      </c>
      <c r="H33" s="37">
        <v>5</v>
      </c>
      <c r="I33" s="37" t="s">
        <v>133</v>
      </c>
      <c r="J33" s="37">
        <v>3</v>
      </c>
      <c r="K33" s="38">
        <v>30</v>
      </c>
      <c r="L33" s="37">
        <f t="shared" si="0"/>
        <v>0.1</v>
      </c>
      <c r="M33" s="37">
        <f>K33/30</f>
        <v>1</v>
      </c>
    </row>
    <row r="34" spans="5:13" x14ac:dyDescent="0.25">
      <c r="E34" s="33">
        <v>8.1</v>
      </c>
      <c r="H34" s="2"/>
      <c r="I34" s="37" t="s">
        <v>134</v>
      </c>
      <c r="J34" s="2">
        <f>SUM(J29:J33)</f>
        <v>30</v>
      </c>
      <c r="K34" s="2"/>
      <c r="L34" s="2"/>
      <c r="M34" s="2"/>
    </row>
    <row r="35" spans="5:13" x14ac:dyDescent="0.25">
      <c r="E35" s="33">
        <v>8.1</v>
      </c>
    </row>
    <row r="36" spans="5:13" x14ac:dyDescent="0.25">
      <c r="E36" s="34">
        <v>8.5</v>
      </c>
    </row>
    <row r="37" spans="5:13" x14ac:dyDescent="0.25">
      <c r="E37" s="34">
        <v>8.5</v>
      </c>
    </row>
    <row r="38" spans="5:13" x14ac:dyDescent="0.25">
      <c r="E38" s="34">
        <v>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Actividad 2</vt:lpstr>
      <vt:lpstr>Actividad 3</vt:lpstr>
      <vt:lpstr>Actividad 4</vt:lpstr>
      <vt:lpstr>Actividad 5 y 6</vt:lpstr>
      <vt:lpstr>Actividad 8</vt:lpstr>
      <vt:lpstr>Actividad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2023-10-02T16:23:45Z</dcterms:modified>
</cp:coreProperties>
</file>