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lbd54/Documents/GitHub/CassavaBreedingSim/docs/VDPSchemes/IITA/"/>
    </mc:Choice>
  </mc:AlternateContent>
  <xr:revisionPtr revIDLastSave="0" documentId="13_ncr:1_{62B537EF-D496-CE47-A1DF-774628220E94}" xr6:coauthVersionLast="47" xr6:coauthVersionMax="47" xr10:uidLastSave="{00000000-0000-0000-0000-000000000000}"/>
  <bookViews>
    <workbookView xWindow="14520" yWindow="0" windowWidth="14280" windowHeight="18000" activeTab="6" xr2:uid="{00000000-000D-0000-FFFF-FFFF00000000}"/>
  </bookViews>
  <sheets>
    <sheet name="BaselineIITA" sheetId="1" r:id="rId1"/>
    <sheet name="NVDP-5Yrs-1" sheetId="15" r:id="rId2"/>
    <sheet name="NVDP-4Yrs-1" sheetId="16" r:id="rId3"/>
    <sheet name="NVDP-4Yrs-2" sheetId="17" r:id="rId4"/>
    <sheet name="JLJ_SAH" sheetId="2" r:id="rId5"/>
    <sheet name="JLJ4yr" sheetId="3" r:id="rId6"/>
    <sheet name="JLJ3yr" sheetId="4" r:id="rId7"/>
    <sheet name="DropPYTmaintainSize" sheetId="5" r:id="rId8"/>
    <sheet name="DropPYT" sheetId="6" r:id="rId9"/>
    <sheet name="InnovateButMaintainSize" sheetId="7" r:id="rId10"/>
    <sheet name="AdjustUYTtoo" sheetId="8" r:id="rId11"/>
    <sheet name="MultiplyEarly" sheetId="9" r:id="rId12"/>
    <sheet name="LA-4Yrs-1" sheetId="10" r:id="rId13"/>
    <sheet name="LA-4Yrs-2" sheetId="11" r:id="rId14"/>
    <sheet name="LA-4Yrs-3" sheetId="12" r:id="rId15"/>
    <sheet name="LA-4Yrs-4-MP" sheetId="13" r:id="rId16"/>
    <sheet name="LA-3Yrs-MP+LB" sheetId="14" r:id="rId1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3" i="17" l="1"/>
  <c r="T4" i="17"/>
  <c r="T5" i="17"/>
  <c r="T2" i="17"/>
  <c r="G5" i="17"/>
  <c r="H5" i="17" s="1"/>
  <c r="L5" i="17"/>
  <c r="L4" i="17"/>
  <c r="H4" i="17"/>
  <c r="G4" i="17"/>
  <c r="C3" i="17"/>
  <c r="L3" i="17" s="1"/>
  <c r="G3" i="17"/>
  <c r="H3" i="17" s="1"/>
  <c r="K2" i="17"/>
  <c r="M2" i="17" s="1"/>
  <c r="H2" i="17"/>
  <c r="I2" i="17" s="1"/>
  <c r="G2" i="17"/>
  <c r="C2" i="17"/>
  <c r="L2" i="17" s="1"/>
  <c r="J5" i="16"/>
  <c r="G5" i="16"/>
  <c r="H5" i="16" s="1"/>
  <c r="G4" i="16"/>
  <c r="H4" i="16" s="1"/>
  <c r="G3" i="16"/>
  <c r="H3" i="16" s="1"/>
  <c r="K2" i="16"/>
  <c r="M2" i="16" s="1"/>
  <c r="G2" i="16"/>
  <c r="H2" i="16" s="1"/>
  <c r="I2" i="16" s="1"/>
  <c r="J6" i="15"/>
  <c r="J6" i="1"/>
  <c r="J7" i="1"/>
  <c r="S3" i="15"/>
  <c r="S4" i="15"/>
  <c r="L3" i="15"/>
  <c r="L4" i="15"/>
  <c r="L5" i="15"/>
  <c r="S5" i="15" s="1"/>
  <c r="L6" i="15"/>
  <c r="S6" i="15" s="1"/>
  <c r="C3" i="15"/>
  <c r="C4" i="15"/>
  <c r="C5" i="15"/>
  <c r="C6" i="15"/>
  <c r="C2" i="15"/>
  <c r="L2" i="15" s="1"/>
  <c r="K2" i="15"/>
  <c r="T6" i="15"/>
  <c r="T3" i="15"/>
  <c r="T4" i="15"/>
  <c r="T5" i="15"/>
  <c r="T2" i="15"/>
  <c r="T3" i="1"/>
  <c r="T4" i="1"/>
  <c r="T5" i="1"/>
  <c r="T6" i="1"/>
  <c r="T7" i="1"/>
  <c r="T2" i="1"/>
  <c r="S3" i="1"/>
  <c r="S4" i="1"/>
  <c r="S5" i="1"/>
  <c r="S6" i="1"/>
  <c r="S7" i="1"/>
  <c r="S2" i="1"/>
  <c r="O2" i="15" l="1"/>
  <c r="S2" i="15"/>
  <c r="T5" i="16" s="1"/>
  <c r="C5" i="16" s="1"/>
  <c r="T4" i="16"/>
  <c r="C4" i="16" s="1"/>
  <c r="L4" i="16" s="1"/>
  <c r="T3" i="16"/>
  <c r="C3" i="16" s="1"/>
  <c r="L3" i="16" s="1"/>
  <c r="O3" i="16" s="1"/>
  <c r="O3" i="17"/>
  <c r="J2" i="17"/>
  <c r="K3" i="17"/>
  <c r="M3" i="17" s="1"/>
  <c r="I3" i="17"/>
  <c r="J3" i="17" s="1"/>
  <c r="O2" i="17"/>
  <c r="O4" i="17"/>
  <c r="O5" i="17"/>
  <c r="I5" i="17"/>
  <c r="J5" i="17" s="1"/>
  <c r="K5" i="17"/>
  <c r="M5" i="17" s="1"/>
  <c r="K4" i="17"/>
  <c r="M4" i="17" s="1"/>
  <c r="I4" i="17"/>
  <c r="J4" i="17" s="1"/>
  <c r="I4" i="16"/>
  <c r="J4" i="16" s="1"/>
  <c r="O4" i="16"/>
  <c r="I3" i="16"/>
  <c r="J3" i="16" s="1"/>
  <c r="K3" i="16"/>
  <c r="M3" i="16" s="1"/>
  <c r="J2" i="16"/>
  <c r="I5" i="16"/>
  <c r="G6" i="15"/>
  <c r="H6" i="15" s="1"/>
  <c r="G5" i="15"/>
  <c r="H5" i="15" s="1"/>
  <c r="G4" i="15"/>
  <c r="H4" i="15" s="1"/>
  <c r="G3" i="15"/>
  <c r="H3" i="15" s="1"/>
  <c r="G2" i="15"/>
  <c r="H2" i="15" s="1"/>
  <c r="G7" i="1"/>
  <c r="H7" i="1" s="1"/>
  <c r="B19" i="14"/>
  <c r="B18" i="14"/>
  <c r="T4" i="14"/>
  <c r="P4" i="14"/>
  <c r="O4" i="14"/>
  <c r="R4" i="14" s="1"/>
  <c r="N4" i="14"/>
  <c r="L4" i="14"/>
  <c r="K4" i="14"/>
  <c r="H4" i="14"/>
  <c r="I4" i="14" s="1"/>
  <c r="G4" i="14"/>
  <c r="T3" i="14"/>
  <c r="N3" i="14"/>
  <c r="O3" i="14" s="1"/>
  <c r="R3" i="14" s="1"/>
  <c r="H3" i="14"/>
  <c r="G3" i="14"/>
  <c r="T2" i="14"/>
  <c r="R2" i="14"/>
  <c r="P2" i="14"/>
  <c r="O2" i="14"/>
  <c r="N2" i="14"/>
  <c r="G2" i="14"/>
  <c r="H2" i="14" s="1"/>
  <c r="S5" i="13"/>
  <c r="O5" i="13" s="1"/>
  <c r="N5" i="13"/>
  <c r="Q5" i="13" s="1"/>
  <c r="M5" i="13"/>
  <c r="G5" i="13"/>
  <c r="H5" i="13" s="1"/>
  <c r="S4" i="13"/>
  <c r="N4" i="13"/>
  <c r="Q4" i="13" s="1"/>
  <c r="M4" i="13"/>
  <c r="I4" i="13"/>
  <c r="G4" i="13"/>
  <c r="H4" i="13" s="1"/>
  <c r="S3" i="13"/>
  <c r="M3" i="13"/>
  <c r="N3" i="13" s="1"/>
  <c r="Q3" i="13" s="1"/>
  <c r="G3" i="13"/>
  <c r="H3" i="13" s="1"/>
  <c r="S2" i="13"/>
  <c r="N2" i="13"/>
  <c r="Q2" i="13" s="1"/>
  <c r="M2" i="13"/>
  <c r="G2" i="13"/>
  <c r="H2" i="13" s="1"/>
  <c r="K2" i="13" s="1"/>
  <c r="S5" i="12"/>
  <c r="O5" i="12" s="1"/>
  <c r="Q5" i="12"/>
  <c r="N5" i="12"/>
  <c r="M5" i="12"/>
  <c r="G5" i="12"/>
  <c r="H5" i="12" s="1"/>
  <c r="K5" i="12" s="1"/>
  <c r="S4" i="12"/>
  <c r="O4" i="12" s="1"/>
  <c r="N4" i="12"/>
  <c r="Q4" i="12" s="1"/>
  <c r="M4" i="12"/>
  <c r="I4" i="12"/>
  <c r="H4" i="12"/>
  <c r="K4" i="12" s="1"/>
  <c r="G4" i="12"/>
  <c r="S3" i="12"/>
  <c r="Q3" i="12"/>
  <c r="O3" i="12"/>
  <c r="M3" i="12"/>
  <c r="N3" i="12" s="1"/>
  <c r="G3" i="12"/>
  <c r="H3" i="12" s="1"/>
  <c r="S2" i="12"/>
  <c r="N2" i="12"/>
  <c r="Q2" i="12" s="1"/>
  <c r="M2" i="12"/>
  <c r="I2" i="12"/>
  <c r="H2" i="12"/>
  <c r="K2" i="12" s="1"/>
  <c r="G2" i="12"/>
  <c r="S5" i="11"/>
  <c r="Q5" i="11"/>
  <c r="O5" i="11"/>
  <c r="N5" i="11"/>
  <c r="M5" i="11"/>
  <c r="I5" i="11"/>
  <c r="G5" i="11"/>
  <c r="H5" i="11" s="1"/>
  <c r="S4" i="11"/>
  <c r="M4" i="11"/>
  <c r="N4" i="11" s="1"/>
  <c r="Q4" i="11" s="1"/>
  <c r="G4" i="11"/>
  <c r="H4" i="11" s="1"/>
  <c r="S3" i="11"/>
  <c r="N3" i="11"/>
  <c r="Q3" i="11" s="1"/>
  <c r="M3" i="11"/>
  <c r="K3" i="11"/>
  <c r="G3" i="11"/>
  <c r="H3" i="11" s="1"/>
  <c r="S2" i="11"/>
  <c r="N2" i="11"/>
  <c r="Q2" i="11" s="1"/>
  <c r="B11" i="11" s="1"/>
  <c r="M2" i="11"/>
  <c r="G2" i="11"/>
  <c r="H2" i="11" s="1"/>
  <c r="S5" i="10"/>
  <c r="N5" i="10"/>
  <c r="Q5" i="10" s="1"/>
  <c r="M5" i="10"/>
  <c r="G5" i="10"/>
  <c r="H5" i="10" s="1"/>
  <c r="I5" i="10" s="1"/>
  <c r="S4" i="10"/>
  <c r="M4" i="10"/>
  <c r="N4" i="10" s="1"/>
  <c r="G4" i="10"/>
  <c r="H4" i="10" s="1"/>
  <c r="S3" i="10"/>
  <c r="M3" i="10"/>
  <c r="N3" i="10" s="1"/>
  <c r="Q3" i="10" s="1"/>
  <c r="G3" i="10"/>
  <c r="H3" i="10" s="1"/>
  <c r="S2" i="10"/>
  <c r="N2" i="10"/>
  <c r="Q2" i="10" s="1"/>
  <c r="M2" i="10"/>
  <c r="G2" i="10"/>
  <c r="H2" i="10" s="1"/>
  <c r="I2" i="10" s="1"/>
  <c r="O5" i="9"/>
  <c r="G5" i="9"/>
  <c r="L5" i="9" s="1"/>
  <c r="O4" i="9"/>
  <c r="G4" i="9"/>
  <c r="L4" i="9" s="1"/>
  <c r="H3" i="9"/>
  <c r="K3" i="9" s="1"/>
  <c r="M3" i="9" s="1"/>
  <c r="G3" i="9"/>
  <c r="L3" i="9" s="1"/>
  <c r="O3" i="9" s="1"/>
  <c r="G2" i="9"/>
  <c r="L2" i="9" s="1"/>
  <c r="O2" i="9" s="1"/>
  <c r="B9" i="9" s="1"/>
  <c r="O4" i="8"/>
  <c r="G4" i="8"/>
  <c r="L4" i="8" s="1"/>
  <c r="H3" i="8"/>
  <c r="G3" i="8"/>
  <c r="L3" i="8" s="1"/>
  <c r="O3" i="8" s="1"/>
  <c r="G2" i="8"/>
  <c r="L2" i="8" s="1"/>
  <c r="O2" i="8" s="1"/>
  <c r="B8" i="8" s="1"/>
  <c r="O5" i="7"/>
  <c r="G5" i="7"/>
  <c r="L5" i="7" s="1"/>
  <c r="H4" i="7"/>
  <c r="K4" i="7" s="1"/>
  <c r="M4" i="7" s="1"/>
  <c r="G4" i="7"/>
  <c r="L4" i="7" s="1"/>
  <c r="O4" i="7" s="1"/>
  <c r="G3" i="7"/>
  <c r="L3" i="7" s="1"/>
  <c r="O3" i="7" s="1"/>
  <c r="O2" i="7"/>
  <c r="G2" i="7"/>
  <c r="L2" i="7" s="1"/>
  <c r="H5" i="6"/>
  <c r="I5" i="6" s="1"/>
  <c r="J5" i="6" s="1"/>
  <c r="G5" i="6"/>
  <c r="L5" i="6" s="1"/>
  <c r="O5" i="6" s="1"/>
  <c r="G4" i="6"/>
  <c r="L4" i="6" s="1"/>
  <c r="O4" i="6" s="1"/>
  <c r="O3" i="6"/>
  <c r="G3" i="6"/>
  <c r="L3" i="6" s="1"/>
  <c r="O2" i="6"/>
  <c r="B9" i="6" s="1"/>
  <c r="G2" i="6"/>
  <c r="L2" i="6" s="1"/>
  <c r="G5" i="5"/>
  <c r="L5" i="5" s="1"/>
  <c r="O5" i="5" s="1"/>
  <c r="O4" i="5"/>
  <c r="G4" i="5"/>
  <c r="L4" i="5" s="1"/>
  <c r="O3" i="5"/>
  <c r="G3" i="5"/>
  <c r="L3" i="5" s="1"/>
  <c r="L2" i="5"/>
  <c r="O2" i="5" s="1"/>
  <c r="B9" i="5" s="1"/>
  <c r="K2" i="5"/>
  <c r="M2" i="5" s="1"/>
  <c r="I2" i="5"/>
  <c r="H2" i="5"/>
  <c r="G2" i="5"/>
  <c r="O6" i="4"/>
  <c r="M6" i="4"/>
  <c r="G4" i="4"/>
  <c r="L4" i="4" s="1"/>
  <c r="O4" i="4" s="1"/>
  <c r="G3" i="4"/>
  <c r="H3" i="4" s="1"/>
  <c r="L2" i="4"/>
  <c r="O2" i="4" s="1"/>
  <c r="G2" i="4"/>
  <c r="H2" i="4" s="1"/>
  <c r="O6" i="3"/>
  <c r="M6" i="3"/>
  <c r="R5" i="3"/>
  <c r="L5" i="3"/>
  <c r="O5" i="3" s="1"/>
  <c r="H5" i="3"/>
  <c r="K5" i="3" s="1"/>
  <c r="M5" i="3" s="1"/>
  <c r="G5" i="3"/>
  <c r="R4" i="3"/>
  <c r="L4" i="3"/>
  <c r="O4" i="3" s="1"/>
  <c r="H4" i="3"/>
  <c r="K4" i="3" s="1"/>
  <c r="M4" i="3" s="1"/>
  <c r="G4" i="3"/>
  <c r="R3" i="3"/>
  <c r="H3" i="3"/>
  <c r="K3" i="3" s="1"/>
  <c r="M3" i="3" s="1"/>
  <c r="G3" i="3"/>
  <c r="L3" i="3" s="1"/>
  <c r="O3" i="3" s="1"/>
  <c r="R2" i="3"/>
  <c r="H2" i="3"/>
  <c r="K2" i="3" s="1"/>
  <c r="M2" i="3" s="1"/>
  <c r="G2" i="3"/>
  <c r="L2" i="3" s="1"/>
  <c r="O2" i="3" s="1"/>
  <c r="O6" i="2"/>
  <c r="M6" i="2"/>
  <c r="G5" i="2"/>
  <c r="H5" i="2" s="1"/>
  <c r="L4" i="2"/>
  <c r="O4" i="2" s="1"/>
  <c r="G4" i="2"/>
  <c r="H4" i="2" s="1"/>
  <c r="L3" i="2"/>
  <c r="O3" i="2" s="1"/>
  <c r="G3" i="2"/>
  <c r="H3" i="2" s="1"/>
  <c r="M2" i="2"/>
  <c r="L2" i="2"/>
  <c r="O2" i="2" s="1"/>
  <c r="I2" i="2"/>
  <c r="H2" i="2"/>
  <c r="K2" i="2" s="1"/>
  <c r="G2" i="2"/>
  <c r="G6" i="1"/>
  <c r="H6" i="1" s="1"/>
  <c r="K6" i="1" s="1"/>
  <c r="M6" i="1" s="1"/>
  <c r="G5" i="1"/>
  <c r="L5" i="1" s="1"/>
  <c r="O5" i="1" s="1"/>
  <c r="G4" i="1"/>
  <c r="L4" i="1" s="1"/>
  <c r="O4" i="1" s="1"/>
  <c r="L3" i="1"/>
  <c r="O3" i="1" s="1"/>
  <c r="H3" i="1"/>
  <c r="G3" i="1"/>
  <c r="G2" i="1"/>
  <c r="L2" i="1" s="1"/>
  <c r="O2" i="1" s="1"/>
  <c r="L5" i="16" l="1"/>
  <c r="O5" i="16" s="1"/>
  <c r="K5" i="16"/>
  <c r="M5" i="16" s="1"/>
  <c r="K4" i="16"/>
  <c r="M4" i="16" s="1"/>
  <c r="B12" i="16" s="1"/>
  <c r="B9" i="17"/>
  <c r="B12" i="17"/>
  <c r="B10" i="17"/>
  <c r="B11" i="17"/>
  <c r="O3" i="15"/>
  <c r="O4" i="15"/>
  <c r="O5" i="15"/>
  <c r="O6" i="15"/>
  <c r="O2" i="10"/>
  <c r="O5" i="10"/>
  <c r="O3" i="10"/>
  <c r="I6" i="15"/>
  <c r="I4" i="15"/>
  <c r="J4" i="15"/>
  <c r="I5" i="15"/>
  <c r="J5" i="15" s="1"/>
  <c r="I3" i="15"/>
  <c r="J3" i="15" s="1"/>
  <c r="I2" i="15"/>
  <c r="J2" i="15" s="1"/>
  <c r="K7" i="1"/>
  <c r="M7" i="1" s="1"/>
  <c r="I7" i="1"/>
  <c r="L7" i="1"/>
  <c r="O7" i="1" s="1"/>
  <c r="L6" i="1"/>
  <c r="O6" i="1" s="1"/>
  <c r="K3" i="1"/>
  <c r="M3" i="1" s="1"/>
  <c r="H5" i="1"/>
  <c r="K5" i="1" s="1"/>
  <c r="M5" i="1" s="1"/>
  <c r="H2" i="1"/>
  <c r="H4" i="1"/>
  <c r="K4" i="1" s="1"/>
  <c r="M4" i="1" s="1"/>
  <c r="K3" i="4"/>
  <c r="M3" i="4" s="1"/>
  <c r="I3" i="4"/>
  <c r="K3" i="2"/>
  <c r="M3" i="2" s="1"/>
  <c r="J2" i="2"/>
  <c r="I3" i="2"/>
  <c r="J3" i="2" s="1"/>
  <c r="B13" i="3"/>
  <c r="B12" i="3"/>
  <c r="B11" i="3"/>
  <c r="C9" i="6"/>
  <c r="I3" i="13"/>
  <c r="J2" i="13"/>
  <c r="K3" i="13"/>
  <c r="O4" i="10"/>
  <c r="Q4" i="10"/>
  <c r="B11" i="10" s="1"/>
  <c r="K4" i="11"/>
  <c r="I4" i="11"/>
  <c r="J3" i="11"/>
  <c r="C8" i="8"/>
  <c r="B11" i="1"/>
  <c r="C9" i="9" s="1"/>
  <c r="B10" i="2"/>
  <c r="K4" i="2"/>
  <c r="M4" i="2" s="1"/>
  <c r="B11" i="2" s="1"/>
  <c r="I4" i="2"/>
  <c r="I2" i="11"/>
  <c r="K2" i="11"/>
  <c r="K5" i="2"/>
  <c r="M5" i="2" s="1"/>
  <c r="I5" i="2"/>
  <c r="J5" i="2" s="1"/>
  <c r="J4" i="2"/>
  <c r="B10" i="3"/>
  <c r="K2" i="4"/>
  <c r="M2" i="4" s="1"/>
  <c r="I2" i="4"/>
  <c r="J2" i="4" s="1"/>
  <c r="B9" i="7"/>
  <c r="C9" i="7" s="1"/>
  <c r="K3" i="10"/>
  <c r="I3" i="10"/>
  <c r="J3" i="10" s="1"/>
  <c r="J2" i="10"/>
  <c r="I2" i="3"/>
  <c r="I3" i="8"/>
  <c r="I2" i="14"/>
  <c r="K2" i="14" s="1"/>
  <c r="L2" i="14"/>
  <c r="J4" i="3"/>
  <c r="H2" i="8"/>
  <c r="H4" i="4"/>
  <c r="K5" i="6"/>
  <c r="M5" i="6" s="1"/>
  <c r="K3" i="8"/>
  <c r="M3" i="8" s="1"/>
  <c r="L5" i="2"/>
  <c r="O5" i="2" s="1"/>
  <c r="L3" i="4"/>
  <c r="O3" i="4" s="1"/>
  <c r="B10" i="4" s="1"/>
  <c r="I3" i="3"/>
  <c r="J3" i="3" s="1"/>
  <c r="I4" i="10"/>
  <c r="J4" i="10" s="1"/>
  <c r="L3" i="14"/>
  <c r="I3" i="14"/>
  <c r="K3" i="14" s="1"/>
  <c r="J2" i="3"/>
  <c r="B11" i="12"/>
  <c r="I2" i="13"/>
  <c r="K2" i="10"/>
  <c r="O4" i="11"/>
  <c r="H4" i="5"/>
  <c r="H3" i="6"/>
  <c r="H2" i="7"/>
  <c r="H5" i="9"/>
  <c r="K5" i="10"/>
  <c r="J4" i="11"/>
  <c r="I3" i="12"/>
  <c r="J3" i="12" s="1"/>
  <c r="J2" i="12"/>
  <c r="K5" i="13"/>
  <c r="I5" i="13"/>
  <c r="J4" i="13"/>
  <c r="P3" i="14"/>
  <c r="B14" i="14" s="1"/>
  <c r="I5" i="3"/>
  <c r="J5" i="3" s="1"/>
  <c r="I4" i="7"/>
  <c r="I5" i="12"/>
  <c r="J4" i="12"/>
  <c r="H5" i="5"/>
  <c r="H4" i="6"/>
  <c r="H2" i="9"/>
  <c r="O2" i="11"/>
  <c r="O2" i="12"/>
  <c r="I3" i="1"/>
  <c r="J3" i="1" s="1"/>
  <c r="I5" i="1"/>
  <c r="J5" i="1" s="1"/>
  <c r="J2" i="11"/>
  <c r="B11" i="13"/>
  <c r="O3" i="13"/>
  <c r="B16" i="14"/>
  <c r="B15" i="14"/>
  <c r="I4" i="3"/>
  <c r="I3" i="9"/>
  <c r="H3" i="7"/>
  <c r="O4" i="13"/>
  <c r="B12" i="2"/>
  <c r="K4" i="10"/>
  <c r="O3" i="11"/>
  <c r="I4" i="1"/>
  <c r="J4" i="1" s="1"/>
  <c r="I6" i="1"/>
  <c r="H3" i="5"/>
  <c r="H2" i="6"/>
  <c r="H5" i="7"/>
  <c r="H4" i="8"/>
  <c r="H4" i="9"/>
  <c r="I3" i="11"/>
  <c r="K5" i="11"/>
  <c r="K3" i="12"/>
  <c r="O2" i="13"/>
  <c r="J3" i="13"/>
  <c r="K4" i="13"/>
  <c r="B13" i="14"/>
  <c r="B11" i="16" l="1"/>
  <c r="B10" i="16"/>
  <c r="B12" i="10"/>
  <c r="B14" i="10"/>
  <c r="B13" i="10"/>
  <c r="I2" i="1"/>
  <c r="J2" i="1" s="1"/>
  <c r="K2" i="1"/>
  <c r="M2" i="1" s="1"/>
  <c r="K5" i="7"/>
  <c r="M5" i="7" s="1"/>
  <c r="J4" i="7"/>
  <c r="I5" i="7"/>
  <c r="J5" i="7" s="1"/>
  <c r="I4" i="5"/>
  <c r="J3" i="5"/>
  <c r="K4" i="5"/>
  <c r="M4" i="5" s="1"/>
  <c r="K4" i="4"/>
  <c r="M4" i="4" s="1"/>
  <c r="B13" i="4" s="1"/>
  <c r="J3" i="4"/>
  <c r="I4" i="4"/>
  <c r="J4" i="4" s="1"/>
  <c r="J2" i="5"/>
  <c r="K3" i="5"/>
  <c r="M3" i="5" s="1"/>
  <c r="I3" i="5"/>
  <c r="K2" i="9"/>
  <c r="M2" i="9" s="1"/>
  <c r="I2" i="9"/>
  <c r="J2" i="9" s="1"/>
  <c r="J2" i="7"/>
  <c r="K3" i="7"/>
  <c r="M3" i="7" s="1"/>
  <c r="I3" i="7"/>
  <c r="J3" i="7" s="1"/>
  <c r="I4" i="6"/>
  <c r="J4" i="6" s="1"/>
  <c r="K4" i="6"/>
  <c r="M4" i="6" s="1"/>
  <c r="K2" i="6"/>
  <c r="M2" i="6" s="1"/>
  <c r="I2" i="6"/>
  <c r="J2" i="6" s="1"/>
  <c r="B14" i="11"/>
  <c r="B13" i="11"/>
  <c r="B12" i="11"/>
  <c r="K2" i="8"/>
  <c r="M2" i="8" s="1"/>
  <c r="I2" i="8"/>
  <c r="J2" i="8" s="1"/>
  <c r="B13" i="13"/>
  <c r="B12" i="13"/>
  <c r="B14" i="13"/>
  <c r="B13" i="2"/>
  <c r="J4" i="5"/>
  <c r="K5" i="5"/>
  <c r="M5" i="5" s="1"/>
  <c r="I5" i="5"/>
  <c r="J5" i="5" s="1"/>
  <c r="I5" i="9"/>
  <c r="J5" i="9" s="1"/>
  <c r="K5" i="9"/>
  <c r="M5" i="9" s="1"/>
  <c r="J4" i="9"/>
  <c r="I2" i="7"/>
  <c r="K2" i="7"/>
  <c r="M2" i="7" s="1"/>
  <c r="B12" i="4"/>
  <c r="J3" i="9"/>
  <c r="I4" i="9"/>
  <c r="K4" i="9"/>
  <c r="M4" i="9" s="1"/>
  <c r="K4" i="8"/>
  <c r="M4" i="8" s="1"/>
  <c r="I4" i="8"/>
  <c r="J4" i="8" s="1"/>
  <c r="J3" i="8"/>
  <c r="B12" i="12"/>
  <c r="B14" i="12"/>
  <c r="B13" i="12"/>
  <c r="I3" i="6"/>
  <c r="J3" i="6" s="1"/>
  <c r="K3" i="6"/>
  <c r="M3" i="6" s="1"/>
  <c r="C9" i="5"/>
  <c r="B14" i="1" l="1"/>
  <c r="B13" i="1"/>
  <c r="B12" i="1"/>
  <c r="B12" i="6"/>
  <c r="C12" i="6" s="1"/>
  <c r="B11" i="6"/>
  <c r="C11" i="6" s="1"/>
  <c r="B10" i="6"/>
  <c r="C10" i="6" s="1"/>
  <c r="B10" i="5"/>
  <c r="C10" i="5" s="1"/>
  <c r="B11" i="5"/>
  <c r="C11" i="5" s="1"/>
  <c r="B12" i="5"/>
  <c r="C12" i="5" s="1"/>
  <c r="B11" i="8"/>
  <c r="C11" i="8" s="1"/>
  <c r="B9" i="8"/>
  <c r="B10" i="8"/>
  <c r="C10" i="8" s="1"/>
  <c r="B12" i="7"/>
  <c r="C12" i="7" s="1"/>
  <c r="B10" i="7"/>
  <c r="C10" i="7" s="1"/>
  <c r="B11" i="7"/>
  <c r="C11" i="7" s="1"/>
  <c r="B12" i="9"/>
  <c r="C12" i="9" s="1"/>
  <c r="B10" i="9"/>
  <c r="B11" i="9"/>
  <c r="C11" i="9" s="1"/>
  <c r="B11" i="4"/>
  <c r="C9" i="8" l="1"/>
  <c r="C10" i="9"/>
  <c r="B10" i="15"/>
  <c r="M2" i="15"/>
  <c r="K6" i="15"/>
  <c r="M6" i="15" s="1"/>
  <c r="K5" i="15"/>
  <c r="M5" i="15"/>
  <c r="K4" i="15"/>
  <c r="M4" i="15"/>
  <c r="K3" i="15"/>
  <c r="M3" i="15"/>
  <c r="B11" i="15" l="1"/>
  <c r="B13" i="15"/>
  <c r="B12" i="15"/>
  <c r="T2" i="16"/>
  <c r="C2" i="16"/>
  <c r="L2" i="16" s="1"/>
  <c r="O2" i="16" s="1"/>
  <c r="B9"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000-000001000000}">
      <text>
        <r>
          <rPr>
            <sz val="10"/>
            <color rgb="FF000000"/>
            <rFont val="Arial"/>
            <family val="2"/>
          </rPr>
          <t xml:space="preserve">Actually, IITA uses an augmented design across 3 locations with replication of families _but not_ clones.
</t>
        </r>
        <r>
          <rPr>
            <sz val="10"/>
            <color rgb="FF000000"/>
            <rFont val="Arial"/>
            <family val="2"/>
          </rPr>
          <t xml:space="preserve">	-Marnin Wolfe5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600-000001000000}">
      <text>
        <r>
          <rPr>
            <sz val="10"/>
            <color rgb="FF000000"/>
            <rFont val="Arial"/>
            <family val="2"/>
          </rPr>
          <t xml:space="preserve">Does a 5 stand, single-row plot have measurably different Ve compared to a 10 stand, single-row?
</t>
        </r>
        <r>
          <rPr>
            <sz val="10"/>
            <color rgb="FF000000"/>
            <rFont val="Arial"/>
            <family val="2"/>
          </rPr>
          <t xml:space="preserve">	-Marnin Wolfe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800-000002000000}">
      <text>
        <r>
          <rPr>
            <sz val="10"/>
            <color rgb="FF000000"/>
            <rFont val="Arial"/>
            <family val="2"/>
          </rPr>
          <t>Our colleagues with the expertise should weigh in on this. After 6 months, its unreliable to be able to clone 5 cuttings, but 2 or 3 cuttings should be possible. If it can be worked into seasonal-weather constraints, adding a step early on to 2X or 3X the material opens new possibilities for the kinds of VDP trials.
	-Marnin Wolfe</t>
        </r>
      </text>
    </comment>
    <comment ref="C9" authorId="0" shapeId="0" xr:uid="{00000000-0006-0000-0800-000001000000}">
      <text>
        <r>
          <rPr>
            <sz val="10"/>
            <color rgb="FF000000"/>
            <rFont val="Arial"/>
            <family val="2"/>
          </rPr>
          <t>By phenotyping only half the offspring in the CET, I keep the phenotyping burden the same as baseline while _almost but not quite_ producing enough material for a UYT after only 3.5 years.
	-Marnin Wolfe
Uses a'lot more land area. Probably in real life, that can be avoided by using denser SDN / multiplication nurseries?
	-Marnin Wolfe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D00-000002000000}">
      <text>
        <r>
          <rPr>
            <sz val="10"/>
            <color rgb="FF000000"/>
            <rFont val="Arial"/>
            <family val="2"/>
          </rPr>
          <t>If you  got five replication per Clone of Seedlings Nursery trial, you could reach 100 plants per clone in eight months using MultiPlus and Leaf Bud,  on the Clonal Evaluation Trial planting season.
	-Luciano Rogério Braatz de Andrade</t>
        </r>
      </text>
    </comment>
    <comment ref="A19" authorId="0" shapeId="0" xr:uid="{00000000-0006-0000-0D00-000001000000}">
      <text>
        <r>
          <rPr>
            <sz val="10"/>
            <color rgb="FF000000"/>
            <rFont val="Arial"/>
            <family val="2"/>
          </rPr>
          <t>UYT trial required a total of 1008 stem cuttings, this could be achieved with 40 Plants per clone + the Plants evaluated at the Clonal Evaluation trial
	-Luciano Rogério Braatz de Andrade</t>
        </r>
      </text>
    </comment>
  </commentList>
</comments>
</file>

<file path=xl/sharedStrings.xml><?xml version="1.0" encoding="utf-8"?>
<sst xmlns="http://schemas.openxmlformats.org/spreadsheetml/2006/main" count="596" uniqueCount="63">
  <si>
    <t>Stage</t>
  </si>
  <si>
    <t>Year</t>
  </si>
  <si>
    <t># Entries</t>
  </si>
  <si>
    <t># Locs</t>
  </si>
  <si>
    <t># Reps</t>
  </si>
  <si>
    <t>Plants per Plot</t>
  </si>
  <si>
    <t>Plots Per Entry</t>
  </si>
  <si>
    <t># Plants Per Entry</t>
  </si>
  <si>
    <t>Max # Cuttings for Next Stage Per Entry*</t>
  </si>
  <si>
    <t>Prop. available cuttings needed for next stage</t>
  </si>
  <si>
    <t># Plants Total</t>
  </si>
  <si>
    <t># Plots Total</t>
  </si>
  <si>
    <t>Total Area (m-sq.)</t>
  </si>
  <si>
    <t>Phenotyped</t>
  </si>
  <si>
    <t># Phenotyped Plots</t>
  </si>
  <si>
    <t>Plot Dimensions (rows x cols)</t>
  </si>
  <si>
    <t>Plot Spacing</t>
  </si>
  <si>
    <t>SDN</t>
  </si>
  <si>
    <t>1 x 1 m</t>
  </si>
  <si>
    <t>CET</t>
  </si>
  <si>
    <t>10 x 1 m</t>
  </si>
  <si>
    <t>PYT</t>
  </si>
  <si>
    <t>AYT</t>
  </si>
  <si>
    <t>5 x 5 m</t>
  </si>
  <si>
    <t>UYT</t>
  </si>
  <si>
    <t>7 x 6 m</t>
  </si>
  <si>
    <t>Number phenotyping plots per year</t>
  </si>
  <si>
    <t>Program area (m-sq.)</t>
  </si>
  <si>
    <t>Program area (hectare)</t>
  </si>
  <si>
    <t>Program area (acres)</t>
  </si>
  <si>
    <t>MultiplicationRate</t>
  </si>
  <si>
    <t>*assume optimistically a multiplication rate of 10 cuttings/plant/12 months</t>
  </si>
  <si>
    <t>SAH</t>
  </si>
  <si>
    <t>SAH would start after SDN.  Seedlings would be selected to go into SAH based on predictions of TGV.  The 100 clones in the Year 3 SAH would NOT have been phenotyped in Year 2.</t>
  </si>
  <si>
    <t>Clones going into NPT would come from SAH</t>
  </si>
  <si>
    <t>Relative to baseline</t>
  </si>
  <si>
    <t>5 x 1 m</t>
  </si>
  <si>
    <t>5 x 4 m</t>
  </si>
  <si>
    <t>UYTadj</t>
  </si>
  <si>
    <t>6 x 6 m</t>
  </si>
  <si>
    <t>Multiply**</t>
  </si>
  <si>
    <t>3 x 1 m</t>
  </si>
  <si>
    <t>Inc Blocks</t>
  </si>
  <si>
    <t>Blocks</t>
  </si>
  <si>
    <t>Number Controls</t>
  </si>
  <si>
    <t>MaxNumber of clones per Block + controls</t>
  </si>
  <si>
    <t>5 x 2 m</t>
  </si>
  <si>
    <t>MultiplicationRate MandiPlus per Stage</t>
  </si>
  <si>
    <t>*assume optimistically a multiplication rate of 20 cuttings/plant/12 months</t>
  </si>
  <si>
    <t>Max # Cuttings for Next Stage Per Stage Trial*</t>
  </si>
  <si>
    <t>Max # Cuttings for Next Stage Per Stage MSTrial*</t>
  </si>
  <si>
    <t>Number Leaf buds/Top of the Plant</t>
  </si>
  <si>
    <t>%Sprouting Rate</t>
  </si>
  <si>
    <t>Months to Leaf Bud</t>
  </si>
  <si>
    <t>MultiplicationRate LeafBud 1ºYear</t>
  </si>
  <si>
    <t>MultiplicationRateLeafBud 2ºYear</t>
  </si>
  <si>
    <t>UYT2</t>
  </si>
  <si>
    <t>UYT1</t>
  </si>
  <si>
    <t>NPT - NRCRI</t>
  </si>
  <si>
    <t>Costs per plot</t>
  </si>
  <si>
    <t>Total Cost per Stage</t>
  </si>
  <si>
    <t>%Total Cost Breeding program</t>
  </si>
  <si>
    <r>
      <t xml:space="preserve">Bold - </t>
    </r>
    <r>
      <rPr>
        <sz val="10"/>
        <color rgb="FF000000"/>
        <rFont val="Arial"/>
        <family val="2"/>
      </rPr>
      <t>Genotyped Stage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</si>
</sst>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
    <numFmt numFmtId="165" formatCode="0.0%"/>
  </numFmts>
  <fonts count="7" x14ac:knownFonts="1">
    <font>
      <sz val="10"/>
      <color rgb="FF000000"/>
      <name val="Arial"/>
    </font>
    <font>
      <b/>
      <sz val="10"/>
      <color theme="1"/>
      <name val="Arial"/>
      <family val="2"/>
    </font>
    <font>
      <sz val="10"/>
      <color theme="1"/>
      <name val="Arial"/>
      <family val="2"/>
    </font>
    <font>
      <b/>
      <sz val="10"/>
      <color rgb="FFFF0000"/>
      <name val="Arial"/>
      <family val="2"/>
    </font>
    <font>
      <sz val="10"/>
      <color rgb="FF000000"/>
      <name val="Arial"/>
      <family val="2"/>
    </font>
    <font>
      <b/>
      <sz val="10"/>
      <color theme="1"/>
      <name val="Arial"/>
      <family val="2"/>
    </font>
    <font>
      <b/>
      <sz val="10"/>
      <color rgb="FF000000"/>
      <name val="Arial"/>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3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xf numFmtId="0" fontId="2" fillId="0" borderId="0" xfId="0" applyFont="1"/>
    <xf numFmtId="0" fontId="1" fillId="2" borderId="0" xfId="0" applyFont="1" applyFill="1" applyAlignment="1"/>
    <xf numFmtId="0" fontId="2" fillId="0" borderId="0" xfId="0" applyFont="1" applyAlignment="1">
      <alignment wrapText="1"/>
    </xf>
    <xf numFmtId="2" fontId="2" fillId="0" borderId="0" xfId="0" applyNumberFormat="1" applyFont="1"/>
    <xf numFmtId="0" fontId="1" fillId="0" borderId="0" xfId="0" applyFont="1" applyAlignment="1">
      <alignment wrapText="1"/>
    </xf>
    <xf numFmtId="0" fontId="1" fillId="0" borderId="0" xfId="0" applyFont="1" applyAlignment="1"/>
    <xf numFmtId="0" fontId="2" fillId="0" borderId="0" xfId="0" applyFont="1" applyAlignment="1"/>
    <xf numFmtId="2" fontId="3" fillId="2" borderId="0" xfId="0" applyNumberFormat="1" applyFont="1" applyFill="1"/>
    <xf numFmtId="0" fontId="2" fillId="3" borderId="0" xfId="0" applyFont="1" applyFill="1" applyAlignment="1">
      <alignment wrapText="1"/>
    </xf>
    <xf numFmtId="0" fontId="2" fillId="3" borderId="0" xfId="0" applyFont="1" applyFill="1" applyAlignment="1"/>
    <xf numFmtId="0" fontId="2" fillId="2" borderId="0" xfId="0" applyFont="1" applyFill="1" applyAlignment="1"/>
    <xf numFmtId="0" fontId="2" fillId="3" borderId="0" xfId="0" applyFont="1" applyFill="1"/>
    <xf numFmtId="0" fontId="3" fillId="2" borderId="0" xfId="0" applyFont="1" applyFill="1"/>
    <xf numFmtId="0" fontId="1" fillId="2" borderId="0" xfId="0" applyFont="1" applyFill="1" applyAlignment="1">
      <alignment wrapText="1"/>
    </xf>
    <xf numFmtId="0" fontId="2" fillId="2" borderId="0" xfId="0" applyFont="1" applyFill="1"/>
    <xf numFmtId="0" fontId="2" fillId="2" borderId="0" xfId="0" applyFont="1" applyFill="1" applyAlignment="1">
      <alignment wrapText="1"/>
    </xf>
    <xf numFmtId="0" fontId="4" fillId="0" borderId="0" xfId="0" applyFont="1"/>
    <xf numFmtId="164" fontId="2" fillId="0" borderId="0" xfId="0" applyNumberFormat="1" applyFont="1"/>
    <xf numFmtId="9" fontId="2" fillId="0" borderId="0" xfId="0" applyNumberFormat="1" applyFont="1" applyAlignment="1"/>
    <xf numFmtId="1" fontId="2" fillId="0" borderId="0" xfId="0" applyNumberFormat="1" applyFont="1"/>
    <xf numFmtId="0" fontId="1" fillId="0" borderId="0" xfId="0" applyFont="1" applyFill="1" applyAlignment="1"/>
    <xf numFmtId="165" fontId="0" fillId="0" borderId="0" xfId="2" applyNumberFormat="1" applyFont="1" applyAlignment="1"/>
    <xf numFmtId="44" fontId="0" fillId="0" borderId="0" xfId="1" applyFont="1" applyAlignment="1"/>
    <xf numFmtId="0" fontId="5" fillId="0" borderId="0" xfId="0" applyFont="1" applyAlignment="1">
      <alignment wrapText="1"/>
    </xf>
    <xf numFmtId="0" fontId="6" fillId="0" borderId="0" xfId="0" applyFont="1" applyAlignme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0"/>
  <sheetViews>
    <sheetView workbookViewId="0">
      <selection activeCell="E12" sqref="E12"/>
    </sheetView>
  </sheetViews>
  <sheetFormatPr baseColWidth="10" defaultColWidth="14.5" defaultRowHeight="15.75" customHeight="1" x14ac:dyDescent="0.15"/>
  <cols>
    <col min="1" max="1" width="20.6640625" customWidth="1"/>
    <col min="2" max="5" width="9.33203125" customWidth="1"/>
    <col min="6" max="6" width="10.1640625" customWidth="1"/>
    <col min="7" max="7" width="12" customWidth="1"/>
    <col min="8" max="8" width="9.1640625" customWidth="1"/>
    <col min="9" max="9" width="10.5" customWidth="1"/>
    <col min="10" max="10" width="12" customWidth="1"/>
    <col min="11" max="11" width="7" customWidth="1"/>
    <col min="12" max="12" width="8.33203125" customWidth="1"/>
    <col min="13" max="14" width="11.5" customWidth="1"/>
    <col min="15" max="15" width="13.5" customWidth="1"/>
    <col min="16" max="17" width="11.5" customWidth="1"/>
  </cols>
  <sheetData>
    <row r="1" spans="1:26" ht="70"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59</v>
      </c>
      <c r="S1" s="9" t="s">
        <v>60</v>
      </c>
      <c r="T1" s="9" t="s">
        <v>61</v>
      </c>
      <c r="U1" s="2"/>
      <c r="V1" s="2"/>
      <c r="W1" s="2"/>
      <c r="X1" s="2"/>
      <c r="Y1" s="2"/>
      <c r="Z1" s="2"/>
    </row>
    <row r="2" spans="1:26" ht="15.75" customHeight="1" x14ac:dyDescent="0.15">
      <c r="A2" s="3" t="s">
        <v>17</v>
      </c>
      <c r="B2" s="4">
        <v>1</v>
      </c>
      <c r="C2" s="4">
        <v>10000</v>
      </c>
      <c r="D2" s="4">
        <v>1</v>
      </c>
      <c r="E2" s="4">
        <v>1</v>
      </c>
      <c r="F2" s="4">
        <v>1</v>
      </c>
      <c r="G2" s="5">
        <f t="shared" ref="G2:G6" si="0">D2*E2</f>
        <v>1</v>
      </c>
      <c r="H2" s="5">
        <f t="shared" ref="H2:H6" si="1">G2*F2</f>
        <v>1</v>
      </c>
      <c r="I2" s="5">
        <f t="shared" ref="I2:I6" si="2">H2*10</f>
        <v>10</v>
      </c>
      <c r="J2" s="5">
        <f t="shared" ref="J2:J7" si="3">H3/I2</f>
        <v>1</v>
      </c>
      <c r="K2" s="5">
        <f t="shared" ref="K2:K6" si="4">H2*C2</f>
        <v>10000</v>
      </c>
      <c r="L2" s="5">
        <f t="shared" ref="L2:L6" si="5">G2*C2</f>
        <v>10000</v>
      </c>
      <c r="M2" s="5">
        <f t="shared" ref="M2:M6" si="6">Q2*K2</f>
        <v>10000</v>
      </c>
      <c r="N2" s="4">
        <v>0</v>
      </c>
      <c r="O2" s="5">
        <f t="shared" ref="O2:O6" si="7">L2*N2</f>
        <v>0</v>
      </c>
      <c r="P2" s="4" t="s">
        <v>18</v>
      </c>
      <c r="Q2" s="4">
        <v>1</v>
      </c>
      <c r="R2" s="27">
        <v>1.6</v>
      </c>
      <c r="S2" s="27">
        <f>R2*L2</f>
        <v>16000</v>
      </c>
      <c r="T2" s="26">
        <f>S2/SUM(S$2:S$7)</f>
        <v>8.2752342925709085E-2</v>
      </c>
    </row>
    <row r="3" spans="1:26" ht="15.75" customHeight="1" x14ac:dyDescent="0.15">
      <c r="A3" s="28" t="s">
        <v>19</v>
      </c>
      <c r="B3" s="4">
        <v>2</v>
      </c>
      <c r="C3" s="6">
        <v>2500</v>
      </c>
      <c r="D3" s="6">
        <v>1</v>
      </c>
      <c r="E3" s="4">
        <v>1</v>
      </c>
      <c r="F3" s="4">
        <v>10</v>
      </c>
      <c r="G3" s="5">
        <f t="shared" si="0"/>
        <v>1</v>
      </c>
      <c r="H3" s="5">
        <f t="shared" si="1"/>
        <v>10</v>
      </c>
      <c r="I3" s="5">
        <f t="shared" si="2"/>
        <v>100</v>
      </c>
      <c r="J3" s="5">
        <f t="shared" si="3"/>
        <v>0.6</v>
      </c>
      <c r="K3" s="5">
        <f t="shared" si="4"/>
        <v>25000</v>
      </c>
      <c r="L3" s="5">
        <f t="shared" si="5"/>
        <v>2500</v>
      </c>
      <c r="M3" s="5">
        <f t="shared" si="6"/>
        <v>25000</v>
      </c>
      <c r="N3" s="4">
        <v>1</v>
      </c>
      <c r="O3" s="5">
        <f t="shared" si="7"/>
        <v>2500</v>
      </c>
      <c r="P3" s="4" t="s">
        <v>20</v>
      </c>
      <c r="Q3" s="4">
        <v>1</v>
      </c>
      <c r="R3" s="27">
        <v>8.1</v>
      </c>
      <c r="S3" s="27">
        <f t="shared" ref="S3:S7" si="8">R3*L3</f>
        <v>20250</v>
      </c>
      <c r="T3" s="26">
        <f t="shared" ref="T3:T7" si="9">S3/SUM(S$2:S$7)</f>
        <v>0.10473343401535055</v>
      </c>
    </row>
    <row r="4" spans="1:26" ht="15.75" customHeight="1" x14ac:dyDescent="0.15">
      <c r="A4" s="3" t="s">
        <v>21</v>
      </c>
      <c r="B4" s="4">
        <v>3</v>
      </c>
      <c r="C4" s="4">
        <v>800</v>
      </c>
      <c r="D4" s="4">
        <v>2</v>
      </c>
      <c r="E4" s="4">
        <v>3</v>
      </c>
      <c r="F4" s="4">
        <v>10</v>
      </c>
      <c r="G4" s="5">
        <f t="shared" si="0"/>
        <v>6</v>
      </c>
      <c r="H4" s="5">
        <f t="shared" si="1"/>
        <v>60</v>
      </c>
      <c r="I4" s="5">
        <f t="shared" si="2"/>
        <v>600</v>
      </c>
      <c r="J4" s="5">
        <f t="shared" si="3"/>
        <v>0.375</v>
      </c>
      <c r="K4" s="5">
        <f t="shared" si="4"/>
        <v>48000</v>
      </c>
      <c r="L4" s="5">
        <f t="shared" si="5"/>
        <v>4800</v>
      </c>
      <c r="M4" s="5">
        <f t="shared" si="6"/>
        <v>48000</v>
      </c>
      <c r="N4" s="4">
        <v>1</v>
      </c>
      <c r="O4" s="5">
        <f t="shared" si="7"/>
        <v>4800</v>
      </c>
      <c r="P4" s="4" t="s">
        <v>20</v>
      </c>
      <c r="Q4" s="4">
        <v>1</v>
      </c>
      <c r="R4" s="27">
        <v>24.1</v>
      </c>
      <c r="S4" s="27">
        <f t="shared" si="8"/>
        <v>115680</v>
      </c>
      <c r="T4" s="26">
        <f t="shared" si="9"/>
        <v>0.59829943935287666</v>
      </c>
    </row>
    <row r="5" spans="1:26" ht="15.75" customHeight="1" x14ac:dyDescent="0.15">
      <c r="A5" s="3" t="s">
        <v>22</v>
      </c>
      <c r="B5" s="4">
        <v>4</v>
      </c>
      <c r="C5" s="4">
        <v>80</v>
      </c>
      <c r="D5" s="4">
        <v>3</v>
      </c>
      <c r="E5" s="4">
        <v>3</v>
      </c>
      <c r="F5" s="4">
        <v>25</v>
      </c>
      <c r="G5" s="5">
        <f t="shared" si="0"/>
        <v>9</v>
      </c>
      <c r="H5" s="5">
        <f t="shared" si="1"/>
        <v>225</v>
      </c>
      <c r="I5" s="5">
        <f t="shared" si="2"/>
        <v>2250</v>
      </c>
      <c r="J5" s="5">
        <f t="shared" si="3"/>
        <v>0.28000000000000003</v>
      </c>
      <c r="K5" s="5">
        <f t="shared" si="4"/>
        <v>18000</v>
      </c>
      <c r="L5" s="5">
        <f t="shared" si="5"/>
        <v>720</v>
      </c>
      <c r="M5" s="5">
        <f t="shared" si="6"/>
        <v>18000</v>
      </c>
      <c r="N5" s="4">
        <v>1</v>
      </c>
      <c r="O5" s="5">
        <f t="shared" si="7"/>
        <v>720</v>
      </c>
      <c r="P5" s="4" t="s">
        <v>23</v>
      </c>
      <c r="Q5" s="4">
        <v>1</v>
      </c>
      <c r="R5" s="27">
        <v>27.4</v>
      </c>
      <c r="S5" s="27">
        <f t="shared" si="8"/>
        <v>19728</v>
      </c>
      <c r="T5" s="26">
        <f t="shared" si="9"/>
        <v>0.1020336388273993</v>
      </c>
    </row>
    <row r="6" spans="1:26" ht="15.75" customHeight="1" x14ac:dyDescent="0.15">
      <c r="A6" s="3" t="s">
        <v>57</v>
      </c>
      <c r="B6" s="4">
        <v>5</v>
      </c>
      <c r="C6" s="4">
        <v>30</v>
      </c>
      <c r="D6" s="4">
        <v>5</v>
      </c>
      <c r="E6" s="4">
        <v>3</v>
      </c>
      <c r="F6" s="4">
        <v>42</v>
      </c>
      <c r="G6" s="5">
        <f t="shared" si="0"/>
        <v>15</v>
      </c>
      <c r="H6" s="5">
        <f t="shared" si="1"/>
        <v>630</v>
      </c>
      <c r="I6" s="5">
        <f t="shared" si="2"/>
        <v>6300</v>
      </c>
      <c r="J6" s="5">
        <f t="shared" si="3"/>
        <v>0.1</v>
      </c>
      <c r="K6" s="5">
        <f t="shared" si="4"/>
        <v>18900</v>
      </c>
      <c r="L6" s="5">
        <f t="shared" si="5"/>
        <v>450</v>
      </c>
      <c r="M6" s="5">
        <f t="shared" si="6"/>
        <v>18900</v>
      </c>
      <c r="N6" s="4">
        <v>1</v>
      </c>
      <c r="O6" s="5">
        <f t="shared" si="7"/>
        <v>450</v>
      </c>
      <c r="P6" s="4" t="s">
        <v>25</v>
      </c>
      <c r="Q6" s="4">
        <v>1</v>
      </c>
      <c r="R6" s="27">
        <v>24.1</v>
      </c>
      <c r="S6" s="27">
        <f t="shared" si="8"/>
        <v>10845</v>
      </c>
      <c r="T6" s="26">
        <f t="shared" si="9"/>
        <v>5.6090572439332187E-2</v>
      </c>
    </row>
    <row r="7" spans="1:26" ht="15.75" customHeight="1" x14ac:dyDescent="0.15">
      <c r="A7" s="7" t="s">
        <v>56</v>
      </c>
      <c r="B7" s="11">
        <v>6</v>
      </c>
      <c r="C7" s="11">
        <v>30</v>
      </c>
      <c r="D7" s="11">
        <v>5</v>
      </c>
      <c r="E7" s="11">
        <v>3</v>
      </c>
      <c r="F7" s="11">
        <v>42</v>
      </c>
      <c r="G7" s="5">
        <f t="shared" ref="G7" si="10">D7*E7</f>
        <v>15</v>
      </c>
      <c r="H7" s="5">
        <f t="shared" ref="H7" si="11">G7*F7</f>
        <v>630</v>
      </c>
      <c r="I7" s="5">
        <f t="shared" ref="I7" si="12">H7*10</f>
        <v>6300</v>
      </c>
      <c r="J7" s="5">
        <f t="shared" si="3"/>
        <v>0</v>
      </c>
      <c r="K7" s="5">
        <f t="shared" ref="K7" si="13">H7*C7</f>
        <v>18900</v>
      </c>
      <c r="L7" s="5">
        <f t="shared" ref="L7" si="14">G7*C7</f>
        <v>450</v>
      </c>
      <c r="M7" s="5">
        <f t="shared" ref="M7" si="15">Q7*K7</f>
        <v>18900</v>
      </c>
      <c r="N7" s="11">
        <v>1</v>
      </c>
      <c r="O7" s="5">
        <f t="shared" ref="O7" si="16">L7*N7</f>
        <v>450</v>
      </c>
      <c r="P7" s="11" t="s">
        <v>25</v>
      </c>
      <c r="Q7" s="11">
        <v>1</v>
      </c>
      <c r="R7" s="27">
        <v>24.1</v>
      </c>
      <c r="S7" s="27">
        <f t="shared" si="8"/>
        <v>10845</v>
      </c>
      <c r="T7" s="26">
        <f t="shared" si="9"/>
        <v>5.6090572439332187E-2</v>
      </c>
    </row>
    <row r="8" spans="1:26" ht="15.75" customHeight="1" x14ac:dyDescent="0.15">
      <c r="A8" s="3" t="s">
        <v>58</v>
      </c>
      <c r="B8" s="4">
        <v>7</v>
      </c>
      <c r="C8" s="4">
        <v>6</v>
      </c>
    </row>
    <row r="9" spans="1:26" ht="15.75" customHeight="1" x14ac:dyDescent="0.15">
      <c r="A9" s="7"/>
    </row>
    <row r="10" spans="1:26" ht="15.75" customHeight="1" x14ac:dyDescent="0.15">
      <c r="A10" s="7"/>
    </row>
    <row r="11" spans="1:26" ht="28" x14ac:dyDescent="0.15">
      <c r="A11" s="3" t="s">
        <v>26</v>
      </c>
      <c r="B11" s="5">
        <f>SUM(O2:O6)</f>
        <v>8470</v>
      </c>
      <c r="C11" s="29" t="s">
        <v>62</v>
      </c>
    </row>
    <row r="12" spans="1:26" ht="14" x14ac:dyDescent="0.15">
      <c r="A12" s="3" t="s">
        <v>27</v>
      </c>
      <c r="B12" s="5">
        <f>SUM(M2:M6)</f>
        <v>119900</v>
      </c>
    </row>
    <row r="13" spans="1:26" ht="15.75" customHeight="1" x14ac:dyDescent="0.15">
      <c r="A13" s="3" t="s">
        <v>28</v>
      </c>
      <c r="B13" s="5">
        <f>SUM(M2:M6)/10000</f>
        <v>11.99</v>
      </c>
    </row>
    <row r="14" spans="1:26" ht="15.75" customHeight="1" x14ac:dyDescent="0.15">
      <c r="A14" s="3" t="s">
        <v>29</v>
      </c>
      <c r="B14" s="8">
        <f>SUM(M2:M6)*0.000247105</f>
        <v>29.627889500000002</v>
      </c>
    </row>
    <row r="15" spans="1:26" ht="14" x14ac:dyDescent="0.15">
      <c r="A15" s="3" t="s">
        <v>30</v>
      </c>
      <c r="B15" s="4">
        <v>10</v>
      </c>
    </row>
    <row r="16" spans="1:26" ht="42" x14ac:dyDescent="0.15">
      <c r="A16" s="3" t="s">
        <v>31</v>
      </c>
    </row>
    <row r="17" spans="1:17" ht="15.75" customHeight="1" x14ac:dyDescent="0.15">
      <c r="A17" s="7"/>
    </row>
    <row r="18" spans="1:17" ht="15.75" customHeight="1" x14ac:dyDescent="0.15">
      <c r="A18" s="7"/>
    </row>
    <row r="19" spans="1:17" ht="15.75" customHeight="1" x14ac:dyDescent="0.15">
      <c r="A19" s="7"/>
    </row>
    <row r="20" spans="1:17" ht="15.75" customHeight="1" x14ac:dyDescent="0.15">
      <c r="A20" s="7"/>
    </row>
    <row r="21" spans="1:17" ht="15.75" customHeight="1" x14ac:dyDescent="0.15">
      <c r="A21" s="9"/>
      <c r="B21" s="9"/>
      <c r="C21" s="9"/>
      <c r="D21" s="9"/>
      <c r="E21" s="9"/>
      <c r="F21" s="9"/>
      <c r="G21" s="9"/>
      <c r="H21" s="9"/>
      <c r="I21" s="9"/>
      <c r="J21" s="9"/>
      <c r="K21" s="9"/>
      <c r="L21" s="9"/>
      <c r="M21" s="9"/>
      <c r="N21" s="9"/>
      <c r="O21" s="9"/>
      <c r="P21" s="9"/>
      <c r="Q21" s="9"/>
    </row>
    <row r="22" spans="1:17" ht="15.75" customHeight="1" x14ac:dyDescent="0.15">
      <c r="A22" s="7"/>
    </row>
    <row r="23" spans="1:17" ht="15.75" customHeight="1" x14ac:dyDescent="0.15">
      <c r="A23" s="7"/>
    </row>
    <row r="24" spans="1:17" ht="15.75" customHeight="1" x14ac:dyDescent="0.15">
      <c r="A24" s="7"/>
    </row>
    <row r="25" spans="1:17" ht="15.75" customHeight="1" x14ac:dyDescent="0.15">
      <c r="A25" s="7"/>
    </row>
    <row r="26" spans="1:17" ht="15.75" customHeight="1" x14ac:dyDescent="0.15">
      <c r="A26" s="7"/>
    </row>
    <row r="27" spans="1:17" ht="15.75" customHeight="1" x14ac:dyDescent="0.15">
      <c r="A27" s="7"/>
    </row>
    <row r="28" spans="1:17" ht="15.75" customHeight="1" x14ac:dyDescent="0.15">
      <c r="A28" s="7"/>
    </row>
    <row r="29" spans="1:17" ht="15.75" customHeight="1" x14ac:dyDescent="0.15">
      <c r="A29" s="7"/>
    </row>
    <row r="30" spans="1:17" ht="15.75" customHeight="1" x14ac:dyDescent="0.15">
      <c r="A30" s="7"/>
    </row>
    <row r="31" spans="1:17" ht="15.75" customHeight="1" x14ac:dyDescent="0.15">
      <c r="A31" s="7"/>
    </row>
    <row r="32" spans="1:17"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5.75" customHeight="1"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row r="989" spans="1:1" ht="13" x14ac:dyDescent="0.15">
      <c r="A989" s="7"/>
    </row>
    <row r="990" spans="1:1" ht="13" x14ac:dyDescent="0.15">
      <c r="A990" s="7"/>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88"/>
  <sheetViews>
    <sheetView workbookViewId="0">
      <selection activeCell="F3" sqref="F3"/>
    </sheetView>
  </sheetViews>
  <sheetFormatPr baseColWidth="10" defaultColWidth="14.5" defaultRowHeight="15.75" customHeight="1" x14ac:dyDescent="0.15"/>
  <cols>
    <col min="1" max="1" width="20.6640625" customWidth="1"/>
    <col min="2" max="2" width="6.83203125" customWidth="1"/>
    <col min="3" max="3" width="7.83203125" customWidth="1"/>
    <col min="4" max="4" width="8.5" customWidth="1"/>
    <col min="5" max="6" width="9.5" customWidth="1"/>
    <col min="7" max="7" width="9.1640625" customWidth="1"/>
    <col min="8" max="8" width="9.83203125" customWidth="1"/>
    <col min="11" max="13" width="11.5" customWidth="1"/>
    <col min="14" max="15" width="12.1640625" customWidth="1"/>
    <col min="17" max="17" width="9.1640625" customWidth="1"/>
  </cols>
  <sheetData>
    <row r="1" spans="1:26" ht="42"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row>
    <row r="2" spans="1:26" ht="15.75" customHeight="1" x14ac:dyDescent="0.15">
      <c r="A2" s="3" t="s">
        <v>17</v>
      </c>
      <c r="B2" s="4">
        <v>1</v>
      </c>
      <c r="C2" s="4">
        <v>10000</v>
      </c>
      <c r="D2" s="4">
        <v>1</v>
      </c>
      <c r="E2" s="4">
        <v>1</v>
      </c>
      <c r="F2" s="4">
        <v>1</v>
      </c>
      <c r="G2" s="5">
        <f t="shared" ref="G2:G5" si="0">D2*E2</f>
        <v>1</v>
      </c>
      <c r="H2" s="5">
        <f t="shared" ref="H2:H5" si="1">G2*F2</f>
        <v>1</v>
      </c>
      <c r="I2" s="5">
        <f t="shared" ref="I2:I5" si="2">H2*10</f>
        <v>10</v>
      </c>
      <c r="J2" s="5">
        <f t="shared" ref="J2:J5" si="3">H3/I2</f>
        <v>1</v>
      </c>
      <c r="K2" s="5">
        <f t="shared" ref="K2:K5" si="4">H2*C2</f>
        <v>10000</v>
      </c>
      <c r="L2" s="5">
        <f t="shared" ref="L2:L5" si="5">G2*C2</f>
        <v>10000</v>
      </c>
      <c r="M2" s="5">
        <f t="shared" ref="M2:M5" si="6">Q2*K2</f>
        <v>10000</v>
      </c>
      <c r="N2" s="4">
        <v>0</v>
      </c>
      <c r="O2" s="5">
        <f t="shared" ref="O2:O5" si="7">L2*N2</f>
        <v>0</v>
      </c>
      <c r="P2" s="4" t="s">
        <v>18</v>
      </c>
      <c r="Q2" s="4">
        <v>1</v>
      </c>
    </row>
    <row r="3" spans="1:26" ht="15.75" customHeight="1" x14ac:dyDescent="0.15">
      <c r="A3" s="3" t="s">
        <v>19</v>
      </c>
      <c r="B3" s="4">
        <v>2</v>
      </c>
      <c r="C3" s="6">
        <v>4000</v>
      </c>
      <c r="D3" s="6">
        <v>2</v>
      </c>
      <c r="E3" s="4">
        <v>1</v>
      </c>
      <c r="F3" s="6">
        <v>5</v>
      </c>
      <c r="G3" s="5">
        <f t="shared" si="0"/>
        <v>2</v>
      </c>
      <c r="H3" s="5">
        <f t="shared" si="1"/>
        <v>10</v>
      </c>
      <c r="I3" s="5">
        <f t="shared" si="2"/>
        <v>100</v>
      </c>
      <c r="J3" s="5">
        <f t="shared" si="3"/>
        <v>0.6</v>
      </c>
      <c r="K3" s="5">
        <f t="shared" si="4"/>
        <v>40000</v>
      </c>
      <c r="L3" s="5">
        <f t="shared" si="5"/>
        <v>8000</v>
      </c>
      <c r="M3" s="5">
        <f t="shared" si="6"/>
        <v>40000</v>
      </c>
      <c r="N3" s="4">
        <v>1</v>
      </c>
      <c r="O3" s="5">
        <f t="shared" si="7"/>
        <v>8000</v>
      </c>
      <c r="P3" s="6" t="s">
        <v>36</v>
      </c>
      <c r="Q3" s="4">
        <v>1</v>
      </c>
    </row>
    <row r="4" spans="1:26" ht="15.75" customHeight="1" x14ac:dyDescent="0.15">
      <c r="A4" s="3" t="s">
        <v>22</v>
      </c>
      <c r="B4" s="4">
        <v>3</v>
      </c>
      <c r="C4" s="6">
        <v>750</v>
      </c>
      <c r="D4" s="6">
        <v>3</v>
      </c>
      <c r="E4" s="4">
        <v>1</v>
      </c>
      <c r="F4" s="6">
        <v>20</v>
      </c>
      <c r="G4" s="5">
        <f t="shared" si="0"/>
        <v>3</v>
      </c>
      <c r="H4" s="5">
        <f t="shared" si="1"/>
        <v>60</v>
      </c>
      <c r="I4" s="5">
        <f t="shared" si="2"/>
        <v>600</v>
      </c>
      <c r="J4" s="5">
        <f t="shared" si="3"/>
        <v>1.05</v>
      </c>
      <c r="K4" s="5">
        <f t="shared" si="4"/>
        <v>45000</v>
      </c>
      <c r="L4" s="5">
        <f t="shared" si="5"/>
        <v>2250</v>
      </c>
      <c r="M4" s="5">
        <f t="shared" si="6"/>
        <v>45000</v>
      </c>
      <c r="N4" s="4">
        <v>1</v>
      </c>
      <c r="O4" s="5">
        <f t="shared" si="7"/>
        <v>2250</v>
      </c>
      <c r="P4" s="6" t="s">
        <v>37</v>
      </c>
      <c r="Q4" s="4">
        <v>1</v>
      </c>
    </row>
    <row r="5" spans="1:26" ht="15.75" customHeight="1" x14ac:dyDescent="0.15">
      <c r="A5" s="3" t="s">
        <v>24</v>
      </c>
      <c r="B5" s="4">
        <v>4</v>
      </c>
      <c r="C5" s="4">
        <v>30</v>
      </c>
      <c r="D5" s="4">
        <v>5</v>
      </c>
      <c r="E5" s="4">
        <v>3</v>
      </c>
      <c r="F5" s="4">
        <v>42</v>
      </c>
      <c r="G5" s="5">
        <f t="shared" si="0"/>
        <v>15</v>
      </c>
      <c r="H5" s="5">
        <f t="shared" si="1"/>
        <v>630</v>
      </c>
      <c r="I5" s="5">
        <f t="shared" si="2"/>
        <v>6300</v>
      </c>
      <c r="J5" s="5">
        <f t="shared" si="3"/>
        <v>0</v>
      </c>
      <c r="K5" s="5">
        <f t="shared" si="4"/>
        <v>18900</v>
      </c>
      <c r="L5" s="5">
        <f t="shared" si="5"/>
        <v>450</v>
      </c>
      <c r="M5" s="5">
        <f t="shared" si="6"/>
        <v>18900</v>
      </c>
      <c r="N5" s="4">
        <v>1</v>
      </c>
      <c r="O5" s="5">
        <f t="shared" si="7"/>
        <v>450</v>
      </c>
      <c r="P5" s="4" t="s">
        <v>25</v>
      </c>
      <c r="Q5" s="4">
        <v>1</v>
      </c>
    </row>
    <row r="6" spans="1:26" ht="15.75" customHeight="1" x14ac:dyDescent="0.15">
      <c r="A6" s="7" t="s">
        <v>58</v>
      </c>
      <c r="B6" s="4">
        <v>5</v>
      </c>
      <c r="C6" s="4">
        <v>6</v>
      </c>
    </row>
    <row r="7" spans="1:26" ht="15.75" customHeight="1" x14ac:dyDescent="0.15">
      <c r="A7" s="7"/>
    </row>
    <row r="8" spans="1:26" ht="15.75" customHeight="1" x14ac:dyDescent="0.15">
      <c r="A8" s="7"/>
      <c r="C8" s="4" t="s">
        <v>35</v>
      </c>
    </row>
    <row r="9" spans="1:26" ht="28" x14ac:dyDescent="0.15">
      <c r="A9" s="3" t="s">
        <v>26</v>
      </c>
      <c r="B9" s="5">
        <f>SUM(O2:O5)</f>
        <v>10700</v>
      </c>
      <c r="C9" s="12">
        <f>B9/BaselineIITA!B11</f>
        <v>1.2632821723730814</v>
      </c>
    </row>
    <row r="10" spans="1:26" ht="15.75" customHeight="1" x14ac:dyDescent="0.15">
      <c r="A10" s="3" t="s">
        <v>27</v>
      </c>
      <c r="B10" s="5">
        <f>SUM(M2:M5)</f>
        <v>113900</v>
      </c>
      <c r="C10" s="8">
        <f>B10/BaselineIITA!B12</f>
        <v>0.94995829858215175</v>
      </c>
    </row>
    <row r="11" spans="1:26" ht="15.75" customHeight="1" x14ac:dyDescent="0.15">
      <c r="A11" s="3" t="s">
        <v>28</v>
      </c>
      <c r="B11" s="5">
        <f>SUM(M2:M5)/10000</f>
        <v>11.39</v>
      </c>
      <c r="C11" s="8">
        <f>B11/BaselineIITA!B13</f>
        <v>0.94995829858215186</v>
      </c>
    </row>
    <row r="12" spans="1:26" ht="15.75" customHeight="1" x14ac:dyDescent="0.15">
      <c r="A12" s="3" t="s">
        <v>29</v>
      </c>
      <c r="B12" s="8">
        <f>SUM(M2:M5)*0.000247105</f>
        <v>28.145259500000002</v>
      </c>
      <c r="C12" s="8">
        <f>B12/BaselineIITA!B14</f>
        <v>0.94995829858215175</v>
      </c>
    </row>
    <row r="13" spans="1:26" ht="15.75" customHeight="1" x14ac:dyDescent="0.15">
      <c r="A13" s="3" t="s">
        <v>30</v>
      </c>
      <c r="B13" s="4">
        <v>10</v>
      </c>
    </row>
    <row r="14" spans="1:26" ht="42" x14ac:dyDescent="0.15">
      <c r="A14" s="3" t="s">
        <v>31</v>
      </c>
    </row>
    <row r="15" spans="1:26" ht="15.75" customHeight="1" x14ac:dyDescent="0.15">
      <c r="A15" s="7"/>
    </row>
    <row r="16" spans="1:26" ht="15.75" customHeight="1" x14ac:dyDescent="0.15">
      <c r="A16" s="7"/>
    </row>
    <row r="17" spans="1:1" ht="15.75" customHeight="1" x14ac:dyDescent="0.15">
      <c r="A17" s="7"/>
    </row>
    <row r="18" spans="1:1" ht="15.75" customHeight="1" x14ac:dyDescent="0.15">
      <c r="A18" s="7"/>
    </row>
    <row r="19" spans="1:1" ht="15.75" customHeight="1" x14ac:dyDescent="0.15">
      <c r="A19" s="7"/>
    </row>
    <row r="20" spans="1:1" ht="15.75" customHeight="1" x14ac:dyDescent="0.15">
      <c r="A20" s="7"/>
    </row>
    <row r="21" spans="1:1" ht="15.75" customHeight="1" x14ac:dyDescent="0.15">
      <c r="A21" s="7"/>
    </row>
    <row r="22" spans="1:1" ht="15.75" customHeight="1" x14ac:dyDescent="0.15">
      <c r="A22" s="7"/>
    </row>
    <row r="23" spans="1:1" ht="15.75" customHeight="1" x14ac:dyDescent="0.15">
      <c r="A23" s="7"/>
    </row>
    <row r="24" spans="1:1" ht="15.75" customHeight="1" x14ac:dyDescent="0.15">
      <c r="A24" s="7"/>
    </row>
    <row r="25" spans="1:1" ht="15.75" customHeight="1" x14ac:dyDescent="0.15">
      <c r="A25" s="7"/>
    </row>
    <row r="26" spans="1:1" ht="15.75" customHeight="1" x14ac:dyDescent="0.15">
      <c r="A26" s="7"/>
    </row>
    <row r="27" spans="1:1" ht="15.75" customHeight="1" x14ac:dyDescent="0.15">
      <c r="A27" s="7"/>
    </row>
    <row r="28" spans="1:1" ht="15.75" customHeight="1" x14ac:dyDescent="0.15">
      <c r="A28" s="7"/>
    </row>
    <row r="29" spans="1:1" ht="15.75" customHeight="1" x14ac:dyDescent="0.15">
      <c r="A29" s="7"/>
    </row>
    <row r="30" spans="1:1" ht="15.75" customHeight="1" x14ac:dyDescent="0.15">
      <c r="A30" s="7"/>
    </row>
    <row r="31" spans="1:1" ht="15.75" customHeight="1" x14ac:dyDescent="0.15">
      <c r="A31" s="7"/>
    </row>
    <row r="32" spans="1:1"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87"/>
  <sheetViews>
    <sheetView workbookViewId="0">
      <selection activeCell="A5" sqref="A5"/>
    </sheetView>
  </sheetViews>
  <sheetFormatPr baseColWidth="10" defaultColWidth="14.5" defaultRowHeight="15.75" customHeight="1" x14ac:dyDescent="0.15"/>
  <cols>
    <col min="1" max="1" width="20.6640625" customWidth="1"/>
    <col min="2" max="2" width="6.83203125" customWidth="1"/>
    <col min="3" max="3" width="7.83203125" customWidth="1"/>
    <col min="4" max="4" width="8.5" customWidth="1"/>
    <col min="5" max="6" width="9.5" customWidth="1"/>
    <col min="7" max="7" width="9.1640625" customWidth="1"/>
    <col min="8" max="8" width="9.83203125" customWidth="1"/>
    <col min="11" max="13" width="11.5" customWidth="1"/>
    <col min="14" max="15" width="12.1640625" customWidth="1"/>
    <col min="17" max="17" width="9.1640625" customWidth="1"/>
  </cols>
  <sheetData>
    <row r="1" spans="1:26" ht="42"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row>
    <row r="2" spans="1:26" ht="15.75" customHeight="1" x14ac:dyDescent="0.15">
      <c r="A2" s="3" t="s">
        <v>17</v>
      </c>
      <c r="B2" s="4">
        <v>1</v>
      </c>
      <c r="C2" s="4">
        <v>10000</v>
      </c>
      <c r="D2" s="4">
        <v>1</v>
      </c>
      <c r="E2" s="4">
        <v>1</v>
      </c>
      <c r="F2" s="4">
        <v>1</v>
      </c>
      <c r="G2" s="5">
        <f t="shared" ref="G2:G4" si="0">D2*E2</f>
        <v>1</v>
      </c>
      <c r="H2" s="5">
        <f t="shared" ref="H2:H4" si="1">G2*F2</f>
        <v>1</v>
      </c>
      <c r="I2" s="5">
        <f t="shared" ref="I2:I4" si="2">H2*10</f>
        <v>10</v>
      </c>
      <c r="J2" s="5">
        <f t="shared" ref="J2:J4" si="3">H3/I2</f>
        <v>1</v>
      </c>
      <c r="K2" s="5">
        <f t="shared" ref="K2:K4" si="4">H2*C2</f>
        <v>10000</v>
      </c>
      <c r="L2" s="5">
        <f t="shared" ref="L2:L4" si="5">G2*C2</f>
        <v>10000</v>
      </c>
      <c r="M2" s="5">
        <f t="shared" ref="M2:M4" si="6">Q2*K2</f>
        <v>10000</v>
      </c>
      <c r="N2" s="4">
        <v>0</v>
      </c>
      <c r="O2" s="5">
        <f t="shared" ref="O2:O4" si="7">L2*N2</f>
        <v>0</v>
      </c>
      <c r="P2" s="4" t="s">
        <v>18</v>
      </c>
      <c r="Q2" s="4">
        <v>1</v>
      </c>
    </row>
    <row r="3" spans="1:26" ht="15.75" customHeight="1" x14ac:dyDescent="0.15">
      <c r="A3" s="13" t="s">
        <v>19</v>
      </c>
      <c r="B3" s="14">
        <v>2</v>
      </c>
      <c r="C3" s="15">
        <v>5000</v>
      </c>
      <c r="D3" s="14">
        <v>2</v>
      </c>
      <c r="E3" s="14">
        <v>1</v>
      </c>
      <c r="F3" s="14">
        <v>5</v>
      </c>
      <c r="G3" s="16">
        <f t="shared" si="0"/>
        <v>2</v>
      </c>
      <c r="H3" s="16">
        <f t="shared" si="1"/>
        <v>10</v>
      </c>
      <c r="I3" s="16">
        <f t="shared" si="2"/>
        <v>100</v>
      </c>
      <c r="J3" s="17">
        <f t="shared" si="3"/>
        <v>1.8</v>
      </c>
      <c r="K3" s="16">
        <f t="shared" si="4"/>
        <v>50000</v>
      </c>
      <c r="L3" s="16">
        <f t="shared" si="5"/>
        <v>10000</v>
      </c>
      <c r="M3" s="16">
        <f t="shared" si="6"/>
        <v>50000</v>
      </c>
      <c r="N3" s="14">
        <v>1</v>
      </c>
      <c r="O3" s="16">
        <f t="shared" si="7"/>
        <v>10000</v>
      </c>
      <c r="P3" s="14" t="s">
        <v>36</v>
      </c>
      <c r="Q3" s="14">
        <v>1</v>
      </c>
      <c r="R3" s="16"/>
      <c r="S3" s="16"/>
      <c r="T3" s="16"/>
      <c r="U3" s="16"/>
      <c r="V3" s="16"/>
      <c r="W3" s="16"/>
      <c r="X3" s="16"/>
      <c r="Y3" s="16"/>
      <c r="Z3" s="16"/>
    </row>
    <row r="4" spans="1:26" ht="15.75" customHeight="1" x14ac:dyDescent="0.15">
      <c r="A4" s="3" t="s">
        <v>38</v>
      </c>
      <c r="B4" s="4">
        <v>3</v>
      </c>
      <c r="C4" s="15">
        <v>300</v>
      </c>
      <c r="D4" s="4">
        <v>5</v>
      </c>
      <c r="E4" s="15">
        <v>1</v>
      </c>
      <c r="F4" s="15">
        <v>36</v>
      </c>
      <c r="G4" s="5">
        <f t="shared" si="0"/>
        <v>5</v>
      </c>
      <c r="H4" s="17">
        <f t="shared" si="1"/>
        <v>180</v>
      </c>
      <c r="I4" s="5">
        <f t="shared" si="2"/>
        <v>1800</v>
      </c>
      <c r="J4" s="5">
        <f t="shared" si="3"/>
        <v>0</v>
      </c>
      <c r="K4" s="5">
        <f t="shared" si="4"/>
        <v>54000</v>
      </c>
      <c r="L4" s="5">
        <f t="shared" si="5"/>
        <v>1500</v>
      </c>
      <c r="M4" s="5">
        <f t="shared" si="6"/>
        <v>54000</v>
      </c>
      <c r="N4" s="4">
        <v>1</v>
      </c>
      <c r="O4" s="5">
        <f t="shared" si="7"/>
        <v>1500</v>
      </c>
      <c r="P4" s="15" t="s">
        <v>39</v>
      </c>
      <c r="Q4" s="4">
        <v>1</v>
      </c>
    </row>
    <row r="5" spans="1:26" ht="15.75" customHeight="1" x14ac:dyDescent="0.15">
      <c r="A5" s="7" t="s">
        <v>58</v>
      </c>
      <c r="B5" s="4">
        <v>4</v>
      </c>
      <c r="C5" s="4">
        <v>6</v>
      </c>
    </row>
    <row r="6" spans="1:26" ht="15.75" customHeight="1" x14ac:dyDescent="0.15">
      <c r="A6" s="7"/>
    </row>
    <row r="7" spans="1:26" ht="15.75" customHeight="1" x14ac:dyDescent="0.15">
      <c r="A7" s="7"/>
      <c r="C7" s="4" t="s">
        <v>35</v>
      </c>
    </row>
    <row r="8" spans="1:26" ht="28" x14ac:dyDescent="0.15">
      <c r="A8" s="3" t="s">
        <v>26</v>
      </c>
      <c r="B8" s="5">
        <f>SUM(O2:O4)</f>
        <v>11500</v>
      </c>
      <c r="C8" s="12">
        <f>B8/BaselineIITA!B11</f>
        <v>1.3577331759149942</v>
      </c>
    </row>
    <row r="9" spans="1:26" ht="15.75" customHeight="1" x14ac:dyDescent="0.15">
      <c r="A9" s="3" t="s">
        <v>27</v>
      </c>
      <c r="B9" s="5">
        <f>SUM(M2:M4)</f>
        <v>114000</v>
      </c>
      <c r="C9" s="8">
        <f>B9/BaselineIITA!B12</f>
        <v>0.95079232693911597</v>
      </c>
    </row>
    <row r="10" spans="1:26" ht="15.75" customHeight="1" x14ac:dyDescent="0.15">
      <c r="A10" s="3" t="s">
        <v>28</v>
      </c>
      <c r="B10" s="5">
        <f>SUM(M2:M4)/10000</f>
        <v>11.4</v>
      </c>
      <c r="C10" s="8">
        <f>B10/BaselineIITA!B13</f>
        <v>0.95079232693911597</v>
      </c>
    </row>
    <row r="11" spans="1:26" ht="15.75" customHeight="1" x14ac:dyDescent="0.15">
      <c r="A11" s="3" t="s">
        <v>29</v>
      </c>
      <c r="B11" s="8">
        <f>SUM(M2:M4)*0.000247105</f>
        <v>28.169970000000003</v>
      </c>
      <c r="C11" s="8">
        <f>B11/BaselineIITA!B14</f>
        <v>0.95079232693911597</v>
      </c>
    </row>
    <row r="12" spans="1:26" ht="15.75" customHeight="1" x14ac:dyDescent="0.15">
      <c r="A12" s="3" t="s">
        <v>30</v>
      </c>
      <c r="B12" s="4">
        <v>10</v>
      </c>
    </row>
    <row r="13" spans="1:26" ht="42" x14ac:dyDescent="0.15">
      <c r="A13" s="3" t="s">
        <v>31</v>
      </c>
    </row>
    <row r="14" spans="1:26" ht="15.75" customHeight="1" x14ac:dyDescent="0.15">
      <c r="A14" s="7"/>
    </row>
    <row r="15" spans="1:26" ht="15.75" customHeight="1" x14ac:dyDescent="0.15">
      <c r="A15" s="7"/>
    </row>
    <row r="16" spans="1:26" ht="15.75" customHeight="1" x14ac:dyDescent="0.15">
      <c r="A16" s="7"/>
    </row>
    <row r="17" spans="1:1" ht="15.75" customHeight="1" x14ac:dyDescent="0.15">
      <c r="A17" s="7"/>
    </row>
    <row r="18" spans="1:1" ht="15.75" customHeight="1" x14ac:dyDescent="0.15">
      <c r="A18" s="7"/>
    </row>
    <row r="19" spans="1:1" ht="15.75" customHeight="1" x14ac:dyDescent="0.15">
      <c r="A19" s="7"/>
    </row>
    <row r="20" spans="1:1" ht="15.75" customHeight="1" x14ac:dyDescent="0.15">
      <c r="A20" s="7"/>
    </row>
    <row r="21" spans="1:1" ht="15.75" customHeight="1" x14ac:dyDescent="0.15">
      <c r="A21" s="7"/>
    </row>
    <row r="22" spans="1:1" ht="15.75" customHeight="1" x14ac:dyDescent="0.15">
      <c r="A22" s="7"/>
    </row>
    <row r="23" spans="1:1" ht="15.75" customHeight="1" x14ac:dyDescent="0.15">
      <c r="A23" s="7"/>
    </row>
    <row r="24" spans="1:1" ht="15.75" customHeight="1" x14ac:dyDescent="0.15">
      <c r="A24" s="7"/>
    </row>
    <row r="25" spans="1:1" ht="15.75" customHeight="1" x14ac:dyDescent="0.15">
      <c r="A25" s="7"/>
    </row>
    <row r="26" spans="1:1" ht="15.75" customHeight="1" x14ac:dyDescent="0.15">
      <c r="A26" s="7"/>
    </row>
    <row r="27" spans="1:1" ht="15.75" customHeight="1" x14ac:dyDescent="0.15">
      <c r="A27" s="7"/>
    </row>
    <row r="28" spans="1:1" ht="15.75" customHeight="1" x14ac:dyDescent="0.15">
      <c r="A28" s="7"/>
    </row>
    <row r="29" spans="1:1" ht="15.75" customHeight="1" x14ac:dyDescent="0.15">
      <c r="A29" s="7"/>
    </row>
    <row r="30" spans="1:1" ht="15.75" customHeight="1" x14ac:dyDescent="0.15">
      <c r="A30" s="7"/>
    </row>
    <row r="31" spans="1:1" ht="15.75" customHeight="1" x14ac:dyDescent="0.15">
      <c r="A31" s="7"/>
    </row>
    <row r="32" spans="1:1"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88"/>
  <sheetViews>
    <sheetView workbookViewId="0">
      <selection activeCell="A6" sqref="A6"/>
    </sheetView>
  </sheetViews>
  <sheetFormatPr baseColWidth="10" defaultColWidth="14.5" defaultRowHeight="15.75" customHeight="1" x14ac:dyDescent="0.15"/>
  <cols>
    <col min="1" max="1" width="20.6640625" customWidth="1"/>
    <col min="2" max="2" width="6.83203125" customWidth="1"/>
    <col min="3" max="3" width="7.83203125" customWidth="1"/>
    <col min="4" max="4" width="8.5" customWidth="1"/>
    <col min="5" max="6" width="9.5" customWidth="1"/>
    <col min="7" max="7" width="9.1640625" customWidth="1"/>
    <col min="8" max="8" width="9.83203125" customWidth="1"/>
    <col min="11" max="13" width="11.5" customWidth="1"/>
    <col min="14" max="15" width="12.1640625" customWidth="1"/>
    <col min="17" max="17" width="9.1640625" customWidth="1"/>
  </cols>
  <sheetData>
    <row r="1" spans="1:26" ht="42"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row>
    <row r="2" spans="1:26" ht="15.75" customHeight="1" x14ac:dyDescent="0.15">
      <c r="A2" s="3" t="s">
        <v>17</v>
      </c>
      <c r="B2" s="4">
        <v>0.5</v>
      </c>
      <c r="C2" s="4">
        <v>10000</v>
      </c>
      <c r="D2" s="4">
        <v>1</v>
      </c>
      <c r="E2" s="4">
        <v>1</v>
      </c>
      <c r="F2" s="4">
        <v>1</v>
      </c>
      <c r="G2" s="5">
        <f t="shared" ref="G2:G5" si="0">D2*E2</f>
        <v>1</v>
      </c>
      <c r="H2" s="5">
        <f t="shared" ref="H2:H5" si="1">G2*F2</f>
        <v>1</v>
      </c>
      <c r="I2" s="5">
        <f t="shared" ref="I2:I5" si="2">H2*10</f>
        <v>10</v>
      </c>
      <c r="J2" s="5">
        <f t="shared" ref="J2:J5" si="3">H3/I2</f>
        <v>0.3</v>
      </c>
      <c r="K2" s="5">
        <f t="shared" ref="K2:K5" si="4">H2*C2</f>
        <v>10000</v>
      </c>
      <c r="L2" s="5">
        <f t="shared" ref="L2:L5" si="5">G2*C2</f>
        <v>10000</v>
      </c>
      <c r="M2" s="5">
        <f t="shared" ref="M2:M5" si="6">Q2*K2</f>
        <v>10000</v>
      </c>
      <c r="N2" s="4">
        <v>0</v>
      </c>
      <c r="O2" s="5">
        <f t="shared" ref="O2:O5" si="7">L2*N2</f>
        <v>0</v>
      </c>
      <c r="P2" s="4" t="s">
        <v>18</v>
      </c>
      <c r="Q2" s="4">
        <v>1</v>
      </c>
    </row>
    <row r="3" spans="1:26" ht="15.75" customHeight="1" x14ac:dyDescent="0.15">
      <c r="A3" s="18" t="s">
        <v>40</v>
      </c>
      <c r="B3" s="15">
        <v>1.5</v>
      </c>
      <c r="C3" s="4">
        <v>5000</v>
      </c>
      <c r="D3" s="4">
        <v>1</v>
      </c>
      <c r="E3" s="4">
        <v>1</v>
      </c>
      <c r="F3" s="15">
        <v>3</v>
      </c>
      <c r="G3" s="5">
        <f t="shared" si="0"/>
        <v>1</v>
      </c>
      <c r="H3" s="19">
        <f t="shared" si="1"/>
        <v>3</v>
      </c>
      <c r="I3" s="5">
        <f t="shared" si="2"/>
        <v>30</v>
      </c>
      <c r="J3" s="5">
        <f t="shared" si="3"/>
        <v>1</v>
      </c>
      <c r="K3" s="5">
        <f t="shared" si="4"/>
        <v>15000</v>
      </c>
      <c r="L3" s="5">
        <f t="shared" si="5"/>
        <v>5000</v>
      </c>
      <c r="M3" s="5">
        <f t="shared" si="6"/>
        <v>15000</v>
      </c>
      <c r="N3" s="4">
        <v>0</v>
      </c>
      <c r="O3" s="5">
        <f t="shared" si="7"/>
        <v>0</v>
      </c>
      <c r="P3" s="15" t="s">
        <v>41</v>
      </c>
      <c r="Q3" s="4">
        <v>1</v>
      </c>
    </row>
    <row r="4" spans="1:26" ht="15.75" customHeight="1" x14ac:dyDescent="0.15">
      <c r="A4" s="3" t="s">
        <v>19</v>
      </c>
      <c r="B4" s="4">
        <v>2.5</v>
      </c>
      <c r="C4" s="4">
        <v>5000</v>
      </c>
      <c r="D4" s="4">
        <v>3</v>
      </c>
      <c r="E4" s="4">
        <v>1</v>
      </c>
      <c r="F4" s="4">
        <v>10</v>
      </c>
      <c r="G4" s="5">
        <f t="shared" si="0"/>
        <v>3</v>
      </c>
      <c r="H4" s="5">
        <f t="shared" si="1"/>
        <v>30</v>
      </c>
      <c r="I4" s="5">
        <f t="shared" si="2"/>
        <v>300</v>
      </c>
      <c r="J4" s="17">
        <f t="shared" si="3"/>
        <v>1.2</v>
      </c>
      <c r="K4" s="5">
        <f t="shared" si="4"/>
        <v>150000</v>
      </c>
      <c r="L4" s="5">
        <f t="shared" si="5"/>
        <v>15000</v>
      </c>
      <c r="M4" s="5">
        <f t="shared" si="6"/>
        <v>150000</v>
      </c>
      <c r="N4" s="6">
        <v>0.5</v>
      </c>
      <c r="O4" s="5">
        <f t="shared" si="7"/>
        <v>7500</v>
      </c>
      <c r="P4" s="4" t="s">
        <v>20</v>
      </c>
      <c r="Q4" s="4">
        <v>1</v>
      </c>
    </row>
    <row r="5" spans="1:26" ht="15.75" customHeight="1" x14ac:dyDescent="0.15">
      <c r="A5" s="20" t="s">
        <v>38</v>
      </c>
      <c r="B5" s="4">
        <v>3.5</v>
      </c>
      <c r="C5" s="15">
        <v>100</v>
      </c>
      <c r="D5" s="15">
        <v>5</v>
      </c>
      <c r="E5" s="15">
        <v>2</v>
      </c>
      <c r="F5" s="4">
        <v>36</v>
      </c>
      <c r="G5" s="5">
        <f t="shared" si="0"/>
        <v>10</v>
      </c>
      <c r="H5" s="21">
        <f t="shared" si="1"/>
        <v>360</v>
      </c>
      <c r="I5" s="5">
        <f t="shared" si="2"/>
        <v>3600</v>
      </c>
      <c r="J5" s="5">
        <f t="shared" si="3"/>
        <v>0</v>
      </c>
      <c r="K5" s="5">
        <f t="shared" si="4"/>
        <v>36000</v>
      </c>
      <c r="L5" s="5">
        <f t="shared" si="5"/>
        <v>1000</v>
      </c>
      <c r="M5" s="5">
        <f t="shared" si="6"/>
        <v>36000</v>
      </c>
      <c r="N5" s="4">
        <v>1</v>
      </c>
      <c r="O5" s="5">
        <f t="shared" si="7"/>
        <v>1000</v>
      </c>
      <c r="P5" s="4" t="s">
        <v>39</v>
      </c>
      <c r="Q5" s="4">
        <v>1</v>
      </c>
    </row>
    <row r="6" spans="1:26" ht="15.75" customHeight="1" x14ac:dyDescent="0.15">
      <c r="A6" s="7" t="s">
        <v>58</v>
      </c>
      <c r="B6" s="4">
        <v>4.5</v>
      </c>
      <c r="C6" s="4">
        <v>6</v>
      </c>
    </row>
    <row r="7" spans="1:26" ht="15.75" customHeight="1" x14ac:dyDescent="0.15">
      <c r="A7" s="7"/>
    </row>
    <row r="8" spans="1:26" ht="15.75" customHeight="1" x14ac:dyDescent="0.15">
      <c r="A8" s="7"/>
      <c r="C8" s="4" t="s">
        <v>35</v>
      </c>
    </row>
    <row r="9" spans="1:26" ht="28" x14ac:dyDescent="0.15">
      <c r="A9" s="3" t="s">
        <v>26</v>
      </c>
      <c r="B9" s="5">
        <f>SUM(O2:O5)</f>
        <v>8500</v>
      </c>
      <c r="C9" s="12">
        <f>B9/BaselineIITA!B11</f>
        <v>1.0035419126328218</v>
      </c>
    </row>
    <row r="10" spans="1:26" ht="15.75" customHeight="1" x14ac:dyDescent="0.15">
      <c r="A10" s="3" t="s">
        <v>27</v>
      </c>
      <c r="B10" s="5">
        <f>SUM(M2:M5)</f>
        <v>211000</v>
      </c>
      <c r="C10" s="12">
        <f>B10/BaselineIITA!B12</f>
        <v>1.7597998331943285</v>
      </c>
    </row>
    <row r="11" spans="1:26" ht="15.75" customHeight="1" x14ac:dyDescent="0.15">
      <c r="A11" s="3" t="s">
        <v>28</v>
      </c>
      <c r="B11" s="5">
        <f>SUM(M2:M5)/10000</f>
        <v>21.1</v>
      </c>
      <c r="C11" s="12">
        <f>B11/BaselineIITA!B13</f>
        <v>1.7597998331943288</v>
      </c>
    </row>
    <row r="12" spans="1:26" ht="15.75" customHeight="1" x14ac:dyDescent="0.15">
      <c r="A12" s="3" t="s">
        <v>29</v>
      </c>
      <c r="B12" s="8">
        <f>SUM(M2:M5)*0.000247105</f>
        <v>52.139155000000002</v>
      </c>
      <c r="C12" s="12">
        <f>B12/BaselineIITA!B14</f>
        <v>1.7597998331943285</v>
      </c>
    </row>
    <row r="13" spans="1:26" ht="15.75" customHeight="1" x14ac:dyDescent="0.15">
      <c r="A13" s="3" t="s">
        <v>30</v>
      </c>
      <c r="B13" s="4">
        <v>10</v>
      </c>
    </row>
    <row r="14" spans="1:26" ht="42" x14ac:dyDescent="0.15">
      <c r="A14" s="3" t="s">
        <v>31</v>
      </c>
    </row>
    <row r="15" spans="1:26" ht="15.75" customHeight="1" x14ac:dyDescent="0.15">
      <c r="A15" s="7"/>
      <c r="L15" s="4">
        <v>1</v>
      </c>
      <c r="M15" s="4">
        <v>1</v>
      </c>
      <c r="N15" s="4">
        <v>1</v>
      </c>
      <c r="O15" s="4">
        <v>1</v>
      </c>
      <c r="P15" s="4">
        <v>1</v>
      </c>
      <c r="Q15" s="4">
        <v>1</v>
      </c>
    </row>
    <row r="16" spans="1:26" ht="15.75" customHeight="1" x14ac:dyDescent="0.15">
      <c r="A16" s="7"/>
      <c r="L16" s="4">
        <v>2</v>
      </c>
      <c r="M16" s="4">
        <v>2</v>
      </c>
      <c r="N16" s="4">
        <v>2</v>
      </c>
      <c r="O16" s="4">
        <v>2</v>
      </c>
      <c r="P16" s="4">
        <v>2</v>
      </c>
      <c r="Q16" s="4">
        <v>2</v>
      </c>
    </row>
    <row r="17" spans="1:17" ht="15.75" customHeight="1" x14ac:dyDescent="0.15">
      <c r="A17" s="7"/>
      <c r="L17" s="4">
        <v>3</v>
      </c>
      <c r="M17" s="4">
        <v>3</v>
      </c>
      <c r="N17" s="4">
        <v>3</v>
      </c>
      <c r="O17" s="4">
        <v>3</v>
      </c>
      <c r="P17" s="4">
        <v>3</v>
      </c>
      <c r="Q17" s="4">
        <v>3</v>
      </c>
    </row>
    <row r="18" spans="1:17" ht="15.75" customHeight="1" x14ac:dyDescent="0.15">
      <c r="A18" s="7"/>
      <c r="L18" s="4">
        <v>4</v>
      </c>
      <c r="M18" s="4">
        <v>4</v>
      </c>
      <c r="N18" s="4">
        <v>4</v>
      </c>
      <c r="O18" s="4">
        <v>4</v>
      </c>
      <c r="P18" s="4">
        <v>4</v>
      </c>
      <c r="Q18" s="4">
        <v>4</v>
      </c>
    </row>
    <row r="19" spans="1:17" ht="15.75" customHeight="1" x14ac:dyDescent="0.15">
      <c r="A19" s="7"/>
      <c r="L19" s="4">
        <v>5</v>
      </c>
      <c r="M19" s="4">
        <v>5</v>
      </c>
      <c r="N19" s="4">
        <v>5</v>
      </c>
      <c r="O19" s="4">
        <v>5</v>
      </c>
      <c r="P19" s="4">
        <v>5</v>
      </c>
      <c r="Q19" s="4">
        <v>5</v>
      </c>
    </row>
    <row r="20" spans="1:17" ht="15.75" customHeight="1" x14ac:dyDescent="0.15">
      <c r="A20" s="7"/>
      <c r="L20" s="4">
        <v>6</v>
      </c>
      <c r="M20" s="4">
        <v>6</v>
      </c>
      <c r="N20" s="4">
        <v>6</v>
      </c>
      <c r="O20" s="4">
        <v>6</v>
      </c>
      <c r="P20" s="4">
        <v>6</v>
      </c>
      <c r="Q20" s="4">
        <v>6</v>
      </c>
    </row>
    <row r="21" spans="1:17" ht="15.75" customHeight="1" x14ac:dyDescent="0.15">
      <c r="A21" s="7"/>
    </row>
    <row r="22" spans="1:17" ht="15.75" customHeight="1" x14ac:dyDescent="0.15">
      <c r="A22" s="7"/>
    </row>
    <row r="23" spans="1:17" ht="15.75" customHeight="1" x14ac:dyDescent="0.15">
      <c r="A23" s="7"/>
    </row>
    <row r="24" spans="1:17" ht="15.75" customHeight="1" x14ac:dyDescent="0.15">
      <c r="A24" s="7"/>
    </row>
    <row r="25" spans="1:17" ht="15.75" customHeight="1" x14ac:dyDescent="0.15">
      <c r="A25" s="7"/>
    </row>
    <row r="26" spans="1:17" ht="15.75" customHeight="1" x14ac:dyDescent="0.15">
      <c r="A26" s="7"/>
    </row>
    <row r="27" spans="1:17" ht="15.75" customHeight="1" x14ac:dyDescent="0.15">
      <c r="A27" s="7"/>
    </row>
    <row r="28" spans="1:17" ht="15.75" customHeight="1" x14ac:dyDescent="0.15">
      <c r="A28" s="7"/>
    </row>
    <row r="29" spans="1:17" ht="15.75" customHeight="1" x14ac:dyDescent="0.15">
      <c r="A29" s="7"/>
    </row>
    <row r="30" spans="1:17" ht="15.75" customHeight="1" x14ac:dyDescent="0.15">
      <c r="A30" s="7"/>
    </row>
    <row r="31" spans="1:17" ht="15.75" customHeight="1" x14ac:dyDescent="0.15">
      <c r="A31" s="7"/>
    </row>
    <row r="32" spans="1:17"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B990"/>
  <sheetViews>
    <sheetView workbookViewId="0">
      <selection activeCell="A6" sqref="A6:XFD6"/>
    </sheetView>
  </sheetViews>
  <sheetFormatPr baseColWidth="10" defaultColWidth="14.5" defaultRowHeight="15.75" customHeight="1" x14ac:dyDescent="0.15"/>
  <cols>
    <col min="1" max="1" width="20.6640625" customWidth="1"/>
    <col min="2" max="5" width="9.33203125" customWidth="1"/>
    <col min="6" max="6" width="10.1640625" customWidth="1"/>
    <col min="7" max="7" width="12" customWidth="1"/>
    <col min="8" max="8" width="9.1640625" customWidth="1"/>
    <col min="9" max="9" width="10.5" customWidth="1"/>
    <col min="10" max="10" width="12" customWidth="1"/>
    <col min="11" max="11" width="7" customWidth="1"/>
    <col min="12" max="14" width="8.33203125" customWidth="1"/>
    <col min="15" max="16" width="11.5" customWidth="1"/>
    <col min="17" max="17" width="13.5" customWidth="1"/>
    <col min="18" max="19" width="11.5" customWidth="1"/>
  </cols>
  <sheetData>
    <row r="1" spans="1:28" ht="70" x14ac:dyDescent="0.15">
      <c r="A1" s="1" t="s">
        <v>0</v>
      </c>
      <c r="B1" s="1" t="s">
        <v>1</v>
      </c>
      <c r="C1" s="1" t="s">
        <v>2</v>
      </c>
      <c r="D1" s="1" t="s">
        <v>3</v>
      </c>
      <c r="E1" s="1" t="s">
        <v>4</v>
      </c>
      <c r="F1" s="1" t="s">
        <v>5</v>
      </c>
      <c r="G1" s="1" t="s">
        <v>6</v>
      </c>
      <c r="H1" s="1" t="s">
        <v>7</v>
      </c>
      <c r="I1" s="1" t="s">
        <v>8</v>
      </c>
      <c r="J1" s="1" t="s">
        <v>9</v>
      </c>
      <c r="K1" s="1" t="s">
        <v>10</v>
      </c>
      <c r="L1" s="1" t="s">
        <v>42</v>
      </c>
      <c r="M1" s="1" t="s">
        <v>43</v>
      </c>
      <c r="N1" s="1" t="s">
        <v>11</v>
      </c>
      <c r="O1" s="1" t="s">
        <v>12</v>
      </c>
      <c r="P1" s="1" t="s">
        <v>13</v>
      </c>
      <c r="Q1" s="1" t="s">
        <v>14</v>
      </c>
      <c r="R1" s="1" t="s">
        <v>15</v>
      </c>
      <c r="S1" s="1" t="s">
        <v>16</v>
      </c>
      <c r="T1" s="2"/>
      <c r="W1" s="2"/>
      <c r="X1" s="2"/>
      <c r="Y1" s="2"/>
      <c r="Z1" s="2"/>
      <c r="AA1" s="2"/>
      <c r="AB1" s="2"/>
    </row>
    <row r="2" spans="1:28" ht="15.75" customHeight="1" x14ac:dyDescent="0.15">
      <c r="A2" s="3" t="s">
        <v>17</v>
      </c>
      <c r="B2" s="4">
        <v>1</v>
      </c>
      <c r="C2" s="4">
        <v>15000</v>
      </c>
      <c r="D2" s="4">
        <v>1</v>
      </c>
      <c r="E2" s="4">
        <v>1</v>
      </c>
      <c r="F2" s="4">
        <v>1</v>
      </c>
      <c r="G2" s="5">
        <f t="shared" ref="G2:G5" si="0">D2*E2</f>
        <v>1</v>
      </c>
      <c r="H2" s="5">
        <f t="shared" ref="H2:H5" si="1">G2*F2</f>
        <v>1</v>
      </c>
      <c r="I2" s="5">
        <f t="shared" ref="I2:I5" si="2">H2*$B$15</f>
        <v>10</v>
      </c>
      <c r="J2" s="5">
        <f t="shared" ref="J2:J4" si="3">H3/I2</f>
        <v>1</v>
      </c>
      <c r="K2" s="5">
        <f t="shared" ref="K2:K5" si="4">H2*C2</f>
        <v>15000</v>
      </c>
      <c r="L2" s="4">
        <v>0</v>
      </c>
      <c r="M2" s="4">
        <f t="shared" ref="M2:M5" si="5">IF(L2 = 1, ROUNDUP(C2/($B$9 - $B$8), 0), E2)</f>
        <v>1</v>
      </c>
      <c r="N2" s="5">
        <f>IF(L2 = 1, (D2 * E2 * C2) + (M2 * $B$8), ((C2 * E2 * D2)))</f>
        <v>15000</v>
      </c>
      <c r="O2" s="5">
        <f t="shared" ref="O2:O5" si="6">S2*N2</f>
        <v>15000</v>
      </c>
      <c r="P2" s="4">
        <v>0</v>
      </c>
      <c r="Q2" s="5">
        <f t="shared" ref="Q2:Q5" si="7">N2*P2</f>
        <v>0</v>
      </c>
      <c r="R2" s="4" t="s">
        <v>18</v>
      </c>
      <c r="S2" s="4">
        <f>1*1</f>
        <v>1</v>
      </c>
    </row>
    <row r="3" spans="1:28" ht="15.75" customHeight="1" x14ac:dyDescent="0.15">
      <c r="A3" s="3" t="s">
        <v>19</v>
      </c>
      <c r="B3" s="4">
        <v>2</v>
      </c>
      <c r="C3" s="4">
        <v>1500</v>
      </c>
      <c r="D3" s="4">
        <v>2</v>
      </c>
      <c r="E3" s="4">
        <v>1</v>
      </c>
      <c r="F3" s="4">
        <v>5</v>
      </c>
      <c r="G3" s="5">
        <f t="shared" si="0"/>
        <v>2</v>
      </c>
      <c r="H3" s="5">
        <f t="shared" si="1"/>
        <v>10</v>
      </c>
      <c r="I3" s="5">
        <f t="shared" si="2"/>
        <v>100</v>
      </c>
      <c r="J3" s="5">
        <f t="shared" si="3"/>
        <v>1</v>
      </c>
      <c r="K3" s="5">
        <f t="shared" si="4"/>
        <v>15000</v>
      </c>
      <c r="L3" s="4">
        <v>1</v>
      </c>
      <c r="M3" s="4">
        <f t="shared" si="5"/>
        <v>50</v>
      </c>
      <c r="N3" s="5">
        <f t="shared" ref="N3:N5" si="8">IF(L3 = 1, (D3 * E3 * C3) + (M3 * $B$8 * D3), ((C3 + $B$8) * E3 * D3))</f>
        <v>3500</v>
      </c>
      <c r="O3" s="5">
        <f t="shared" si="6"/>
        <v>17500</v>
      </c>
      <c r="P3" s="4">
        <v>1</v>
      </c>
      <c r="Q3" s="5">
        <f t="shared" si="7"/>
        <v>3500</v>
      </c>
      <c r="R3" s="4" t="s">
        <v>36</v>
      </c>
      <c r="S3" s="4">
        <f>5*1</f>
        <v>5</v>
      </c>
    </row>
    <row r="4" spans="1:28" ht="15.75" customHeight="1" x14ac:dyDescent="0.15">
      <c r="A4" s="3" t="s">
        <v>21</v>
      </c>
      <c r="B4" s="4">
        <v>3</v>
      </c>
      <c r="C4" s="4">
        <v>150</v>
      </c>
      <c r="D4" s="4">
        <v>4</v>
      </c>
      <c r="E4" s="4">
        <v>1</v>
      </c>
      <c r="F4" s="4">
        <v>25</v>
      </c>
      <c r="G4" s="5">
        <f t="shared" si="0"/>
        <v>4</v>
      </c>
      <c r="H4" s="5">
        <f t="shared" si="1"/>
        <v>100</v>
      </c>
      <c r="I4" s="5">
        <f t="shared" si="2"/>
        <v>1000</v>
      </c>
      <c r="J4" s="5">
        <f t="shared" si="3"/>
        <v>0.6</v>
      </c>
      <c r="K4" s="5">
        <f t="shared" si="4"/>
        <v>15000</v>
      </c>
      <c r="L4" s="4">
        <v>1</v>
      </c>
      <c r="M4" s="4">
        <f t="shared" si="5"/>
        <v>5</v>
      </c>
      <c r="N4" s="5">
        <f t="shared" si="8"/>
        <v>700</v>
      </c>
      <c r="O4" s="5">
        <f t="shared" si="6"/>
        <v>17500</v>
      </c>
      <c r="P4" s="4">
        <v>1</v>
      </c>
      <c r="Q4" s="5">
        <f t="shared" si="7"/>
        <v>700</v>
      </c>
      <c r="R4" s="4" t="s">
        <v>23</v>
      </c>
      <c r="S4" s="4">
        <f t="shared" ref="S4:S5" si="9">5*5</f>
        <v>25</v>
      </c>
    </row>
    <row r="5" spans="1:28" ht="15.75" customHeight="1" x14ac:dyDescent="0.15">
      <c r="A5" s="3" t="s">
        <v>22</v>
      </c>
      <c r="B5" s="4">
        <v>4</v>
      </c>
      <c r="C5" s="4">
        <v>30</v>
      </c>
      <c r="D5" s="4">
        <v>8</v>
      </c>
      <c r="E5" s="4">
        <v>3</v>
      </c>
      <c r="F5" s="4">
        <v>25</v>
      </c>
      <c r="G5" s="5">
        <f t="shared" si="0"/>
        <v>24</v>
      </c>
      <c r="H5" s="5">
        <f t="shared" si="1"/>
        <v>600</v>
      </c>
      <c r="I5" s="5">
        <f t="shared" si="2"/>
        <v>6000</v>
      </c>
      <c r="J5" s="4">
        <v>0</v>
      </c>
      <c r="K5" s="5">
        <f t="shared" si="4"/>
        <v>18000</v>
      </c>
      <c r="L5" s="4">
        <v>0</v>
      </c>
      <c r="M5" s="4">
        <f t="shared" si="5"/>
        <v>3</v>
      </c>
      <c r="N5" s="5">
        <f t="shared" si="8"/>
        <v>840</v>
      </c>
      <c r="O5" s="5">
        <f t="shared" si="6"/>
        <v>21000</v>
      </c>
      <c r="P5" s="4">
        <v>1</v>
      </c>
      <c r="Q5" s="5">
        <f t="shared" si="7"/>
        <v>840</v>
      </c>
      <c r="R5" s="4" t="s">
        <v>23</v>
      </c>
      <c r="S5" s="4">
        <f t="shared" si="9"/>
        <v>25</v>
      </c>
    </row>
    <row r="6" spans="1:28" ht="15.75" customHeight="1" x14ac:dyDescent="0.15">
      <c r="A6" s="7" t="s">
        <v>58</v>
      </c>
      <c r="B6" s="4">
        <v>6</v>
      </c>
      <c r="C6" s="4">
        <v>6</v>
      </c>
    </row>
    <row r="7" spans="1:28" ht="15.75" customHeight="1" x14ac:dyDescent="0.15">
      <c r="A7" s="7"/>
    </row>
    <row r="8" spans="1:28" ht="15.75" customHeight="1" x14ac:dyDescent="0.15">
      <c r="A8" s="3" t="s">
        <v>44</v>
      </c>
      <c r="B8" s="4">
        <v>5</v>
      </c>
    </row>
    <row r="9" spans="1:28" ht="15.75" customHeight="1" x14ac:dyDescent="0.15">
      <c r="A9" s="3" t="s">
        <v>45</v>
      </c>
      <c r="B9" s="4">
        <v>35</v>
      </c>
    </row>
    <row r="10" spans="1:28" ht="15.75" customHeight="1" x14ac:dyDescent="0.15">
      <c r="A10" s="3"/>
    </row>
    <row r="11" spans="1:28" ht="28" x14ac:dyDescent="0.15">
      <c r="A11" s="3" t="s">
        <v>26</v>
      </c>
      <c r="B11" s="5">
        <f>SUM(Q2:Q5)</f>
        <v>5040</v>
      </c>
    </row>
    <row r="12" spans="1:28" ht="15.75" customHeight="1" x14ac:dyDescent="0.15">
      <c r="A12" s="3" t="s">
        <v>27</v>
      </c>
      <c r="B12" s="5">
        <f>SUM(O2:O5)</f>
        <v>71000</v>
      </c>
    </row>
    <row r="13" spans="1:28" ht="15.75" customHeight="1" x14ac:dyDescent="0.15">
      <c r="A13" s="3" t="s">
        <v>28</v>
      </c>
      <c r="B13" s="22">
        <f>SUM(O2:O5)/10000</f>
        <v>7.1</v>
      </c>
    </row>
    <row r="14" spans="1:28" ht="15.75" customHeight="1" x14ac:dyDescent="0.15">
      <c r="A14" s="3" t="s">
        <v>29</v>
      </c>
      <c r="B14" s="8">
        <f>SUM(O2:O5)*0.000247105</f>
        <v>17.544454999999999</v>
      </c>
    </row>
    <row r="15" spans="1:28" ht="15.75" customHeight="1" x14ac:dyDescent="0.15">
      <c r="A15" s="3" t="s">
        <v>30</v>
      </c>
      <c r="B15" s="4">
        <v>10</v>
      </c>
    </row>
    <row r="16" spans="1:28" ht="42" x14ac:dyDescent="0.15">
      <c r="A16" s="3" t="s">
        <v>31</v>
      </c>
    </row>
    <row r="17" spans="1:19" ht="15.75" customHeight="1" x14ac:dyDescent="0.15">
      <c r="A17" s="7"/>
    </row>
    <row r="18" spans="1:19" ht="15.75" customHeight="1" x14ac:dyDescent="0.15">
      <c r="A18" s="7"/>
    </row>
    <row r="19" spans="1:19" ht="15.75" customHeight="1" x14ac:dyDescent="0.15">
      <c r="A19" s="7"/>
    </row>
    <row r="20" spans="1:19" ht="15.75" customHeight="1" x14ac:dyDescent="0.15">
      <c r="A20" s="7"/>
    </row>
    <row r="21" spans="1:19" ht="15.75" customHeight="1" x14ac:dyDescent="0.15">
      <c r="A21" s="9"/>
      <c r="B21" s="9"/>
      <c r="C21" s="9"/>
      <c r="D21" s="9"/>
      <c r="E21" s="9"/>
      <c r="F21" s="9"/>
      <c r="G21" s="9"/>
      <c r="H21" s="9"/>
      <c r="I21" s="9"/>
      <c r="J21" s="9"/>
      <c r="K21" s="9"/>
      <c r="L21" s="9"/>
      <c r="M21" s="9"/>
      <c r="N21" s="9"/>
      <c r="O21" s="9"/>
      <c r="P21" s="9"/>
      <c r="Q21" s="9"/>
      <c r="R21" s="9"/>
      <c r="S21" s="9"/>
    </row>
    <row r="22" spans="1:19" ht="15.75" customHeight="1" x14ac:dyDescent="0.15">
      <c r="A22" s="7"/>
    </row>
    <row r="23" spans="1:19" ht="15.75" customHeight="1" x14ac:dyDescent="0.15">
      <c r="A23" s="7"/>
    </row>
    <row r="24" spans="1:19" ht="15.75" customHeight="1" x14ac:dyDescent="0.15">
      <c r="A24" s="7"/>
    </row>
    <row r="25" spans="1:19" ht="15.75" customHeight="1" x14ac:dyDescent="0.15">
      <c r="A25" s="7"/>
    </row>
    <row r="26" spans="1:19" ht="15.75" customHeight="1" x14ac:dyDescent="0.15">
      <c r="A26" s="7"/>
    </row>
    <row r="27" spans="1:19" ht="15.75" customHeight="1" x14ac:dyDescent="0.15">
      <c r="A27" s="7"/>
    </row>
    <row r="28" spans="1:19" ht="15.75" customHeight="1" x14ac:dyDescent="0.15">
      <c r="A28" s="7"/>
    </row>
    <row r="29" spans="1:19" ht="15.75" customHeight="1" x14ac:dyDescent="0.15">
      <c r="A29" s="7"/>
    </row>
    <row r="30" spans="1:19" ht="15.75" customHeight="1" x14ac:dyDescent="0.15">
      <c r="A30" s="7"/>
    </row>
    <row r="31" spans="1:19" ht="15.75" customHeight="1" x14ac:dyDescent="0.15">
      <c r="A31" s="7"/>
    </row>
    <row r="32" spans="1:19"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row r="989" spans="1:1" ht="13" x14ac:dyDescent="0.15">
      <c r="A989" s="7"/>
    </row>
    <row r="990" spans="1:1" ht="13" x14ac:dyDescent="0.15">
      <c r="A990" s="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B990"/>
  <sheetViews>
    <sheetView workbookViewId="0">
      <selection activeCell="A6" sqref="A6"/>
    </sheetView>
  </sheetViews>
  <sheetFormatPr baseColWidth="10" defaultColWidth="14.5" defaultRowHeight="15.75" customHeight="1" x14ac:dyDescent="0.15"/>
  <cols>
    <col min="1" max="1" width="20.6640625" customWidth="1"/>
    <col min="2" max="5" width="9.33203125" customWidth="1"/>
    <col min="6" max="6" width="10.1640625" customWidth="1"/>
    <col min="7" max="7" width="12" customWidth="1"/>
    <col min="8" max="8" width="9.1640625" customWidth="1"/>
    <col min="9" max="9" width="10.5" customWidth="1"/>
    <col min="10" max="10" width="12" customWidth="1"/>
    <col min="11" max="11" width="7" customWidth="1"/>
    <col min="12" max="14" width="8.33203125" customWidth="1"/>
    <col min="15" max="16" width="11.5" customWidth="1"/>
    <col min="17" max="17" width="13.5" customWidth="1"/>
    <col min="18" max="19" width="11.5" customWidth="1"/>
  </cols>
  <sheetData>
    <row r="1" spans="1:28" ht="70" x14ac:dyDescent="0.15">
      <c r="A1" s="1" t="s">
        <v>0</v>
      </c>
      <c r="B1" s="1" t="s">
        <v>1</v>
      </c>
      <c r="C1" s="1" t="s">
        <v>2</v>
      </c>
      <c r="D1" s="1" t="s">
        <v>3</v>
      </c>
      <c r="E1" s="1" t="s">
        <v>4</v>
      </c>
      <c r="F1" s="1" t="s">
        <v>5</v>
      </c>
      <c r="G1" s="1" t="s">
        <v>6</v>
      </c>
      <c r="H1" s="1" t="s">
        <v>7</v>
      </c>
      <c r="I1" s="1" t="s">
        <v>8</v>
      </c>
      <c r="J1" s="1" t="s">
        <v>9</v>
      </c>
      <c r="K1" s="1" t="s">
        <v>10</v>
      </c>
      <c r="L1" s="1" t="s">
        <v>42</v>
      </c>
      <c r="M1" s="1" t="s">
        <v>43</v>
      </c>
      <c r="N1" s="1" t="s">
        <v>11</v>
      </c>
      <c r="O1" s="1" t="s">
        <v>12</v>
      </c>
      <c r="P1" s="1" t="s">
        <v>13</v>
      </c>
      <c r="Q1" s="1" t="s">
        <v>14</v>
      </c>
      <c r="R1" s="1" t="s">
        <v>15</v>
      </c>
      <c r="S1" s="1" t="s">
        <v>16</v>
      </c>
      <c r="T1" s="2"/>
      <c r="W1" s="2"/>
      <c r="X1" s="2"/>
      <c r="Y1" s="2"/>
      <c r="Z1" s="2"/>
      <c r="AA1" s="2"/>
      <c r="AB1" s="2"/>
    </row>
    <row r="2" spans="1:28" ht="15.75" customHeight="1" x14ac:dyDescent="0.15">
      <c r="A2" s="3" t="s">
        <v>17</v>
      </c>
      <c r="B2" s="4">
        <v>1</v>
      </c>
      <c r="C2" s="4">
        <v>15000</v>
      </c>
      <c r="D2" s="4">
        <v>1</v>
      </c>
      <c r="E2" s="4">
        <v>1</v>
      </c>
      <c r="F2" s="4">
        <v>1</v>
      </c>
      <c r="G2" s="5">
        <f t="shared" ref="G2:G5" si="0">D2*E2</f>
        <v>1</v>
      </c>
      <c r="H2" s="5">
        <f t="shared" ref="H2:H5" si="1">G2*F2</f>
        <v>1</v>
      </c>
      <c r="I2" s="5">
        <f t="shared" ref="I2:I5" si="2">H2*$B$15</f>
        <v>10</v>
      </c>
      <c r="J2" s="5">
        <f t="shared" ref="J2:J4" si="3">H3/I2</f>
        <v>1</v>
      </c>
      <c r="K2" s="5">
        <f t="shared" ref="K2:K5" si="4">H2*C2</f>
        <v>15000</v>
      </c>
      <c r="L2" s="4">
        <v>0</v>
      </c>
      <c r="M2" s="4">
        <f t="shared" ref="M2:M5" si="5">IF(L2 = 1, ROUNDUP(C2/($B$9 - $B$8), 0), E2)</f>
        <v>1</v>
      </c>
      <c r="N2" s="5">
        <f>IF(L2 = 1, (D2 * E2 * C2) + (M2 * $B$8), ((C2 * E2 * D2)))</f>
        <v>15000</v>
      </c>
      <c r="O2" s="5">
        <f t="shared" ref="O2:O5" si="6">S2*N2</f>
        <v>15000</v>
      </c>
      <c r="P2" s="4">
        <v>0</v>
      </c>
      <c r="Q2" s="5">
        <f t="shared" ref="Q2:Q5" si="7">N2*P2</f>
        <v>0</v>
      </c>
      <c r="R2" s="4" t="s">
        <v>18</v>
      </c>
      <c r="S2" s="4">
        <f>1*1</f>
        <v>1</v>
      </c>
    </row>
    <row r="3" spans="1:28" ht="15.75" customHeight="1" x14ac:dyDescent="0.15">
      <c r="A3" s="3" t="s">
        <v>19</v>
      </c>
      <c r="B3" s="4">
        <v>2</v>
      </c>
      <c r="C3" s="4">
        <v>1500</v>
      </c>
      <c r="D3" s="4">
        <v>2</v>
      </c>
      <c r="E3" s="4">
        <v>1</v>
      </c>
      <c r="F3" s="4">
        <v>5</v>
      </c>
      <c r="G3" s="5">
        <f t="shared" si="0"/>
        <v>2</v>
      </c>
      <c r="H3" s="5">
        <f t="shared" si="1"/>
        <v>10</v>
      </c>
      <c r="I3" s="5">
        <f t="shared" si="2"/>
        <v>100</v>
      </c>
      <c r="J3" s="5">
        <f t="shared" si="3"/>
        <v>1</v>
      </c>
      <c r="K3" s="5">
        <f t="shared" si="4"/>
        <v>15000</v>
      </c>
      <c r="L3" s="4">
        <v>1</v>
      </c>
      <c r="M3" s="4">
        <f t="shared" si="5"/>
        <v>50</v>
      </c>
      <c r="N3" s="5">
        <f t="shared" ref="N3:N5" si="8">IF(L3 = 1, (D3 * E3 * C3) + (M3 * $B$8 * D3), ((C3 + $B$8) * E3 * D3))</f>
        <v>3500</v>
      </c>
      <c r="O3" s="5">
        <f t="shared" si="6"/>
        <v>17500</v>
      </c>
      <c r="P3" s="4">
        <v>1</v>
      </c>
      <c r="Q3" s="5">
        <f t="shared" si="7"/>
        <v>3500</v>
      </c>
      <c r="R3" s="4" t="s">
        <v>36</v>
      </c>
      <c r="S3" s="4">
        <f>5*1</f>
        <v>5</v>
      </c>
    </row>
    <row r="4" spans="1:28" ht="15.75" customHeight="1" x14ac:dyDescent="0.15">
      <c r="A4" s="3" t="s">
        <v>21</v>
      </c>
      <c r="B4" s="4">
        <v>3</v>
      </c>
      <c r="C4" s="4">
        <v>150</v>
      </c>
      <c r="D4" s="4">
        <v>2</v>
      </c>
      <c r="E4" s="4">
        <v>2</v>
      </c>
      <c r="F4" s="4">
        <v>25</v>
      </c>
      <c r="G4" s="5">
        <f t="shared" si="0"/>
        <v>4</v>
      </c>
      <c r="H4" s="5">
        <f t="shared" si="1"/>
        <v>100</v>
      </c>
      <c r="I4" s="5">
        <f t="shared" si="2"/>
        <v>1000</v>
      </c>
      <c r="J4" s="5">
        <f t="shared" si="3"/>
        <v>0.88200000000000001</v>
      </c>
      <c r="K4" s="5">
        <f t="shared" si="4"/>
        <v>15000</v>
      </c>
      <c r="L4" s="4">
        <v>1</v>
      </c>
      <c r="M4" s="4">
        <f t="shared" si="5"/>
        <v>5</v>
      </c>
      <c r="N4" s="5">
        <f t="shared" si="8"/>
        <v>650</v>
      </c>
      <c r="O4" s="5">
        <f t="shared" si="6"/>
        <v>16250</v>
      </c>
      <c r="P4" s="4">
        <v>1</v>
      </c>
      <c r="Q4" s="5">
        <f t="shared" si="7"/>
        <v>650</v>
      </c>
      <c r="R4" s="4" t="s">
        <v>23</v>
      </c>
      <c r="S4" s="4">
        <f>5*5</f>
        <v>25</v>
      </c>
    </row>
    <row r="5" spans="1:28" ht="15.75" customHeight="1" x14ac:dyDescent="0.15">
      <c r="A5" s="3" t="s">
        <v>22</v>
      </c>
      <c r="B5" s="4">
        <v>4</v>
      </c>
      <c r="C5" s="4">
        <v>30</v>
      </c>
      <c r="D5" s="4">
        <v>7</v>
      </c>
      <c r="E5" s="4">
        <v>3</v>
      </c>
      <c r="F5" s="4">
        <v>42</v>
      </c>
      <c r="G5" s="5">
        <f t="shared" si="0"/>
        <v>21</v>
      </c>
      <c r="H5" s="5">
        <f t="shared" si="1"/>
        <v>882</v>
      </c>
      <c r="I5" s="5">
        <f t="shared" si="2"/>
        <v>8820</v>
      </c>
      <c r="J5" s="4">
        <v>0</v>
      </c>
      <c r="K5" s="5">
        <f t="shared" si="4"/>
        <v>26460</v>
      </c>
      <c r="L5" s="4">
        <v>0</v>
      </c>
      <c r="M5" s="4">
        <f t="shared" si="5"/>
        <v>3</v>
      </c>
      <c r="N5" s="5">
        <f t="shared" si="8"/>
        <v>735</v>
      </c>
      <c r="O5" s="5">
        <f t="shared" si="6"/>
        <v>26460</v>
      </c>
      <c r="P5" s="4">
        <v>1</v>
      </c>
      <c r="Q5" s="5">
        <f t="shared" si="7"/>
        <v>735</v>
      </c>
      <c r="R5" s="4" t="s">
        <v>39</v>
      </c>
      <c r="S5" s="4">
        <f>6*6</f>
        <v>36</v>
      </c>
    </row>
    <row r="6" spans="1:28" ht="15.75" customHeight="1" x14ac:dyDescent="0.15">
      <c r="A6" s="7" t="s">
        <v>58</v>
      </c>
      <c r="B6" s="4">
        <v>6</v>
      </c>
      <c r="C6" s="4">
        <v>6</v>
      </c>
    </row>
    <row r="7" spans="1:28" ht="15.75" customHeight="1" x14ac:dyDescent="0.15">
      <c r="A7" s="7"/>
    </row>
    <row r="8" spans="1:28" ht="15.75" customHeight="1" x14ac:dyDescent="0.15">
      <c r="A8" s="3" t="s">
        <v>44</v>
      </c>
      <c r="B8" s="4">
        <v>5</v>
      </c>
    </row>
    <row r="9" spans="1:28" ht="15.75" customHeight="1" x14ac:dyDescent="0.15">
      <c r="A9" s="3" t="s">
        <v>45</v>
      </c>
      <c r="B9" s="4">
        <v>35</v>
      </c>
    </row>
    <row r="10" spans="1:28" ht="15.75" customHeight="1" x14ac:dyDescent="0.15">
      <c r="A10" s="3"/>
    </row>
    <row r="11" spans="1:28" ht="28" x14ac:dyDescent="0.15">
      <c r="A11" s="3" t="s">
        <v>26</v>
      </c>
      <c r="B11" s="5">
        <f>SUM(Q2:Q5)</f>
        <v>4885</v>
      </c>
    </row>
    <row r="12" spans="1:28" ht="15.75" customHeight="1" x14ac:dyDescent="0.15">
      <c r="A12" s="3" t="s">
        <v>27</v>
      </c>
      <c r="B12" s="5">
        <f>SUM(O2:O5)</f>
        <v>75210</v>
      </c>
    </row>
    <row r="13" spans="1:28" ht="15.75" customHeight="1" x14ac:dyDescent="0.15">
      <c r="A13" s="3" t="s">
        <v>28</v>
      </c>
      <c r="B13" s="22">
        <f>SUM(O2:O5)/10000</f>
        <v>7.5209999999999999</v>
      </c>
    </row>
    <row r="14" spans="1:28" ht="15.75" customHeight="1" x14ac:dyDescent="0.15">
      <c r="A14" s="3" t="s">
        <v>29</v>
      </c>
      <c r="B14" s="8">
        <f>SUM(O2:O5)*0.000247105</f>
        <v>18.58476705</v>
      </c>
    </row>
    <row r="15" spans="1:28" ht="15.75" customHeight="1" x14ac:dyDescent="0.15">
      <c r="A15" s="3" t="s">
        <v>30</v>
      </c>
      <c r="B15" s="4">
        <v>10</v>
      </c>
    </row>
    <row r="16" spans="1:28" ht="42" x14ac:dyDescent="0.15">
      <c r="A16" s="3" t="s">
        <v>31</v>
      </c>
    </row>
    <row r="17" spans="1:19" ht="15.75" customHeight="1" x14ac:dyDescent="0.15">
      <c r="A17" s="7"/>
    </row>
    <row r="18" spans="1:19" ht="15.75" customHeight="1" x14ac:dyDescent="0.15">
      <c r="A18" s="7"/>
    </row>
    <row r="19" spans="1:19" ht="15.75" customHeight="1" x14ac:dyDescent="0.15">
      <c r="A19" s="7"/>
    </row>
    <row r="20" spans="1:19" ht="15.75" customHeight="1" x14ac:dyDescent="0.15">
      <c r="A20" s="7"/>
    </row>
    <row r="21" spans="1:19" ht="15.75" customHeight="1" x14ac:dyDescent="0.15">
      <c r="A21" s="9"/>
      <c r="B21" s="9"/>
      <c r="C21" s="9"/>
      <c r="D21" s="9"/>
      <c r="E21" s="9"/>
      <c r="F21" s="9"/>
      <c r="G21" s="9"/>
      <c r="H21" s="9"/>
      <c r="I21" s="9"/>
      <c r="J21" s="9"/>
      <c r="K21" s="9"/>
      <c r="L21" s="9"/>
      <c r="M21" s="9"/>
      <c r="N21" s="9"/>
      <c r="O21" s="9"/>
      <c r="P21" s="9"/>
      <c r="Q21" s="9"/>
      <c r="R21" s="9"/>
      <c r="S21" s="9"/>
    </row>
    <row r="22" spans="1:19" ht="15.75" customHeight="1" x14ac:dyDescent="0.15">
      <c r="A22" s="7"/>
    </row>
    <row r="23" spans="1:19" ht="15.75" customHeight="1" x14ac:dyDescent="0.15">
      <c r="A23" s="7"/>
    </row>
    <row r="24" spans="1:19" ht="15.75" customHeight="1" x14ac:dyDescent="0.15">
      <c r="A24" s="7"/>
    </row>
    <row r="25" spans="1:19" ht="15.75" customHeight="1" x14ac:dyDescent="0.15">
      <c r="A25" s="7"/>
    </row>
    <row r="26" spans="1:19" ht="15.75" customHeight="1" x14ac:dyDescent="0.15">
      <c r="A26" s="7"/>
    </row>
    <row r="27" spans="1:19" ht="15.75" customHeight="1" x14ac:dyDescent="0.15">
      <c r="A27" s="7"/>
    </row>
    <row r="28" spans="1:19" ht="15.75" customHeight="1" x14ac:dyDescent="0.15">
      <c r="A28" s="7"/>
    </row>
    <row r="29" spans="1:19" ht="15.75" customHeight="1" x14ac:dyDescent="0.15">
      <c r="A29" s="7"/>
    </row>
    <row r="30" spans="1:19" ht="15.75" customHeight="1" x14ac:dyDescent="0.15">
      <c r="A30" s="7"/>
    </row>
    <row r="31" spans="1:19" ht="15.75" customHeight="1" x14ac:dyDescent="0.15">
      <c r="A31" s="7"/>
    </row>
    <row r="32" spans="1:19"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row r="989" spans="1:1" ht="13" x14ac:dyDescent="0.15">
      <c r="A989" s="7"/>
    </row>
    <row r="990" spans="1:1" ht="13" x14ac:dyDescent="0.15">
      <c r="A990" s="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990"/>
  <sheetViews>
    <sheetView workbookViewId="0">
      <selection activeCell="A6" sqref="A6"/>
    </sheetView>
  </sheetViews>
  <sheetFormatPr baseColWidth="10" defaultColWidth="14.5" defaultRowHeight="15.75" customHeight="1" x14ac:dyDescent="0.15"/>
  <cols>
    <col min="1" max="1" width="20.6640625" customWidth="1"/>
    <col min="2" max="5" width="9.33203125" customWidth="1"/>
    <col min="6" max="6" width="10.1640625" customWidth="1"/>
    <col min="7" max="7" width="12" customWidth="1"/>
    <col min="8" max="8" width="9.1640625" customWidth="1"/>
    <col min="9" max="9" width="10.5" customWidth="1"/>
    <col min="10" max="10" width="12" customWidth="1"/>
    <col min="11" max="11" width="7" customWidth="1"/>
    <col min="12" max="14" width="8.33203125" customWidth="1"/>
    <col min="15" max="16" width="11.5" customWidth="1"/>
    <col min="17" max="17" width="13.5" customWidth="1"/>
    <col min="18" max="19" width="11.5" customWidth="1"/>
  </cols>
  <sheetData>
    <row r="1" spans="1:28" ht="70" x14ac:dyDescent="0.15">
      <c r="A1" s="1" t="s">
        <v>0</v>
      </c>
      <c r="B1" s="1" t="s">
        <v>1</v>
      </c>
      <c r="C1" s="1" t="s">
        <v>2</v>
      </c>
      <c r="D1" s="1" t="s">
        <v>3</v>
      </c>
      <c r="E1" s="1" t="s">
        <v>4</v>
      </c>
      <c r="F1" s="1" t="s">
        <v>5</v>
      </c>
      <c r="G1" s="1" t="s">
        <v>6</v>
      </c>
      <c r="H1" s="1" t="s">
        <v>7</v>
      </c>
      <c r="I1" s="1" t="s">
        <v>8</v>
      </c>
      <c r="J1" s="1" t="s">
        <v>9</v>
      </c>
      <c r="K1" s="1" t="s">
        <v>10</v>
      </c>
      <c r="L1" s="1" t="s">
        <v>42</v>
      </c>
      <c r="M1" s="1" t="s">
        <v>43</v>
      </c>
      <c r="N1" s="1" t="s">
        <v>11</v>
      </c>
      <c r="O1" s="1" t="s">
        <v>12</v>
      </c>
      <c r="P1" s="1" t="s">
        <v>13</v>
      </c>
      <c r="Q1" s="1" t="s">
        <v>14</v>
      </c>
      <c r="R1" s="1" t="s">
        <v>15</v>
      </c>
      <c r="S1" s="1" t="s">
        <v>16</v>
      </c>
      <c r="T1" s="2"/>
      <c r="W1" s="2"/>
      <c r="X1" s="2"/>
      <c r="Y1" s="2"/>
      <c r="Z1" s="2"/>
      <c r="AA1" s="2"/>
      <c r="AB1" s="2"/>
    </row>
    <row r="2" spans="1:28" ht="15.75" customHeight="1" x14ac:dyDescent="0.15">
      <c r="A2" s="3" t="s">
        <v>17</v>
      </c>
      <c r="B2" s="4">
        <v>1</v>
      </c>
      <c r="C2" s="4">
        <v>15000</v>
      </c>
      <c r="D2" s="4">
        <v>1</v>
      </c>
      <c r="E2" s="4">
        <v>1</v>
      </c>
      <c r="F2" s="4">
        <v>1</v>
      </c>
      <c r="G2" s="5">
        <f t="shared" ref="G2:G5" si="0">D2*E2</f>
        <v>1</v>
      </c>
      <c r="H2" s="5">
        <f t="shared" ref="H2:H5" si="1">G2*F2</f>
        <v>1</v>
      </c>
      <c r="I2" s="5">
        <f t="shared" ref="I2:I5" si="2">H2*$B$15</f>
        <v>10</v>
      </c>
      <c r="J2" s="5">
        <f t="shared" ref="J2:J4" si="3">H3/I2</f>
        <v>1</v>
      </c>
      <c r="K2" s="5">
        <f t="shared" ref="K2:K5" si="4">H2*C2</f>
        <v>15000</v>
      </c>
      <c r="L2" s="4">
        <v>0</v>
      </c>
      <c r="M2" s="4">
        <f t="shared" ref="M2:M5" si="5">IF(L2 = 1, ROUNDUP(C2/($B$9 - $B$8), 0), E2)</f>
        <v>1</v>
      </c>
      <c r="N2" s="5">
        <f>IF(L2 = 1, (D2 * E2 * C2) + (M2 * $B$8), ((C2 * E2 * D2)))</f>
        <v>15000</v>
      </c>
      <c r="O2" s="5">
        <f t="shared" ref="O2:O5" si="6">S2*N2</f>
        <v>15000</v>
      </c>
      <c r="P2" s="4">
        <v>0</v>
      </c>
      <c r="Q2" s="5">
        <f t="shared" ref="Q2:Q5" si="7">N2*P2</f>
        <v>0</v>
      </c>
      <c r="R2" s="4" t="s">
        <v>18</v>
      </c>
      <c r="S2" s="4">
        <f>1*1</f>
        <v>1</v>
      </c>
    </row>
    <row r="3" spans="1:28" ht="15.75" customHeight="1" x14ac:dyDescent="0.15">
      <c r="A3" s="3" t="s">
        <v>19</v>
      </c>
      <c r="B3" s="4">
        <v>2</v>
      </c>
      <c r="C3" s="4">
        <v>1500</v>
      </c>
      <c r="D3" s="4">
        <v>2</v>
      </c>
      <c r="E3" s="4">
        <v>1</v>
      </c>
      <c r="F3" s="4">
        <v>5</v>
      </c>
      <c r="G3" s="5">
        <f t="shared" si="0"/>
        <v>2</v>
      </c>
      <c r="H3" s="5">
        <f t="shared" si="1"/>
        <v>10</v>
      </c>
      <c r="I3" s="5">
        <f t="shared" si="2"/>
        <v>100</v>
      </c>
      <c r="J3" s="5">
        <f t="shared" si="3"/>
        <v>1</v>
      </c>
      <c r="K3" s="5">
        <f t="shared" si="4"/>
        <v>15000</v>
      </c>
      <c r="L3" s="4">
        <v>1</v>
      </c>
      <c r="M3" s="4">
        <f t="shared" si="5"/>
        <v>50</v>
      </c>
      <c r="N3" s="5">
        <f t="shared" ref="N3:N5" si="8">IF(L3 = 1, (D3 * E3 * C3) + (M3 * $B$8 * D3), ((C3 + $B$8) * E3 * D3))</f>
        <v>3500</v>
      </c>
      <c r="O3" s="5">
        <f t="shared" si="6"/>
        <v>17500</v>
      </c>
      <c r="P3" s="4">
        <v>1</v>
      </c>
      <c r="Q3" s="5">
        <f t="shared" si="7"/>
        <v>3500</v>
      </c>
      <c r="R3" s="4" t="s">
        <v>36</v>
      </c>
      <c r="S3" s="4">
        <f>5*1</f>
        <v>5</v>
      </c>
    </row>
    <row r="4" spans="1:28" ht="15.75" customHeight="1" x14ac:dyDescent="0.15">
      <c r="A4" s="3" t="s">
        <v>21</v>
      </c>
      <c r="B4" s="4">
        <v>3</v>
      </c>
      <c r="C4" s="4">
        <v>150</v>
      </c>
      <c r="D4" s="4">
        <v>5</v>
      </c>
      <c r="E4" s="4">
        <v>2</v>
      </c>
      <c r="F4" s="4">
        <v>10</v>
      </c>
      <c r="G4" s="5">
        <f t="shared" si="0"/>
        <v>10</v>
      </c>
      <c r="H4" s="5">
        <f t="shared" si="1"/>
        <v>100</v>
      </c>
      <c r="I4" s="5">
        <f t="shared" si="2"/>
        <v>1000</v>
      </c>
      <c r="J4" s="5">
        <f t="shared" si="3"/>
        <v>0.88200000000000001</v>
      </c>
      <c r="K4" s="5">
        <f t="shared" si="4"/>
        <v>15000</v>
      </c>
      <c r="L4" s="4">
        <v>0</v>
      </c>
      <c r="M4" s="4">
        <f t="shared" si="5"/>
        <v>2</v>
      </c>
      <c r="N4" s="5">
        <f t="shared" si="8"/>
        <v>1550</v>
      </c>
      <c r="O4" s="5">
        <f t="shared" si="6"/>
        <v>15500</v>
      </c>
      <c r="P4" s="4">
        <v>1</v>
      </c>
      <c r="Q4" s="5">
        <f t="shared" si="7"/>
        <v>1550</v>
      </c>
      <c r="R4" s="4" t="s">
        <v>46</v>
      </c>
      <c r="S4" s="4">
        <f>5*2</f>
        <v>10</v>
      </c>
    </row>
    <row r="5" spans="1:28" ht="15.75" customHeight="1" x14ac:dyDescent="0.15">
      <c r="A5" s="3" t="s">
        <v>22</v>
      </c>
      <c r="B5" s="4">
        <v>4</v>
      </c>
      <c r="C5" s="4">
        <v>30</v>
      </c>
      <c r="D5" s="4">
        <v>7</v>
      </c>
      <c r="E5" s="4">
        <v>3</v>
      </c>
      <c r="F5" s="4">
        <v>42</v>
      </c>
      <c r="G5" s="5">
        <f t="shared" si="0"/>
        <v>21</v>
      </c>
      <c r="H5" s="5">
        <f t="shared" si="1"/>
        <v>882</v>
      </c>
      <c r="I5" s="5">
        <f t="shared" si="2"/>
        <v>8820</v>
      </c>
      <c r="J5" s="4">
        <v>0</v>
      </c>
      <c r="K5" s="5">
        <f t="shared" si="4"/>
        <v>26460</v>
      </c>
      <c r="L5" s="4">
        <v>0</v>
      </c>
      <c r="M5" s="4">
        <f t="shared" si="5"/>
        <v>3</v>
      </c>
      <c r="N5" s="5">
        <f t="shared" si="8"/>
        <v>735</v>
      </c>
      <c r="O5" s="5">
        <f t="shared" si="6"/>
        <v>26460</v>
      </c>
      <c r="P5" s="4">
        <v>1</v>
      </c>
      <c r="Q5" s="5">
        <f t="shared" si="7"/>
        <v>735</v>
      </c>
      <c r="R5" s="4" t="s">
        <v>39</v>
      </c>
      <c r="S5" s="4">
        <f>6*6</f>
        <v>36</v>
      </c>
    </row>
    <row r="6" spans="1:28" ht="15.75" customHeight="1" x14ac:dyDescent="0.15">
      <c r="A6" s="7" t="s">
        <v>58</v>
      </c>
      <c r="B6" s="4">
        <v>6</v>
      </c>
      <c r="C6" s="4">
        <v>6</v>
      </c>
    </row>
    <row r="7" spans="1:28" ht="15.75" customHeight="1" x14ac:dyDescent="0.15">
      <c r="A7" s="7"/>
    </row>
    <row r="8" spans="1:28" ht="15.75" customHeight="1" x14ac:dyDescent="0.15">
      <c r="A8" s="3" t="s">
        <v>44</v>
      </c>
      <c r="B8" s="4">
        <v>5</v>
      </c>
    </row>
    <row r="9" spans="1:28" ht="15.75" customHeight="1" x14ac:dyDescent="0.15">
      <c r="A9" s="3" t="s">
        <v>45</v>
      </c>
      <c r="B9" s="4">
        <v>35</v>
      </c>
    </row>
    <row r="10" spans="1:28" ht="15.75" customHeight="1" x14ac:dyDescent="0.15">
      <c r="A10" s="3"/>
    </row>
    <row r="11" spans="1:28" ht="28" x14ac:dyDescent="0.15">
      <c r="A11" s="3" t="s">
        <v>26</v>
      </c>
      <c r="B11" s="5">
        <f>SUM(Q2:Q5)</f>
        <v>5785</v>
      </c>
    </row>
    <row r="12" spans="1:28" ht="15.75" customHeight="1" x14ac:dyDescent="0.15">
      <c r="A12" s="3" t="s">
        <v>27</v>
      </c>
      <c r="B12" s="5">
        <f>SUM(O2:O5)</f>
        <v>74460</v>
      </c>
    </row>
    <row r="13" spans="1:28" ht="15.75" customHeight="1" x14ac:dyDescent="0.15">
      <c r="A13" s="3" t="s">
        <v>28</v>
      </c>
      <c r="B13" s="22">
        <f>SUM(O2:O5)/10000</f>
        <v>7.4459999999999997</v>
      </c>
    </row>
    <row r="14" spans="1:28" ht="15.75" customHeight="1" x14ac:dyDescent="0.15">
      <c r="A14" s="3" t="s">
        <v>29</v>
      </c>
      <c r="B14" s="8">
        <f>SUM(O2:O5)*0.000247105</f>
        <v>18.3994383</v>
      </c>
    </row>
    <row r="15" spans="1:28" ht="15.75" customHeight="1" x14ac:dyDescent="0.15">
      <c r="A15" s="3" t="s">
        <v>30</v>
      </c>
      <c r="B15" s="4">
        <v>10</v>
      </c>
    </row>
    <row r="16" spans="1:28" ht="42" x14ac:dyDescent="0.15">
      <c r="A16" s="3" t="s">
        <v>31</v>
      </c>
    </row>
    <row r="17" spans="1:19" ht="15.75" customHeight="1" x14ac:dyDescent="0.15">
      <c r="A17" s="7"/>
    </row>
    <row r="18" spans="1:19" ht="15.75" customHeight="1" x14ac:dyDescent="0.15">
      <c r="A18" s="7"/>
    </row>
    <row r="19" spans="1:19" ht="15.75" customHeight="1" x14ac:dyDescent="0.15">
      <c r="A19" s="7"/>
    </row>
    <row r="20" spans="1:19" ht="15.75" customHeight="1" x14ac:dyDescent="0.15">
      <c r="A20" s="7"/>
    </row>
    <row r="21" spans="1:19" ht="15.75" customHeight="1" x14ac:dyDescent="0.15">
      <c r="A21" s="9"/>
      <c r="B21" s="9"/>
      <c r="C21" s="9"/>
      <c r="D21" s="9"/>
      <c r="E21" s="9"/>
      <c r="F21" s="9"/>
      <c r="G21" s="9"/>
      <c r="H21" s="9"/>
      <c r="I21" s="9"/>
      <c r="J21" s="9"/>
      <c r="K21" s="9"/>
      <c r="L21" s="9"/>
      <c r="M21" s="9"/>
      <c r="N21" s="9"/>
      <c r="O21" s="9"/>
      <c r="P21" s="9"/>
      <c r="Q21" s="9"/>
      <c r="R21" s="9"/>
      <c r="S21" s="9"/>
    </row>
    <row r="22" spans="1:19" ht="15.75" customHeight="1" x14ac:dyDescent="0.15">
      <c r="A22" s="7"/>
    </row>
    <row r="23" spans="1:19" ht="15.75" customHeight="1" x14ac:dyDescent="0.15">
      <c r="A23" s="7"/>
    </row>
    <row r="24" spans="1:19" ht="15.75" customHeight="1" x14ac:dyDescent="0.15">
      <c r="A24" s="7"/>
    </row>
    <row r="25" spans="1:19" ht="15.75" customHeight="1" x14ac:dyDescent="0.15">
      <c r="A25" s="7"/>
    </row>
    <row r="26" spans="1:19" ht="15.75" customHeight="1" x14ac:dyDescent="0.15">
      <c r="A26" s="7"/>
    </row>
    <row r="27" spans="1:19" ht="15.75" customHeight="1" x14ac:dyDescent="0.15">
      <c r="A27" s="7"/>
    </row>
    <row r="28" spans="1:19" ht="15.75" customHeight="1" x14ac:dyDescent="0.15">
      <c r="A28" s="7"/>
    </row>
    <row r="29" spans="1:19" ht="15.75" customHeight="1" x14ac:dyDescent="0.15">
      <c r="A29" s="7"/>
    </row>
    <row r="30" spans="1:19" ht="15.75" customHeight="1" x14ac:dyDescent="0.15">
      <c r="A30" s="7"/>
    </row>
    <row r="31" spans="1:19" ht="15.75" customHeight="1" x14ac:dyDescent="0.15">
      <c r="A31" s="7"/>
    </row>
    <row r="32" spans="1:19"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row r="989" spans="1:1" ht="13" x14ac:dyDescent="0.15">
      <c r="A989" s="7"/>
    </row>
    <row r="990" spans="1:1" ht="13" x14ac:dyDescent="0.15">
      <c r="A990" s="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B990"/>
  <sheetViews>
    <sheetView workbookViewId="0">
      <selection activeCell="A6" sqref="A6"/>
    </sheetView>
  </sheetViews>
  <sheetFormatPr baseColWidth="10" defaultColWidth="14.5" defaultRowHeight="15.75" customHeight="1" x14ac:dyDescent="0.15"/>
  <cols>
    <col min="1" max="1" width="20.6640625" customWidth="1"/>
    <col min="2" max="5" width="9.33203125" customWidth="1"/>
    <col min="6" max="6" width="10.1640625" customWidth="1"/>
    <col min="7" max="7" width="12" customWidth="1"/>
    <col min="8" max="8" width="9.1640625" customWidth="1"/>
    <col min="9" max="9" width="10.5" customWidth="1"/>
    <col min="10" max="10" width="12" customWidth="1"/>
    <col min="11" max="11" width="7" customWidth="1"/>
    <col min="12" max="14" width="8.33203125" customWidth="1"/>
    <col min="15" max="16" width="11.5" customWidth="1"/>
    <col min="17" max="17" width="13.5" customWidth="1"/>
    <col min="18" max="19" width="11.5" customWidth="1"/>
  </cols>
  <sheetData>
    <row r="1" spans="1:28" ht="70" x14ac:dyDescent="0.15">
      <c r="A1" s="1" t="s">
        <v>0</v>
      </c>
      <c r="B1" s="1" t="s">
        <v>1</v>
      </c>
      <c r="C1" s="1" t="s">
        <v>2</v>
      </c>
      <c r="D1" s="1" t="s">
        <v>3</v>
      </c>
      <c r="E1" s="1" t="s">
        <v>4</v>
      </c>
      <c r="F1" s="1" t="s">
        <v>5</v>
      </c>
      <c r="G1" s="1" t="s">
        <v>6</v>
      </c>
      <c r="H1" s="1" t="s">
        <v>7</v>
      </c>
      <c r="I1" s="1" t="s">
        <v>8</v>
      </c>
      <c r="J1" s="1" t="s">
        <v>9</v>
      </c>
      <c r="K1" s="1" t="s">
        <v>10</v>
      </c>
      <c r="L1" s="1" t="s">
        <v>42</v>
      </c>
      <c r="M1" s="1" t="s">
        <v>43</v>
      </c>
      <c r="N1" s="1" t="s">
        <v>11</v>
      </c>
      <c r="O1" s="1" t="s">
        <v>12</v>
      </c>
      <c r="P1" s="1" t="s">
        <v>13</v>
      </c>
      <c r="Q1" s="1" t="s">
        <v>14</v>
      </c>
      <c r="R1" s="1" t="s">
        <v>15</v>
      </c>
      <c r="S1" s="1" t="s">
        <v>16</v>
      </c>
      <c r="T1" s="2"/>
      <c r="W1" s="2"/>
      <c r="X1" s="2"/>
      <c r="Y1" s="2"/>
      <c r="Z1" s="2"/>
      <c r="AA1" s="2"/>
      <c r="AB1" s="2"/>
    </row>
    <row r="2" spans="1:28" ht="15.75" customHeight="1" x14ac:dyDescent="0.15">
      <c r="A2" s="3" t="s">
        <v>17</v>
      </c>
      <c r="B2" s="4">
        <v>1</v>
      </c>
      <c r="C2" s="4">
        <v>15000</v>
      </c>
      <c r="D2" s="4">
        <v>1</v>
      </c>
      <c r="E2" s="4">
        <v>1</v>
      </c>
      <c r="F2" s="4">
        <v>1</v>
      </c>
      <c r="G2" s="5">
        <f t="shared" ref="G2:G5" si="0">D2*E2</f>
        <v>1</v>
      </c>
      <c r="H2" s="5">
        <f t="shared" ref="H2:H5" si="1">G2*F2</f>
        <v>1</v>
      </c>
      <c r="I2" s="5">
        <f t="shared" ref="I2:I5" si="2">H2*$B$15</f>
        <v>20</v>
      </c>
      <c r="J2" s="5">
        <f t="shared" ref="J2:J4" si="3">H3/I2</f>
        <v>1</v>
      </c>
      <c r="K2" s="5">
        <f t="shared" ref="K2:K5" si="4">H2*C2</f>
        <v>15000</v>
      </c>
      <c r="L2" s="4">
        <v>0</v>
      </c>
      <c r="M2" s="4">
        <f t="shared" ref="M2:M5" si="5">IF(L2 = 1, ROUNDUP(C2/($B$9 - $B$8), 0), E2)</f>
        <v>1</v>
      </c>
      <c r="N2" s="5">
        <f>IF(L2 = 1, (D2 * E2 * C2) + (M2 * $B$8), ((C2 * E2 * D2)))</f>
        <v>15000</v>
      </c>
      <c r="O2" s="5">
        <f t="shared" ref="O2:O5" si="6">S2*N2</f>
        <v>15000</v>
      </c>
      <c r="P2" s="4">
        <v>0</v>
      </c>
      <c r="Q2" s="5">
        <f t="shared" ref="Q2:Q5" si="7">N2*P2</f>
        <v>0</v>
      </c>
      <c r="R2" s="4" t="s">
        <v>18</v>
      </c>
      <c r="S2" s="4">
        <f>1*1</f>
        <v>1</v>
      </c>
    </row>
    <row r="3" spans="1:28" ht="15.75" customHeight="1" x14ac:dyDescent="0.15">
      <c r="A3" s="3" t="s">
        <v>19</v>
      </c>
      <c r="B3" s="4">
        <v>2</v>
      </c>
      <c r="C3" s="4">
        <v>1500</v>
      </c>
      <c r="D3" s="4">
        <v>2</v>
      </c>
      <c r="E3" s="4">
        <v>1</v>
      </c>
      <c r="F3" s="4">
        <v>10</v>
      </c>
      <c r="G3" s="5">
        <f t="shared" si="0"/>
        <v>2</v>
      </c>
      <c r="H3" s="5">
        <f t="shared" si="1"/>
        <v>20</v>
      </c>
      <c r="I3" s="5">
        <f t="shared" si="2"/>
        <v>400</v>
      </c>
      <c r="J3" s="5">
        <f t="shared" si="3"/>
        <v>0.94499999999999995</v>
      </c>
      <c r="K3" s="5">
        <f t="shared" si="4"/>
        <v>30000</v>
      </c>
      <c r="L3" s="4">
        <v>1</v>
      </c>
      <c r="M3" s="4">
        <f t="shared" si="5"/>
        <v>50</v>
      </c>
      <c r="N3" s="5">
        <f t="shared" ref="N3:N5" si="8">IF(L3 = 1, (D3 * E3 * C3) + (M3 * $B$8 * D3), ((C3 + $B$8) * E3 * D3))</f>
        <v>3500</v>
      </c>
      <c r="O3" s="5">
        <f t="shared" si="6"/>
        <v>35000</v>
      </c>
      <c r="P3" s="4">
        <v>1</v>
      </c>
      <c r="Q3" s="5">
        <f t="shared" si="7"/>
        <v>3500</v>
      </c>
      <c r="R3" s="4" t="s">
        <v>46</v>
      </c>
      <c r="S3" s="4">
        <f>5*2</f>
        <v>10</v>
      </c>
    </row>
    <row r="4" spans="1:28" ht="15.75" customHeight="1" x14ac:dyDescent="0.15">
      <c r="A4" s="3" t="s">
        <v>21</v>
      </c>
      <c r="B4" s="4">
        <v>3</v>
      </c>
      <c r="C4" s="4">
        <v>150</v>
      </c>
      <c r="D4" s="4">
        <v>3</v>
      </c>
      <c r="E4" s="4">
        <v>3</v>
      </c>
      <c r="F4" s="4">
        <v>42</v>
      </c>
      <c r="G4" s="5">
        <f t="shared" si="0"/>
        <v>9</v>
      </c>
      <c r="H4" s="5">
        <f t="shared" si="1"/>
        <v>378</v>
      </c>
      <c r="I4" s="5">
        <f t="shared" si="2"/>
        <v>7560</v>
      </c>
      <c r="J4" s="5">
        <f t="shared" si="3"/>
        <v>8.3333333333333329E-2</v>
      </c>
      <c r="K4" s="5">
        <f t="shared" si="4"/>
        <v>56700</v>
      </c>
      <c r="L4" s="4">
        <v>0</v>
      </c>
      <c r="M4" s="4">
        <f t="shared" si="5"/>
        <v>3</v>
      </c>
      <c r="N4" s="5">
        <f t="shared" si="8"/>
        <v>1395</v>
      </c>
      <c r="O4" s="5">
        <f t="shared" si="6"/>
        <v>50220</v>
      </c>
      <c r="P4" s="4">
        <v>1</v>
      </c>
      <c r="Q4" s="5">
        <f t="shared" si="7"/>
        <v>1395</v>
      </c>
      <c r="R4" s="4" t="s">
        <v>39</v>
      </c>
      <c r="S4" s="4">
        <f t="shared" ref="S4:S5" si="9">6*6</f>
        <v>36</v>
      </c>
    </row>
    <row r="5" spans="1:28" ht="15.75" customHeight="1" x14ac:dyDescent="0.15">
      <c r="A5" s="3" t="s">
        <v>22</v>
      </c>
      <c r="B5" s="4">
        <v>4</v>
      </c>
      <c r="C5" s="4">
        <v>30</v>
      </c>
      <c r="D5" s="4">
        <v>5</v>
      </c>
      <c r="E5" s="4">
        <v>3</v>
      </c>
      <c r="F5" s="4">
        <v>42</v>
      </c>
      <c r="G5" s="5">
        <f t="shared" si="0"/>
        <v>15</v>
      </c>
      <c r="H5" s="5">
        <f t="shared" si="1"/>
        <v>630</v>
      </c>
      <c r="I5" s="5">
        <f t="shared" si="2"/>
        <v>12600</v>
      </c>
      <c r="J5" s="4">
        <v>0</v>
      </c>
      <c r="K5" s="5">
        <f t="shared" si="4"/>
        <v>18900</v>
      </c>
      <c r="L5" s="4">
        <v>0</v>
      </c>
      <c r="M5" s="4">
        <f t="shared" si="5"/>
        <v>3</v>
      </c>
      <c r="N5" s="5">
        <f t="shared" si="8"/>
        <v>525</v>
      </c>
      <c r="O5" s="5">
        <f t="shared" si="6"/>
        <v>18900</v>
      </c>
      <c r="P5" s="4">
        <v>1</v>
      </c>
      <c r="Q5" s="5">
        <f t="shared" si="7"/>
        <v>525</v>
      </c>
      <c r="R5" s="4" t="s">
        <v>39</v>
      </c>
      <c r="S5" s="4">
        <f t="shared" si="9"/>
        <v>36</v>
      </c>
    </row>
    <row r="6" spans="1:28" ht="15.75" customHeight="1" x14ac:dyDescent="0.15">
      <c r="A6" s="7" t="s">
        <v>58</v>
      </c>
      <c r="B6" s="4">
        <v>6</v>
      </c>
      <c r="C6" s="4">
        <v>6</v>
      </c>
    </row>
    <row r="7" spans="1:28" ht="15.75" customHeight="1" x14ac:dyDescent="0.15">
      <c r="A7" s="7"/>
    </row>
    <row r="8" spans="1:28" ht="15.75" customHeight="1" x14ac:dyDescent="0.15">
      <c r="A8" s="3" t="s">
        <v>44</v>
      </c>
      <c r="B8" s="4">
        <v>5</v>
      </c>
    </row>
    <row r="9" spans="1:28" ht="15.75" customHeight="1" x14ac:dyDescent="0.15">
      <c r="A9" s="3" t="s">
        <v>45</v>
      </c>
      <c r="B9" s="4">
        <v>35</v>
      </c>
    </row>
    <row r="10" spans="1:28" ht="15.75" customHeight="1" x14ac:dyDescent="0.15">
      <c r="A10" s="3"/>
    </row>
    <row r="11" spans="1:28" ht="28" x14ac:dyDescent="0.15">
      <c r="A11" s="3" t="s">
        <v>26</v>
      </c>
      <c r="B11" s="5">
        <f>SUM(Q2:Q5)</f>
        <v>5420</v>
      </c>
    </row>
    <row r="12" spans="1:28" ht="15.75" customHeight="1" x14ac:dyDescent="0.15">
      <c r="A12" s="3" t="s">
        <v>27</v>
      </c>
      <c r="B12" s="5">
        <f>SUM(O2:O5)</f>
        <v>119120</v>
      </c>
    </row>
    <row r="13" spans="1:28" ht="15.75" customHeight="1" x14ac:dyDescent="0.15">
      <c r="A13" s="3" t="s">
        <v>28</v>
      </c>
      <c r="B13" s="22">
        <f>SUM(O2:O5)/10000</f>
        <v>11.912000000000001</v>
      </c>
    </row>
    <row r="14" spans="1:28" ht="15.75" customHeight="1" x14ac:dyDescent="0.15">
      <c r="A14" s="3" t="s">
        <v>29</v>
      </c>
      <c r="B14" s="8">
        <f>SUM(O2:O5)*0.000247105</f>
        <v>29.435147600000001</v>
      </c>
    </row>
    <row r="15" spans="1:28" ht="28" x14ac:dyDescent="0.15">
      <c r="A15" s="3" t="s">
        <v>47</v>
      </c>
      <c r="B15" s="4">
        <v>20</v>
      </c>
    </row>
    <row r="16" spans="1:28" ht="42" x14ac:dyDescent="0.15">
      <c r="A16" s="3" t="s">
        <v>48</v>
      </c>
    </row>
    <row r="17" spans="1:19" ht="15.75" customHeight="1" x14ac:dyDescent="0.15">
      <c r="A17" s="7"/>
    </row>
    <row r="18" spans="1:19" ht="15.75" customHeight="1" x14ac:dyDescent="0.15">
      <c r="A18" s="7"/>
    </row>
    <row r="19" spans="1:19" ht="15.75" customHeight="1" x14ac:dyDescent="0.15">
      <c r="A19" s="7"/>
    </row>
    <row r="20" spans="1:19" ht="15.75" customHeight="1" x14ac:dyDescent="0.15">
      <c r="A20" s="7"/>
    </row>
    <row r="21" spans="1:19" ht="15.75" customHeight="1" x14ac:dyDescent="0.15">
      <c r="A21" s="9"/>
      <c r="B21" s="9"/>
      <c r="C21" s="9"/>
      <c r="D21" s="9"/>
      <c r="E21" s="9"/>
      <c r="F21" s="9"/>
      <c r="G21" s="9"/>
      <c r="H21" s="9"/>
      <c r="I21" s="9"/>
      <c r="J21" s="9"/>
      <c r="K21" s="9"/>
      <c r="L21" s="9"/>
      <c r="M21" s="9"/>
      <c r="N21" s="9"/>
      <c r="O21" s="9"/>
      <c r="P21" s="9"/>
      <c r="Q21" s="9"/>
      <c r="R21" s="9"/>
      <c r="S21" s="9"/>
    </row>
    <row r="22" spans="1:19" ht="15.75" customHeight="1" x14ac:dyDescent="0.15">
      <c r="A22" s="7"/>
    </row>
    <row r="23" spans="1:19" ht="15.75" customHeight="1" x14ac:dyDescent="0.15">
      <c r="A23" s="7"/>
    </row>
    <row r="24" spans="1:19" ht="15.75" customHeight="1" x14ac:dyDescent="0.15">
      <c r="A24" s="7"/>
    </row>
    <row r="25" spans="1:19" ht="15.75" customHeight="1" x14ac:dyDescent="0.15">
      <c r="A25" s="7"/>
    </row>
    <row r="26" spans="1:19" ht="15.75" customHeight="1" x14ac:dyDescent="0.15">
      <c r="A26" s="7"/>
    </row>
    <row r="27" spans="1:19" ht="15.75" customHeight="1" x14ac:dyDescent="0.15">
      <c r="A27" s="7"/>
    </row>
    <row r="28" spans="1:19" ht="15.75" customHeight="1" x14ac:dyDescent="0.15">
      <c r="A28" s="7"/>
    </row>
    <row r="29" spans="1:19" ht="15.75" customHeight="1" x14ac:dyDescent="0.15">
      <c r="A29" s="7"/>
    </row>
    <row r="30" spans="1:19" ht="15.75" customHeight="1" x14ac:dyDescent="0.15">
      <c r="A30" s="7"/>
    </row>
    <row r="31" spans="1:19" ht="15.75" customHeight="1" x14ac:dyDescent="0.15">
      <c r="A31" s="7"/>
    </row>
    <row r="32" spans="1:19"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row r="989" spans="1:1" ht="13" x14ac:dyDescent="0.15">
      <c r="A989" s="7"/>
    </row>
    <row r="990" spans="1:1" ht="13" x14ac:dyDescent="0.15">
      <c r="A990" s="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C994"/>
  <sheetViews>
    <sheetView workbookViewId="0">
      <selection activeCell="A5" sqref="A5"/>
    </sheetView>
  </sheetViews>
  <sheetFormatPr baseColWidth="10" defaultColWidth="14.5" defaultRowHeight="15.75" customHeight="1" x14ac:dyDescent="0.15"/>
  <cols>
    <col min="1" max="1" width="20.6640625" customWidth="1"/>
    <col min="2" max="5" width="9.33203125" customWidth="1"/>
    <col min="6" max="6" width="10.1640625" customWidth="1"/>
    <col min="7" max="7" width="12" customWidth="1"/>
    <col min="8" max="8" width="9.1640625" customWidth="1"/>
    <col min="9" max="9" width="10.5" customWidth="1"/>
    <col min="10" max="11" width="12" customWidth="1"/>
    <col min="12" max="12" width="7" customWidth="1"/>
    <col min="13" max="15" width="8.33203125" customWidth="1"/>
    <col min="16" max="17" width="11.5" customWidth="1"/>
    <col min="18" max="18" width="13.5" customWidth="1"/>
    <col min="19" max="20" width="11.5" customWidth="1"/>
  </cols>
  <sheetData>
    <row r="1" spans="1:29" ht="70" x14ac:dyDescent="0.15">
      <c r="A1" s="1" t="s">
        <v>0</v>
      </c>
      <c r="B1" s="1" t="s">
        <v>1</v>
      </c>
      <c r="C1" s="1" t="s">
        <v>2</v>
      </c>
      <c r="D1" s="1" t="s">
        <v>3</v>
      </c>
      <c r="E1" s="1" t="s">
        <v>4</v>
      </c>
      <c r="F1" s="1" t="s">
        <v>5</v>
      </c>
      <c r="G1" s="1" t="s">
        <v>6</v>
      </c>
      <c r="H1" s="1" t="s">
        <v>7</v>
      </c>
      <c r="I1" s="1" t="s">
        <v>49</v>
      </c>
      <c r="J1" s="1" t="s">
        <v>50</v>
      </c>
      <c r="K1" s="1" t="s">
        <v>9</v>
      </c>
      <c r="L1" s="1" t="s">
        <v>10</v>
      </c>
      <c r="M1" s="1" t="s">
        <v>42</v>
      </c>
      <c r="N1" s="1" t="s">
        <v>43</v>
      </c>
      <c r="O1" s="1" t="s">
        <v>11</v>
      </c>
      <c r="P1" s="1" t="s">
        <v>12</v>
      </c>
      <c r="Q1" s="1" t="s">
        <v>13</v>
      </c>
      <c r="R1" s="1" t="s">
        <v>14</v>
      </c>
      <c r="S1" s="1" t="s">
        <v>15</v>
      </c>
      <c r="T1" s="1" t="s">
        <v>16</v>
      </c>
      <c r="U1" s="2"/>
      <c r="X1" s="2"/>
      <c r="Y1" s="2"/>
      <c r="Z1" s="2"/>
      <c r="AA1" s="2"/>
      <c r="AB1" s="2"/>
      <c r="AC1" s="2"/>
    </row>
    <row r="2" spans="1:29" ht="15.75" customHeight="1" x14ac:dyDescent="0.15">
      <c r="A2" s="3" t="s">
        <v>17</v>
      </c>
      <c r="B2" s="4">
        <v>1</v>
      </c>
      <c r="C2" s="4">
        <v>15000</v>
      </c>
      <c r="D2" s="4">
        <v>1</v>
      </c>
      <c r="E2" s="4">
        <v>1</v>
      </c>
      <c r="F2" s="4">
        <v>1</v>
      </c>
      <c r="G2" s="5">
        <f t="shared" ref="G2:G4" si="0">D2*E2</f>
        <v>1</v>
      </c>
      <c r="H2" s="5">
        <f t="shared" ref="H2:H4" si="1">G2*F2</f>
        <v>1</v>
      </c>
      <c r="I2" s="5">
        <f t="shared" ref="I2:I4" si="2">H2*$B$17</f>
        <v>20</v>
      </c>
      <c r="J2" s="4">
        <v>60</v>
      </c>
      <c r="K2" s="5">
        <f t="shared" ref="K2:K4" si="3">H3/(I2+J2)</f>
        <v>0.25</v>
      </c>
      <c r="L2" s="5">
        <f t="shared" ref="L2:L4" si="4">H2*C2</f>
        <v>15000</v>
      </c>
      <c r="M2" s="4">
        <v>0</v>
      </c>
      <c r="N2" s="4">
        <f t="shared" ref="N2:N4" si="5">IF(M2 = 1, ROUNDUP(C2/($B$8 - $B$7), 0), E2)</f>
        <v>1</v>
      </c>
      <c r="O2" s="5">
        <f>IF(M2 = 1, (D2 * E2 * C2) + (N2 * $B$7), ((C2 * E2 * D2)))</f>
        <v>15000</v>
      </c>
      <c r="P2" s="5">
        <f t="shared" ref="P2:P4" si="6">T2*O2</f>
        <v>15000</v>
      </c>
      <c r="Q2" s="4">
        <v>0</v>
      </c>
      <c r="R2" s="5">
        <f t="shared" ref="R2:R4" si="7">O2*Q2</f>
        <v>0</v>
      </c>
      <c r="S2" s="4" t="s">
        <v>18</v>
      </c>
      <c r="T2" s="4">
        <f>1*1</f>
        <v>1</v>
      </c>
    </row>
    <row r="3" spans="1:29" ht="15.75" customHeight="1" x14ac:dyDescent="0.15">
      <c r="A3" s="3" t="s">
        <v>19</v>
      </c>
      <c r="B3" s="4">
        <v>2</v>
      </c>
      <c r="C3" s="4">
        <v>1100</v>
      </c>
      <c r="D3" s="4">
        <v>2</v>
      </c>
      <c r="E3" s="4">
        <v>1</v>
      </c>
      <c r="F3" s="4">
        <v>10</v>
      </c>
      <c r="G3" s="5">
        <f t="shared" si="0"/>
        <v>2</v>
      </c>
      <c r="H3" s="5">
        <f t="shared" si="1"/>
        <v>20</v>
      </c>
      <c r="I3" s="5">
        <f t="shared" si="2"/>
        <v>400</v>
      </c>
      <c r="J3" s="4">
        <v>800</v>
      </c>
      <c r="K3" s="5">
        <f t="shared" si="3"/>
        <v>0.84</v>
      </c>
      <c r="L3" s="5">
        <f t="shared" si="4"/>
        <v>22000</v>
      </c>
      <c r="M3" s="4">
        <v>1</v>
      </c>
      <c r="N3" s="4">
        <f t="shared" si="5"/>
        <v>37</v>
      </c>
      <c r="O3" s="5">
        <f t="shared" ref="O3:O4" si="8">IF(M3 = 1, (D3 * E3 * C3) + (N3 * $B$7 * D3), ((C3 + $B$7) * E3 * D3))</f>
        <v>2570</v>
      </c>
      <c r="P3" s="5">
        <f t="shared" si="6"/>
        <v>25700</v>
      </c>
      <c r="Q3" s="4">
        <v>1</v>
      </c>
      <c r="R3" s="5">
        <f t="shared" si="7"/>
        <v>2570</v>
      </c>
      <c r="S3" s="4" t="s">
        <v>46</v>
      </c>
      <c r="T3" s="4">
        <f>5*2</f>
        <v>10</v>
      </c>
    </row>
    <row r="4" spans="1:29" ht="15.75" customHeight="1" x14ac:dyDescent="0.15">
      <c r="A4" s="3" t="s">
        <v>21</v>
      </c>
      <c r="B4" s="4">
        <v>3</v>
      </c>
      <c r="C4" s="4">
        <v>80</v>
      </c>
      <c r="D4" s="4">
        <v>8</v>
      </c>
      <c r="E4" s="4">
        <v>3</v>
      </c>
      <c r="F4" s="4">
        <v>42</v>
      </c>
      <c r="G4" s="5">
        <f t="shared" si="0"/>
        <v>24</v>
      </c>
      <c r="H4" s="5">
        <f t="shared" si="1"/>
        <v>1008</v>
      </c>
      <c r="I4" s="5">
        <f t="shared" si="2"/>
        <v>20160</v>
      </c>
      <c r="K4" s="5">
        <f t="shared" si="3"/>
        <v>0</v>
      </c>
      <c r="L4" s="5">
        <f t="shared" si="4"/>
        <v>80640</v>
      </c>
      <c r="M4" s="4">
        <v>0</v>
      </c>
      <c r="N4" s="4">
        <f t="shared" si="5"/>
        <v>3</v>
      </c>
      <c r="O4" s="5">
        <f t="shared" si="8"/>
        <v>2040</v>
      </c>
      <c r="P4" s="5">
        <f t="shared" si="6"/>
        <v>73440</v>
      </c>
      <c r="Q4" s="4">
        <v>1</v>
      </c>
      <c r="R4" s="5">
        <f t="shared" si="7"/>
        <v>2040</v>
      </c>
      <c r="S4" s="4" t="s">
        <v>39</v>
      </c>
      <c r="T4" s="4">
        <f>6*6</f>
        <v>36</v>
      </c>
    </row>
    <row r="5" spans="1:29" ht="15.75" customHeight="1" x14ac:dyDescent="0.15">
      <c r="A5" s="7" t="s">
        <v>58</v>
      </c>
      <c r="B5" s="4">
        <v>6</v>
      </c>
      <c r="C5" s="4">
        <v>6</v>
      </c>
    </row>
    <row r="6" spans="1:29" ht="15.75" customHeight="1" x14ac:dyDescent="0.15">
      <c r="A6" s="7"/>
    </row>
    <row r="7" spans="1:29" ht="15.75" customHeight="1" x14ac:dyDescent="0.15">
      <c r="A7" s="3" t="s">
        <v>44</v>
      </c>
      <c r="B7" s="4">
        <v>5</v>
      </c>
    </row>
    <row r="8" spans="1:29" ht="15.75" customHeight="1" x14ac:dyDescent="0.15">
      <c r="A8" s="3" t="s">
        <v>45</v>
      </c>
      <c r="B8" s="4">
        <v>35</v>
      </c>
    </row>
    <row r="9" spans="1:29" ht="15.75" customHeight="1" x14ac:dyDescent="0.15">
      <c r="A9" s="3" t="s">
        <v>51</v>
      </c>
      <c r="B9" s="4">
        <v>24</v>
      </c>
    </row>
    <row r="10" spans="1:29" ht="15.75" customHeight="1" x14ac:dyDescent="0.15">
      <c r="A10" s="3" t="s">
        <v>52</v>
      </c>
      <c r="B10" s="23">
        <v>0.3</v>
      </c>
    </row>
    <row r="11" spans="1:29" ht="15.75" customHeight="1" x14ac:dyDescent="0.15">
      <c r="A11" s="3" t="s">
        <v>53</v>
      </c>
      <c r="B11" s="4">
        <v>4</v>
      </c>
    </row>
    <row r="12" spans="1:29" ht="15.75" customHeight="1" x14ac:dyDescent="0.15">
      <c r="A12" s="3"/>
    </row>
    <row r="13" spans="1:29" ht="28" x14ac:dyDescent="0.15">
      <c r="A13" s="3" t="s">
        <v>26</v>
      </c>
      <c r="B13" s="5">
        <f>SUM(R2:R4)</f>
        <v>4610</v>
      </c>
    </row>
    <row r="14" spans="1:29" ht="15.75" customHeight="1" x14ac:dyDescent="0.15">
      <c r="A14" s="3" t="s">
        <v>27</v>
      </c>
      <c r="B14" s="5">
        <f>SUM(P2:P4)</f>
        <v>114140</v>
      </c>
    </row>
    <row r="15" spans="1:29" ht="15.75" customHeight="1" x14ac:dyDescent="0.15">
      <c r="A15" s="3" t="s">
        <v>28</v>
      </c>
      <c r="B15" s="22">
        <f>SUM(P2:P4)/10000</f>
        <v>11.414</v>
      </c>
    </row>
    <row r="16" spans="1:29" ht="15.75" customHeight="1" x14ac:dyDescent="0.15">
      <c r="A16" s="3" t="s">
        <v>29</v>
      </c>
      <c r="B16" s="8">
        <f>SUM(P2:P4)*0.000247105</f>
        <v>28.204564700000002</v>
      </c>
    </row>
    <row r="17" spans="1:20" ht="28" x14ac:dyDescent="0.15">
      <c r="A17" s="3" t="s">
        <v>47</v>
      </c>
      <c r="B17" s="4">
        <v>20</v>
      </c>
    </row>
    <row r="18" spans="1:20" ht="28" x14ac:dyDescent="0.15">
      <c r="A18" s="3" t="s">
        <v>54</v>
      </c>
      <c r="B18" s="5">
        <f>$B$9 * $B$10 * (8 / $B$11)</f>
        <v>14.399999999999999</v>
      </c>
    </row>
    <row r="19" spans="1:20" ht="28" x14ac:dyDescent="0.15">
      <c r="A19" s="3" t="s">
        <v>55</v>
      </c>
      <c r="B19" s="5">
        <f>$B$9 * $B$10 * (12 / $B$11)</f>
        <v>21.599999999999998</v>
      </c>
    </row>
    <row r="20" spans="1:20" ht="42" x14ac:dyDescent="0.15">
      <c r="A20" s="3" t="s">
        <v>48</v>
      </c>
    </row>
    <row r="21" spans="1:20" ht="15.75" customHeight="1" x14ac:dyDescent="0.15">
      <c r="A21" s="7"/>
    </row>
    <row r="22" spans="1:20" ht="15.75" customHeight="1" x14ac:dyDescent="0.15">
      <c r="A22" s="7"/>
    </row>
    <row r="23" spans="1:20" ht="15.75" customHeight="1" x14ac:dyDescent="0.15">
      <c r="A23" s="7"/>
    </row>
    <row r="24" spans="1:20" ht="15.75" customHeight="1" x14ac:dyDescent="0.15">
      <c r="A24" s="7"/>
    </row>
    <row r="25" spans="1:20" ht="15.75" customHeight="1" x14ac:dyDescent="0.15">
      <c r="A25" s="9"/>
      <c r="B25" s="9"/>
      <c r="C25" s="9"/>
      <c r="D25" s="9"/>
      <c r="E25" s="9"/>
      <c r="F25" s="9"/>
      <c r="G25" s="9"/>
      <c r="H25" s="9"/>
      <c r="I25" s="9"/>
      <c r="J25" s="9"/>
      <c r="K25" s="9"/>
      <c r="L25" s="9"/>
      <c r="M25" s="9"/>
      <c r="N25" s="9"/>
      <c r="O25" s="9"/>
      <c r="P25" s="9"/>
      <c r="Q25" s="9"/>
      <c r="R25" s="9"/>
      <c r="S25" s="9"/>
      <c r="T25" s="9"/>
    </row>
    <row r="26" spans="1:20" ht="15.75" customHeight="1" x14ac:dyDescent="0.15">
      <c r="A26" s="7"/>
    </row>
    <row r="27" spans="1:20" ht="15.75" customHeight="1" x14ac:dyDescent="0.15">
      <c r="A27" s="7"/>
    </row>
    <row r="28" spans="1:20" ht="15.75" customHeight="1" x14ac:dyDescent="0.15">
      <c r="A28" s="7"/>
    </row>
    <row r="29" spans="1:20" ht="15.75" customHeight="1" x14ac:dyDescent="0.15">
      <c r="A29" s="7"/>
    </row>
    <row r="30" spans="1:20" ht="15.75" customHeight="1" x14ac:dyDescent="0.15">
      <c r="A30" s="7"/>
    </row>
    <row r="31" spans="1:20" ht="15.75" customHeight="1" x14ac:dyDescent="0.15">
      <c r="A31" s="7"/>
    </row>
    <row r="32" spans="1:20"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row r="989" spans="1:1" ht="13" x14ac:dyDescent="0.15">
      <c r="A989" s="7"/>
    </row>
    <row r="990" spans="1:1" ht="13" x14ac:dyDescent="0.15">
      <c r="A990" s="7"/>
    </row>
    <row r="991" spans="1:1" ht="13" x14ac:dyDescent="0.15">
      <c r="A991" s="7"/>
    </row>
    <row r="992" spans="1:1" ht="13" x14ac:dyDescent="0.15">
      <c r="A992" s="7"/>
    </row>
    <row r="993" spans="1:1" ht="13" x14ac:dyDescent="0.15">
      <c r="A993" s="7"/>
    </row>
    <row r="994" spans="1:1" ht="13" x14ac:dyDescent="0.15">
      <c r="A994"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5CF99-E284-7942-8445-EAD2C858D96C}">
  <sheetPr>
    <outlinePr summaryBelow="0" summaryRight="0"/>
  </sheetPr>
  <dimension ref="A1:AA989"/>
  <sheetViews>
    <sheetView workbookViewId="0">
      <selection activeCell="J5" sqref="J5"/>
    </sheetView>
  </sheetViews>
  <sheetFormatPr baseColWidth="10" defaultColWidth="14.5" defaultRowHeight="15.75" customHeight="1" x14ac:dyDescent="0.15"/>
  <cols>
    <col min="1" max="1" width="20.6640625" customWidth="1"/>
    <col min="2" max="5" width="9.33203125" customWidth="1"/>
    <col min="6" max="6" width="10.1640625" customWidth="1"/>
    <col min="7" max="7" width="12" customWidth="1"/>
    <col min="8" max="8" width="9.1640625" customWidth="1"/>
    <col min="9" max="9" width="10.5" customWidth="1"/>
    <col min="10" max="10" width="12" customWidth="1"/>
    <col min="11" max="11" width="7" customWidth="1"/>
    <col min="12" max="12" width="12.1640625" bestFit="1" customWidth="1"/>
    <col min="13" max="14" width="11.5" customWidth="1"/>
    <col min="15" max="15" width="13.5" customWidth="1"/>
    <col min="16" max="17" width="11.5" customWidth="1"/>
  </cols>
  <sheetData>
    <row r="1" spans="1:27" ht="70" x14ac:dyDescent="0.1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59</v>
      </c>
      <c r="S1" s="9" t="s">
        <v>60</v>
      </c>
      <c r="T1" s="9" t="s">
        <v>61</v>
      </c>
      <c r="V1" s="9"/>
      <c r="W1" s="9"/>
      <c r="X1" s="9"/>
      <c r="Y1" s="9"/>
      <c r="Z1" s="9"/>
      <c r="AA1" s="9"/>
    </row>
    <row r="2" spans="1:27" ht="15.75" customHeight="1" x14ac:dyDescent="0.15">
      <c r="A2" s="7" t="s">
        <v>17</v>
      </c>
      <c r="B2" s="11">
        <v>1</v>
      </c>
      <c r="C2" s="11">
        <f>ROUND(SUM(BaselineIITA!S$2:'BaselineIITA'!S$7)*T2/(D2*E2*R2),0)</f>
        <v>10594</v>
      </c>
      <c r="D2" s="11">
        <v>1</v>
      </c>
      <c r="E2" s="11">
        <v>1</v>
      </c>
      <c r="F2" s="11">
        <v>1</v>
      </c>
      <c r="G2" s="5">
        <f t="shared" ref="G2:G6" si="0">D2*E2</f>
        <v>1</v>
      </c>
      <c r="H2" s="5">
        <f t="shared" ref="H2:H6" si="1">G2*F2</f>
        <v>1</v>
      </c>
      <c r="I2" s="5">
        <f t="shared" ref="I2:I6" si="2">H2*10</f>
        <v>10</v>
      </c>
      <c r="J2" s="5">
        <f t="shared" ref="J2:J6" si="3">H3/I2</f>
        <v>1</v>
      </c>
      <c r="K2" s="5">
        <f>D2</f>
        <v>1</v>
      </c>
      <c r="L2" s="24">
        <f>C2*D2*E2</f>
        <v>10594</v>
      </c>
      <c r="M2" s="5">
        <f t="shared" ref="M2:M6" si="4">Q2*K2</f>
        <v>1</v>
      </c>
      <c r="N2" s="11">
        <v>0</v>
      </c>
      <c r="O2" s="5">
        <f>L2*N2</f>
        <v>0</v>
      </c>
      <c r="P2" s="11" t="s">
        <v>18</v>
      </c>
      <c r="Q2" s="11">
        <v>1</v>
      </c>
      <c r="R2" s="27">
        <v>1.6</v>
      </c>
      <c r="S2" s="27">
        <f>R2*L2</f>
        <v>16950.400000000001</v>
      </c>
      <c r="T2" s="26">
        <f>BaselineIITA!S2/SUM(BaselineIITA!S$2:S$6)</f>
        <v>8.7669791729451024E-2</v>
      </c>
    </row>
    <row r="3" spans="1:27" ht="15.75" customHeight="1" x14ac:dyDescent="0.15">
      <c r="A3" s="28" t="s">
        <v>19</v>
      </c>
      <c r="B3" s="11">
        <v>2</v>
      </c>
      <c r="C3" s="11">
        <f>ROUND(SUM(BaselineIITA!S$2:'BaselineIITA'!S$7)*T3/(D3*E3*R3),0)</f>
        <v>2649</v>
      </c>
      <c r="D3" s="25">
        <v>1</v>
      </c>
      <c r="E3" s="11">
        <v>1</v>
      </c>
      <c r="F3" s="11">
        <v>10</v>
      </c>
      <c r="G3" s="5">
        <f t="shared" si="0"/>
        <v>1</v>
      </c>
      <c r="H3" s="5">
        <f t="shared" si="1"/>
        <v>10</v>
      </c>
      <c r="I3" s="5">
        <f t="shared" si="2"/>
        <v>100</v>
      </c>
      <c r="J3" s="5">
        <f t="shared" si="3"/>
        <v>0.6</v>
      </c>
      <c r="K3" s="5">
        <f t="shared" ref="K3:K6" si="5">H3*C3</f>
        <v>26490</v>
      </c>
      <c r="L3" s="24">
        <f t="shared" ref="L3:L6" si="6">C3*D3*E3</f>
        <v>2649</v>
      </c>
      <c r="M3" s="5">
        <f t="shared" si="4"/>
        <v>26490</v>
      </c>
      <c r="N3" s="11">
        <v>1</v>
      </c>
      <c r="O3" s="5">
        <f t="shared" ref="O3:O6" si="7">L3*N3</f>
        <v>2649</v>
      </c>
      <c r="P3" s="11" t="s">
        <v>20</v>
      </c>
      <c r="Q3" s="11">
        <v>1</v>
      </c>
      <c r="R3" s="27">
        <v>8.1</v>
      </c>
      <c r="S3" s="27">
        <f t="shared" ref="S3:S6" si="8">R3*L3</f>
        <v>21456.899999999998</v>
      </c>
      <c r="T3" s="26">
        <f>BaselineIITA!S3/SUM(BaselineIITA!S$2:S$6)</f>
        <v>0.11095708015758646</v>
      </c>
    </row>
    <row r="4" spans="1:27" ht="15.75" customHeight="1" x14ac:dyDescent="0.15">
      <c r="A4" s="7" t="s">
        <v>21</v>
      </c>
      <c r="B4" s="11">
        <v>3</v>
      </c>
      <c r="C4" s="11">
        <f>ROUND(SUM(BaselineIITA!S$2:'BaselineIITA'!S$7)*T4/(D4*E4*R4),0)</f>
        <v>848</v>
      </c>
      <c r="D4" s="11">
        <v>2</v>
      </c>
      <c r="E4" s="11">
        <v>3</v>
      </c>
      <c r="F4" s="11">
        <v>10</v>
      </c>
      <c r="G4" s="5">
        <f t="shared" si="0"/>
        <v>6</v>
      </c>
      <c r="H4" s="5">
        <f t="shared" si="1"/>
        <v>60</v>
      </c>
      <c r="I4" s="5">
        <f t="shared" si="2"/>
        <v>600</v>
      </c>
      <c r="J4" s="5">
        <f t="shared" si="3"/>
        <v>0.375</v>
      </c>
      <c r="K4" s="5">
        <f t="shared" si="5"/>
        <v>50880</v>
      </c>
      <c r="L4" s="24">
        <f t="shared" si="6"/>
        <v>5088</v>
      </c>
      <c r="M4" s="5">
        <f t="shared" si="4"/>
        <v>50880</v>
      </c>
      <c r="N4" s="11">
        <v>1</v>
      </c>
      <c r="O4" s="5">
        <f t="shared" si="7"/>
        <v>5088</v>
      </c>
      <c r="P4" s="11" t="s">
        <v>20</v>
      </c>
      <c r="Q4" s="11">
        <v>1</v>
      </c>
      <c r="R4" s="27">
        <v>24.1</v>
      </c>
      <c r="S4" s="27">
        <f t="shared" si="8"/>
        <v>122620.8</v>
      </c>
      <c r="T4" s="26">
        <f>BaselineIITA!S4/SUM(BaselineIITA!S$2:S$6)</f>
        <v>0.63385259420393092</v>
      </c>
    </row>
    <row r="5" spans="1:27" ht="15.75" customHeight="1" x14ac:dyDescent="0.15">
      <c r="A5" s="7" t="s">
        <v>22</v>
      </c>
      <c r="B5" s="11">
        <v>4</v>
      </c>
      <c r="C5" s="11">
        <f>ROUND(SUM(BaselineIITA!S$2:'BaselineIITA'!S$7)*T5/(D5*E5*R5),0)</f>
        <v>85</v>
      </c>
      <c r="D5" s="11">
        <v>3</v>
      </c>
      <c r="E5" s="11">
        <v>3</v>
      </c>
      <c r="F5" s="11">
        <v>25</v>
      </c>
      <c r="G5" s="5">
        <f t="shared" si="0"/>
        <v>9</v>
      </c>
      <c r="H5" s="5">
        <f t="shared" si="1"/>
        <v>225</v>
      </c>
      <c r="I5" s="5">
        <f t="shared" si="2"/>
        <v>2250</v>
      </c>
      <c r="J5" s="5">
        <f t="shared" si="3"/>
        <v>0.28000000000000003</v>
      </c>
      <c r="K5" s="5">
        <f t="shared" si="5"/>
        <v>19125</v>
      </c>
      <c r="L5" s="24">
        <f t="shared" si="6"/>
        <v>765</v>
      </c>
      <c r="M5" s="5">
        <f t="shared" si="4"/>
        <v>19125</v>
      </c>
      <c r="N5" s="11">
        <v>1</v>
      </c>
      <c r="O5" s="5">
        <f t="shared" si="7"/>
        <v>765</v>
      </c>
      <c r="P5" s="11" t="s">
        <v>23</v>
      </c>
      <c r="Q5" s="11">
        <v>1</v>
      </c>
      <c r="R5" s="27">
        <v>27.4</v>
      </c>
      <c r="S5" s="27">
        <f t="shared" si="8"/>
        <v>20961</v>
      </c>
      <c r="T5" s="26">
        <f>BaselineIITA!S5/SUM(BaselineIITA!S$2:S$6)</f>
        <v>0.10809685320241311</v>
      </c>
    </row>
    <row r="6" spans="1:27" ht="15.75" customHeight="1" x14ac:dyDescent="0.15">
      <c r="A6" s="7" t="s">
        <v>57</v>
      </c>
      <c r="B6" s="11">
        <v>5</v>
      </c>
      <c r="C6" s="11">
        <f>ROUND(SUM(BaselineIITA!S$2:'BaselineIITA'!S$7)*T6/(D6*E6*R6),0)</f>
        <v>32</v>
      </c>
      <c r="D6" s="11">
        <v>5</v>
      </c>
      <c r="E6" s="11">
        <v>3</v>
      </c>
      <c r="F6" s="11">
        <v>42</v>
      </c>
      <c r="G6" s="5">
        <f t="shared" si="0"/>
        <v>15</v>
      </c>
      <c r="H6" s="5">
        <f t="shared" si="1"/>
        <v>630</v>
      </c>
      <c r="I6" s="5">
        <f t="shared" si="2"/>
        <v>6300</v>
      </c>
      <c r="J6" s="5">
        <f t="shared" si="3"/>
        <v>0</v>
      </c>
      <c r="K6" s="5">
        <f t="shared" si="5"/>
        <v>20160</v>
      </c>
      <c r="L6" s="24">
        <f t="shared" si="6"/>
        <v>480</v>
      </c>
      <c r="M6" s="5">
        <f t="shared" si="4"/>
        <v>20160</v>
      </c>
      <c r="N6" s="11">
        <v>1</v>
      </c>
      <c r="O6" s="5">
        <f t="shared" si="7"/>
        <v>480</v>
      </c>
      <c r="P6" s="11" t="s">
        <v>25</v>
      </c>
      <c r="Q6" s="11">
        <v>1</v>
      </c>
      <c r="R6" s="27">
        <v>24.1</v>
      </c>
      <c r="S6" s="27">
        <f t="shared" si="8"/>
        <v>11568</v>
      </c>
      <c r="T6" s="26">
        <f>BaselineIITA!S6/SUM(BaselineIITA!S$2:S$6)</f>
        <v>5.942368070661852E-2</v>
      </c>
    </row>
    <row r="7" spans="1:27" ht="15.75" customHeight="1" x14ac:dyDescent="0.15">
      <c r="A7" s="7" t="s">
        <v>58</v>
      </c>
      <c r="B7" s="11">
        <v>6</v>
      </c>
      <c r="C7" s="11">
        <v>6</v>
      </c>
    </row>
    <row r="8" spans="1:27" ht="15.75" customHeight="1" x14ac:dyDescent="0.15">
      <c r="A8" s="7"/>
    </row>
    <row r="9" spans="1:27" ht="15.75" customHeight="1" x14ac:dyDescent="0.15">
      <c r="A9" s="7"/>
    </row>
    <row r="10" spans="1:27" ht="28" x14ac:dyDescent="0.15">
      <c r="A10" s="7" t="s">
        <v>26</v>
      </c>
      <c r="B10" s="5">
        <f>SUM(O2:O6)</f>
        <v>8982</v>
      </c>
      <c r="C10" s="29" t="s">
        <v>62</v>
      </c>
    </row>
    <row r="11" spans="1:27" ht="14" x14ac:dyDescent="0.15">
      <c r="A11" s="7" t="s">
        <v>27</v>
      </c>
      <c r="B11" s="5">
        <f>SUM(M2:M6)</f>
        <v>116656</v>
      </c>
    </row>
    <row r="12" spans="1:27" ht="15.75" customHeight="1" x14ac:dyDescent="0.15">
      <c r="A12" s="7" t="s">
        <v>28</v>
      </c>
      <c r="B12" s="5">
        <f>SUM(M2:M6)/10000</f>
        <v>11.6656</v>
      </c>
    </row>
    <row r="13" spans="1:27" ht="15.75" customHeight="1" x14ac:dyDescent="0.15">
      <c r="A13" s="7" t="s">
        <v>29</v>
      </c>
      <c r="B13" s="8">
        <f>SUM(M2:M6)*0.000247105</f>
        <v>28.826280880000002</v>
      </c>
    </row>
    <row r="14" spans="1:27" ht="14" x14ac:dyDescent="0.15">
      <c r="A14" s="7" t="s">
        <v>30</v>
      </c>
      <c r="B14" s="11">
        <v>10</v>
      </c>
    </row>
    <row r="15" spans="1:27" ht="42" x14ac:dyDescent="0.15">
      <c r="A15" s="7" t="s">
        <v>31</v>
      </c>
    </row>
    <row r="16" spans="1:27" ht="15.75" customHeight="1" x14ac:dyDescent="0.15">
      <c r="A16" s="7"/>
    </row>
    <row r="17" spans="1:17" ht="15.75" customHeight="1" x14ac:dyDescent="0.15">
      <c r="A17" s="7"/>
    </row>
    <row r="18" spans="1:17" ht="15.75" customHeight="1" x14ac:dyDescent="0.15">
      <c r="A18" s="7"/>
    </row>
    <row r="19" spans="1:17" ht="15.75" customHeight="1" x14ac:dyDescent="0.15">
      <c r="A19" s="7"/>
    </row>
    <row r="20" spans="1:17" ht="15.75" customHeight="1" x14ac:dyDescent="0.15">
      <c r="A20" s="9"/>
      <c r="B20" s="9"/>
      <c r="C20" s="9"/>
      <c r="D20" s="9"/>
      <c r="E20" s="9"/>
      <c r="F20" s="9"/>
      <c r="G20" s="9"/>
      <c r="H20" s="9"/>
      <c r="I20" s="9"/>
      <c r="J20" s="9"/>
      <c r="K20" s="9"/>
      <c r="L20" s="9"/>
      <c r="M20" s="9"/>
      <c r="N20" s="9"/>
      <c r="O20" s="9"/>
      <c r="P20" s="9"/>
      <c r="Q20" s="9"/>
    </row>
    <row r="21" spans="1:17" ht="15.75" customHeight="1" x14ac:dyDescent="0.15">
      <c r="A21" s="7"/>
    </row>
    <row r="22" spans="1:17" ht="15.75" customHeight="1" x14ac:dyDescent="0.15">
      <c r="A22" s="7"/>
    </row>
    <row r="23" spans="1:17" ht="15.75" customHeight="1" x14ac:dyDescent="0.15">
      <c r="A23" s="7"/>
    </row>
    <row r="24" spans="1:17" ht="15.75" customHeight="1" x14ac:dyDescent="0.15">
      <c r="A24" s="7"/>
    </row>
    <row r="25" spans="1:17" ht="15.75" customHeight="1" x14ac:dyDescent="0.15">
      <c r="A25" s="7"/>
    </row>
    <row r="26" spans="1:17" ht="15.75" customHeight="1" x14ac:dyDescent="0.15">
      <c r="A26" s="7"/>
    </row>
    <row r="27" spans="1:17" ht="15.75" customHeight="1" x14ac:dyDescent="0.15">
      <c r="A27" s="7"/>
    </row>
    <row r="28" spans="1:17" ht="15.75" customHeight="1" x14ac:dyDescent="0.15">
      <c r="A28" s="7"/>
    </row>
    <row r="29" spans="1:17" ht="15.75" customHeight="1" x14ac:dyDescent="0.15">
      <c r="A29" s="7"/>
    </row>
    <row r="30" spans="1:17" ht="15.75" customHeight="1" x14ac:dyDescent="0.15">
      <c r="A30" s="7"/>
    </row>
    <row r="31" spans="1:17" ht="15.75" customHeight="1" x14ac:dyDescent="0.15">
      <c r="A31" s="7"/>
    </row>
    <row r="32" spans="1:17"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row r="989" spans="1:1" ht="13" x14ac:dyDescent="0.15">
      <c r="A98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7DD67-64F3-BC4B-9D95-CB4D536A70FF}">
  <sheetPr>
    <outlinePr summaryBelow="0" summaryRight="0"/>
  </sheetPr>
  <dimension ref="A1:AA988"/>
  <sheetViews>
    <sheetView workbookViewId="0">
      <selection activeCell="S3" sqref="S3"/>
    </sheetView>
  </sheetViews>
  <sheetFormatPr baseColWidth="10" defaultColWidth="14.5" defaultRowHeight="15.75" customHeight="1" x14ac:dyDescent="0.15"/>
  <cols>
    <col min="1" max="1" width="20.6640625" customWidth="1"/>
    <col min="2" max="5" width="9.33203125" customWidth="1"/>
    <col min="6" max="6" width="10.1640625" customWidth="1"/>
    <col min="7" max="7" width="12" customWidth="1"/>
    <col min="8" max="8" width="9.1640625" customWidth="1"/>
    <col min="9" max="9" width="10.5" customWidth="1"/>
    <col min="10" max="10" width="12" customWidth="1"/>
    <col min="11" max="11" width="7" customWidth="1"/>
    <col min="12" max="12" width="12.1640625" bestFit="1" customWidth="1"/>
    <col min="13" max="14" width="11.5" customWidth="1"/>
    <col min="15" max="15" width="13.5" customWidth="1"/>
    <col min="16" max="17" width="11.5" customWidth="1"/>
  </cols>
  <sheetData>
    <row r="1" spans="1:27" ht="70" x14ac:dyDescent="0.1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59</v>
      </c>
      <c r="S1" s="9" t="s">
        <v>60</v>
      </c>
      <c r="T1" s="9" t="s">
        <v>61</v>
      </c>
      <c r="V1" s="9"/>
      <c r="W1" s="9"/>
      <c r="X1" s="9"/>
      <c r="Y1" s="9"/>
      <c r="Z1" s="9"/>
      <c r="AA1" s="9"/>
    </row>
    <row r="2" spans="1:27" ht="15.75" customHeight="1" x14ac:dyDescent="0.15">
      <c r="A2" s="7" t="s">
        <v>17</v>
      </c>
      <c r="B2" s="11">
        <v>1</v>
      </c>
      <c r="C2" s="11">
        <f>ROUND(SUM(BaselineIITA!S$2:'BaselineIITA'!S$7)*T2/(D2*E2*R2),0)</f>
        <v>11864</v>
      </c>
      <c r="D2" s="11">
        <v>1</v>
      </c>
      <c r="E2" s="11">
        <v>1</v>
      </c>
      <c r="F2" s="11">
        <v>1</v>
      </c>
      <c r="G2" s="5">
        <f t="shared" ref="G2:G5" si="0">D2*E2</f>
        <v>1</v>
      </c>
      <c r="H2" s="5">
        <f t="shared" ref="H2:H5" si="1">G2*F2</f>
        <v>1</v>
      </c>
      <c r="I2" s="5">
        <f t="shared" ref="I2:I5" si="2">H2*10</f>
        <v>10</v>
      </c>
      <c r="J2" s="5">
        <f t="shared" ref="J2:J5" si="3">H3/I2</f>
        <v>1</v>
      </c>
      <c r="K2" s="5">
        <f>D2</f>
        <v>1</v>
      </c>
      <c r="L2" s="24">
        <f>C2*D2*E2</f>
        <v>11864</v>
      </c>
      <c r="M2" s="5">
        <f t="shared" ref="M2:M5" si="4">Q2*K2</f>
        <v>1</v>
      </c>
      <c r="N2" s="11">
        <v>0</v>
      </c>
      <c r="O2" s="5">
        <f>L2*N2</f>
        <v>0</v>
      </c>
      <c r="P2" s="11" t="s">
        <v>18</v>
      </c>
      <c r="Q2" s="11">
        <v>1</v>
      </c>
      <c r="R2" s="27">
        <v>1.6</v>
      </c>
      <c r="S2" s="27">
        <v>18988.8</v>
      </c>
      <c r="T2" s="26">
        <f>S2/SUM(S$2:S$5)</f>
        <v>9.8181282331681358E-2</v>
      </c>
    </row>
    <row r="3" spans="1:27" ht="15.75" customHeight="1" x14ac:dyDescent="0.15">
      <c r="A3" s="28" t="s">
        <v>19</v>
      </c>
      <c r="B3" s="11">
        <v>2</v>
      </c>
      <c r="C3" s="11">
        <f>ROUND(SUM(BaselineIITA!S$2:'BaselineIITA'!S$7)*T3/(D3*E3*R3),0)</f>
        <v>2967</v>
      </c>
      <c r="D3" s="25">
        <v>1</v>
      </c>
      <c r="E3" s="11">
        <v>1</v>
      </c>
      <c r="F3" s="11">
        <v>10</v>
      </c>
      <c r="G3" s="5">
        <f t="shared" si="0"/>
        <v>1</v>
      </c>
      <c r="H3" s="5">
        <f t="shared" si="1"/>
        <v>10</v>
      </c>
      <c r="I3" s="5">
        <f t="shared" si="2"/>
        <v>100</v>
      </c>
      <c r="J3" s="5">
        <f t="shared" si="3"/>
        <v>0.6</v>
      </c>
      <c r="K3" s="5">
        <f t="shared" ref="K3:K5" si="5">H3*C3</f>
        <v>29670</v>
      </c>
      <c r="L3" s="24">
        <f t="shared" ref="L3:L5" si="6">C3*D3*E3</f>
        <v>2967</v>
      </c>
      <c r="M3" s="5">
        <f t="shared" si="4"/>
        <v>29670</v>
      </c>
      <c r="N3" s="11">
        <v>1</v>
      </c>
      <c r="O3" s="5">
        <f t="shared" ref="O3:O5" si="7">L3*N3</f>
        <v>2967</v>
      </c>
      <c r="P3" s="11" t="s">
        <v>20</v>
      </c>
      <c r="Q3" s="11">
        <v>1</v>
      </c>
      <c r="R3" s="27">
        <v>8.1</v>
      </c>
      <c r="S3" s="27">
        <v>24032.7</v>
      </c>
      <c r="T3" s="26">
        <f>'NVDP-5Yrs-1'!S3/SUM('NVDP-5Yrs-1'!S$2:S$4,'NVDP-5Yrs-1'!S$6)</f>
        <v>0.12431856803253374</v>
      </c>
    </row>
    <row r="4" spans="1:27" ht="15.75" customHeight="1" x14ac:dyDescent="0.15">
      <c r="A4" s="7" t="s">
        <v>21</v>
      </c>
      <c r="B4" s="11">
        <v>3</v>
      </c>
      <c r="C4" s="11">
        <f>ROUND(SUM(BaselineIITA!S$2:'BaselineIITA'!S$7)*T4/(D4*E4*R4),0)</f>
        <v>950</v>
      </c>
      <c r="D4" s="11">
        <v>2</v>
      </c>
      <c r="E4" s="11">
        <v>3</v>
      </c>
      <c r="F4" s="11">
        <v>10</v>
      </c>
      <c r="G4" s="5">
        <f t="shared" si="0"/>
        <v>6</v>
      </c>
      <c r="H4" s="5">
        <f t="shared" si="1"/>
        <v>60</v>
      </c>
      <c r="I4" s="5">
        <f t="shared" si="2"/>
        <v>600</v>
      </c>
      <c r="J4" s="5">
        <f t="shared" si="3"/>
        <v>1.05</v>
      </c>
      <c r="K4" s="5">
        <f t="shared" si="5"/>
        <v>57000</v>
      </c>
      <c r="L4" s="24">
        <f t="shared" si="6"/>
        <v>5700</v>
      </c>
      <c r="M4" s="5">
        <f t="shared" si="4"/>
        <v>57000</v>
      </c>
      <c r="N4" s="11">
        <v>1</v>
      </c>
      <c r="O4" s="5">
        <f t="shared" si="7"/>
        <v>5700</v>
      </c>
      <c r="P4" s="11" t="s">
        <v>20</v>
      </c>
      <c r="Q4" s="11">
        <v>1</v>
      </c>
      <c r="R4" s="27">
        <v>24.1</v>
      </c>
      <c r="S4" s="27">
        <v>137370</v>
      </c>
      <c r="T4" s="26">
        <f>'NVDP-5Yrs-1'!S4/SUM('NVDP-5Yrs-1'!S$2:S$4,'NVDP-5Yrs-1'!S$6)</f>
        <v>0.71044942498700725</v>
      </c>
    </row>
    <row r="5" spans="1:27" ht="15.75" customHeight="1" x14ac:dyDescent="0.15">
      <c r="A5" s="7" t="s">
        <v>57</v>
      </c>
      <c r="B5" s="11">
        <v>4</v>
      </c>
      <c r="C5" s="11">
        <f>ROUND(SUM(BaselineIITA!S$2:'BaselineIITA'!S$7)*T5/(D5*E5*R5),0)</f>
        <v>36</v>
      </c>
      <c r="D5" s="11">
        <v>5</v>
      </c>
      <c r="E5" s="11">
        <v>3</v>
      </c>
      <c r="F5" s="11">
        <v>42</v>
      </c>
      <c r="G5" s="5">
        <f t="shared" si="0"/>
        <v>15</v>
      </c>
      <c r="H5" s="5">
        <f t="shared" si="1"/>
        <v>630</v>
      </c>
      <c r="I5" s="5">
        <f t="shared" si="2"/>
        <v>6300</v>
      </c>
      <c r="J5" s="5">
        <f t="shared" si="3"/>
        <v>0</v>
      </c>
      <c r="K5" s="5">
        <f t="shared" si="5"/>
        <v>22680</v>
      </c>
      <c r="L5" s="24">
        <f t="shared" si="6"/>
        <v>540</v>
      </c>
      <c r="M5" s="5">
        <f t="shared" si="4"/>
        <v>22680</v>
      </c>
      <c r="N5" s="11">
        <v>1</v>
      </c>
      <c r="O5" s="5">
        <f t="shared" si="7"/>
        <v>540</v>
      </c>
      <c r="P5" s="11" t="s">
        <v>25</v>
      </c>
      <c r="Q5" s="11">
        <v>1</v>
      </c>
      <c r="R5" s="27">
        <v>24.1</v>
      </c>
      <c r="S5" s="27">
        <v>13014</v>
      </c>
      <c r="T5" s="26">
        <f>'NVDP-5Yrs-1'!S6/SUM('NVDP-5Yrs-1'!S$2:S$4,'NVDP-5Yrs-1'!S$6)</f>
        <v>6.702353065915162E-2</v>
      </c>
    </row>
    <row r="6" spans="1:27" ht="15.75" customHeight="1" x14ac:dyDescent="0.15">
      <c r="A6" s="7" t="s">
        <v>58</v>
      </c>
      <c r="B6" s="11">
        <v>5</v>
      </c>
      <c r="C6" s="11">
        <v>6</v>
      </c>
    </row>
    <row r="7" spans="1:27" ht="15.75" customHeight="1" x14ac:dyDescent="0.15">
      <c r="A7" s="7"/>
    </row>
    <row r="8" spans="1:27" ht="15.75" customHeight="1" x14ac:dyDescent="0.15">
      <c r="A8" s="7"/>
    </row>
    <row r="9" spans="1:27" ht="28" x14ac:dyDescent="0.15">
      <c r="A9" s="7" t="s">
        <v>26</v>
      </c>
      <c r="B9" s="5">
        <f>SUM(O2:O5)</f>
        <v>9207</v>
      </c>
      <c r="C9" s="29" t="s">
        <v>62</v>
      </c>
    </row>
    <row r="10" spans="1:27" ht="14" x14ac:dyDescent="0.15">
      <c r="A10" s="7" t="s">
        <v>27</v>
      </c>
      <c r="B10" s="5">
        <f>SUM(M2:M5)</f>
        <v>109351</v>
      </c>
    </row>
    <row r="11" spans="1:27" ht="15.75" customHeight="1" x14ac:dyDescent="0.15">
      <c r="A11" s="7" t="s">
        <v>28</v>
      </c>
      <c r="B11" s="5">
        <f>SUM(M2:M5)/10000</f>
        <v>10.9351</v>
      </c>
    </row>
    <row r="12" spans="1:27" ht="15.75" customHeight="1" x14ac:dyDescent="0.15">
      <c r="A12" s="7" t="s">
        <v>29</v>
      </c>
      <c r="B12" s="8">
        <f>SUM(M2:M5)*0.000247105</f>
        <v>27.021178855000002</v>
      </c>
    </row>
    <row r="13" spans="1:27" ht="14" x14ac:dyDescent="0.15">
      <c r="A13" s="7" t="s">
        <v>30</v>
      </c>
      <c r="B13" s="11">
        <v>10</v>
      </c>
    </row>
    <row r="14" spans="1:27" ht="42" x14ac:dyDescent="0.15">
      <c r="A14" s="7" t="s">
        <v>31</v>
      </c>
    </row>
    <row r="15" spans="1:27" ht="15.75" customHeight="1" x14ac:dyDescent="0.15">
      <c r="A15" s="7"/>
    </row>
    <row r="16" spans="1:27" ht="15.75" customHeight="1" x14ac:dyDescent="0.15">
      <c r="A16" s="7"/>
    </row>
    <row r="17" spans="1:17" ht="15.75" customHeight="1" x14ac:dyDescent="0.15">
      <c r="A17" s="7"/>
    </row>
    <row r="18" spans="1:17" ht="15.75" customHeight="1" x14ac:dyDescent="0.15">
      <c r="A18" s="7"/>
    </row>
    <row r="19" spans="1:17" ht="15.75" customHeight="1" x14ac:dyDescent="0.15">
      <c r="A19" s="9"/>
      <c r="B19" s="9"/>
      <c r="C19" s="9"/>
      <c r="D19" s="9"/>
      <c r="E19" s="9"/>
      <c r="F19" s="9"/>
      <c r="G19" s="9"/>
      <c r="H19" s="9"/>
      <c r="I19" s="9"/>
      <c r="J19" s="9"/>
      <c r="K19" s="9"/>
      <c r="L19" s="9"/>
      <c r="M19" s="9"/>
      <c r="N19" s="9"/>
      <c r="O19" s="9"/>
      <c r="P19" s="9"/>
      <c r="Q19" s="9"/>
    </row>
    <row r="20" spans="1:17" ht="15.75" customHeight="1" x14ac:dyDescent="0.15">
      <c r="A20" s="7"/>
    </row>
    <row r="21" spans="1:17" ht="15.75" customHeight="1" x14ac:dyDescent="0.15">
      <c r="A21" s="7"/>
    </row>
    <row r="22" spans="1:17" ht="15.75" customHeight="1" x14ac:dyDescent="0.15">
      <c r="A22" s="7"/>
    </row>
    <row r="23" spans="1:17" ht="15.75" customHeight="1" x14ac:dyDescent="0.15">
      <c r="A23" s="7"/>
    </row>
    <row r="24" spans="1:17" ht="15.75" customHeight="1" x14ac:dyDescent="0.15">
      <c r="A24" s="7"/>
    </row>
    <row r="25" spans="1:17" ht="15.75" customHeight="1" x14ac:dyDescent="0.15">
      <c r="A25" s="7"/>
    </row>
    <row r="26" spans="1:17" ht="15.75" customHeight="1" x14ac:dyDescent="0.15">
      <c r="A26" s="7"/>
    </row>
    <row r="27" spans="1:17" ht="15.75" customHeight="1" x14ac:dyDescent="0.15">
      <c r="A27" s="7"/>
    </row>
    <row r="28" spans="1:17" ht="15.75" customHeight="1" x14ac:dyDescent="0.15">
      <c r="A28" s="7"/>
    </row>
    <row r="29" spans="1:17" ht="15.75" customHeight="1" x14ac:dyDescent="0.15">
      <c r="A29" s="7"/>
    </row>
    <row r="30" spans="1:17" ht="15.75" customHeight="1" x14ac:dyDescent="0.15">
      <c r="A30" s="7"/>
    </row>
    <row r="31" spans="1:17" ht="15.75" customHeight="1" x14ac:dyDescent="0.15">
      <c r="A31" s="7"/>
    </row>
    <row r="32" spans="1:17"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3"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45298-47A6-CC4E-908A-ECA626F3EDBB}">
  <sheetPr>
    <outlinePr summaryBelow="0" summaryRight="0"/>
  </sheetPr>
  <dimension ref="A1:AA988"/>
  <sheetViews>
    <sheetView workbookViewId="0">
      <selection activeCell="F9" sqref="F9"/>
    </sheetView>
  </sheetViews>
  <sheetFormatPr baseColWidth="10" defaultColWidth="14.5" defaultRowHeight="15.75" customHeight="1" x14ac:dyDescent="0.15"/>
  <cols>
    <col min="1" max="1" width="20.6640625" customWidth="1"/>
    <col min="2" max="5" width="9.33203125" customWidth="1"/>
    <col min="6" max="6" width="10.1640625" customWidth="1"/>
    <col min="7" max="7" width="12" customWidth="1"/>
    <col min="8" max="8" width="9.1640625" customWidth="1"/>
    <col min="9" max="9" width="10.5" customWidth="1"/>
    <col min="10" max="10" width="12" customWidth="1"/>
    <col min="11" max="11" width="7" customWidth="1"/>
    <col min="12" max="12" width="12.1640625" bestFit="1" customWidth="1"/>
    <col min="13" max="14" width="11.5" customWidth="1"/>
    <col min="15" max="15" width="13.5" customWidth="1"/>
    <col min="16" max="17" width="11.5" customWidth="1"/>
  </cols>
  <sheetData>
    <row r="1" spans="1:27" ht="70" x14ac:dyDescent="0.1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59</v>
      </c>
      <c r="S1" s="9" t="s">
        <v>60</v>
      </c>
      <c r="T1" s="9" t="s">
        <v>61</v>
      </c>
      <c r="V1" s="9"/>
      <c r="W1" s="9"/>
      <c r="X1" s="9"/>
      <c r="Y1" s="9"/>
      <c r="Z1" s="9"/>
      <c r="AA1" s="9"/>
    </row>
    <row r="2" spans="1:27" ht="15.75" customHeight="1" x14ac:dyDescent="0.15">
      <c r="A2" s="7" t="s">
        <v>17</v>
      </c>
      <c r="B2" s="11">
        <v>1</v>
      </c>
      <c r="C2" s="11">
        <f>ROUND(SUM(BaselineIITA!S$2:'BaselineIITA'!S$7)*T2/(D2*E2*R2),0)</f>
        <v>11864</v>
      </c>
      <c r="D2" s="11">
        <v>1</v>
      </c>
      <c r="E2" s="11">
        <v>1</v>
      </c>
      <c r="F2" s="11">
        <v>1</v>
      </c>
      <c r="G2" s="5">
        <f t="shared" ref="G2:G5" si="0">D2*E2</f>
        <v>1</v>
      </c>
      <c r="H2" s="5">
        <f t="shared" ref="H2:H5" si="1">G2*F2</f>
        <v>1</v>
      </c>
      <c r="I2" s="5">
        <f t="shared" ref="I2:I5" si="2">H2*10</f>
        <v>10</v>
      </c>
      <c r="J2" s="5">
        <f t="shared" ref="J2:J5" si="3">H3/I2</f>
        <v>1</v>
      </c>
      <c r="K2" s="5">
        <f>D2</f>
        <v>1</v>
      </c>
      <c r="L2" s="24">
        <f>C2*D2*E2</f>
        <v>11864</v>
      </c>
      <c r="M2" s="5">
        <f t="shared" ref="M2:M5" si="4">Q2*K2</f>
        <v>1</v>
      </c>
      <c r="N2" s="11">
        <v>0</v>
      </c>
      <c r="O2" s="5">
        <f>L2*N2</f>
        <v>0</v>
      </c>
      <c r="P2" s="11" t="s">
        <v>18</v>
      </c>
      <c r="Q2" s="11">
        <v>1</v>
      </c>
      <c r="R2" s="27">
        <v>1.6</v>
      </c>
      <c r="S2" s="27">
        <v>18988.8</v>
      </c>
      <c r="T2" s="26">
        <f>S2/SUM(S$2:S$5)</f>
        <v>9.8181282331681358E-2</v>
      </c>
    </row>
    <row r="3" spans="1:27" ht="15.75" customHeight="1" x14ac:dyDescent="0.15">
      <c r="A3" s="28" t="s">
        <v>19</v>
      </c>
      <c r="B3" s="11">
        <v>2</v>
      </c>
      <c r="C3" s="11">
        <f>ROUND(SUM(BaselineIITA!S$2:'BaselineIITA'!S$7)*T3/(D3*E3*R3),0)</f>
        <v>2966</v>
      </c>
      <c r="D3" s="25">
        <v>1</v>
      </c>
      <c r="E3" s="11">
        <v>1</v>
      </c>
      <c r="F3" s="11">
        <v>10</v>
      </c>
      <c r="G3" s="5">
        <f t="shared" si="0"/>
        <v>1</v>
      </c>
      <c r="H3" s="5">
        <f t="shared" si="1"/>
        <v>10</v>
      </c>
      <c r="I3" s="5">
        <f t="shared" si="2"/>
        <v>100</v>
      </c>
      <c r="J3" s="5">
        <f t="shared" si="3"/>
        <v>0.6</v>
      </c>
      <c r="K3" s="5">
        <f t="shared" ref="K3:K5" si="5">H3*C3</f>
        <v>29660</v>
      </c>
      <c r="L3" s="24">
        <f t="shared" ref="L3:L5" si="6">C3*D3*E3</f>
        <v>2966</v>
      </c>
      <c r="M3" s="5">
        <f t="shared" si="4"/>
        <v>29660</v>
      </c>
      <c r="N3" s="11">
        <v>1</v>
      </c>
      <c r="O3" s="5">
        <f t="shared" ref="O3:O5" si="7">L3*N3</f>
        <v>2966</v>
      </c>
      <c r="P3" s="11" t="s">
        <v>20</v>
      </c>
      <c r="Q3" s="11">
        <v>1</v>
      </c>
      <c r="R3" s="27">
        <v>8.1</v>
      </c>
      <c r="S3" s="27">
        <v>24032.7</v>
      </c>
      <c r="T3" s="26">
        <f t="shared" ref="T3:T5" si="8">S3/SUM(S$2:S$5)</f>
        <v>0.12426068545103423</v>
      </c>
    </row>
    <row r="4" spans="1:27" ht="15.75" customHeight="1" x14ac:dyDescent="0.15">
      <c r="A4" s="7" t="s">
        <v>21</v>
      </c>
      <c r="B4" s="11">
        <v>3</v>
      </c>
      <c r="C4" s="11">
        <v>860</v>
      </c>
      <c r="D4" s="11">
        <v>2</v>
      </c>
      <c r="E4" s="11">
        <v>3</v>
      </c>
      <c r="F4" s="11">
        <v>10</v>
      </c>
      <c r="G4" s="5">
        <f t="shared" si="0"/>
        <v>6</v>
      </c>
      <c r="H4" s="5">
        <f t="shared" si="1"/>
        <v>60</v>
      </c>
      <c r="I4" s="5">
        <f t="shared" si="2"/>
        <v>600</v>
      </c>
      <c r="J4" s="5">
        <f t="shared" si="3"/>
        <v>1.05</v>
      </c>
      <c r="K4" s="5">
        <f t="shared" si="5"/>
        <v>51600</v>
      </c>
      <c r="L4" s="24">
        <f t="shared" si="6"/>
        <v>5160</v>
      </c>
      <c r="M4" s="5">
        <f t="shared" si="4"/>
        <v>51600</v>
      </c>
      <c r="N4" s="11">
        <v>1</v>
      </c>
      <c r="O4" s="5">
        <f t="shared" si="7"/>
        <v>5160</v>
      </c>
      <c r="P4" s="11" t="s">
        <v>20</v>
      </c>
      <c r="Q4" s="11">
        <v>1</v>
      </c>
      <c r="R4" s="27">
        <v>24.1</v>
      </c>
      <c r="S4" s="27">
        <v>124356.00000000001</v>
      </c>
      <c r="T4" s="26">
        <f t="shared" si="8"/>
        <v>0.64298068048736989</v>
      </c>
    </row>
    <row r="5" spans="1:27" ht="15.75" customHeight="1" x14ac:dyDescent="0.15">
      <c r="A5" s="7" t="s">
        <v>57</v>
      </c>
      <c r="B5" s="11">
        <v>4</v>
      </c>
      <c r="C5" s="11">
        <v>72</v>
      </c>
      <c r="D5" s="11">
        <v>5</v>
      </c>
      <c r="E5" s="11">
        <v>3</v>
      </c>
      <c r="F5" s="11">
        <v>42</v>
      </c>
      <c r="G5" s="5">
        <f t="shared" si="0"/>
        <v>15</v>
      </c>
      <c r="H5" s="5">
        <f t="shared" si="1"/>
        <v>630</v>
      </c>
      <c r="I5" s="5">
        <f t="shared" si="2"/>
        <v>6300</v>
      </c>
      <c r="J5" s="5">
        <f t="shared" si="3"/>
        <v>0</v>
      </c>
      <c r="K5" s="5">
        <f t="shared" si="5"/>
        <v>45360</v>
      </c>
      <c r="L5" s="24">
        <f t="shared" si="6"/>
        <v>1080</v>
      </c>
      <c r="M5" s="5">
        <f t="shared" si="4"/>
        <v>45360</v>
      </c>
      <c r="N5" s="11">
        <v>1</v>
      </c>
      <c r="O5" s="5">
        <f t="shared" si="7"/>
        <v>1080</v>
      </c>
      <c r="P5" s="11" t="s">
        <v>25</v>
      </c>
      <c r="Q5" s="11">
        <v>1</v>
      </c>
      <c r="R5" s="27">
        <v>24.1</v>
      </c>
      <c r="S5" s="27">
        <v>26028</v>
      </c>
      <c r="T5" s="26">
        <f t="shared" si="8"/>
        <v>0.13457735172991461</v>
      </c>
    </row>
    <row r="6" spans="1:27" ht="15.75" customHeight="1" x14ac:dyDescent="0.15">
      <c r="A6" s="7" t="s">
        <v>58</v>
      </c>
      <c r="B6" s="11">
        <v>5</v>
      </c>
      <c r="C6" s="11">
        <v>6</v>
      </c>
    </row>
    <row r="7" spans="1:27" ht="15.75" customHeight="1" x14ac:dyDescent="0.15">
      <c r="A7" s="7"/>
    </row>
    <row r="8" spans="1:27" ht="15.75" customHeight="1" x14ac:dyDescent="0.15">
      <c r="A8" s="7"/>
    </row>
    <row r="9" spans="1:27" ht="28" x14ac:dyDescent="0.15">
      <c r="A9" s="7" t="s">
        <v>26</v>
      </c>
      <c r="B9" s="5">
        <f>SUM(O2:O5)</f>
        <v>9206</v>
      </c>
      <c r="C9" s="29" t="s">
        <v>62</v>
      </c>
    </row>
    <row r="10" spans="1:27" ht="14" x14ac:dyDescent="0.15">
      <c r="A10" s="7" t="s">
        <v>27</v>
      </c>
      <c r="B10" s="5">
        <f>SUM(M2:M5)</f>
        <v>126621</v>
      </c>
    </row>
    <row r="11" spans="1:27" ht="15.75" customHeight="1" x14ac:dyDescent="0.15">
      <c r="A11" s="7" t="s">
        <v>28</v>
      </c>
      <c r="B11" s="5">
        <f>SUM(M2:M5)/10000</f>
        <v>12.662100000000001</v>
      </c>
    </row>
    <row r="12" spans="1:27" ht="15.75" customHeight="1" x14ac:dyDescent="0.15">
      <c r="A12" s="7" t="s">
        <v>29</v>
      </c>
      <c r="B12" s="8">
        <f>SUM(M2:M5)*0.000247105</f>
        <v>31.288682205000001</v>
      </c>
    </row>
    <row r="13" spans="1:27" ht="14" x14ac:dyDescent="0.15">
      <c r="A13" s="7" t="s">
        <v>30</v>
      </c>
      <c r="B13" s="11">
        <v>10</v>
      </c>
    </row>
    <row r="14" spans="1:27" ht="42" x14ac:dyDescent="0.15">
      <c r="A14" s="7" t="s">
        <v>31</v>
      </c>
    </row>
    <row r="15" spans="1:27" ht="15.75" customHeight="1" x14ac:dyDescent="0.15">
      <c r="A15" s="7"/>
    </row>
    <row r="16" spans="1:27" ht="15.75" customHeight="1" x14ac:dyDescent="0.15">
      <c r="A16" s="7"/>
    </row>
    <row r="17" spans="1:17" ht="15.75" customHeight="1" x14ac:dyDescent="0.15">
      <c r="A17" s="7"/>
    </row>
    <row r="18" spans="1:17" ht="15.75" customHeight="1" x14ac:dyDescent="0.15">
      <c r="A18" s="7"/>
    </row>
    <row r="19" spans="1:17" ht="15.75" customHeight="1" x14ac:dyDescent="0.15">
      <c r="A19" s="9"/>
      <c r="B19" s="9"/>
      <c r="C19" s="9"/>
      <c r="D19" s="9"/>
      <c r="E19" s="9"/>
      <c r="F19" s="9"/>
      <c r="G19" s="9"/>
      <c r="H19" s="9"/>
      <c r="I19" s="9"/>
      <c r="J19" s="9"/>
      <c r="K19" s="9"/>
      <c r="L19" s="9"/>
      <c r="M19" s="9"/>
      <c r="N19" s="9"/>
      <c r="O19" s="9"/>
      <c r="P19" s="9"/>
      <c r="Q19" s="9"/>
    </row>
    <row r="20" spans="1:17" ht="15.75" customHeight="1" x14ac:dyDescent="0.15">
      <c r="A20" s="7"/>
    </row>
    <row r="21" spans="1:17" ht="15.75" customHeight="1" x14ac:dyDescent="0.15">
      <c r="A21" s="7"/>
    </row>
    <row r="22" spans="1:17" ht="15.75" customHeight="1" x14ac:dyDescent="0.15">
      <c r="A22" s="7"/>
    </row>
    <row r="23" spans="1:17" ht="15.75" customHeight="1" x14ac:dyDescent="0.15">
      <c r="A23" s="7"/>
    </row>
    <row r="24" spans="1:17" ht="15.75" customHeight="1" x14ac:dyDescent="0.15">
      <c r="A24" s="7"/>
    </row>
    <row r="25" spans="1:17" ht="15.75" customHeight="1" x14ac:dyDescent="0.15">
      <c r="A25" s="7"/>
    </row>
    <row r="26" spans="1:17" ht="15.75" customHeight="1" x14ac:dyDescent="0.15">
      <c r="A26" s="7"/>
    </row>
    <row r="27" spans="1:17" ht="15.75" customHeight="1" x14ac:dyDescent="0.15">
      <c r="A27" s="7"/>
    </row>
    <row r="28" spans="1:17" ht="15.75" customHeight="1" x14ac:dyDescent="0.15">
      <c r="A28" s="7"/>
    </row>
    <row r="29" spans="1:17" ht="15.75" customHeight="1" x14ac:dyDescent="0.15">
      <c r="A29" s="7"/>
    </row>
    <row r="30" spans="1:17" ht="15.75" customHeight="1" x14ac:dyDescent="0.15">
      <c r="A30" s="7"/>
    </row>
    <row r="31" spans="1:17" ht="15.75" customHeight="1" x14ac:dyDescent="0.15">
      <c r="A31" s="7"/>
    </row>
    <row r="32" spans="1:17"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3"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5"/>
  <sheetViews>
    <sheetView workbookViewId="0">
      <selection activeCell="A6" sqref="A6"/>
    </sheetView>
  </sheetViews>
  <sheetFormatPr baseColWidth="10" defaultColWidth="14.5" defaultRowHeight="15.75" customHeight="1" x14ac:dyDescent="0.15"/>
  <cols>
    <col min="1" max="1" width="20.6640625" customWidth="1"/>
  </cols>
  <sheetData>
    <row r="1" spans="1:26" ht="42"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U1" s="2"/>
      <c r="V1" s="2"/>
      <c r="W1" s="2"/>
      <c r="X1" s="2"/>
      <c r="Y1" s="2"/>
      <c r="Z1" s="2"/>
    </row>
    <row r="2" spans="1:26" ht="15.75" customHeight="1" x14ac:dyDescent="0.15">
      <c r="A2" s="3" t="s">
        <v>17</v>
      </c>
      <c r="B2" s="4">
        <v>1</v>
      </c>
      <c r="C2" s="4">
        <v>10000</v>
      </c>
      <c r="D2" s="4">
        <v>1</v>
      </c>
      <c r="E2" s="4">
        <v>1</v>
      </c>
      <c r="F2" s="4">
        <v>1</v>
      </c>
      <c r="G2" s="5">
        <f t="shared" ref="G2:G5" si="0">D2*E2</f>
        <v>1</v>
      </c>
      <c r="H2" s="5">
        <f t="shared" ref="H2:H5" si="1">G2*F2</f>
        <v>1</v>
      </c>
      <c r="I2" s="5">
        <f t="shared" ref="I2:I5" si="2">H2*10</f>
        <v>10</v>
      </c>
      <c r="J2" s="5">
        <f t="shared" ref="J2:J5" si="3">H3/I2</f>
        <v>1</v>
      </c>
      <c r="K2" s="5">
        <f t="shared" ref="K2:K5" si="4">H2*C2</f>
        <v>10000</v>
      </c>
      <c r="L2" s="5">
        <f t="shared" ref="L2:L5" si="5">G2*C2</f>
        <v>10000</v>
      </c>
      <c r="M2" s="5">
        <f t="shared" ref="M2:M6" si="6">Q2*K2</f>
        <v>10000</v>
      </c>
      <c r="N2" s="4">
        <v>0</v>
      </c>
      <c r="O2" s="5">
        <f t="shared" ref="O2:O6" si="7">L2*N2</f>
        <v>0</v>
      </c>
      <c r="P2" s="4" t="s">
        <v>18</v>
      </c>
      <c r="Q2" s="4">
        <v>1</v>
      </c>
    </row>
    <row r="3" spans="1:26" ht="15.75" customHeight="1" x14ac:dyDescent="0.15">
      <c r="A3" s="3" t="s">
        <v>19</v>
      </c>
      <c r="B3" s="4">
        <v>2</v>
      </c>
      <c r="C3" s="4">
        <v>2000</v>
      </c>
      <c r="D3" s="4">
        <v>1</v>
      </c>
      <c r="E3" s="4">
        <v>1</v>
      </c>
      <c r="F3" s="4">
        <v>10</v>
      </c>
      <c r="G3" s="5">
        <f t="shared" si="0"/>
        <v>1</v>
      </c>
      <c r="H3" s="5">
        <f t="shared" si="1"/>
        <v>10</v>
      </c>
      <c r="I3" s="5">
        <f t="shared" si="2"/>
        <v>100</v>
      </c>
      <c r="J3" s="5">
        <f t="shared" si="3"/>
        <v>0.8</v>
      </c>
      <c r="K3" s="5">
        <f t="shared" si="4"/>
        <v>20000</v>
      </c>
      <c r="L3" s="5">
        <f t="shared" si="5"/>
        <v>2000</v>
      </c>
      <c r="M3" s="5">
        <f t="shared" si="6"/>
        <v>20000</v>
      </c>
      <c r="N3" s="4">
        <v>1</v>
      </c>
      <c r="O3" s="5">
        <f t="shared" si="7"/>
        <v>2000</v>
      </c>
      <c r="P3" s="4" t="s">
        <v>20</v>
      </c>
      <c r="Q3" s="4">
        <v>1</v>
      </c>
    </row>
    <row r="4" spans="1:26" ht="15.75" customHeight="1" x14ac:dyDescent="0.15">
      <c r="A4" s="3" t="s">
        <v>21</v>
      </c>
      <c r="B4" s="4">
        <v>3</v>
      </c>
      <c r="C4" s="4">
        <v>400</v>
      </c>
      <c r="D4" s="4">
        <v>8</v>
      </c>
      <c r="E4" s="4">
        <v>1</v>
      </c>
      <c r="F4" s="4">
        <v>10</v>
      </c>
      <c r="G4" s="5">
        <f t="shared" si="0"/>
        <v>8</v>
      </c>
      <c r="H4" s="5">
        <f t="shared" si="1"/>
        <v>80</v>
      </c>
      <c r="I4" s="5">
        <f t="shared" si="2"/>
        <v>800</v>
      </c>
      <c r="J4" s="5">
        <f t="shared" si="3"/>
        <v>0.5</v>
      </c>
      <c r="K4" s="5">
        <f t="shared" si="4"/>
        <v>32000</v>
      </c>
      <c r="L4" s="5">
        <f t="shared" si="5"/>
        <v>3200</v>
      </c>
      <c r="M4" s="5">
        <f t="shared" si="6"/>
        <v>32000</v>
      </c>
      <c r="N4" s="4">
        <v>1</v>
      </c>
      <c r="O4" s="5">
        <f t="shared" si="7"/>
        <v>3200</v>
      </c>
      <c r="P4" s="4" t="s">
        <v>20</v>
      </c>
      <c r="Q4" s="4">
        <v>1</v>
      </c>
    </row>
    <row r="5" spans="1:26" ht="15.75" customHeight="1" x14ac:dyDescent="0.15">
      <c r="A5" s="10" t="s">
        <v>32</v>
      </c>
      <c r="B5" s="10">
        <v>3</v>
      </c>
      <c r="C5" s="4">
        <v>100</v>
      </c>
      <c r="D5" s="4">
        <v>8</v>
      </c>
      <c r="E5" s="4">
        <v>2</v>
      </c>
      <c r="F5" s="4">
        <v>25</v>
      </c>
      <c r="G5" s="5">
        <f t="shared" si="0"/>
        <v>16</v>
      </c>
      <c r="H5" s="5">
        <f t="shared" si="1"/>
        <v>400</v>
      </c>
      <c r="I5" s="5">
        <f t="shared" si="2"/>
        <v>4000</v>
      </c>
      <c r="J5" s="5">
        <f t="shared" si="3"/>
        <v>0</v>
      </c>
      <c r="K5" s="5">
        <f t="shared" si="4"/>
        <v>40000</v>
      </c>
      <c r="L5" s="5">
        <f t="shared" si="5"/>
        <v>1600</v>
      </c>
      <c r="M5" s="5">
        <f t="shared" si="6"/>
        <v>40000</v>
      </c>
      <c r="N5" s="4">
        <v>1</v>
      </c>
      <c r="O5" s="5">
        <f t="shared" si="7"/>
        <v>1600</v>
      </c>
      <c r="P5" s="4" t="s">
        <v>23</v>
      </c>
      <c r="Q5" s="4">
        <v>1</v>
      </c>
    </row>
    <row r="6" spans="1:26" ht="15.75" customHeight="1" x14ac:dyDescent="0.15">
      <c r="A6" s="7" t="s">
        <v>58</v>
      </c>
      <c r="B6" s="4">
        <v>4</v>
      </c>
      <c r="C6" s="4">
        <v>6</v>
      </c>
      <c r="D6" s="4">
        <v>6</v>
      </c>
      <c r="M6" s="5">
        <f t="shared" si="6"/>
        <v>0</v>
      </c>
      <c r="N6" s="4">
        <v>1</v>
      </c>
      <c r="O6" s="5">
        <f t="shared" si="7"/>
        <v>0</v>
      </c>
      <c r="P6" s="4" t="s">
        <v>25</v>
      </c>
      <c r="Q6" s="4">
        <v>1</v>
      </c>
    </row>
    <row r="7" spans="1:26" ht="15.75" customHeight="1" x14ac:dyDescent="0.15">
      <c r="A7" s="11" t="s">
        <v>33</v>
      </c>
    </row>
    <row r="8" spans="1:26" ht="15.75" customHeight="1" x14ac:dyDescent="0.15">
      <c r="A8" s="11" t="s">
        <v>34</v>
      </c>
    </row>
    <row r="9" spans="1:26" ht="15.75" customHeight="1" x14ac:dyDescent="0.15">
      <c r="A9" s="7"/>
    </row>
    <row r="10" spans="1:26" ht="28" x14ac:dyDescent="0.15">
      <c r="A10" s="3" t="s">
        <v>26</v>
      </c>
      <c r="B10" s="5">
        <f>SUM(O2:O6)</f>
        <v>6800</v>
      </c>
    </row>
    <row r="11" spans="1:26" ht="14" x14ac:dyDescent="0.15">
      <c r="A11" s="3" t="s">
        <v>27</v>
      </c>
      <c r="B11" s="5">
        <f>SUM(M2:M6)</f>
        <v>102000</v>
      </c>
    </row>
    <row r="12" spans="1:26" ht="14" x14ac:dyDescent="0.15">
      <c r="A12" s="3" t="s">
        <v>28</v>
      </c>
      <c r="B12" s="5">
        <f>SUM(M2:M6)/10000</f>
        <v>10.199999999999999</v>
      </c>
    </row>
    <row r="13" spans="1:26" ht="15.75" customHeight="1" x14ac:dyDescent="0.15">
      <c r="A13" s="3" t="s">
        <v>29</v>
      </c>
      <c r="B13" s="8">
        <f>SUM(M2:M6)*0.000247105</f>
        <v>25.204710000000002</v>
      </c>
    </row>
    <row r="14" spans="1:26" ht="15.75" customHeight="1" x14ac:dyDescent="0.15">
      <c r="A14" s="3" t="s">
        <v>30</v>
      </c>
      <c r="B14" s="4">
        <v>10</v>
      </c>
    </row>
    <row r="15" spans="1:26" ht="42" x14ac:dyDescent="0.15">
      <c r="A15" s="3" t="s">
        <v>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workbookViewId="0">
      <selection activeCell="A6" sqref="A6"/>
    </sheetView>
  </sheetViews>
  <sheetFormatPr baseColWidth="10" defaultColWidth="14.5" defaultRowHeight="15.75" customHeight="1" x14ac:dyDescent="0.15"/>
  <cols>
    <col min="1" max="1" width="20.6640625" customWidth="1"/>
    <col min="2" max="5" width="9.33203125" customWidth="1"/>
    <col min="6" max="6" width="10.1640625" customWidth="1"/>
    <col min="7" max="7" width="12" customWidth="1"/>
    <col min="8" max="8" width="9.1640625" customWidth="1"/>
    <col min="9" max="9" width="10.5" customWidth="1"/>
    <col min="10" max="10" width="12" customWidth="1"/>
    <col min="13" max="17" width="11.5" customWidth="1"/>
  </cols>
  <sheetData>
    <row r="1" spans="1:26" ht="70"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U1" s="2"/>
      <c r="V1" s="2"/>
      <c r="W1" s="2"/>
      <c r="X1" s="2"/>
      <c r="Y1" s="2"/>
      <c r="Z1" s="2"/>
    </row>
    <row r="2" spans="1:26" ht="15.75" customHeight="1" x14ac:dyDescent="0.15">
      <c r="A2" s="3" t="s">
        <v>17</v>
      </c>
      <c r="B2" s="4">
        <v>1</v>
      </c>
      <c r="C2" s="4">
        <v>15000</v>
      </c>
      <c r="D2" s="4">
        <v>1</v>
      </c>
      <c r="E2" s="4">
        <v>1</v>
      </c>
      <c r="F2" s="4">
        <v>1</v>
      </c>
      <c r="G2" s="5">
        <f t="shared" ref="G2:G5" si="0">D2*E2</f>
        <v>1</v>
      </c>
      <c r="H2" s="5">
        <f t="shared" ref="H2:H5" si="1">G2*F2</f>
        <v>1</v>
      </c>
      <c r="I2" s="5">
        <f t="shared" ref="I2:I5" si="2">H2*10</f>
        <v>10</v>
      </c>
      <c r="J2" s="5">
        <f t="shared" ref="J2:J5" si="3">H3/I2</f>
        <v>1</v>
      </c>
      <c r="K2" s="5">
        <f t="shared" ref="K2:K5" si="4">H2*C2</f>
        <v>15000</v>
      </c>
      <c r="L2" s="5">
        <f t="shared" ref="L2:L5" si="5">G2*C2</f>
        <v>15000</v>
      </c>
      <c r="M2" s="5">
        <f t="shared" ref="M2:M6" si="6">Q2*K2</f>
        <v>15000</v>
      </c>
      <c r="N2" s="4">
        <v>0</v>
      </c>
      <c r="O2" s="5">
        <f t="shared" ref="O2:O6" si="7">L2*N2</f>
        <v>0</v>
      </c>
      <c r="P2" s="4" t="s">
        <v>18</v>
      </c>
      <c r="Q2" s="4">
        <v>1</v>
      </c>
      <c r="R2" s="4">
        <f>1*1</f>
        <v>1</v>
      </c>
    </row>
    <row r="3" spans="1:26" ht="15.75" customHeight="1" x14ac:dyDescent="0.15">
      <c r="A3" s="3" t="s">
        <v>19</v>
      </c>
      <c r="B3" s="4">
        <v>2</v>
      </c>
      <c r="C3" s="4">
        <v>6000</v>
      </c>
      <c r="D3" s="4">
        <v>1</v>
      </c>
      <c r="E3" s="4">
        <v>1</v>
      </c>
      <c r="F3" s="4">
        <v>10</v>
      </c>
      <c r="G3" s="5">
        <f t="shared" si="0"/>
        <v>1</v>
      </c>
      <c r="H3" s="5">
        <f t="shared" si="1"/>
        <v>10</v>
      </c>
      <c r="I3" s="5">
        <f t="shared" si="2"/>
        <v>100</v>
      </c>
      <c r="J3" s="5">
        <f t="shared" si="3"/>
        <v>0.5</v>
      </c>
      <c r="K3" s="5">
        <f t="shared" si="4"/>
        <v>60000</v>
      </c>
      <c r="L3" s="5">
        <f t="shared" si="5"/>
        <v>6000</v>
      </c>
      <c r="M3" s="5">
        <f t="shared" si="6"/>
        <v>60000</v>
      </c>
      <c r="N3" s="4">
        <v>1</v>
      </c>
      <c r="O3" s="5">
        <f t="shared" si="7"/>
        <v>6000</v>
      </c>
      <c r="P3" s="4" t="s">
        <v>20</v>
      </c>
      <c r="Q3" s="4">
        <v>1</v>
      </c>
      <c r="R3" s="4">
        <f t="shared" ref="R3:R4" si="8">10*1</f>
        <v>10</v>
      </c>
    </row>
    <row r="4" spans="1:26" ht="15.75" customHeight="1" x14ac:dyDescent="0.15">
      <c r="A4" s="3" t="s">
        <v>21</v>
      </c>
      <c r="B4" s="4">
        <v>3</v>
      </c>
      <c r="C4" s="4">
        <v>600</v>
      </c>
      <c r="D4" s="4">
        <v>5</v>
      </c>
      <c r="E4" s="4">
        <v>1</v>
      </c>
      <c r="F4" s="4">
        <v>10</v>
      </c>
      <c r="G4" s="5">
        <f t="shared" si="0"/>
        <v>5</v>
      </c>
      <c r="H4" s="5">
        <f t="shared" si="1"/>
        <v>50</v>
      </c>
      <c r="I4" s="5">
        <f t="shared" si="2"/>
        <v>500</v>
      </c>
      <c r="J4" s="5">
        <f t="shared" si="3"/>
        <v>0.5</v>
      </c>
      <c r="K4" s="5">
        <f t="shared" si="4"/>
        <v>30000</v>
      </c>
      <c r="L4" s="5">
        <f t="shared" si="5"/>
        <v>3000</v>
      </c>
      <c r="M4" s="5">
        <f t="shared" si="6"/>
        <v>30000</v>
      </c>
      <c r="N4" s="4">
        <v>1</v>
      </c>
      <c r="O4" s="5">
        <f t="shared" si="7"/>
        <v>3000</v>
      </c>
      <c r="P4" s="4" t="s">
        <v>20</v>
      </c>
      <c r="Q4" s="4">
        <v>1</v>
      </c>
      <c r="R4" s="4">
        <f t="shared" si="8"/>
        <v>10</v>
      </c>
    </row>
    <row r="5" spans="1:26" ht="15.75" customHeight="1" x14ac:dyDescent="0.15">
      <c r="A5" s="3" t="s">
        <v>22</v>
      </c>
      <c r="B5" s="4">
        <v>4</v>
      </c>
      <c r="C5" s="4">
        <v>60</v>
      </c>
      <c r="D5" s="4">
        <v>5</v>
      </c>
      <c r="E5" s="4">
        <v>2</v>
      </c>
      <c r="F5" s="4">
        <v>25</v>
      </c>
      <c r="G5" s="5">
        <f t="shared" si="0"/>
        <v>10</v>
      </c>
      <c r="H5" s="5">
        <f t="shared" si="1"/>
        <v>250</v>
      </c>
      <c r="I5" s="5">
        <f t="shared" si="2"/>
        <v>2500</v>
      </c>
      <c r="J5" s="5">
        <f t="shared" si="3"/>
        <v>0</v>
      </c>
      <c r="K5" s="5">
        <f t="shared" si="4"/>
        <v>15000</v>
      </c>
      <c r="L5" s="5">
        <f t="shared" si="5"/>
        <v>600</v>
      </c>
      <c r="M5" s="5">
        <f t="shared" si="6"/>
        <v>15000</v>
      </c>
      <c r="N5" s="4">
        <v>1</v>
      </c>
      <c r="O5" s="5">
        <f t="shared" si="7"/>
        <v>600</v>
      </c>
      <c r="P5" s="4" t="s">
        <v>23</v>
      </c>
      <c r="Q5" s="4">
        <v>1</v>
      </c>
      <c r="R5" s="4">
        <f>5*5</f>
        <v>25</v>
      </c>
    </row>
    <row r="6" spans="1:26" ht="15.75" customHeight="1" x14ac:dyDescent="0.15">
      <c r="A6" s="7" t="s">
        <v>58</v>
      </c>
      <c r="B6" s="4">
        <v>5</v>
      </c>
      <c r="C6" s="4">
        <v>6</v>
      </c>
      <c r="D6" s="4">
        <v>6</v>
      </c>
      <c r="M6" s="5">
        <f t="shared" si="6"/>
        <v>0</v>
      </c>
      <c r="N6" s="4">
        <v>1</v>
      </c>
      <c r="O6" s="5">
        <f t="shared" si="7"/>
        <v>0</v>
      </c>
      <c r="P6" s="4" t="s">
        <v>25</v>
      </c>
      <c r="Q6" s="4">
        <v>1</v>
      </c>
      <c r="R6" s="4">
        <v>1</v>
      </c>
    </row>
    <row r="7" spans="1:26" ht="15.75" customHeight="1" x14ac:dyDescent="0.15">
      <c r="A7" s="3"/>
    </row>
    <row r="8" spans="1:26" ht="15.75" customHeight="1" x14ac:dyDescent="0.15">
      <c r="A8" s="7"/>
    </row>
    <row r="9" spans="1:26" ht="15.75" customHeight="1" x14ac:dyDescent="0.15">
      <c r="A9" s="7"/>
    </row>
    <row r="10" spans="1:26" ht="28" x14ac:dyDescent="0.15">
      <c r="A10" s="3" t="s">
        <v>26</v>
      </c>
      <c r="B10" s="5">
        <f>SUM(O2:O6)</f>
        <v>9600</v>
      </c>
    </row>
    <row r="11" spans="1:26" ht="14" x14ac:dyDescent="0.15">
      <c r="A11" s="3" t="s">
        <v>27</v>
      </c>
      <c r="B11" s="5">
        <f>SUM(M2:M6)</f>
        <v>120000</v>
      </c>
    </row>
    <row r="12" spans="1:26" ht="15.75" customHeight="1" x14ac:dyDescent="0.15">
      <c r="A12" s="3" t="s">
        <v>28</v>
      </c>
      <c r="B12" s="5">
        <f>SUM(M2:M6)/10000</f>
        <v>12</v>
      </c>
    </row>
    <row r="13" spans="1:26" ht="15.75" customHeight="1" x14ac:dyDescent="0.15">
      <c r="A13" s="3" t="s">
        <v>29</v>
      </c>
      <c r="B13" s="8">
        <f>SUM(M2:M6)*0.000247105</f>
        <v>29.652600000000003</v>
      </c>
    </row>
    <row r="14" spans="1:26" ht="14" x14ac:dyDescent="0.15">
      <c r="A14" s="3" t="s">
        <v>30</v>
      </c>
      <c r="B14" s="4">
        <v>10</v>
      </c>
    </row>
    <row r="15" spans="1:26" ht="42" x14ac:dyDescent="0.15">
      <c r="A15" s="3" t="s">
        <v>31</v>
      </c>
    </row>
    <row r="16" spans="1:26" ht="15.75" customHeight="1" x14ac:dyDescent="0.15">
      <c r="A16" s="7"/>
    </row>
    <row r="17" spans="1:17" ht="15.75" customHeight="1" x14ac:dyDescent="0.15">
      <c r="A17" s="7"/>
    </row>
    <row r="18" spans="1:17" ht="15.75" customHeight="1" x14ac:dyDescent="0.15">
      <c r="A18" s="7"/>
    </row>
    <row r="19" spans="1:17" ht="15.75" customHeight="1" x14ac:dyDescent="0.15">
      <c r="A19" s="7"/>
    </row>
    <row r="20" spans="1:17" ht="15.75" customHeight="1" x14ac:dyDescent="0.15">
      <c r="A20" s="9"/>
      <c r="B20" s="9"/>
      <c r="C20" s="9"/>
      <c r="D20" s="9"/>
      <c r="E20" s="9"/>
      <c r="F20" s="9"/>
      <c r="G20" s="9"/>
      <c r="H20" s="9"/>
      <c r="I20" s="9"/>
      <c r="J20" s="9"/>
      <c r="K20" s="9"/>
      <c r="L20" s="9"/>
      <c r="M20" s="9"/>
      <c r="N20" s="9"/>
      <c r="O20" s="9"/>
      <c r="P20" s="9"/>
      <c r="Q20" s="9"/>
    </row>
    <row r="21" spans="1:17" ht="15.75" customHeight="1" x14ac:dyDescent="0.15">
      <c r="A21" s="7"/>
    </row>
    <row r="22" spans="1:17" ht="15.75" customHeight="1" x14ac:dyDescent="0.15">
      <c r="A22" s="7"/>
    </row>
    <row r="23" spans="1:17" ht="15.75" customHeight="1" x14ac:dyDescent="0.15">
      <c r="A23" s="7"/>
    </row>
    <row r="24" spans="1:17" ht="15.75" customHeight="1" x14ac:dyDescent="0.15">
      <c r="A24" s="7"/>
    </row>
    <row r="25" spans="1:17" ht="15.75" customHeight="1" x14ac:dyDescent="0.15">
      <c r="A25" s="7"/>
    </row>
    <row r="26" spans="1:17" ht="15.75" customHeight="1" x14ac:dyDescent="0.15">
      <c r="A26" s="7"/>
    </row>
    <row r="27" spans="1:17" ht="15.75" customHeight="1" x14ac:dyDescent="0.15">
      <c r="A27" s="7"/>
    </row>
    <row r="28" spans="1:17" ht="15.75" customHeight="1" x14ac:dyDescent="0.15">
      <c r="A28" s="7"/>
    </row>
    <row r="29" spans="1:17" ht="15.75" customHeight="1" x14ac:dyDescent="0.15">
      <c r="A29" s="7"/>
    </row>
    <row r="30" spans="1:17" ht="15.75" customHeight="1" x14ac:dyDescent="0.15">
      <c r="A30" s="7"/>
    </row>
    <row r="31" spans="1:17" ht="15.75" customHeight="1" x14ac:dyDescent="0.15">
      <c r="A31" s="7"/>
    </row>
    <row r="32" spans="1:17"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row r="989" spans="1:1" ht="13" x14ac:dyDescent="0.15">
      <c r="A989"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89"/>
  <sheetViews>
    <sheetView tabSelected="1" workbookViewId="0">
      <selection activeCell="A5" sqref="A5"/>
    </sheetView>
  </sheetViews>
  <sheetFormatPr baseColWidth="10" defaultColWidth="14.5" defaultRowHeight="15.75" customHeight="1" x14ac:dyDescent="0.15"/>
  <cols>
    <col min="1" max="1" width="20.6640625" customWidth="1"/>
    <col min="2" max="5" width="9.33203125" customWidth="1"/>
    <col min="6" max="6" width="10.1640625" customWidth="1"/>
    <col min="7" max="7" width="12" customWidth="1"/>
    <col min="8" max="8" width="9.1640625" customWidth="1"/>
    <col min="9" max="9" width="10.5" customWidth="1"/>
    <col min="10" max="10" width="12" customWidth="1"/>
    <col min="13" max="17" width="11.5" customWidth="1"/>
  </cols>
  <sheetData>
    <row r="1" spans="1:26" ht="70"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U1" s="2"/>
      <c r="V1" s="2"/>
      <c r="W1" s="2"/>
      <c r="X1" s="2"/>
      <c r="Y1" s="2"/>
      <c r="Z1" s="2"/>
    </row>
    <row r="2" spans="1:26" ht="15.75" customHeight="1" x14ac:dyDescent="0.15">
      <c r="A2" s="3" t="s">
        <v>17</v>
      </c>
      <c r="B2" s="4">
        <v>1</v>
      </c>
      <c r="C2" s="4">
        <v>18000</v>
      </c>
      <c r="D2" s="4">
        <v>1</v>
      </c>
      <c r="E2" s="4">
        <v>1</v>
      </c>
      <c r="F2" s="4">
        <v>1</v>
      </c>
      <c r="G2" s="5">
        <f t="shared" ref="G2:G4" si="0">D2*E2</f>
        <v>1</v>
      </c>
      <c r="H2" s="5">
        <f t="shared" ref="H2:H4" si="1">G2*F2</f>
        <v>1</v>
      </c>
      <c r="I2" s="5">
        <f t="shared" ref="I2:I4" si="2">H2*10</f>
        <v>10</v>
      </c>
      <c r="J2" s="5">
        <f t="shared" ref="J2:J4" si="3">H3/I2</f>
        <v>1</v>
      </c>
      <c r="K2" s="5">
        <f t="shared" ref="K2:K4" si="4">H2*C2</f>
        <v>18000</v>
      </c>
      <c r="L2" s="5">
        <f t="shared" ref="L2:L4" si="5">G2*C2</f>
        <v>18000</v>
      </c>
      <c r="M2" s="5">
        <f t="shared" ref="M2:M4" si="6">Q2*K2</f>
        <v>18000</v>
      </c>
      <c r="N2" s="4">
        <v>0</v>
      </c>
      <c r="O2" s="5">
        <f t="shared" ref="O2:O4" si="7">L2*N2</f>
        <v>0</v>
      </c>
      <c r="P2" s="4" t="s">
        <v>18</v>
      </c>
      <c r="Q2" s="4">
        <v>1</v>
      </c>
    </row>
    <row r="3" spans="1:26" ht="15.75" customHeight="1" x14ac:dyDescent="0.15">
      <c r="A3" s="3" t="s">
        <v>19</v>
      </c>
      <c r="B3" s="4">
        <v>2</v>
      </c>
      <c r="C3" s="4">
        <v>8000</v>
      </c>
      <c r="D3" s="4">
        <v>1</v>
      </c>
      <c r="E3" s="4">
        <v>1</v>
      </c>
      <c r="F3" s="4">
        <v>10</v>
      </c>
      <c r="G3" s="5">
        <f t="shared" si="0"/>
        <v>1</v>
      </c>
      <c r="H3" s="5">
        <f t="shared" si="1"/>
        <v>10</v>
      </c>
      <c r="I3" s="5">
        <f t="shared" si="2"/>
        <v>100</v>
      </c>
      <c r="J3" s="5">
        <f t="shared" si="3"/>
        <v>0.8</v>
      </c>
      <c r="K3" s="5">
        <f t="shared" si="4"/>
        <v>80000</v>
      </c>
      <c r="L3" s="5">
        <f t="shared" si="5"/>
        <v>8000</v>
      </c>
      <c r="M3" s="5">
        <f t="shared" si="6"/>
        <v>80000</v>
      </c>
      <c r="N3" s="4">
        <v>1</v>
      </c>
      <c r="O3" s="5">
        <f t="shared" si="7"/>
        <v>8000</v>
      </c>
      <c r="P3" s="4" t="s">
        <v>20</v>
      </c>
      <c r="Q3" s="4">
        <v>1</v>
      </c>
    </row>
    <row r="4" spans="1:26" ht="15.75" customHeight="1" x14ac:dyDescent="0.15">
      <c r="A4" s="3" t="s">
        <v>21</v>
      </c>
      <c r="B4" s="4">
        <v>3</v>
      </c>
      <c r="C4" s="4">
        <v>300</v>
      </c>
      <c r="D4" s="4">
        <v>8</v>
      </c>
      <c r="E4" s="4">
        <v>1</v>
      </c>
      <c r="F4" s="4">
        <v>10</v>
      </c>
      <c r="G4" s="5">
        <f t="shared" si="0"/>
        <v>8</v>
      </c>
      <c r="H4" s="5">
        <f t="shared" si="1"/>
        <v>80</v>
      </c>
      <c r="I4" s="5">
        <f t="shared" si="2"/>
        <v>800</v>
      </c>
      <c r="J4" s="5">
        <f t="shared" si="3"/>
        <v>0</v>
      </c>
      <c r="K4" s="5">
        <f t="shared" si="4"/>
        <v>24000</v>
      </c>
      <c r="L4" s="5">
        <f t="shared" si="5"/>
        <v>2400</v>
      </c>
      <c r="M4" s="5">
        <f t="shared" si="6"/>
        <v>24000</v>
      </c>
      <c r="N4" s="4">
        <v>1</v>
      </c>
      <c r="O4" s="5">
        <f t="shared" si="7"/>
        <v>2400</v>
      </c>
      <c r="P4" s="4" t="s">
        <v>20</v>
      </c>
      <c r="Q4" s="4">
        <v>1</v>
      </c>
    </row>
    <row r="5" spans="1:26" ht="15.75" customHeight="1" x14ac:dyDescent="0.15">
      <c r="A5" s="7" t="s">
        <v>58</v>
      </c>
      <c r="B5" s="4">
        <v>4</v>
      </c>
      <c r="C5" s="4">
        <v>6</v>
      </c>
      <c r="D5" s="4">
        <v>6</v>
      </c>
    </row>
    <row r="6" spans="1:26" ht="15.75" customHeight="1" x14ac:dyDescent="0.15">
      <c r="M6" s="5">
        <f>Q6*K6</f>
        <v>0</v>
      </c>
      <c r="N6" s="4">
        <v>1</v>
      </c>
      <c r="O6" s="5">
        <f>L6*N6</f>
        <v>0</v>
      </c>
      <c r="P6" s="4" t="s">
        <v>25</v>
      </c>
      <c r="Q6" s="4">
        <v>1</v>
      </c>
    </row>
    <row r="7" spans="1:26" ht="15.75" customHeight="1" x14ac:dyDescent="0.15">
      <c r="A7" s="3"/>
    </row>
    <row r="8" spans="1:26" ht="15.75" customHeight="1" x14ac:dyDescent="0.15">
      <c r="A8" s="7"/>
    </row>
    <row r="9" spans="1:26" ht="15.75" customHeight="1" x14ac:dyDescent="0.15">
      <c r="A9" s="7"/>
    </row>
    <row r="10" spans="1:26" ht="28" x14ac:dyDescent="0.15">
      <c r="A10" s="3" t="s">
        <v>26</v>
      </c>
      <c r="B10" s="5">
        <f>SUM(O2:O6)</f>
        <v>10400</v>
      </c>
    </row>
    <row r="11" spans="1:26" ht="15.75" customHeight="1" x14ac:dyDescent="0.15">
      <c r="A11" s="3" t="s">
        <v>27</v>
      </c>
      <c r="B11" s="5">
        <f>SUM(M2:M6)</f>
        <v>122000</v>
      </c>
    </row>
    <row r="12" spans="1:26" ht="15.75" customHeight="1" x14ac:dyDescent="0.15">
      <c r="A12" s="3" t="s">
        <v>28</v>
      </c>
      <c r="B12" s="5">
        <f>SUM(M2:M6)/10000</f>
        <v>12.2</v>
      </c>
    </row>
    <row r="13" spans="1:26" ht="15.75" customHeight="1" x14ac:dyDescent="0.15">
      <c r="A13" s="3" t="s">
        <v>29</v>
      </c>
      <c r="B13" s="8">
        <f>SUM(M2:M6)*0.000247105</f>
        <v>30.146810000000002</v>
      </c>
    </row>
    <row r="14" spans="1:26" ht="15.75" customHeight="1" x14ac:dyDescent="0.15">
      <c r="A14" s="3" t="s">
        <v>30</v>
      </c>
      <c r="B14" s="4">
        <v>10</v>
      </c>
    </row>
    <row r="15" spans="1:26" ht="42" x14ac:dyDescent="0.15">
      <c r="A15" s="3" t="s">
        <v>31</v>
      </c>
    </row>
    <row r="16" spans="1:26" ht="15.75" customHeight="1" x14ac:dyDescent="0.15">
      <c r="A16" s="7"/>
    </row>
    <row r="17" spans="1:17" ht="15.75" customHeight="1" x14ac:dyDescent="0.15">
      <c r="A17" s="7"/>
    </row>
    <row r="18" spans="1:17" ht="15.75" customHeight="1" x14ac:dyDescent="0.15">
      <c r="A18" s="7"/>
    </row>
    <row r="19" spans="1:17" ht="15.75" customHeight="1" x14ac:dyDescent="0.15">
      <c r="A19" s="7"/>
    </row>
    <row r="20" spans="1:17" ht="15.75" customHeight="1" x14ac:dyDescent="0.15">
      <c r="A20" s="9"/>
      <c r="B20" s="9"/>
      <c r="C20" s="9"/>
      <c r="D20" s="9"/>
      <c r="E20" s="9"/>
      <c r="F20" s="9"/>
      <c r="G20" s="9"/>
      <c r="H20" s="9"/>
      <c r="I20" s="9"/>
      <c r="J20" s="9"/>
      <c r="K20" s="9"/>
      <c r="L20" s="9"/>
      <c r="M20" s="9"/>
      <c r="N20" s="9"/>
      <c r="O20" s="9"/>
      <c r="P20" s="9"/>
      <c r="Q20" s="9"/>
    </row>
    <row r="21" spans="1:17" ht="15.75" customHeight="1" x14ac:dyDescent="0.15">
      <c r="A21" s="7"/>
    </row>
    <row r="22" spans="1:17" ht="15.75" customHeight="1" x14ac:dyDescent="0.15">
      <c r="A22" s="7"/>
    </row>
    <row r="23" spans="1:17" ht="15.75" customHeight="1" x14ac:dyDescent="0.15">
      <c r="A23" s="7"/>
    </row>
    <row r="24" spans="1:17" ht="15.75" customHeight="1" x14ac:dyDescent="0.15">
      <c r="A24" s="7"/>
    </row>
    <row r="25" spans="1:17" ht="15.75" customHeight="1" x14ac:dyDescent="0.15">
      <c r="A25" s="7"/>
    </row>
    <row r="26" spans="1:17" ht="15.75" customHeight="1" x14ac:dyDescent="0.15">
      <c r="A26" s="7"/>
    </row>
    <row r="27" spans="1:17" ht="15.75" customHeight="1" x14ac:dyDescent="0.15">
      <c r="A27" s="7"/>
    </row>
    <row r="28" spans="1:17" ht="15.75" customHeight="1" x14ac:dyDescent="0.15">
      <c r="A28" s="7"/>
    </row>
    <row r="29" spans="1:17" ht="15.75" customHeight="1" x14ac:dyDescent="0.15">
      <c r="A29" s="7"/>
    </row>
    <row r="30" spans="1:17" ht="15.75" customHeight="1" x14ac:dyDescent="0.15">
      <c r="A30" s="7"/>
    </row>
    <row r="31" spans="1:17" ht="15.75" customHeight="1" x14ac:dyDescent="0.15">
      <c r="A31" s="7"/>
    </row>
    <row r="32" spans="1:17"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row r="989" spans="1:1" ht="13" x14ac:dyDescent="0.15">
      <c r="A989"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88"/>
  <sheetViews>
    <sheetView workbookViewId="0">
      <selection activeCell="A6" sqref="A6"/>
    </sheetView>
  </sheetViews>
  <sheetFormatPr baseColWidth="10" defaultColWidth="14.5" defaultRowHeight="15.75" customHeight="1" x14ac:dyDescent="0.15"/>
  <cols>
    <col min="1" max="1" width="20.6640625" customWidth="1"/>
    <col min="2" max="2" width="6.83203125" customWidth="1"/>
    <col min="3" max="3" width="7.83203125" customWidth="1"/>
    <col min="4" max="4" width="8.5" customWidth="1"/>
    <col min="5" max="6" width="9.5" customWidth="1"/>
    <col min="7" max="7" width="9.1640625" customWidth="1"/>
    <col min="8" max="8" width="9.83203125" customWidth="1"/>
    <col min="11" max="15" width="11.5" customWidth="1"/>
    <col min="17" max="18" width="9.1640625" customWidth="1"/>
  </cols>
  <sheetData>
    <row r="1" spans="1:27" ht="42"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S1" s="2"/>
      <c r="T1" s="2"/>
      <c r="U1" s="2"/>
      <c r="V1" s="2"/>
      <c r="W1" s="2"/>
      <c r="X1" s="2"/>
      <c r="Y1" s="2"/>
      <c r="Z1" s="2"/>
      <c r="AA1" s="2"/>
    </row>
    <row r="2" spans="1:27" ht="15.75" customHeight="1" x14ac:dyDescent="0.15">
      <c r="A2" s="3" t="s">
        <v>17</v>
      </c>
      <c r="B2" s="4">
        <v>1</v>
      </c>
      <c r="C2" s="4">
        <v>10000</v>
      </c>
      <c r="D2" s="4">
        <v>1</v>
      </c>
      <c r="E2" s="4">
        <v>1</v>
      </c>
      <c r="F2" s="4">
        <v>1</v>
      </c>
      <c r="G2" s="5">
        <f t="shared" ref="G2:G5" si="0">D2*E2</f>
        <v>1</v>
      </c>
      <c r="H2" s="5">
        <f t="shared" ref="H2:H5" si="1">G2*F2</f>
        <v>1</v>
      </c>
      <c r="I2" s="5">
        <f t="shared" ref="I2:I5" si="2">H2*10</f>
        <v>10</v>
      </c>
      <c r="J2" s="5">
        <f t="shared" ref="J2:J5" si="3">H3/I2</f>
        <v>1</v>
      </c>
      <c r="K2" s="5">
        <f t="shared" ref="K2:K5" si="4">H2*C2</f>
        <v>10000</v>
      </c>
      <c r="L2" s="5">
        <f t="shared" ref="L2:L5" si="5">G2*C2</f>
        <v>10000</v>
      </c>
      <c r="M2" s="5">
        <f t="shared" ref="M2:M5" si="6">Q2*K2</f>
        <v>10000</v>
      </c>
      <c r="N2" s="4">
        <v>0</v>
      </c>
      <c r="O2" s="5">
        <f t="shared" ref="O2:O5" si="7">L2*N2</f>
        <v>0</v>
      </c>
      <c r="P2" s="4" t="s">
        <v>18</v>
      </c>
      <c r="Q2" s="4">
        <v>1</v>
      </c>
    </row>
    <row r="3" spans="1:27" ht="15.75" customHeight="1" x14ac:dyDescent="0.15">
      <c r="A3" s="3" t="s">
        <v>19</v>
      </c>
      <c r="B3" s="4">
        <v>2</v>
      </c>
      <c r="C3" s="4">
        <v>3000</v>
      </c>
      <c r="D3" s="4">
        <v>1</v>
      </c>
      <c r="E3" s="4">
        <v>1</v>
      </c>
      <c r="F3" s="4">
        <v>10</v>
      </c>
      <c r="G3" s="5">
        <f t="shared" si="0"/>
        <v>1</v>
      </c>
      <c r="H3" s="5">
        <f t="shared" si="1"/>
        <v>10</v>
      </c>
      <c r="I3" s="5">
        <f t="shared" si="2"/>
        <v>100</v>
      </c>
      <c r="J3" s="5">
        <f t="shared" si="3"/>
        <v>0.75</v>
      </c>
      <c r="K3" s="5">
        <f t="shared" si="4"/>
        <v>30000</v>
      </c>
      <c r="L3" s="5">
        <f t="shared" si="5"/>
        <v>3000</v>
      </c>
      <c r="M3" s="5">
        <f t="shared" si="6"/>
        <v>30000</v>
      </c>
      <c r="N3" s="4">
        <v>1</v>
      </c>
      <c r="O3" s="5">
        <f t="shared" si="7"/>
        <v>3000</v>
      </c>
      <c r="P3" s="4" t="s">
        <v>20</v>
      </c>
      <c r="Q3" s="4">
        <v>1</v>
      </c>
    </row>
    <row r="4" spans="1:27" ht="15.75" customHeight="1" x14ac:dyDescent="0.15">
      <c r="A4" s="3" t="s">
        <v>22</v>
      </c>
      <c r="B4" s="4">
        <v>3</v>
      </c>
      <c r="C4" s="4">
        <v>750</v>
      </c>
      <c r="D4" s="4">
        <v>3</v>
      </c>
      <c r="E4" s="4">
        <v>1</v>
      </c>
      <c r="F4" s="4">
        <v>25</v>
      </c>
      <c r="G4" s="5">
        <f t="shared" si="0"/>
        <v>3</v>
      </c>
      <c r="H4" s="5">
        <f t="shared" si="1"/>
        <v>75</v>
      </c>
      <c r="I4" s="5">
        <f t="shared" si="2"/>
        <v>750</v>
      </c>
      <c r="J4" s="5">
        <f t="shared" si="3"/>
        <v>0.84</v>
      </c>
      <c r="K4" s="5">
        <f t="shared" si="4"/>
        <v>56250</v>
      </c>
      <c r="L4" s="5">
        <f t="shared" si="5"/>
        <v>2250</v>
      </c>
      <c r="M4" s="5">
        <f t="shared" si="6"/>
        <v>56250</v>
      </c>
      <c r="N4" s="4">
        <v>1</v>
      </c>
      <c r="O4" s="5">
        <f t="shared" si="7"/>
        <v>2250</v>
      </c>
      <c r="P4" s="4" t="s">
        <v>23</v>
      </c>
      <c r="Q4" s="4">
        <v>1</v>
      </c>
    </row>
    <row r="5" spans="1:27" ht="15.75" customHeight="1" x14ac:dyDescent="0.15">
      <c r="A5" s="3" t="s">
        <v>24</v>
      </c>
      <c r="B5" s="4">
        <v>4</v>
      </c>
      <c r="C5" s="4">
        <v>30</v>
      </c>
      <c r="D5" s="4">
        <v>5</v>
      </c>
      <c r="E5" s="4">
        <v>3</v>
      </c>
      <c r="F5" s="4">
        <v>42</v>
      </c>
      <c r="G5" s="5">
        <f t="shared" si="0"/>
        <v>15</v>
      </c>
      <c r="H5" s="5">
        <f t="shared" si="1"/>
        <v>630</v>
      </c>
      <c r="I5" s="5">
        <f t="shared" si="2"/>
        <v>6300</v>
      </c>
      <c r="J5" s="5">
        <f t="shared" si="3"/>
        <v>0</v>
      </c>
      <c r="K5" s="5">
        <f t="shared" si="4"/>
        <v>18900</v>
      </c>
      <c r="L5" s="5">
        <f t="shared" si="5"/>
        <v>450</v>
      </c>
      <c r="M5" s="5">
        <f t="shared" si="6"/>
        <v>18900</v>
      </c>
      <c r="N5" s="4">
        <v>1</v>
      </c>
      <c r="O5" s="5">
        <f t="shared" si="7"/>
        <v>450</v>
      </c>
      <c r="P5" s="4" t="s">
        <v>25</v>
      </c>
      <c r="Q5" s="4">
        <v>1</v>
      </c>
    </row>
    <row r="6" spans="1:27" ht="15.75" customHeight="1" x14ac:dyDescent="0.15">
      <c r="A6" s="7" t="s">
        <v>58</v>
      </c>
      <c r="B6" s="4">
        <v>5</v>
      </c>
      <c r="C6" s="4">
        <v>6</v>
      </c>
    </row>
    <row r="7" spans="1:27" ht="15.75" customHeight="1" x14ac:dyDescent="0.15">
      <c r="A7" s="7"/>
    </row>
    <row r="8" spans="1:27" ht="15.75" customHeight="1" x14ac:dyDescent="0.15">
      <c r="A8" s="7"/>
      <c r="C8" s="4" t="s">
        <v>35</v>
      </c>
    </row>
    <row r="9" spans="1:27" ht="28" x14ac:dyDescent="0.15">
      <c r="A9" s="3" t="s">
        <v>26</v>
      </c>
      <c r="B9" s="5">
        <f>SUM(O2:O5)</f>
        <v>5700</v>
      </c>
      <c r="C9" s="8">
        <f>B9/BaselineIITA!B11</f>
        <v>0.67296340023612755</v>
      </c>
    </row>
    <row r="10" spans="1:27" ht="15.75" customHeight="1" x14ac:dyDescent="0.15">
      <c r="A10" s="3" t="s">
        <v>27</v>
      </c>
      <c r="B10" s="5">
        <f>SUM(M2:M5)</f>
        <v>115150</v>
      </c>
      <c r="C10" s="8">
        <f>B10/BaselineIITA!B12</f>
        <v>0.96038365304420348</v>
      </c>
    </row>
    <row r="11" spans="1:27" ht="15.75" customHeight="1" x14ac:dyDescent="0.15">
      <c r="A11" s="3" t="s">
        <v>28</v>
      </c>
      <c r="B11" s="5">
        <f>SUM(M2:M5)/10000</f>
        <v>11.515000000000001</v>
      </c>
      <c r="C11" s="8">
        <f>B11/BaselineIITA!B13</f>
        <v>0.96038365304420348</v>
      </c>
    </row>
    <row r="12" spans="1:27" ht="15.75" customHeight="1" x14ac:dyDescent="0.15">
      <c r="A12" s="3" t="s">
        <v>29</v>
      </c>
      <c r="B12" s="8">
        <f>SUM(M2:M5)*0.000247105</f>
        <v>28.454140750000001</v>
      </c>
      <c r="C12" s="8">
        <f>B12/BaselineIITA!B14</f>
        <v>0.96038365304420348</v>
      </c>
    </row>
    <row r="13" spans="1:27" ht="15.75" customHeight="1" x14ac:dyDescent="0.15">
      <c r="A13" s="3" t="s">
        <v>30</v>
      </c>
      <c r="B13" s="4">
        <v>10</v>
      </c>
    </row>
    <row r="14" spans="1:27" ht="42" x14ac:dyDescent="0.15">
      <c r="A14" s="3" t="s">
        <v>31</v>
      </c>
    </row>
    <row r="15" spans="1:27" ht="15.75" customHeight="1" x14ac:dyDescent="0.15">
      <c r="A15" s="7"/>
    </row>
    <row r="16" spans="1:27" ht="15.75" customHeight="1" x14ac:dyDescent="0.15">
      <c r="A16" s="7"/>
    </row>
    <row r="17" spans="1:17" ht="15.75" customHeight="1" x14ac:dyDescent="0.15">
      <c r="A17" s="1"/>
      <c r="B17" s="1"/>
      <c r="C17" s="1"/>
      <c r="D17" s="1"/>
      <c r="E17" s="1"/>
      <c r="F17" s="1"/>
      <c r="G17" s="1"/>
      <c r="H17" s="1"/>
      <c r="I17" s="1"/>
      <c r="J17" s="1"/>
      <c r="K17" s="1"/>
      <c r="L17" s="1"/>
      <c r="M17" s="1"/>
      <c r="N17" s="1"/>
      <c r="O17" s="1"/>
      <c r="P17" s="1"/>
      <c r="Q17" s="1"/>
    </row>
    <row r="18" spans="1:17" ht="15.75" customHeight="1" x14ac:dyDescent="0.15">
      <c r="A18" s="7"/>
    </row>
    <row r="19" spans="1:17" ht="15.75" customHeight="1" x14ac:dyDescent="0.15">
      <c r="A19" s="7"/>
    </row>
    <row r="20" spans="1:17" ht="15.75" customHeight="1" x14ac:dyDescent="0.15">
      <c r="A20" s="7"/>
    </row>
    <row r="21" spans="1:17" ht="15.75" customHeight="1" x14ac:dyDescent="0.15">
      <c r="A21" s="7"/>
    </row>
    <row r="22" spans="1:17" ht="15.75" customHeight="1" x14ac:dyDescent="0.15">
      <c r="A22" s="7"/>
    </row>
    <row r="23" spans="1:17" ht="15.75" customHeight="1" x14ac:dyDescent="0.15">
      <c r="A23" s="7"/>
    </row>
    <row r="24" spans="1:17" ht="15.75" customHeight="1" x14ac:dyDescent="0.15">
      <c r="A24" s="7"/>
    </row>
    <row r="25" spans="1:17" ht="15.75" customHeight="1" x14ac:dyDescent="0.15">
      <c r="A25" s="7"/>
    </row>
    <row r="26" spans="1:17" ht="15.75" customHeight="1" x14ac:dyDescent="0.15">
      <c r="A26" s="7"/>
    </row>
    <row r="27" spans="1:17" ht="15.75" customHeight="1" x14ac:dyDescent="0.15">
      <c r="A27" s="7"/>
    </row>
    <row r="28" spans="1:17" ht="15.75" customHeight="1" x14ac:dyDescent="0.15">
      <c r="A28" s="7"/>
    </row>
    <row r="29" spans="1:17" ht="15.75" customHeight="1" x14ac:dyDescent="0.15">
      <c r="A29" s="7"/>
    </row>
    <row r="30" spans="1:17" ht="15.75" customHeight="1" x14ac:dyDescent="0.15">
      <c r="A30" s="7"/>
    </row>
    <row r="31" spans="1:17" ht="15.75" customHeight="1" x14ac:dyDescent="0.15">
      <c r="A31" s="7"/>
    </row>
    <row r="32" spans="1:17"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8"/>
  <sheetViews>
    <sheetView workbookViewId="0">
      <selection activeCell="B6" sqref="B6"/>
    </sheetView>
  </sheetViews>
  <sheetFormatPr baseColWidth="10" defaultColWidth="14.5" defaultRowHeight="15.75" customHeight="1" x14ac:dyDescent="0.15"/>
  <cols>
    <col min="1" max="1" width="20.6640625" customWidth="1"/>
    <col min="2" max="3" width="11.6640625" customWidth="1"/>
    <col min="4" max="4" width="9.5" customWidth="1"/>
    <col min="5" max="5" width="8.6640625" customWidth="1"/>
    <col min="8" max="9" width="9.1640625" customWidth="1"/>
    <col min="10" max="10" width="12" customWidth="1"/>
    <col min="13" max="13" width="11.5" customWidth="1"/>
    <col min="14" max="14" width="12.1640625" customWidth="1"/>
    <col min="15" max="15" width="12.6640625" customWidth="1"/>
    <col min="16" max="16" width="12.5" customWidth="1"/>
    <col min="17" max="17" width="11.5" customWidth="1"/>
  </cols>
  <sheetData>
    <row r="1" spans="1:26" ht="70"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T1" s="2"/>
      <c r="U1" s="2"/>
      <c r="V1" s="2"/>
      <c r="W1" s="2"/>
      <c r="X1" s="2"/>
      <c r="Y1" s="2"/>
      <c r="Z1" s="2"/>
    </row>
    <row r="2" spans="1:26" ht="15.75" customHeight="1" x14ac:dyDescent="0.15">
      <c r="A2" s="3" t="s">
        <v>17</v>
      </c>
      <c r="B2" s="4">
        <v>1</v>
      </c>
      <c r="C2" s="4">
        <v>10000</v>
      </c>
      <c r="D2" s="4">
        <v>1</v>
      </c>
      <c r="E2" s="4">
        <v>1</v>
      </c>
      <c r="F2" s="4">
        <v>1</v>
      </c>
      <c r="G2" s="5">
        <f t="shared" ref="G2:G5" si="0">D2*E2</f>
        <v>1</v>
      </c>
      <c r="H2" s="5">
        <f t="shared" ref="H2:H5" si="1">G2*F2</f>
        <v>1</v>
      </c>
      <c r="I2" s="5">
        <f t="shared" ref="I2:I5" si="2">H2*10</f>
        <v>10</v>
      </c>
      <c r="J2" s="5">
        <f t="shared" ref="J2:J4" si="3">H3/I2</f>
        <v>1</v>
      </c>
      <c r="K2" s="5">
        <f t="shared" ref="K2:K5" si="4">H2*C2</f>
        <v>10000</v>
      </c>
      <c r="L2" s="5">
        <f t="shared" ref="L2:L5" si="5">G2*C2</f>
        <v>10000</v>
      </c>
      <c r="M2" s="5">
        <f t="shared" ref="M2:M5" si="6">Q2*K2</f>
        <v>10000</v>
      </c>
      <c r="N2" s="4">
        <v>0</v>
      </c>
      <c r="O2" s="5">
        <f t="shared" ref="O2:O5" si="7">L2*N2</f>
        <v>0</v>
      </c>
      <c r="P2" s="4" t="s">
        <v>18</v>
      </c>
      <c r="Q2" s="4">
        <v>1</v>
      </c>
    </row>
    <row r="3" spans="1:26" ht="15.75" customHeight="1" x14ac:dyDescent="0.15">
      <c r="A3" s="3" t="s">
        <v>19</v>
      </c>
      <c r="B3" s="4">
        <v>2</v>
      </c>
      <c r="C3" s="4">
        <v>2500</v>
      </c>
      <c r="D3" s="4">
        <v>1</v>
      </c>
      <c r="E3" s="4">
        <v>1</v>
      </c>
      <c r="F3" s="4">
        <v>10</v>
      </c>
      <c r="G3" s="5">
        <f t="shared" si="0"/>
        <v>1</v>
      </c>
      <c r="H3" s="5">
        <f t="shared" si="1"/>
        <v>10</v>
      </c>
      <c r="I3" s="5">
        <f t="shared" si="2"/>
        <v>100</v>
      </c>
      <c r="J3" s="5">
        <f t="shared" si="3"/>
        <v>0.75</v>
      </c>
      <c r="K3" s="5">
        <f t="shared" si="4"/>
        <v>25000</v>
      </c>
      <c r="L3" s="5">
        <f t="shared" si="5"/>
        <v>2500</v>
      </c>
      <c r="M3" s="5">
        <f t="shared" si="6"/>
        <v>25000</v>
      </c>
      <c r="N3" s="4">
        <v>1</v>
      </c>
      <c r="O3" s="5">
        <f t="shared" si="7"/>
        <v>2500</v>
      </c>
      <c r="P3" s="4" t="s">
        <v>20</v>
      </c>
      <c r="Q3" s="4">
        <v>1</v>
      </c>
    </row>
    <row r="4" spans="1:26" ht="15.75" customHeight="1" x14ac:dyDescent="0.15">
      <c r="A4" s="3" t="s">
        <v>22</v>
      </c>
      <c r="B4" s="4">
        <v>3</v>
      </c>
      <c r="C4" s="4">
        <v>80</v>
      </c>
      <c r="D4" s="4">
        <v>3</v>
      </c>
      <c r="E4" s="4">
        <v>1</v>
      </c>
      <c r="F4" s="4">
        <v>25</v>
      </c>
      <c r="G4" s="5">
        <f t="shared" si="0"/>
        <v>3</v>
      </c>
      <c r="H4" s="5">
        <f t="shared" si="1"/>
        <v>75</v>
      </c>
      <c r="I4" s="5">
        <f t="shared" si="2"/>
        <v>750</v>
      </c>
      <c r="J4" s="5">
        <f t="shared" si="3"/>
        <v>0.84</v>
      </c>
      <c r="K4" s="5">
        <f t="shared" si="4"/>
        <v>6000</v>
      </c>
      <c r="L4" s="5">
        <f t="shared" si="5"/>
        <v>240</v>
      </c>
      <c r="M4" s="5">
        <f t="shared" si="6"/>
        <v>6000</v>
      </c>
      <c r="N4" s="4">
        <v>1</v>
      </c>
      <c r="O4" s="5">
        <f t="shared" si="7"/>
        <v>240</v>
      </c>
      <c r="P4" s="4" t="s">
        <v>23</v>
      </c>
      <c r="Q4" s="4">
        <v>1</v>
      </c>
    </row>
    <row r="5" spans="1:26" ht="15.75" customHeight="1" x14ac:dyDescent="0.15">
      <c r="A5" s="3" t="s">
        <v>24</v>
      </c>
      <c r="B5" s="4">
        <v>4</v>
      </c>
      <c r="C5" s="4">
        <v>30</v>
      </c>
      <c r="D5" s="4">
        <v>5</v>
      </c>
      <c r="E5" s="4">
        <v>3</v>
      </c>
      <c r="F5" s="4">
        <v>42</v>
      </c>
      <c r="G5" s="5">
        <f t="shared" si="0"/>
        <v>15</v>
      </c>
      <c r="H5" s="5">
        <f t="shared" si="1"/>
        <v>630</v>
      </c>
      <c r="I5" s="5">
        <f t="shared" si="2"/>
        <v>6300</v>
      </c>
      <c r="J5" s="5">
        <f>J6/I5</f>
        <v>0</v>
      </c>
      <c r="K5" s="5">
        <f t="shared" si="4"/>
        <v>18900</v>
      </c>
      <c r="L5" s="5">
        <f t="shared" si="5"/>
        <v>450</v>
      </c>
      <c r="M5" s="5">
        <f t="shared" si="6"/>
        <v>18900</v>
      </c>
      <c r="N5" s="4">
        <v>1</v>
      </c>
      <c r="O5" s="5">
        <f t="shared" si="7"/>
        <v>450</v>
      </c>
      <c r="P5" s="4" t="s">
        <v>25</v>
      </c>
      <c r="Q5" s="4">
        <v>1</v>
      </c>
    </row>
    <row r="6" spans="1:26" ht="15.75" customHeight="1" x14ac:dyDescent="0.15">
      <c r="A6" s="7" t="s">
        <v>58</v>
      </c>
      <c r="B6" s="4">
        <v>5</v>
      </c>
      <c r="C6" s="4">
        <v>6</v>
      </c>
    </row>
    <row r="7" spans="1:26" ht="15.75" customHeight="1" x14ac:dyDescent="0.15">
      <c r="A7" s="7"/>
    </row>
    <row r="8" spans="1:26" ht="15.75" customHeight="1" x14ac:dyDescent="0.15">
      <c r="A8" s="7"/>
      <c r="C8" s="4" t="s">
        <v>35</v>
      </c>
    </row>
    <row r="9" spans="1:26" ht="28" x14ac:dyDescent="0.15">
      <c r="A9" s="3" t="s">
        <v>26</v>
      </c>
      <c r="B9" s="5">
        <f>SUM(O2:O5)</f>
        <v>3190</v>
      </c>
      <c r="C9" s="8">
        <f>B9/BaselineIITA!B11</f>
        <v>0.37662337662337664</v>
      </c>
    </row>
    <row r="10" spans="1:26" ht="15.75" customHeight="1" x14ac:dyDescent="0.15">
      <c r="A10" s="3" t="s">
        <v>27</v>
      </c>
      <c r="B10" s="5">
        <f>SUM(M2:M5)</f>
        <v>59900</v>
      </c>
      <c r="C10" s="8">
        <f>B10/BaselineIITA!B12</f>
        <v>0.49958298582151794</v>
      </c>
    </row>
    <row r="11" spans="1:26" ht="15.75" customHeight="1" x14ac:dyDescent="0.15">
      <c r="A11" s="3" t="s">
        <v>28</v>
      </c>
      <c r="B11" s="5">
        <f>SUM(M2:M5)/10000</f>
        <v>5.99</v>
      </c>
      <c r="C11" s="8">
        <f>B11/BaselineIITA!B13</f>
        <v>0.49958298582151794</v>
      </c>
    </row>
    <row r="12" spans="1:26" ht="15.75" customHeight="1" x14ac:dyDescent="0.15">
      <c r="A12" s="3" t="s">
        <v>29</v>
      </c>
      <c r="B12" s="8">
        <f>SUM(M2:M5)*0.000247105</f>
        <v>14.8015895</v>
      </c>
      <c r="C12" s="8">
        <f>B12/BaselineIITA!B14</f>
        <v>0.49958298582151789</v>
      </c>
    </row>
    <row r="13" spans="1:26" ht="15.75" customHeight="1" x14ac:dyDescent="0.15">
      <c r="A13" s="3" t="s">
        <v>30</v>
      </c>
      <c r="B13" s="4">
        <v>10</v>
      </c>
    </row>
    <row r="14" spans="1:26" ht="42" x14ac:dyDescent="0.15">
      <c r="A14" s="3" t="s">
        <v>31</v>
      </c>
    </row>
    <row r="15" spans="1:26" ht="15.75" customHeight="1" x14ac:dyDescent="0.15">
      <c r="A15" s="7"/>
    </row>
    <row r="16" spans="1:26" ht="15.75" customHeight="1" x14ac:dyDescent="0.15">
      <c r="A16" s="7"/>
    </row>
    <row r="17" spans="1:17" ht="15.75" customHeight="1" x14ac:dyDescent="0.15">
      <c r="A17" s="9"/>
      <c r="B17" s="9"/>
      <c r="C17" s="9"/>
      <c r="D17" s="9"/>
      <c r="E17" s="9"/>
      <c r="F17" s="9"/>
      <c r="G17" s="9"/>
      <c r="H17" s="9"/>
      <c r="I17" s="9"/>
      <c r="J17" s="9"/>
      <c r="K17" s="9"/>
      <c r="L17" s="9"/>
      <c r="M17" s="9"/>
      <c r="N17" s="9"/>
      <c r="O17" s="9"/>
      <c r="P17" s="9"/>
      <c r="Q17" s="9"/>
    </row>
    <row r="18" spans="1:17" ht="15.75" customHeight="1" x14ac:dyDescent="0.15">
      <c r="A18" s="7"/>
    </row>
    <row r="19" spans="1:17" ht="15.75" customHeight="1" x14ac:dyDescent="0.15">
      <c r="A19" s="7"/>
    </row>
    <row r="20" spans="1:17" ht="15.75" customHeight="1" x14ac:dyDescent="0.15">
      <c r="A20" s="7"/>
    </row>
    <row r="21" spans="1:17" ht="15.75" customHeight="1" x14ac:dyDescent="0.15">
      <c r="A21" s="7"/>
    </row>
    <row r="22" spans="1:17" ht="15.75" customHeight="1" x14ac:dyDescent="0.15">
      <c r="A22" s="7"/>
    </row>
    <row r="23" spans="1:17" ht="15.75" customHeight="1" x14ac:dyDescent="0.15">
      <c r="A23" s="7"/>
    </row>
    <row r="24" spans="1:17" ht="15.75" customHeight="1" x14ac:dyDescent="0.15">
      <c r="A24" s="7"/>
    </row>
    <row r="25" spans="1:17" ht="15.75" customHeight="1" x14ac:dyDescent="0.15">
      <c r="A25" s="7"/>
    </row>
    <row r="26" spans="1:17" ht="15.75" customHeight="1" x14ac:dyDescent="0.15">
      <c r="A26" s="7"/>
    </row>
    <row r="27" spans="1:17" ht="15.75" customHeight="1" x14ac:dyDescent="0.15">
      <c r="A27" s="7"/>
    </row>
    <row r="28" spans="1:17" ht="15.75" customHeight="1" x14ac:dyDescent="0.15">
      <c r="A28" s="7"/>
    </row>
    <row r="29" spans="1:17" ht="15.75" customHeight="1" x14ac:dyDescent="0.15">
      <c r="A29" s="7"/>
    </row>
    <row r="30" spans="1:17" ht="15.75" customHeight="1" x14ac:dyDescent="0.15">
      <c r="A30" s="7"/>
    </row>
    <row r="31" spans="1:17" ht="15.75" customHeight="1" x14ac:dyDescent="0.15">
      <c r="A31" s="7"/>
    </row>
    <row r="32" spans="1:17"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3" x14ac:dyDescent="0.15">
      <c r="A47" s="7"/>
    </row>
    <row r="48" spans="1:1" ht="13" x14ac:dyDescent="0.15">
      <c r="A48" s="7"/>
    </row>
    <row r="49" spans="1:1" ht="13" x14ac:dyDescent="0.15">
      <c r="A49" s="7"/>
    </row>
    <row r="50" spans="1:1" ht="13" x14ac:dyDescent="0.15">
      <c r="A50" s="7"/>
    </row>
    <row r="51" spans="1:1" ht="13" x14ac:dyDescent="0.15">
      <c r="A51" s="7"/>
    </row>
    <row r="52" spans="1:1" ht="13" x14ac:dyDescent="0.15">
      <c r="A52" s="7"/>
    </row>
    <row r="53" spans="1:1" ht="13" x14ac:dyDescent="0.15">
      <c r="A53" s="7"/>
    </row>
    <row r="54" spans="1:1" ht="13" x14ac:dyDescent="0.15">
      <c r="A54" s="7"/>
    </row>
    <row r="55" spans="1:1" ht="13" x14ac:dyDescent="0.15">
      <c r="A55" s="7"/>
    </row>
    <row r="56" spans="1:1" ht="13" x14ac:dyDescent="0.15">
      <c r="A56" s="7"/>
    </row>
    <row r="57" spans="1:1" ht="13" x14ac:dyDescent="0.15">
      <c r="A57" s="7"/>
    </row>
    <row r="58" spans="1:1" ht="13" x14ac:dyDescent="0.15">
      <c r="A58" s="7"/>
    </row>
    <row r="59" spans="1:1" ht="13" x14ac:dyDescent="0.15">
      <c r="A59" s="7"/>
    </row>
    <row r="60" spans="1:1" ht="13" x14ac:dyDescent="0.15">
      <c r="A60" s="7"/>
    </row>
    <row r="61" spans="1:1" ht="13" x14ac:dyDescent="0.15">
      <c r="A61" s="7"/>
    </row>
    <row r="62" spans="1:1" ht="13" x14ac:dyDescent="0.15">
      <c r="A62" s="7"/>
    </row>
    <row r="63" spans="1:1" ht="13" x14ac:dyDescent="0.15">
      <c r="A63" s="7"/>
    </row>
    <row r="64" spans="1:1" ht="13" x14ac:dyDescent="0.15">
      <c r="A64" s="7"/>
    </row>
    <row r="65" spans="1:1" ht="13" x14ac:dyDescent="0.15">
      <c r="A65" s="7"/>
    </row>
    <row r="66" spans="1:1" ht="13" x14ac:dyDescent="0.15">
      <c r="A66" s="7"/>
    </row>
    <row r="67" spans="1:1" ht="13" x14ac:dyDescent="0.15">
      <c r="A67" s="7"/>
    </row>
    <row r="68" spans="1:1" ht="13" x14ac:dyDescent="0.15">
      <c r="A68" s="7"/>
    </row>
    <row r="69" spans="1:1" ht="13" x14ac:dyDescent="0.15">
      <c r="A69" s="7"/>
    </row>
    <row r="70" spans="1:1" ht="13" x14ac:dyDescent="0.15">
      <c r="A70" s="7"/>
    </row>
    <row r="71" spans="1:1" ht="13" x14ac:dyDescent="0.15">
      <c r="A71" s="7"/>
    </row>
    <row r="72" spans="1:1" ht="13" x14ac:dyDescent="0.15">
      <c r="A72" s="7"/>
    </row>
    <row r="73" spans="1:1" ht="13" x14ac:dyDescent="0.15">
      <c r="A73" s="7"/>
    </row>
    <row r="74" spans="1:1" ht="13" x14ac:dyDescent="0.15">
      <c r="A74" s="7"/>
    </row>
    <row r="75" spans="1:1" ht="13" x14ac:dyDescent="0.15">
      <c r="A75" s="7"/>
    </row>
    <row r="76" spans="1:1" ht="13" x14ac:dyDescent="0.15">
      <c r="A76" s="7"/>
    </row>
    <row r="77" spans="1:1" ht="13" x14ac:dyDescent="0.15">
      <c r="A77" s="7"/>
    </row>
    <row r="78" spans="1:1" ht="13" x14ac:dyDescent="0.15">
      <c r="A78" s="7"/>
    </row>
    <row r="79" spans="1:1" ht="13" x14ac:dyDescent="0.15">
      <c r="A79" s="7"/>
    </row>
    <row r="80" spans="1:1" ht="13" x14ac:dyDescent="0.15">
      <c r="A80" s="7"/>
    </row>
    <row r="81" spans="1:1" ht="13" x14ac:dyDescent="0.15">
      <c r="A81" s="7"/>
    </row>
    <row r="82" spans="1:1" ht="13" x14ac:dyDescent="0.15">
      <c r="A82" s="7"/>
    </row>
    <row r="83" spans="1:1" ht="13" x14ac:dyDescent="0.15">
      <c r="A83" s="7"/>
    </row>
    <row r="84" spans="1:1" ht="13" x14ac:dyDescent="0.15">
      <c r="A84" s="7"/>
    </row>
    <row r="85" spans="1:1" ht="13" x14ac:dyDescent="0.15">
      <c r="A85" s="7"/>
    </row>
    <row r="86" spans="1:1" ht="13" x14ac:dyDescent="0.15">
      <c r="A86" s="7"/>
    </row>
    <row r="87" spans="1:1" ht="13" x14ac:dyDescent="0.15">
      <c r="A87" s="7"/>
    </row>
    <row r="88" spans="1:1" ht="13" x14ac:dyDescent="0.15">
      <c r="A88" s="7"/>
    </row>
    <row r="89" spans="1:1" ht="13" x14ac:dyDescent="0.15">
      <c r="A89" s="7"/>
    </row>
    <row r="90" spans="1:1" ht="13" x14ac:dyDescent="0.15">
      <c r="A90" s="7"/>
    </row>
    <row r="91" spans="1:1" ht="13" x14ac:dyDescent="0.15">
      <c r="A91" s="7"/>
    </row>
    <row r="92" spans="1:1" ht="13" x14ac:dyDescent="0.15">
      <c r="A92" s="7"/>
    </row>
    <row r="93" spans="1:1" ht="13" x14ac:dyDescent="0.15">
      <c r="A93" s="7"/>
    </row>
    <row r="94" spans="1:1" ht="13" x14ac:dyDescent="0.15">
      <c r="A94" s="7"/>
    </row>
    <row r="95" spans="1:1" ht="13" x14ac:dyDescent="0.15">
      <c r="A95" s="7"/>
    </row>
    <row r="96" spans="1:1" ht="13" x14ac:dyDescent="0.15">
      <c r="A96" s="7"/>
    </row>
    <row r="97" spans="1:1" ht="13" x14ac:dyDescent="0.15">
      <c r="A97" s="7"/>
    </row>
    <row r="98" spans="1:1" ht="13" x14ac:dyDescent="0.15">
      <c r="A98" s="7"/>
    </row>
    <row r="99" spans="1:1" ht="13" x14ac:dyDescent="0.15">
      <c r="A99" s="7"/>
    </row>
    <row r="100" spans="1:1" ht="13" x14ac:dyDescent="0.15">
      <c r="A100" s="7"/>
    </row>
    <row r="101" spans="1:1" ht="13" x14ac:dyDescent="0.15">
      <c r="A101" s="7"/>
    </row>
    <row r="102" spans="1:1" ht="13" x14ac:dyDescent="0.15">
      <c r="A102" s="7"/>
    </row>
    <row r="103" spans="1:1" ht="13" x14ac:dyDescent="0.15">
      <c r="A103" s="7"/>
    </row>
    <row r="104" spans="1:1" ht="13" x14ac:dyDescent="0.15">
      <c r="A104" s="7"/>
    </row>
    <row r="105" spans="1:1" ht="13" x14ac:dyDescent="0.15">
      <c r="A105" s="7"/>
    </row>
    <row r="106" spans="1:1" ht="13" x14ac:dyDescent="0.15">
      <c r="A106" s="7"/>
    </row>
    <row r="107" spans="1:1" ht="13" x14ac:dyDescent="0.15">
      <c r="A107" s="7"/>
    </row>
    <row r="108" spans="1:1" ht="13" x14ac:dyDescent="0.15">
      <c r="A108" s="7"/>
    </row>
    <row r="109" spans="1:1" ht="13" x14ac:dyDescent="0.15">
      <c r="A109" s="7"/>
    </row>
    <row r="110" spans="1:1" ht="13" x14ac:dyDescent="0.15">
      <c r="A110" s="7"/>
    </row>
    <row r="111" spans="1:1" ht="13" x14ac:dyDescent="0.15">
      <c r="A111" s="7"/>
    </row>
    <row r="112" spans="1:1" ht="13" x14ac:dyDescent="0.15">
      <c r="A112" s="7"/>
    </row>
    <row r="113" spans="1:1" ht="13" x14ac:dyDescent="0.15">
      <c r="A113" s="7"/>
    </row>
    <row r="114" spans="1:1" ht="13" x14ac:dyDescent="0.15">
      <c r="A114" s="7"/>
    </row>
    <row r="115" spans="1:1" ht="13" x14ac:dyDescent="0.15">
      <c r="A115" s="7"/>
    </row>
    <row r="116" spans="1:1" ht="13" x14ac:dyDescent="0.15">
      <c r="A116" s="7"/>
    </row>
    <row r="117" spans="1:1" ht="13" x14ac:dyDescent="0.15">
      <c r="A117" s="7"/>
    </row>
    <row r="118" spans="1:1" ht="13" x14ac:dyDescent="0.15">
      <c r="A118" s="7"/>
    </row>
    <row r="119" spans="1:1" ht="13" x14ac:dyDescent="0.15">
      <c r="A119" s="7"/>
    </row>
    <row r="120" spans="1:1" ht="13" x14ac:dyDescent="0.15">
      <c r="A120" s="7"/>
    </row>
    <row r="121" spans="1:1" ht="13" x14ac:dyDescent="0.15">
      <c r="A121" s="7"/>
    </row>
    <row r="122" spans="1:1" ht="13" x14ac:dyDescent="0.15">
      <c r="A122" s="7"/>
    </row>
    <row r="123" spans="1:1" ht="13" x14ac:dyDescent="0.15">
      <c r="A123" s="7"/>
    </row>
    <row r="124" spans="1:1" ht="13" x14ac:dyDescent="0.15">
      <c r="A124" s="7"/>
    </row>
    <row r="125" spans="1:1" ht="13" x14ac:dyDescent="0.15">
      <c r="A125" s="7"/>
    </row>
    <row r="126" spans="1:1" ht="13" x14ac:dyDescent="0.15">
      <c r="A126" s="7"/>
    </row>
    <row r="127" spans="1:1" ht="13" x14ac:dyDescent="0.15">
      <c r="A127" s="7"/>
    </row>
    <row r="128" spans="1:1" ht="13" x14ac:dyDescent="0.15">
      <c r="A128" s="7"/>
    </row>
    <row r="129" spans="1:1" ht="13" x14ac:dyDescent="0.15">
      <c r="A129" s="7"/>
    </row>
    <row r="130" spans="1:1" ht="13" x14ac:dyDescent="0.15">
      <c r="A130" s="7"/>
    </row>
    <row r="131" spans="1:1" ht="13" x14ac:dyDescent="0.15">
      <c r="A131" s="7"/>
    </row>
    <row r="132" spans="1:1" ht="13" x14ac:dyDescent="0.15">
      <c r="A132" s="7"/>
    </row>
    <row r="133" spans="1:1" ht="13" x14ac:dyDescent="0.15">
      <c r="A133" s="7"/>
    </row>
    <row r="134" spans="1:1" ht="13" x14ac:dyDescent="0.15">
      <c r="A134" s="7"/>
    </row>
    <row r="135" spans="1:1" ht="13" x14ac:dyDescent="0.15">
      <c r="A135" s="7"/>
    </row>
    <row r="136" spans="1:1" ht="13" x14ac:dyDescent="0.15">
      <c r="A136" s="7"/>
    </row>
    <row r="137" spans="1:1" ht="13" x14ac:dyDescent="0.15">
      <c r="A137" s="7"/>
    </row>
    <row r="138" spans="1:1" ht="13" x14ac:dyDescent="0.15">
      <c r="A138" s="7"/>
    </row>
    <row r="139" spans="1:1" ht="13" x14ac:dyDescent="0.15">
      <c r="A139" s="7"/>
    </row>
    <row r="140" spans="1:1" ht="13" x14ac:dyDescent="0.15">
      <c r="A140" s="7"/>
    </row>
    <row r="141" spans="1:1" ht="13" x14ac:dyDescent="0.15">
      <c r="A141" s="7"/>
    </row>
    <row r="142" spans="1:1" ht="13" x14ac:dyDescent="0.15">
      <c r="A142" s="7"/>
    </row>
    <row r="143" spans="1:1" ht="13" x14ac:dyDescent="0.15">
      <c r="A143" s="7"/>
    </row>
    <row r="144" spans="1:1" ht="13" x14ac:dyDescent="0.15">
      <c r="A144" s="7"/>
    </row>
    <row r="145" spans="1:1" ht="13" x14ac:dyDescent="0.15">
      <c r="A145" s="7"/>
    </row>
    <row r="146" spans="1:1" ht="13" x14ac:dyDescent="0.15">
      <c r="A146" s="7"/>
    </row>
    <row r="147" spans="1:1" ht="13" x14ac:dyDescent="0.15">
      <c r="A147" s="7"/>
    </row>
    <row r="148" spans="1:1" ht="13" x14ac:dyDescent="0.15">
      <c r="A148" s="7"/>
    </row>
    <row r="149" spans="1:1" ht="13" x14ac:dyDescent="0.15">
      <c r="A149" s="7"/>
    </row>
    <row r="150" spans="1:1" ht="13" x14ac:dyDescent="0.15">
      <c r="A150" s="7"/>
    </row>
    <row r="151" spans="1:1" ht="13" x14ac:dyDescent="0.15">
      <c r="A151" s="7"/>
    </row>
    <row r="152" spans="1:1" ht="13" x14ac:dyDescent="0.15">
      <c r="A152" s="7"/>
    </row>
    <row r="153" spans="1:1" ht="13" x14ac:dyDescent="0.15">
      <c r="A153" s="7"/>
    </row>
    <row r="154" spans="1:1" ht="13" x14ac:dyDescent="0.15">
      <c r="A154" s="7"/>
    </row>
    <row r="155" spans="1:1" ht="13" x14ac:dyDescent="0.15">
      <c r="A155" s="7"/>
    </row>
    <row r="156" spans="1:1" ht="13" x14ac:dyDescent="0.15">
      <c r="A156" s="7"/>
    </row>
    <row r="157" spans="1:1" ht="13" x14ac:dyDescent="0.15">
      <c r="A157" s="7"/>
    </row>
    <row r="158" spans="1:1" ht="13" x14ac:dyDescent="0.15">
      <c r="A158" s="7"/>
    </row>
    <row r="159" spans="1:1" ht="13" x14ac:dyDescent="0.15">
      <c r="A159" s="7"/>
    </row>
    <row r="160" spans="1:1" ht="13" x14ac:dyDescent="0.15">
      <c r="A160" s="7"/>
    </row>
    <row r="161" spans="1:1" ht="13" x14ac:dyDescent="0.15">
      <c r="A161" s="7"/>
    </row>
    <row r="162" spans="1:1" ht="13" x14ac:dyDescent="0.15">
      <c r="A162" s="7"/>
    </row>
    <row r="163" spans="1:1" ht="13" x14ac:dyDescent="0.15">
      <c r="A163" s="7"/>
    </row>
    <row r="164" spans="1:1" ht="13" x14ac:dyDescent="0.15">
      <c r="A164" s="7"/>
    </row>
    <row r="165" spans="1:1" ht="13" x14ac:dyDescent="0.15">
      <c r="A165" s="7"/>
    </row>
    <row r="166" spans="1:1" ht="13" x14ac:dyDescent="0.15">
      <c r="A166" s="7"/>
    </row>
    <row r="167" spans="1:1" ht="13" x14ac:dyDescent="0.15">
      <c r="A167" s="7"/>
    </row>
    <row r="168" spans="1:1" ht="13" x14ac:dyDescent="0.15">
      <c r="A168" s="7"/>
    </row>
    <row r="169" spans="1:1" ht="13" x14ac:dyDescent="0.15">
      <c r="A169" s="7"/>
    </row>
    <row r="170" spans="1:1" ht="13" x14ac:dyDescent="0.15">
      <c r="A170" s="7"/>
    </row>
    <row r="171" spans="1:1" ht="13" x14ac:dyDescent="0.15">
      <c r="A171" s="7"/>
    </row>
    <row r="172" spans="1:1" ht="13" x14ac:dyDescent="0.15">
      <c r="A172" s="7"/>
    </row>
    <row r="173" spans="1:1" ht="13" x14ac:dyDescent="0.15">
      <c r="A173" s="7"/>
    </row>
    <row r="174" spans="1:1" ht="13" x14ac:dyDescent="0.15">
      <c r="A174" s="7"/>
    </row>
    <row r="175" spans="1:1" ht="13" x14ac:dyDescent="0.15">
      <c r="A175" s="7"/>
    </row>
    <row r="176" spans="1:1" ht="13" x14ac:dyDescent="0.15">
      <c r="A176" s="7"/>
    </row>
    <row r="177" spans="1:1" ht="13" x14ac:dyDescent="0.15">
      <c r="A177" s="7"/>
    </row>
    <row r="178" spans="1:1" ht="13" x14ac:dyDescent="0.15">
      <c r="A178" s="7"/>
    </row>
    <row r="179" spans="1:1" ht="13" x14ac:dyDescent="0.15">
      <c r="A179" s="7"/>
    </row>
    <row r="180" spans="1:1" ht="13" x14ac:dyDescent="0.15">
      <c r="A180" s="7"/>
    </row>
    <row r="181" spans="1:1" ht="13" x14ac:dyDescent="0.15">
      <c r="A181" s="7"/>
    </row>
    <row r="182" spans="1:1" ht="13" x14ac:dyDescent="0.15">
      <c r="A182" s="7"/>
    </row>
    <row r="183" spans="1:1" ht="13" x14ac:dyDescent="0.15">
      <c r="A183" s="7"/>
    </row>
    <row r="184" spans="1:1" ht="13" x14ac:dyDescent="0.15">
      <c r="A184" s="7"/>
    </row>
    <row r="185" spans="1:1" ht="13" x14ac:dyDescent="0.15">
      <c r="A185" s="7"/>
    </row>
    <row r="186" spans="1:1" ht="13" x14ac:dyDescent="0.15">
      <c r="A186" s="7"/>
    </row>
    <row r="187" spans="1:1" ht="13" x14ac:dyDescent="0.15">
      <c r="A187" s="7"/>
    </row>
    <row r="188" spans="1:1" ht="13" x14ac:dyDescent="0.15">
      <c r="A188" s="7"/>
    </row>
    <row r="189" spans="1:1" ht="13" x14ac:dyDescent="0.15">
      <c r="A189" s="7"/>
    </row>
    <row r="190" spans="1:1" ht="13" x14ac:dyDescent="0.15">
      <c r="A190" s="7"/>
    </row>
    <row r="191" spans="1:1" ht="13" x14ac:dyDescent="0.15">
      <c r="A191" s="7"/>
    </row>
    <row r="192" spans="1:1" ht="13" x14ac:dyDescent="0.15">
      <c r="A192" s="7"/>
    </row>
    <row r="193" spans="1:1" ht="13" x14ac:dyDescent="0.15">
      <c r="A193" s="7"/>
    </row>
    <row r="194" spans="1:1" ht="13" x14ac:dyDescent="0.15">
      <c r="A194" s="7"/>
    </row>
    <row r="195" spans="1:1" ht="13" x14ac:dyDescent="0.15">
      <c r="A195" s="7"/>
    </row>
    <row r="196" spans="1:1" ht="13" x14ac:dyDescent="0.15">
      <c r="A196" s="7"/>
    </row>
    <row r="197" spans="1:1" ht="13" x14ac:dyDescent="0.15">
      <c r="A197" s="7"/>
    </row>
    <row r="198" spans="1:1" ht="13" x14ac:dyDescent="0.15">
      <c r="A198" s="7"/>
    </row>
    <row r="199" spans="1:1" ht="13" x14ac:dyDescent="0.15">
      <c r="A199" s="7"/>
    </row>
    <row r="200" spans="1:1" ht="13" x14ac:dyDescent="0.15">
      <c r="A200" s="7"/>
    </row>
    <row r="201" spans="1:1" ht="13" x14ac:dyDescent="0.15">
      <c r="A201" s="7"/>
    </row>
    <row r="202" spans="1:1" ht="13" x14ac:dyDescent="0.15">
      <c r="A202" s="7"/>
    </row>
    <row r="203" spans="1:1" ht="13" x14ac:dyDescent="0.15">
      <c r="A203" s="7"/>
    </row>
    <row r="204" spans="1:1" ht="13" x14ac:dyDescent="0.15">
      <c r="A204" s="7"/>
    </row>
    <row r="205" spans="1:1" ht="13" x14ac:dyDescent="0.15">
      <c r="A205" s="7"/>
    </row>
    <row r="206" spans="1:1" ht="13" x14ac:dyDescent="0.15">
      <c r="A206" s="7"/>
    </row>
    <row r="207" spans="1:1" ht="13" x14ac:dyDescent="0.15">
      <c r="A207" s="7"/>
    </row>
    <row r="208" spans="1:1" ht="13" x14ac:dyDescent="0.15">
      <c r="A208" s="7"/>
    </row>
    <row r="209" spans="1:1" ht="13" x14ac:dyDescent="0.15">
      <c r="A209" s="7"/>
    </row>
    <row r="210" spans="1:1" ht="13" x14ac:dyDescent="0.15">
      <c r="A210" s="7"/>
    </row>
    <row r="211" spans="1:1" ht="13" x14ac:dyDescent="0.15">
      <c r="A211" s="7"/>
    </row>
    <row r="212" spans="1:1" ht="13" x14ac:dyDescent="0.15">
      <c r="A212" s="7"/>
    </row>
    <row r="213" spans="1:1" ht="13" x14ac:dyDescent="0.15">
      <c r="A213" s="7"/>
    </row>
    <row r="214" spans="1:1" ht="13" x14ac:dyDescent="0.15">
      <c r="A214" s="7"/>
    </row>
    <row r="215" spans="1:1" ht="13" x14ac:dyDescent="0.15">
      <c r="A215" s="7"/>
    </row>
    <row r="216" spans="1:1" ht="13" x14ac:dyDescent="0.15">
      <c r="A216" s="7"/>
    </row>
    <row r="217" spans="1:1" ht="13" x14ac:dyDescent="0.15">
      <c r="A217" s="7"/>
    </row>
    <row r="218" spans="1:1" ht="13" x14ac:dyDescent="0.15">
      <c r="A218" s="7"/>
    </row>
    <row r="219" spans="1:1" ht="13" x14ac:dyDescent="0.15">
      <c r="A219" s="7"/>
    </row>
    <row r="220" spans="1:1" ht="13" x14ac:dyDescent="0.15">
      <c r="A220" s="7"/>
    </row>
    <row r="221" spans="1:1" ht="13" x14ac:dyDescent="0.15">
      <c r="A221" s="7"/>
    </row>
    <row r="222" spans="1:1" ht="13" x14ac:dyDescent="0.15">
      <c r="A222" s="7"/>
    </row>
    <row r="223" spans="1:1" ht="13" x14ac:dyDescent="0.15">
      <c r="A223" s="7"/>
    </row>
    <row r="224" spans="1:1" ht="13" x14ac:dyDescent="0.15">
      <c r="A224" s="7"/>
    </row>
    <row r="225" spans="1:1" ht="13" x14ac:dyDescent="0.15">
      <c r="A225" s="7"/>
    </row>
    <row r="226" spans="1:1" ht="13" x14ac:dyDescent="0.15">
      <c r="A226" s="7"/>
    </row>
    <row r="227" spans="1:1" ht="13" x14ac:dyDescent="0.15">
      <c r="A227" s="7"/>
    </row>
    <row r="228" spans="1:1" ht="13" x14ac:dyDescent="0.15">
      <c r="A228" s="7"/>
    </row>
    <row r="229" spans="1:1" ht="13" x14ac:dyDescent="0.15">
      <c r="A229" s="7"/>
    </row>
    <row r="230" spans="1:1" ht="13" x14ac:dyDescent="0.15">
      <c r="A230" s="7"/>
    </row>
    <row r="231" spans="1:1" ht="13" x14ac:dyDescent="0.15">
      <c r="A231" s="7"/>
    </row>
    <row r="232" spans="1:1" ht="13" x14ac:dyDescent="0.15">
      <c r="A232" s="7"/>
    </row>
    <row r="233" spans="1:1" ht="13" x14ac:dyDescent="0.15">
      <c r="A233" s="7"/>
    </row>
    <row r="234" spans="1:1" ht="13" x14ac:dyDescent="0.15">
      <c r="A234" s="7"/>
    </row>
    <row r="235" spans="1:1" ht="13" x14ac:dyDescent="0.15">
      <c r="A235" s="7"/>
    </row>
    <row r="236" spans="1:1" ht="13" x14ac:dyDescent="0.15">
      <c r="A236" s="7"/>
    </row>
    <row r="237" spans="1:1" ht="13" x14ac:dyDescent="0.15">
      <c r="A237" s="7"/>
    </row>
    <row r="238" spans="1:1" ht="13" x14ac:dyDescent="0.15">
      <c r="A238" s="7"/>
    </row>
    <row r="239" spans="1:1" ht="13" x14ac:dyDescent="0.15">
      <c r="A239" s="7"/>
    </row>
    <row r="240" spans="1:1" ht="13" x14ac:dyDescent="0.15">
      <c r="A240" s="7"/>
    </row>
    <row r="241" spans="1:1" ht="13" x14ac:dyDescent="0.15">
      <c r="A241" s="7"/>
    </row>
    <row r="242" spans="1:1" ht="13" x14ac:dyDescent="0.15">
      <c r="A242" s="7"/>
    </row>
    <row r="243" spans="1:1" ht="13" x14ac:dyDescent="0.15">
      <c r="A243" s="7"/>
    </row>
    <row r="244" spans="1:1" ht="13" x14ac:dyDescent="0.15">
      <c r="A244" s="7"/>
    </row>
    <row r="245" spans="1:1" ht="13" x14ac:dyDescent="0.15">
      <c r="A245" s="7"/>
    </row>
    <row r="246" spans="1:1" ht="13" x14ac:dyDescent="0.15">
      <c r="A246" s="7"/>
    </row>
    <row r="247" spans="1:1" ht="13" x14ac:dyDescent="0.15">
      <c r="A247" s="7"/>
    </row>
    <row r="248" spans="1:1" ht="13" x14ac:dyDescent="0.15">
      <c r="A248" s="7"/>
    </row>
    <row r="249" spans="1:1" ht="13" x14ac:dyDescent="0.15">
      <c r="A249" s="7"/>
    </row>
    <row r="250" spans="1:1" ht="13" x14ac:dyDescent="0.15">
      <c r="A250" s="7"/>
    </row>
    <row r="251" spans="1:1" ht="13" x14ac:dyDescent="0.15">
      <c r="A251" s="7"/>
    </row>
    <row r="252" spans="1:1" ht="13" x14ac:dyDescent="0.15">
      <c r="A252" s="7"/>
    </row>
    <row r="253" spans="1:1" ht="13" x14ac:dyDescent="0.15">
      <c r="A253" s="7"/>
    </row>
    <row r="254" spans="1:1" ht="13" x14ac:dyDescent="0.15">
      <c r="A254" s="7"/>
    </row>
    <row r="255" spans="1:1" ht="13" x14ac:dyDescent="0.15">
      <c r="A255" s="7"/>
    </row>
    <row r="256" spans="1:1" ht="13" x14ac:dyDescent="0.15">
      <c r="A256" s="7"/>
    </row>
    <row r="257" spans="1:1" ht="13" x14ac:dyDescent="0.15">
      <c r="A257" s="7"/>
    </row>
    <row r="258" spans="1:1" ht="13" x14ac:dyDescent="0.15">
      <c r="A258" s="7"/>
    </row>
    <row r="259" spans="1:1" ht="13" x14ac:dyDescent="0.15">
      <c r="A259" s="7"/>
    </row>
    <row r="260" spans="1:1" ht="13" x14ac:dyDescent="0.15">
      <c r="A260" s="7"/>
    </row>
    <row r="261" spans="1:1" ht="13" x14ac:dyDescent="0.15">
      <c r="A261" s="7"/>
    </row>
    <row r="262" spans="1:1" ht="13" x14ac:dyDescent="0.15">
      <c r="A262" s="7"/>
    </row>
    <row r="263" spans="1:1" ht="13" x14ac:dyDescent="0.15">
      <c r="A263" s="7"/>
    </row>
    <row r="264" spans="1:1" ht="13" x14ac:dyDescent="0.15">
      <c r="A264" s="7"/>
    </row>
    <row r="265" spans="1:1" ht="13" x14ac:dyDescent="0.15">
      <c r="A265" s="7"/>
    </row>
    <row r="266" spans="1:1" ht="13" x14ac:dyDescent="0.15">
      <c r="A266" s="7"/>
    </row>
    <row r="267" spans="1:1" ht="13" x14ac:dyDescent="0.15">
      <c r="A267" s="7"/>
    </row>
    <row r="268" spans="1:1" ht="13" x14ac:dyDescent="0.15">
      <c r="A268" s="7"/>
    </row>
    <row r="269" spans="1:1" ht="13" x14ac:dyDescent="0.15">
      <c r="A269" s="7"/>
    </row>
    <row r="270" spans="1:1" ht="13" x14ac:dyDescent="0.15">
      <c r="A270" s="7"/>
    </row>
    <row r="271" spans="1:1" ht="13" x14ac:dyDescent="0.15">
      <c r="A271" s="7"/>
    </row>
    <row r="272" spans="1:1" ht="13" x14ac:dyDescent="0.15">
      <c r="A272" s="7"/>
    </row>
    <row r="273" spans="1:1" ht="13" x14ac:dyDescent="0.15">
      <c r="A273" s="7"/>
    </row>
    <row r="274" spans="1:1" ht="13" x14ac:dyDescent="0.15">
      <c r="A274" s="7"/>
    </row>
    <row r="275" spans="1:1" ht="13" x14ac:dyDescent="0.15">
      <c r="A275" s="7"/>
    </row>
    <row r="276" spans="1:1" ht="13" x14ac:dyDescent="0.15">
      <c r="A276" s="7"/>
    </row>
    <row r="277" spans="1:1" ht="13" x14ac:dyDescent="0.15">
      <c r="A277" s="7"/>
    </row>
    <row r="278" spans="1:1" ht="13" x14ac:dyDescent="0.15">
      <c r="A278" s="7"/>
    </row>
    <row r="279" spans="1:1" ht="13" x14ac:dyDescent="0.15">
      <c r="A279" s="7"/>
    </row>
    <row r="280" spans="1:1" ht="13" x14ac:dyDescent="0.15">
      <c r="A280" s="7"/>
    </row>
    <row r="281" spans="1:1" ht="13" x14ac:dyDescent="0.15">
      <c r="A281" s="7"/>
    </row>
    <row r="282" spans="1:1" ht="13" x14ac:dyDescent="0.15">
      <c r="A282" s="7"/>
    </row>
    <row r="283" spans="1:1" ht="13" x14ac:dyDescent="0.15">
      <c r="A283" s="7"/>
    </row>
    <row r="284" spans="1:1" ht="13" x14ac:dyDescent="0.15">
      <c r="A284" s="7"/>
    </row>
    <row r="285" spans="1:1" ht="13" x14ac:dyDescent="0.15">
      <c r="A285" s="7"/>
    </row>
    <row r="286" spans="1:1" ht="13" x14ac:dyDescent="0.15">
      <c r="A286" s="7"/>
    </row>
    <row r="287" spans="1:1" ht="13" x14ac:dyDescent="0.15">
      <c r="A287" s="7"/>
    </row>
    <row r="288" spans="1:1" ht="13" x14ac:dyDescent="0.15">
      <c r="A288" s="7"/>
    </row>
    <row r="289" spans="1:1" ht="13" x14ac:dyDescent="0.15">
      <c r="A289" s="7"/>
    </row>
    <row r="290" spans="1:1" ht="13" x14ac:dyDescent="0.15">
      <c r="A290" s="7"/>
    </row>
    <row r="291" spans="1:1" ht="13" x14ac:dyDescent="0.15">
      <c r="A291" s="7"/>
    </row>
    <row r="292" spans="1:1" ht="13" x14ac:dyDescent="0.15">
      <c r="A292" s="7"/>
    </row>
    <row r="293" spans="1:1" ht="13" x14ac:dyDescent="0.15">
      <c r="A293" s="7"/>
    </row>
    <row r="294" spans="1:1" ht="13" x14ac:dyDescent="0.15">
      <c r="A294" s="7"/>
    </row>
    <row r="295" spans="1:1" ht="13" x14ac:dyDescent="0.15">
      <c r="A295" s="7"/>
    </row>
    <row r="296" spans="1:1" ht="13" x14ac:dyDescent="0.15">
      <c r="A296" s="7"/>
    </row>
    <row r="297" spans="1:1" ht="13" x14ac:dyDescent="0.15">
      <c r="A297" s="7"/>
    </row>
    <row r="298" spans="1:1" ht="13" x14ac:dyDescent="0.15">
      <c r="A298" s="7"/>
    </row>
    <row r="299" spans="1:1" ht="13" x14ac:dyDescent="0.15">
      <c r="A299" s="7"/>
    </row>
    <row r="300" spans="1:1" ht="13" x14ac:dyDescent="0.15">
      <c r="A300" s="7"/>
    </row>
    <row r="301" spans="1:1" ht="13" x14ac:dyDescent="0.15">
      <c r="A301" s="7"/>
    </row>
    <row r="302" spans="1:1" ht="13" x14ac:dyDescent="0.15">
      <c r="A302" s="7"/>
    </row>
    <row r="303" spans="1:1" ht="13" x14ac:dyDescent="0.15">
      <c r="A303" s="7"/>
    </row>
    <row r="304" spans="1:1" ht="13" x14ac:dyDescent="0.15">
      <c r="A304" s="7"/>
    </row>
    <row r="305" spans="1:1" ht="13" x14ac:dyDescent="0.15">
      <c r="A305" s="7"/>
    </row>
    <row r="306" spans="1:1" ht="13" x14ac:dyDescent="0.15">
      <c r="A306" s="7"/>
    </row>
    <row r="307" spans="1:1" ht="13" x14ac:dyDescent="0.15">
      <c r="A307" s="7"/>
    </row>
    <row r="308" spans="1:1" ht="13" x14ac:dyDescent="0.15">
      <c r="A308" s="7"/>
    </row>
    <row r="309" spans="1:1" ht="13" x14ac:dyDescent="0.15">
      <c r="A309" s="7"/>
    </row>
    <row r="310" spans="1:1" ht="13" x14ac:dyDescent="0.15">
      <c r="A310" s="7"/>
    </row>
    <row r="311" spans="1:1" ht="13" x14ac:dyDescent="0.15">
      <c r="A311" s="7"/>
    </row>
    <row r="312" spans="1:1" ht="13" x14ac:dyDescent="0.15">
      <c r="A312" s="7"/>
    </row>
    <row r="313" spans="1:1" ht="13" x14ac:dyDescent="0.15">
      <c r="A313" s="7"/>
    </row>
    <row r="314" spans="1:1" ht="13" x14ac:dyDescent="0.15">
      <c r="A314" s="7"/>
    </row>
    <row r="315" spans="1:1" ht="13" x14ac:dyDescent="0.15">
      <c r="A315" s="7"/>
    </row>
    <row r="316" spans="1:1" ht="13" x14ac:dyDescent="0.15">
      <c r="A316" s="7"/>
    </row>
    <row r="317" spans="1:1" ht="13" x14ac:dyDescent="0.15">
      <c r="A317" s="7"/>
    </row>
    <row r="318" spans="1:1" ht="13" x14ac:dyDescent="0.15">
      <c r="A318" s="7"/>
    </row>
    <row r="319" spans="1:1" ht="13" x14ac:dyDescent="0.15">
      <c r="A319" s="7"/>
    </row>
    <row r="320" spans="1:1" ht="13" x14ac:dyDescent="0.15">
      <c r="A320" s="7"/>
    </row>
    <row r="321" spans="1:1" ht="13" x14ac:dyDescent="0.15">
      <c r="A321" s="7"/>
    </row>
    <row r="322" spans="1:1" ht="13" x14ac:dyDescent="0.15">
      <c r="A322" s="7"/>
    </row>
    <row r="323" spans="1:1" ht="13" x14ac:dyDescent="0.15">
      <c r="A323" s="7"/>
    </row>
    <row r="324" spans="1:1" ht="13" x14ac:dyDescent="0.15">
      <c r="A324" s="7"/>
    </row>
    <row r="325" spans="1:1" ht="13" x14ac:dyDescent="0.15">
      <c r="A325" s="7"/>
    </row>
    <row r="326" spans="1:1" ht="13" x14ac:dyDescent="0.15">
      <c r="A326" s="7"/>
    </row>
    <row r="327" spans="1:1" ht="13" x14ac:dyDescent="0.15">
      <c r="A327" s="7"/>
    </row>
    <row r="328" spans="1:1" ht="13" x14ac:dyDescent="0.15">
      <c r="A328" s="7"/>
    </row>
    <row r="329" spans="1:1" ht="13" x14ac:dyDescent="0.15">
      <c r="A329" s="7"/>
    </row>
    <row r="330" spans="1:1" ht="13" x14ac:dyDescent="0.15">
      <c r="A330" s="7"/>
    </row>
    <row r="331" spans="1:1" ht="13" x14ac:dyDescent="0.15">
      <c r="A331" s="7"/>
    </row>
    <row r="332" spans="1:1" ht="13" x14ac:dyDescent="0.15">
      <c r="A332" s="7"/>
    </row>
    <row r="333" spans="1:1" ht="13" x14ac:dyDescent="0.15">
      <c r="A333" s="7"/>
    </row>
    <row r="334" spans="1:1" ht="13" x14ac:dyDescent="0.15">
      <c r="A334" s="7"/>
    </row>
    <row r="335" spans="1:1" ht="13" x14ac:dyDescent="0.15">
      <c r="A335" s="7"/>
    </row>
    <row r="336" spans="1:1" ht="13" x14ac:dyDescent="0.15">
      <c r="A336" s="7"/>
    </row>
    <row r="337" spans="1:1" ht="13" x14ac:dyDescent="0.15">
      <c r="A337" s="7"/>
    </row>
    <row r="338" spans="1:1" ht="13" x14ac:dyDescent="0.15">
      <c r="A338" s="7"/>
    </row>
    <row r="339" spans="1:1" ht="13" x14ac:dyDescent="0.15">
      <c r="A339" s="7"/>
    </row>
    <row r="340" spans="1:1" ht="13" x14ac:dyDescent="0.15">
      <c r="A340" s="7"/>
    </row>
    <row r="341" spans="1:1" ht="13" x14ac:dyDescent="0.15">
      <c r="A341" s="7"/>
    </row>
    <row r="342" spans="1:1" ht="13" x14ac:dyDescent="0.15">
      <c r="A342" s="7"/>
    </row>
    <row r="343" spans="1:1" ht="13" x14ac:dyDescent="0.15">
      <c r="A343" s="7"/>
    </row>
    <row r="344" spans="1:1" ht="13" x14ac:dyDescent="0.15">
      <c r="A344" s="7"/>
    </row>
    <row r="345" spans="1:1" ht="13" x14ac:dyDescent="0.15">
      <c r="A345" s="7"/>
    </row>
    <row r="346" spans="1:1" ht="13" x14ac:dyDescent="0.15">
      <c r="A346" s="7"/>
    </row>
    <row r="347" spans="1:1" ht="13" x14ac:dyDescent="0.15">
      <c r="A347" s="7"/>
    </row>
    <row r="348" spans="1:1" ht="13" x14ac:dyDescent="0.15">
      <c r="A348" s="7"/>
    </row>
    <row r="349" spans="1:1" ht="13" x14ac:dyDescent="0.15">
      <c r="A349" s="7"/>
    </row>
    <row r="350" spans="1:1" ht="13" x14ac:dyDescent="0.15">
      <c r="A350" s="7"/>
    </row>
    <row r="351" spans="1:1" ht="13" x14ac:dyDescent="0.15">
      <c r="A351" s="7"/>
    </row>
    <row r="352" spans="1:1" ht="13" x14ac:dyDescent="0.15">
      <c r="A352" s="7"/>
    </row>
    <row r="353" spans="1:1" ht="13" x14ac:dyDescent="0.15">
      <c r="A353" s="7"/>
    </row>
    <row r="354" spans="1:1" ht="13" x14ac:dyDescent="0.15">
      <c r="A354" s="7"/>
    </row>
    <row r="355" spans="1:1" ht="13" x14ac:dyDescent="0.15">
      <c r="A355" s="7"/>
    </row>
    <row r="356" spans="1:1" ht="13" x14ac:dyDescent="0.15">
      <c r="A356" s="7"/>
    </row>
    <row r="357" spans="1:1" ht="13" x14ac:dyDescent="0.15">
      <c r="A357" s="7"/>
    </row>
    <row r="358" spans="1:1" ht="13" x14ac:dyDescent="0.15">
      <c r="A358" s="7"/>
    </row>
    <row r="359" spans="1:1" ht="13" x14ac:dyDescent="0.15">
      <c r="A359" s="7"/>
    </row>
    <row r="360" spans="1:1" ht="13" x14ac:dyDescent="0.15">
      <c r="A360" s="7"/>
    </row>
    <row r="361" spans="1:1" ht="13" x14ac:dyDescent="0.15">
      <c r="A361" s="7"/>
    </row>
    <row r="362" spans="1:1" ht="13" x14ac:dyDescent="0.15">
      <c r="A362" s="7"/>
    </row>
    <row r="363" spans="1:1" ht="13" x14ac:dyDescent="0.15">
      <c r="A363" s="7"/>
    </row>
    <row r="364" spans="1:1" ht="13" x14ac:dyDescent="0.15">
      <c r="A364" s="7"/>
    </row>
    <row r="365" spans="1:1" ht="13" x14ac:dyDescent="0.15">
      <c r="A365" s="7"/>
    </row>
    <row r="366" spans="1:1" ht="13" x14ac:dyDescent="0.15">
      <c r="A366" s="7"/>
    </row>
    <row r="367" spans="1:1" ht="13" x14ac:dyDescent="0.15">
      <c r="A367" s="7"/>
    </row>
    <row r="368" spans="1:1" ht="13" x14ac:dyDescent="0.15">
      <c r="A368" s="7"/>
    </row>
    <row r="369" spans="1:1" ht="13" x14ac:dyDescent="0.15">
      <c r="A369" s="7"/>
    </row>
    <row r="370" spans="1:1" ht="13" x14ac:dyDescent="0.15">
      <c r="A370" s="7"/>
    </row>
    <row r="371" spans="1:1" ht="13" x14ac:dyDescent="0.15">
      <c r="A371" s="7"/>
    </row>
    <row r="372" spans="1:1" ht="13" x14ac:dyDescent="0.15">
      <c r="A372" s="7"/>
    </row>
    <row r="373" spans="1:1" ht="13" x14ac:dyDescent="0.15">
      <c r="A373" s="7"/>
    </row>
    <row r="374" spans="1:1" ht="13" x14ac:dyDescent="0.15">
      <c r="A374" s="7"/>
    </row>
    <row r="375" spans="1:1" ht="13" x14ac:dyDescent="0.15">
      <c r="A375" s="7"/>
    </row>
    <row r="376" spans="1:1" ht="13" x14ac:dyDescent="0.15">
      <c r="A376" s="7"/>
    </row>
    <row r="377" spans="1:1" ht="13" x14ac:dyDescent="0.15">
      <c r="A377" s="7"/>
    </row>
    <row r="378" spans="1:1" ht="13" x14ac:dyDescent="0.15">
      <c r="A378" s="7"/>
    </row>
    <row r="379" spans="1:1" ht="13" x14ac:dyDescent="0.15">
      <c r="A379" s="7"/>
    </row>
    <row r="380" spans="1:1" ht="13" x14ac:dyDescent="0.15">
      <c r="A380" s="7"/>
    </row>
    <row r="381" spans="1:1" ht="13" x14ac:dyDescent="0.15">
      <c r="A381" s="7"/>
    </row>
    <row r="382" spans="1:1" ht="13" x14ac:dyDescent="0.15">
      <c r="A382" s="7"/>
    </row>
    <row r="383" spans="1:1" ht="13" x14ac:dyDescent="0.15">
      <c r="A383" s="7"/>
    </row>
    <row r="384" spans="1:1" ht="13" x14ac:dyDescent="0.15">
      <c r="A384" s="7"/>
    </row>
    <row r="385" spans="1:1" ht="13" x14ac:dyDescent="0.15">
      <c r="A385" s="7"/>
    </row>
    <row r="386" spans="1:1" ht="13" x14ac:dyDescent="0.15">
      <c r="A386" s="7"/>
    </row>
    <row r="387" spans="1:1" ht="13" x14ac:dyDescent="0.15">
      <c r="A387" s="7"/>
    </row>
    <row r="388" spans="1:1" ht="13" x14ac:dyDescent="0.15">
      <c r="A388" s="7"/>
    </row>
    <row r="389" spans="1:1" ht="13" x14ac:dyDescent="0.15">
      <c r="A389" s="7"/>
    </row>
    <row r="390" spans="1:1" ht="13" x14ac:dyDescent="0.15">
      <c r="A390" s="7"/>
    </row>
    <row r="391" spans="1:1" ht="13" x14ac:dyDescent="0.15">
      <c r="A391" s="7"/>
    </row>
    <row r="392" spans="1:1" ht="13" x14ac:dyDescent="0.15">
      <c r="A392" s="7"/>
    </row>
    <row r="393" spans="1:1" ht="13" x14ac:dyDescent="0.15">
      <c r="A393" s="7"/>
    </row>
    <row r="394" spans="1:1" ht="13" x14ac:dyDescent="0.15">
      <c r="A394" s="7"/>
    </row>
    <row r="395" spans="1:1" ht="13" x14ac:dyDescent="0.15">
      <c r="A395" s="7"/>
    </row>
    <row r="396" spans="1:1" ht="13" x14ac:dyDescent="0.15">
      <c r="A396" s="7"/>
    </row>
    <row r="397" spans="1:1" ht="13" x14ac:dyDescent="0.15">
      <c r="A397" s="7"/>
    </row>
    <row r="398" spans="1:1" ht="13" x14ac:dyDescent="0.15">
      <c r="A398" s="7"/>
    </row>
    <row r="399" spans="1:1" ht="13" x14ac:dyDescent="0.15">
      <c r="A399" s="7"/>
    </row>
    <row r="400" spans="1:1" ht="13" x14ac:dyDescent="0.15">
      <c r="A400" s="7"/>
    </row>
    <row r="401" spans="1:1" ht="13" x14ac:dyDescent="0.15">
      <c r="A401" s="7"/>
    </row>
    <row r="402" spans="1:1" ht="13" x14ac:dyDescent="0.15">
      <c r="A402" s="7"/>
    </row>
    <row r="403" spans="1:1" ht="13" x14ac:dyDescent="0.15">
      <c r="A403" s="7"/>
    </row>
    <row r="404" spans="1:1" ht="13" x14ac:dyDescent="0.15">
      <c r="A404" s="7"/>
    </row>
    <row r="405" spans="1:1" ht="13" x14ac:dyDescent="0.15">
      <c r="A405" s="7"/>
    </row>
    <row r="406" spans="1:1" ht="13" x14ac:dyDescent="0.15">
      <c r="A406" s="7"/>
    </row>
    <row r="407" spans="1:1" ht="13" x14ac:dyDescent="0.15">
      <c r="A407" s="7"/>
    </row>
    <row r="408" spans="1:1" ht="13" x14ac:dyDescent="0.15">
      <c r="A408" s="7"/>
    </row>
    <row r="409" spans="1:1" ht="13" x14ac:dyDescent="0.15">
      <c r="A409" s="7"/>
    </row>
    <row r="410" spans="1:1" ht="13" x14ac:dyDescent="0.15">
      <c r="A410" s="7"/>
    </row>
    <row r="411" spans="1:1" ht="13" x14ac:dyDescent="0.15">
      <c r="A411" s="7"/>
    </row>
    <row r="412" spans="1:1" ht="13" x14ac:dyDescent="0.15">
      <c r="A412" s="7"/>
    </row>
    <row r="413" spans="1:1" ht="13" x14ac:dyDescent="0.15">
      <c r="A413" s="7"/>
    </row>
    <row r="414" spans="1:1" ht="13" x14ac:dyDescent="0.15">
      <c r="A414" s="7"/>
    </row>
    <row r="415" spans="1:1" ht="13" x14ac:dyDescent="0.15">
      <c r="A415" s="7"/>
    </row>
    <row r="416" spans="1:1" ht="13" x14ac:dyDescent="0.15">
      <c r="A416" s="7"/>
    </row>
    <row r="417" spans="1:1" ht="13" x14ac:dyDescent="0.15">
      <c r="A417" s="7"/>
    </row>
    <row r="418" spans="1:1" ht="13" x14ac:dyDescent="0.15">
      <c r="A418" s="7"/>
    </row>
    <row r="419" spans="1:1" ht="13" x14ac:dyDescent="0.15">
      <c r="A419" s="7"/>
    </row>
    <row r="420" spans="1:1" ht="13" x14ac:dyDescent="0.15">
      <c r="A420" s="7"/>
    </row>
    <row r="421" spans="1:1" ht="13" x14ac:dyDescent="0.15">
      <c r="A421" s="7"/>
    </row>
    <row r="422" spans="1:1" ht="13" x14ac:dyDescent="0.15">
      <c r="A422" s="7"/>
    </row>
    <row r="423" spans="1:1" ht="13" x14ac:dyDescent="0.15">
      <c r="A423" s="7"/>
    </row>
    <row r="424" spans="1:1" ht="13" x14ac:dyDescent="0.15">
      <c r="A424" s="7"/>
    </row>
    <row r="425" spans="1:1" ht="13" x14ac:dyDescent="0.15">
      <c r="A425" s="7"/>
    </row>
    <row r="426" spans="1:1" ht="13" x14ac:dyDescent="0.15">
      <c r="A426" s="7"/>
    </row>
    <row r="427" spans="1:1" ht="13" x14ac:dyDescent="0.15">
      <c r="A427" s="7"/>
    </row>
    <row r="428" spans="1:1" ht="13" x14ac:dyDescent="0.15">
      <c r="A428" s="7"/>
    </row>
    <row r="429" spans="1:1" ht="13" x14ac:dyDescent="0.15">
      <c r="A429" s="7"/>
    </row>
    <row r="430" spans="1:1" ht="13" x14ac:dyDescent="0.15">
      <c r="A430" s="7"/>
    </row>
    <row r="431" spans="1:1" ht="13" x14ac:dyDescent="0.15">
      <c r="A431" s="7"/>
    </row>
    <row r="432" spans="1:1" ht="13" x14ac:dyDescent="0.15">
      <c r="A432" s="7"/>
    </row>
    <row r="433" spans="1:1" ht="13" x14ac:dyDescent="0.15">
      <c r="A433" s="7"/>
    </row>
    <row r="434" spans="1:1" ht="13" x14ac:dyDescent="0.15">
      <c r="A434" s="7"/>
    </row>
    <row r="435" spans="1:1" ht="13" x14ac:dyDescent="0.15">
      <c r="A435" s="7"/>
    </row>
    <row r="436" spans="1:1" ht="13" x14ac:dyDescent="0.15">
      <c r="A436" s="7"/>
    </row>
    <row r="437" spans="1:1" ht="13" x14ac:dyDescent="0.15">
      <c r="A437" s="7"/>
    </row>
    <row r="438" spans="1:1" ht="13" x14ac:dyDescent="0.15">
      <c r="A438" s="7"/>
    </row>
    <row r="439" spans="1:1" ht="13" x14ac:dyDescent="0.15">
      <c r="A439" s="7"/>
    </row>
    <row r="440" spans="1:1" ht="13" x14ac:dyDescent="0.15">
      <c r="A440" s="7"/>
    </row>
    <row r="441" spans="1:1" ht="13" x14ac:dyDescent="0.15">
      <c r="A441" s="7"/>
    </row>
    <row r="442" spans="1:1" ht="13" x14ac:dyDescent="0.15">
      <c r="A442" s="7"/>
    </row>
    <row r="443" spans="1:1" ht="13" x14ac:dyDescent="0.15">
      <c r="A443" s="7"/>
    </row>
    <row r="444" spans="1:1" ht="13" x14ac:dyDescent="0.15">
      <c r="A444" s="7"/>
    </row>
    <row r="445" spans="1:1" ht="13" x14ac:dyDescent="0.15">
      <c r="A445" s="7"/>
    </row>
    <row r="446" spans="1:1" ht="13" x14ac:dyDescent="0.15">
      <c r="A446" s="7"/>
    </row>
    <row r="447" spans="1:1" ht="13" x14ac:dyDescent="0.15">
      <c r="A447" s="7"/>
    </row>
    <row r="448" spans="1:1" ht="13" x14ac:dyDescent="0.15">
      <c r="A448" s="7"/>
    </row>
    <row r="449" spans="1:1" ht="13" x14ac:dyDescent="0.15">
      <c r="A449" s="7"/>
    </row>
    <row r="450" spans="1:1" ht="13" x14ac:dyDescent="0.15">
      <c r="A450" s="7"/>
    </row>
    <row r="451" spans="1:1" ht="13" x14ac:dyDescent="0.15">
      <c r="A451" s="7"/>
    </row>
    <row r="452" spans="1:1" ht="13" x14ac:dyDescent="0.15">
      <c r="A452" s="7"/>
    </row>
    <row r="453" spans="1:1" ht="13" x14ac:dyDescent="0.15">
      <c r="A453" s="7"/>
    </row>
    <row r="454" spans="1:1" ht="13" x14ac:dyDescent="0.15">
      <c r="A454" s="7"/>
    </row>
    <row r="455" spans="1:1" ht="13" x14ac:dyDescent="0.15">
      <c r="A455" s="7"/>
    </row>
    <row r="456" spans="1:1" ht="13" x14ac:dyDescent="0.15">
      <c r="A456" s="7"/>
    </row>
    <row r="457" spans="1:1" ht="13" x14ac:dyDescent="0.15">
      <c r="A457" s="7"/>
    </row>
    <row r="458" spans="1:1" ht="13" x14ac:dyDescent="0.15">
      <c r="A458" s="7"/>
    </row>
    <row r="459" spans="1:1" ht="13" x14ac:dyDescent="0.15">
      <c r="A459" s="7"/>
    </row>
    <row r="460" spans="1:1" ht="13" x14ac:dyDescent="0.15">
      <c r="A460" s="7"/>
    </row>
    <row r="461" spans="1:1" ht="13" x14ac:dyDescent="0.15">
      <c r="A461" s="7"/>
    </row>
    <row r="462" spans="1:1" ht="13" x14ac:dyDescent="0.15">
      <c r="A462" s="7"/>
    </row>
    <row r="463" spans="1:1" ht="13" x14ac:dyDescent="0.15">
      <c r="A463" s="7"/>
    </row>
    <row r="464" spans="1:1" ht="13" x14ac:dyDescent="0.15">
      <c r="A464" s="7"/>
    </row>
    <row r="465" spans="1:1" ht="13" x14ac:dyDescent="0.15">
      <c r="A465" s="7"/>
    </row>
    <row r="466" spans="1:1" ht="13" x14ac:dyDescent="0.15">
      <c r="A466" s="7"/>
    </row>
    <row r="467" spans="1:1" ht="13" x14ac:dyDescent="0.15">
      <c r="A467" s="7"/>
    </row>
    <row r="468" spans="1:1" ht="13" x14ac:dyDescent="0.15">
      <c r="A468" s="7"/>
    </row>
    <row r="469" spans="1:1" ht="13" x14ac:dyDescent="0.15">
      <c r="A469" s="7"/>
    </row>
    <row r="470" spans="1:1" ht="13" x14ac:dyDescent="0.15">
      <c r="A470" s="7"/>
    </row>
    <row r="471" spans="1:1" ht="13" x14ac:dyDescent="0.15">
      <c r="A471" s="7"/>
    </row>
    <row r="472" spans="1:1" ht="13" x14ac:dyDescent="0.15">
      <c r="A472" s="7"/>
    </row>
    <row r="473" spans="1:1" ht="13" x14ac:dyDescent="0.15">
      <c r="A473" s="7"/>
    </row>
    <row r="474" spans="1:1" ht="13" x14ac:dyDescent="0.15">
      <c r="A474" s="7"/>
    </row>
    <row r="475" spans="1:1" ht="13" x14ac:dyDescent="0.15">
      <c r="A475" s="7"/>
    </row>
    <row r="476" spans="1:1" ht="13" x14ac:dyDescent="0.15">
      <c r="A476" s="7"/>
    </row>
    <row r="477" spans="1:1" ht="13" x14ac:dyDescent="0.15">
      <c r="A477" s="7"/>
    </row>
    <row r="478" spans="1:1" ht="13" x14ac:dyDescent="0.15">
      <c r="A478" s="7"/>
    </row>
    <row r="479" spans="1:1" ht="13" x14ac:dyDescent="0.15">
      <c r="A479" s="7"/>
    </row>
    <row r="480" spans="1:1" ht="13" x14ac:dyDescent="0.15">
      <c r="A480" s="7"/>
    </row>
    <row r="481" spans="1:1" ht="13" x14ac:dyDescent="0.15">
      <c r="A481" s="7"/>
    </row>
    <row r="482" spans="1:1" ht="13" x14ac:dyDescent="0.15">
      <c r="A482" s="7"/>
    </row>
    <row r="483" spans="1:1" ht="13" x14ac:dyDescent="0.15">
      <c r="A483" s="7"/>
    </row>
    <row r="484" spans="1:1" ht="13" x14ac:dyDescent="0.15">
      <c r="A484" s="7"/>
    </row>
    <row r="485" spans="1:1" ht="13" x14ac:dyDescent="0.15">
      <c r="A485" s="7"/>
    </row>
    <row r="486" spans="1:1" ht="13" x14ac:dyDescent="0.15">
      <c r="A486" s="7"/>
    </row>
    <row r="487" spans="1:1" ht="13" x14ac:dyDescent="0.15">
      <c r="A487" s="7"/>
    </row>
    <row r="488" spans="1:1" ht="13" x14ac:dyDescent="0.15">
      <c r="A488" s="7"/>
    </row>
    <row r="489" spans="1:1" ht="13" x14ac:dyDescent="0.15">
      <c r="A489" s="7"/>
    </row>
    <row r="490" spans="1:1" ht="13" x14ac:dyDescent="0.15">
      <c r="A490" s="7"/>
    </row>
    <row r="491" spans="1:1" ht="13" x14ac:dyDescent="0.15">
      <c r="A491" s="7"/>
    </row>
    <row r="492" spans="1:1" ht="13" x14ac:dyDescent="0.15">
      <c r="A492" s="7"/>
    </row>
    <row r="493" spans="1:1" ht="13" x14ac:dyDescent="0.15">
      <c r="A493" s="7"/>
    </row>
    <row r="494" spans="1:1" ht="13" x14ac:dyDescent="0.15">
      <c r="A494" s="7"/>
    </row>
    <row r="495" spans="1:1" ht="13" x14ac:dyDescent="0.15">
      <c r="A495" s="7"/>
    </row>
    <row r="496" spans="1:1" ht="13" x14ac:dyDescent="0.15">
      <c r="A496" s="7"/>
    </row>
    <row r="497" spans="1:1" ht="13" x14ac:dyDescent="0.15">
      <c r="A497" s="7"/>
    </row>
    <row r="498" spans="1:1" ht="13" x14ac:dyDescent="0.15">
      <c r="A498" s="7"/>
    </row>
    <row r="499" spans="1:1" ht="13" x14ac:dyDescent="0.15">
      <c r="A499" s="7"/>
    </row>
    <row r="500" spans="1:1" ht="13" x14ac:dyDescent="0.15">
      <c r="A500" s="7"/>
    </row>
    <row r="501" spans="1:1" ht="13" x14ac:dyDescent="0.15">
      <c r="A501" s="7"/>
    </row>
    <row r="502" spans="1:1" ht="13" x14ac:dyDescent="0.15">
      <c r="A502" s="7"/>
    </row>
    <row r="503" spans="1:1" ht="13" x14ac:dyDescent="0.15">
      <c r="A503" s="7"/>
    </row>
    <row r="504" spans="1:1" ht="13" x14ac:dyDescent="0.15">
      <c r="A504" s="7"/>
    </row>
    <row r="505" spans="1:1" ht="13" x14ac:dyDescent="0.15">
      <c r="A505" s="7"/>
    </row>
    <row r="506" spans="1:1" ht="13" x14ac:dyDescent="0.15">
      <c r="A506" s="7"/>
    </row>
    <row r="507" spans="1:1" ht="13" x14ac:dyDescent="0.15">
      <c r="A507" s="7"/>
    </row>
    <row r="508" spans="1:1" ht="13" x14ac:dyDescent="0.15">
      <c r="A508" s="7"/>
    </row>
    <row r="509" spans="1:1" ht="13" x14ac:dyDescent="0.15">
      <c r="A509" s="7"/>
    </row>
    <row r="510" spans="1:1" ht="13" x14ac:dyDescent="0.15">
      <c r="A510" s="7"/>
    </row>
    <row r="511" spans="1:1" ht="13" x14ac:dyDescent="0.15">
      <c r="A511" s="7"/>
    </row>
    <row r="512" spans="1:1" ht="13" x14ac:dyDescent="0.15">
      <c r="A512" s="7"/>
    </row>
    <row r="513" spans="1:1" ht="13" x14ac:dyDescent="0.15">
      <c r="A513" s="7"/>
    </row>
    <row r="514" spans="1:1" ht="13" x14ac:dyDescent="0.15">
      <c r="A514" s="7"/>
    </row>
    <row r="515" spans="1:1" ht="13" x14ac:dyDescent="0.15">
      <c r="A515" s="7"/>
    </row>
    <row r="516" spans="1:1" ht="13" x14ac:dyDescent="0.15">
      <c r="A516" s="7"/>
    </row>
    <row r="517" spans="1:1" ht="13" x14ac:dyDescent="0.15">
      <c r="A517" s="7"/>
    </row>
    <row r="518" spans="1:1" ht="13" x14ac:dyDescent="0.15">
      <c r="A518" s="7"/>
    </row>
    <row r="519" spans="1:1" ht="13" x14ac:dyDescent="0.15">
      <c r="A519" s="7"/>
    </row>
    <row r="520" spans="1:1" ht="13" x14ac:dyDescent="0.15">
      <c r="A520" s="7"/>
    </row>
    <row r="521" spans="1:1" ht="13" x14ac:dyDescent="0.15">
      <c r="A521" s="7"/>
    </row>
    <row r="522" spans="1:1" ht="13" x14ac:dyDescent="0.15">
      <c r="A522" s="7"/>
    </row>
    <row r="523" spans="1:1" ht="13" x14ac:dyDescent="0.15">
      <c r="A523" s="7"/>
    </row>
    <row r="524" spans="1:1" ht="13" x14ac:dyDescent="0.15">
      <c r="A524" s="7"/>
    </row>
    <row r="525" spans="1:1" ht="13" x14ac:dyDescent="0.15">
      <c r="A525" s="7"/>
    </row>
    <row r="526" spans="1:1" ht="13" x14ac:dyDescent="0.15">
      <c r="A526" s="7"/>
    </row>
    <row r="527" spans="1:1" ht="13" x14ac:dyDescent="0.15">
      <c r="A527" s="7"/>
    </row>
    <row r="528" spans="1:1" ht="13" x14ac:dyDescent="0.15">
      <c r="A528" s="7"/>
    </row>
    <row r="529" spans="1:1" ht="13" x14ac:dyDescent="0.15">
      <c r="A529" s="7"/>
    </row>
    <row r="530" spans="1:1" ht="13" x14ac:dyDescent="0.15">
      <c r="A530" s="7"/>
    </row>
    <row r="531" spans="1:1" ht="13" x14ac:dyDescent="0.15">
      <c r="A531" s="7"/>
    </row>
    <row r="532" spans="1:1" ht="13" x14ac:dyDescent="0.15">
      <c r="A532" s="7"/>
    </row>
    <row r="533" spans="1:1" ht="13" x14ac:dyDescent="0.15">
      <c r="A533" s="7"/>
    </row>
    <row r="534" spans="1:1" ht="13" x14ac:dyDescent="0.15">
      <c r="A534" s="7"/>
    </row>
    <row r="535" spans="1:1" ht="13" x14ac:dyDescent="0.15">
      <c r="A535" s="7"/>
    </row>
    <row r="536" spans="1:1" ht="13" x14ac:dyDescent="0.15">
      <c r="A536" s="7"/>
    </row>
    <row r="537" spans="1:1" ht="13" x14ac:dyDescent="0.15">
      <c r="A537" s="7"/>
    </row>
    <row r="538" spans="1:1" ht="13" x14ac:dyDescent="0.15">
      <c r="A538" s="7"/>
    </row>
    <row r="539" spans="1:1" ht="13" x14ac:dyDescent="0.15">
      <c r="A539" s="7"/>
    </row>
    <row r="540" spans="1:1" ht="13" x14ac:dyDescent="0.15">
      <c r="A540" s="7"/>
    </row>
    <row r="541" spans="1:1" ht="13" x14ac:dyDescent="0.15">
      <c r="A541" s="7"/>
    </row>
    <row r="542" spans="1:1" ht="13" x14ac:dyDescent="0.15">
      <c r="A542" s="7"/>
    </row>
    <row r="543" spans="1:1" ht="13" x14ac:dyDescent="0.15">
      <c r="A543" s="7"/>
    </row>
    <row r="544" spans="1:1" ht="13" x14ac:dyDescent="0.15">
      <c r="A544" s="7"/>
    </row>
    <row r="545" spans="1:1" ht="13" x14ac:dyDescent="0.15">
      <c r="A545" s="7"/>
    </row>
    <row r="546" spans="1:1" ht="13" x14ac:dyDescent="0.15">
      <c r="A546" s="7"/>
    </row>
    <row r="547" spans="1:1" ht="13" x14ac:dyDescent="0.15">
      <c r="A547" s="7"/>
    </row>
    <row r="548" spans="1:1" ht="13" x14ac:dyDescent="0.15">
      <c r="A548" s="7"/>
    </row>
    <row r="549" spans="1:1" ht="13" x14ac:dyDescent="0.15">
      <c r="A549" s="7"/>
    </row>
    <row r="550" spans="1:1" ht="13" x14ac:dyDescent="0.15">
      <c r="A550" s="7"/>
    </row>
    <row r="551" spans="1:1" ht="13" x14ac:dyDescent="0.15">
      <c r="A551" s="7"/>
    </row>
    <row r="552" spans="1:1" ht="13" x14ac:dyDescent="0.15">
      <c r="A552" s="7"/>
    </row>
    <row r="553" spans="1:1" ht="13" x14ac:dyDescent="0.15">
      <c r="A553" s="7"/>
    </row>
    <row r="554" spans="1:1" ht="13" x14ac:dyDescent="0.15">
      <c r="A554" s="7"/>
    </row>
    <row r="555" spans="1:1" ht="13" x14ac:dyDescent="0.15">
      <c r="A555" s="7"/>
    </row>
    <row r="556" spans="1:1" ht="13" x14ac:dyDescent="0.15">
      <c r="A556" s="7"/>
    </row>
    <row r="557" spans="1:1" ht="13" x14ac:dyDescent="0.15">
      <c r="A557" s="7"/>
    </row>
    <row r="558" spans="1:1" ht="13" x14ac:dyDescent="0.15">
      <c r="A558" s="7"/>
    </row>
    <row r="559" spans="1:1" ht="13" x14ac:dyDescent="0.15">
      <c r="A559" s="7"/>
    </row>
    <row r="560" spans="1:1" ht="13" x14ac:dyDescent="0.15">
      <c r="A560" s="7"/>
    </row>
    <row r="561" spans="1:1" ht="13" x14ac:dyDescent="0.15">
      <c r="A561" s="7"/>
    </row>
    <row r="562" spans="1:1" ht="13" x14ac:dyDescent="0.15">
      <c r="A562" s="7"/>
    </row>
    <row r="563" spans="1:1" ht="13" x14ac:dyDescent="0.15">
      <c r="A563" s="7"/>
    </row>
    <row r="564" spans="1:1" ht="13" x14ac:dyDescent="0.15">
      <c r="A564" s="7"/>
    </row>
    <row r="565" spans="1:1" ht="13" x14ac:dyDescent="0.15">
      <c r="A565" s="7"/>
    </row>
    <row r="566" spans="1:1" ht="13" x14ac:dyDescent="0.15">
      <c r="A566" s="7"/>
    </row>
    <row r="567" spans="1:1" ht="13" x14ac:dyDescent="0.15">
      <c r="A567" s="7"/>
    </row>
    <row r="568" spans="1:1" ht="13" x14ac:dyDescent="0.15">
      <c r="A568" s="7"/>
    </row>
    <row r="569" spans="1:1" ht="13" x14ac:dyDescent="0.15">
      <c r="A569" s="7"/>
    </row>
    <row r="570" spans="1:1" ht="13" x14ac:dyDescent="0.15">
      <c r="A570" s="7"/>
    </row>
    <row r="571" spans="1:1" ht="13" x14ac:dyDescent="0.15">
      <c r="A571" s="7"/>
    </row>
    <row r="572" spans="1:1" ht="13" x14ac:dyDescent="0.15">
      <c r="A572" s="7"/>
    </row>
    <row r="573" spans="1:1" ht="13" x14ac:dyDescent="0.15">
      <c r="A573" s="7"/>
    </row>
    <row r="574" spans="1:1" ht="13" x14ac:dyDescent="0.15">
      <c r="A574" s="7"/>
    </row>
    <row r="575" spans="1:1" ht="13" x14ac:dyDescent="0.15">
      <c r="A575" s="7"/>
    </row>
    <row r="576" spans="1:1" ht="13" x14ac:dyDescent="0.15">
      <c r="A576" s="7"/>
    </row>
    <row r="577" spans="1:1" ht="13" x14ac:dyDescent="0.15">
      <c r="A577" s="7"/>
    </row>
    <row r="578" spans="1:1" ht="13" x14ac:dyDescent="0.15">
      <c r="A578" s="7"/>
    </row>
    <row r="579" spans="1:1" ht="13" x14ac:dyDescent="0.15">
      <c r="A579" s="7"/>
    </row>
    <row r="580" spans="1:1" ht="13" x14ac:dyDescent="0.15">
      <c r="A580" s="7"/>
    </row>
    <row r="581" spans="1:1" ht="13" x14ac:dyDescent="0.15">
      <c r="A581" s="7"/>
    </row>
    <row r="582" spans="1:1" ht="13" x14ac:dyDescent="0.15">
      <c r="A582" s="7"/>
    </row>
    <row r="583" spans="1:1" ht="13" x14ac:dyDescent="0.15">
      <c r="A583" s="7"/>
    </row>
    <row r="584" spans="1:1" ht="13" x14ac:dyDescent="0.15">
      <c r="A584" s="7"/>
    </row>
    <row r="585" spans="1:1" ht="13" x14ac:dyDescent="0.15">
      <c r="A585" s="7"/>
    </row>
    <row r="586" spans="1:1" ht="13" x14ac:dyDescent="0.15">
      <c r="A586" s="7"/>
    </row>
    <row r="587" spans="1:1" ht="13" x14ac:dyDescent="0.15">
      <c r="A587" s="7"/>
    </row>
    <row r="588" spans="1:1" ht="13" x14ac:dyDescent="0.15">
      <c r="A588" s="7"/>
    </row>
    <row r="589" spans="1:1" ht="13" x14ac:dyDescent="0.15">
      <c r="A589" s="7"/>
    </row>
    <row r="590" spans="1:1" ht="13" x14ac:dyDescent="0.15">
      <c r="A590" s="7"/>
    </row>
    <row r="591" spans="1:1" ht="13" x14ac:dyDescent="0.15">
      <c r="A591" s="7"/>
    </row>
    <row r="592" spans="1:1" ht="13" x14ac:dyDescent="0.15">
      <c r="A592" s="7"/>
    </row>
    <row r="593" spans="1:1" ht="13" x14ac:dyDescent="0.15">
      <c r="A593" s="7"/>
    </row>
    <row r="594" spans="1:1" ht="13" x14ac:dyDescent="0.15">
      <c r="A594" s="7"/>
    </row>
    <row r="595" spans="1:1" ht="13" x14ac:dyDescent="0.15">
      <c r="A595" s="7"/>
    </row>
    <row r="596" spans="1:1" ht="13" x14ac:dyDescent="0.15">
      <c r="A596" s="7"/>
    </row>
    <row r="597" spans="1:1" ht="13" x14ac:dyDescent="0.15">
      <c r="A597" s="7"/>
    </row>
    <row r="598" spans="1:1" ht="13" x14ac:dyDescent="0.15">
      <c r="A598" s="7"/>
    </row>
    <row r="599" spans="1:1" ht="13" x14ac:dyDescent="0.15">
      <c r="A599" s="7"/>
    </row>
    <row r="600" spans="1:1" ht="13" x14ac:dyDescent="0.15">
      <c r="A600" s="7"/>
    </row>
    <row r="601" spans="1:1" ht="13" x14ac:dyDescent="0.15">
      <c r="A601" s="7"/>
    </row>
    <row r="602" spans="1:1" ht="13" x14ac:dyDescent="0.15">
      <c r="A602" s="7"/>
    </row>
    <row r="603" spans="1:1" ht="13" x14ac:dyDescent="0.15">
      <c r="A603" s="7"/>
    </row>
    <row r="604" spans="1:1" ht="13" x14ac:dyDescent="0.15">
      <c r="A604" s="7"/>
    </row>
    <row r="605" spans="1:1" ht="13" x14ac:dyDescent="0.15">
      <c r="A605" s="7"/>
    </row>
    <row r="606" spans="1:1" ht="13" x14ac:dyDescent="0.15">
      <c r="A606" s="7"/>
    </row>
    <row r="607" spans="1:1" ht="13" x14ac:dyDescent="0.15">
      <c r="A607" s="7"/>
    </row>
    <row r="608" spans="1:1" ht="13" x14ac:dyDescent="0.15">
      <c r="A608" s="7"/>
    </row>
    <row r="609" spans="1:1" ht="13" x14ac:dyDescent="0.15">
      <c r="A609" s="7"/>
    </row>
    <row r="610" spans="1:1" ht="13" x14ac:dyDescent="0.15">
      <c r="A610" s="7"/>
    </row>
    <row r="611" spans="1:1" ht="13" x14ac:dyDescent="0.15">
      <c r="A611" s="7"/>
    </row>
    <row r="612" spans="1:1" ht="13" x14ac:dyDescent="0.15">
      <c r="A612" s="7"/>
    </row>
    <row r="613" spans="1:1" ht="13" x14ac:dyDescent="0.15">
      <c r="A613" s="7"/>
    </row>
    <row r="614" spans="1:1" ht="13" x14ac:dyDescent="0.15">
      <c r="A614" s="7"/>
    </row>
    <row r="615" spans="1:1" ht="13" x14ac:dyDescent="0.15">
      <c r="A615" s="7"/>
    </row>
    <row r="616" spans="1:1" ht="13" x14ac:dyDescent="0.15">
      <c r="A616" s="7"/>
    </row>
    <row r="617" spans="1:1" ht="13" x14ac:dyDescent="0.15">
      <c r="A617" s="7"/>
    </row>
    <row r="618" spans="1:1" ht="13" x14ac:dyDescent="0.15">
      <c r="A618" s="7"/>
    </row>
    <row r="619" spans="1:1" ht="13" x14ac:dyDescent="0.15">
      <c r="A619" s="7"/>
    </row>
    <row r="620" spans="1:1" ht="13" x14ac:dyDescent="0.15">
      <c r="A620" s="7"/>
    </row>
    <row r="621" spans="1:1" ht="13" x14ac:dyDescent="0.15">
      <c r="A621" s="7"/>
    </row>
    <row r="622" spans="1:1" ht="13" x14ac:dyDescent="0.15">
      <c r="A622" s="7"/>
    </row>
    <row r="623" spans="1:1" ht="13" x14ac:dyDescent="0.15">
      <c r="A623" s="7"/>
    </row>
    <row r="624" spans="1:1" ht="13" x14ac:dyDescent="0.15">
      <c r="A624" s="7"/>
    </row>
    <row r="625" spans="1:1" ht="13" x14ac:dyDescent="0.15">
      <c r="A625" s="7"/>
    </row>
    <row r="626" spans="1:1" ht="13" x14ac:dyDescent="0.15">
      <c r="A626" s="7"/>
    </row>
    <row r="627" spans="1:1" ht="13" x14ac:dyDescent="0.15">
      <c r="A627" s="7"/>
    </row>
    <row r="628" spans="1:1" ht="13" x14ac:dyDescent="0.15">
      <c r="A628" s="7"/>
    </row>
    <row r="629" spans="1:1" ht="13" x14ac:dyDescent="0.15">
      <c r="A629" s="7"/>
    </row>
    <row r="630" spans="1:1" ht="13" x14ac:dyDescent="0.15">
      <c r="A630" s="7"/>
    </row>
    <row r="631" spans="1:1" ht="13" x14ac:dyDescent="0.15">
      <c r="A631" s="7"/>
    </row>
    <row r="632" spans="1:1" ht="13" x14ac:dyDescent="0.15">
      <c r="A632" s="7"/>
    </row>
    <row r="633" spans="1:1" ht="13" x14ac:dyDescent="0.15">
      <c r="A633" s="7"/>
    </row>
    <row r="634" spans="1:1" ht="13" x14ac:dyDescent="0.15">
      <c r="A634" s="7"/>
    </row>
    <row r="635" spans="1:1" ht="13" x14ac:dyDescent="0.15">
      <c r="A635" s="7"/>
    </row>
    <row r="636" spans="1:1" ht="13" x14ac:dyDescent="0.15">
      <c r="A636" s="7"/>
    </row>
    <row r="637" spans="1:1" ht="13" x14ac:dyDescent="0.15">
      <c r="A637" s="7"/>
    </row>
    <row r="638" spans="1:1" ht="13" x14ac:dyDescent="0.15">
      <c r="A638" s="7"/>
    </row>
    <row r="639" spans="1:1" ht="13" x14ac:dyDescent="0.15">
      <c r="A639" s="7"/>
    </row>
    <row r="640" spans="1:1" ht="13" x14ac:dyDescent="0.15">
      <c r="A640" s="7"/>
    </row>
    <row r="641" spans="1:1" ht="13" x14ac:dyDescent="0.15">
      <c r="A641" s="7"/>
    </row>
    <row r="642" spans="1:1" ht="13" x14ac:dyDescent="0.15">
      <c r="A642" s="7"/>
    </row>
    <row r="643" spans="1:1" ht="13" x14ac:dyDescent="0.15">
      <c r="A643" s="7"/>
    </row>
    <row r="644" spans="1:1" ht="13" x14ac:dyDescent="0.15">
      <c r="A644" s="7"/>
    </row>
    <row r="645" spans="1:1" ht="13" x14ac:dyDescent="0.15">
      <c r="A645" s="7"/>
    </row>
    <row r="646" spans="1:1" ht="13" x14ac:dyDescent="0.15">
      <c r="A646" s="7"/>
    </row>
    <row r="647" spans="1:1" ht="13" x14ac:dyDescent="0.15">
      <c r="A647" s="7"/>
    </row>
    <row r="648" spans="1:1" ht="13" x14ac:dyDescent="0.15">
      <c r="A648" s="7"/>
    </row>
    <row r="649" spans="1:1" ht="13" x14ac:dyDescent="0.15">
      <c r="A649" s="7"/>
    </row>
    <row r="650" spans="1:1" ht="13" x14ac:dyDescent="0.15">
      <c r="A650" s="7"/>
    </row>
    <row r="651" spans="1:1" ht="13" x14ac:dyDescent="0.15">
      <c r="A651" s="7"/>
    </row>
    <row r="652" spans="1:1" ht="13" x14ac:dyDescent="0.15">
      <c r="A652" s="7"/>
    </row>
    <row r="653" spans="1:1" ht="13" x14ac:dyDescent="0.15">
      <c r="A653" s="7"/>
    </row>
    <row r="654" spans="1:1" ht="13" x14ac:dyDescent="0.15">
      <c r="A654" s="7"/>
    </row>
    <row r="655" spans="1:1" ht="13" x14ac:dyDescent="0.15">
      <c r="A655" s="7"/>
    </row>
    <row r="656" spans="1:1" ht="13" x14ac:dyDescent="0.15">
      <c r="A656" s="7"/>
    </row>
    <row r="657" spans="1:1" ht="13" x14ac:dyDescent="0.15">
      <c r="A657" s="7"/>
    </row>
    <row r="658" spans="1:1" ht="13" x14ac:dyDescent="0.15">
      <c r="A658" s="7"/>
    </row>
    <row r="659" spans="1:1" ht="13" x14ac:dyDescent="0.15">
      <c r="A659" s="7"/>
    </row>
    <row r="660" spans="1:1" ht="13" x14ac:dyDescent="0.15">
      <c r="A660" s="7"/>
    </row>
    <row r="661" spans="1:1" ht="13" x14ac:dyDescent="0.15">
      <c r="A661" s="7"/>
    </row>
    <row r="662" spans="1:1" ht="13" x14ac:dyDescent="0.15">
      <c r="A662" s="7"/>
    </row>
    <row r="663" spans="1:1" ht="13" x14ac:dyDescent="0.15">
      <c r="A663" s="7"/>
    </row>
    <row r="664" spans="1:1" ht="13" x14ac:dyDescent="0.15">
      <c r="A664" s="7"/>
    </row>
    <row r="665" spans="1:1" ht="13" x14ac:dyDescent="0.15">
      <c r="A665" s="7"/>
    </row>
    <row r="666" spans="1:1" ht="13" x14ac:dyDescent="0.15">
      <c r="A666" s="7"/>
    </row>
    <row r="667" spans="1:1" ht="13" x14ac:dyDescent="0.15">
      <c r="A667" s="7"/>
    </row>
    <row r="668" spans="1:1" ht="13" x14ac:dyDescent="0.15">
      <c r="A668" s="7"/>
    </row>
    <row r="669" spans="1:1" ht="13" x14ac:dyDescent="0.15">
      <c r="A669" s="7"/>
    </row>
    <row r="670" spans="1:1" ht="13" x14ac:dyDescent="0.15">
      <c r="A670" s="7"/>
    </row>
    <row r="671" spans="1:1" ht="13" x14ac:dyDescent="0.15">
      <c r="A671" s="7"/>
    </row>
    <row r="672" spans="1:1" ht="13" x14ac:dyDescent="0.15">
      <c r="A672" s="7"/>
    </row>
    <row r="673" spans="1:1" ht="13" x14ac:dyDescent="0.15">
      <c r="A673" s="7"/>
    </row>
    <row r="674" spans="1:1" ht="13" x14ac:dyDescent="0.15">
      <c r="A674" s="7"/>
    </row>
    <row r="675" spans="1:1" ht="13" x14ac:dyDescent="0.15">
      <c r="A675" s="7"/>
    </row>
    <row r="676" spans="1:1" ht="13" x14ac:dyDescent="0.15">
      <c r="A676" s="7"/>
    </row>
    <row r="677" spans="1:1" ht="13" x14ac:dyDescent="0.15">
      <c r="A677" s="7"/>
    </row>
    <row r="678" spans="1:1" ht="13" x14ac:dyDescent="0.15">
      <c r="A678" s="7"/>
    </row>
    <row r="679" spans="1:1" ht="13" x14ac:dyDescent="0.15">
      <c r="A679" s="7"/>
    </row>
    <row r="680" spans="1:1" ht="13" x14ac:dyDescent="0.15">
      <c r="A680" s="7"/>
    </row>
    <row r="681" spans="1:1" ht="13" x14ac:dyDescent="0.15">
      <c r="A681" s="7"/>
    </row>
    <row r="682" spans="1:1" ht="13" x14ac:dyDescent="0.15">
      <c r="A682" s="7"/>
    </row>
    <row r="683" spans="1:1" ht="13" x14ac:dyDescent="0.15">
      <c r="A683" s="7"/>
    </row>
    <row r="684" spans="1:1" ht="13" x14ac:dyDescent="0.15">
      <c r="A684" s="7"/>
    </row>
    <row r="685" spans="1:1" ht="13" x14ac:dyDescent="0.15">
      <c r="A685" s="7"/>
    </row>
    <row r="686" spans="1:1" ht="13" x14ac:dyDescent="0.15">
      <c r="A686" s="7"/>
    </row>
    <row r="687" spans="1:1" ht="13" x14ac:dyDescent="0.15">
      <c r="A687" s="7"/>
    </row>
    <row r="688" spans="1:1" ht="13" x14ac:dyDescent="0.15">
      <c r="A688" s="7"/>
    </row>
    <row r="689" spans="1:1" ht="13" x14ac:dyDescent="0.15">
      <c r="A689" s="7"/>
    </row>
    <row r="690" spans="1:1" ht="13" x14ac:dyDescent="0.15">
      <c r="A690" s="7"/>
    </row>
    <row r="691" spans="1:1" ht="13" x14ac:dyDescent="0.15">
      <c r="A691" s="7"/>
    </row>
    <row r="692" spans="1:1" ht="13" x14ac:dyDescent="0.15">
      <c r="A692" s="7"/>
    </row>
    <row r="693" spans="1:1" ht="13" x14ac:dyDescent="0.15">
      <c r="A693" s="7"/>
    </row>
    <row r="694" spans="1:1" ht="13" x14ac:dyDescent="0.15">
      <c r="A694" s="7"/>
    </row>
    <row r="695" spans="1:1" ht="13" x14ac:dyDescent="0.15">
      <c r="A695" s="7"/>
    </row>
    <row r="696" spans="1:1" ht="13" x14ac:dyDescent="0.15">
      <c r="A696" s="7"/>
    </row>
    <row r="697" spans="1:1" ht="13" x14ac:dyDescent="0.15">
      <c r="A697" s="7"/>
    </row>
    <row r="698" spans="1:1" ht="13" x14ac:dyDescent="0.15">
      <c r="A698" s="7"/>
    </row>
    <row r="699" spans="1:1" ht="13" x14ac:dyDescent="0.15">
      <c r="A699" s="7"/>
    </row>
    <row r="700" spans="1:1" ht="13" x14ac:dyDescent="0.15">
      <c r="A700" s="7"/>
    </row>
    <row r="701" spans="1:1" ht="13" x14ac:dyDescent="0.15">
      <c r="A701" s="7"/>
    </row>
    <row r="702" spans="1:1" ht="13" x14ac:dyDescent="0.15">
      <c r="A702" s="7"/>
    </row>
    <row r="703" spans="1:1" ht="13" x14ac:dyDescent="0.15">
      <c r="A703" s="7"/>
    </row>
    <row r="704" spans="1:1" ht="13" x14ac:dyDescent="0.15">
      <c r="A704" s="7"/>
    </row>
    <row r="705" spans="1:1" ht="13" x14ac:dyDescent="0.15">
      <c r="A705" s="7"/>
    </row>
    <row r="706" spans="1:1" ht="13" x14ac:dyDescent="0.15">
      <c r="A706" s="7"/>
    </row>
    <row r="707" spans="1:1" ht="13" x14ac:dyDescent="0.15">
      <c r="A707" s="7"/>
    </row>
    <row r="708" spans="1:1" ht="13" x14ac:dyDescent="0.15">
      <c r="A708" s="7"/>
    </row>
    <row r="709" spans="1:1" ht="13" x14ac:dyDescent="0.15">
      <c r="A709" s="7"/>
    </row>
    <row r="710" spans="1:1" ht="13" x14ac:dyDescent="0.15">
      <c r="A710" s="7"/>
    </row>
    <row r="711" spans="1:1" ht="13" x14ac:dyDescent="0.15">
      <c r="A711" s="7"/>
    </row>
    <row r="712" spans="1:1" ht="13" x14ac:dyDescent="0.15">
      <c r="A712" s="7"/>
    </row>
    <row r="713" spans="1:1" ht="13" x14ac:dyDescent="0.15">
      <c r="A713" s="7"/>
    </row>
    <row r="714" spans="1:1" ht="13" x14ac:dyDescent="0.15">
      <c r="A714" s="7"/>
    </row>
    <row r="715" spans="1:1" ht="13" x14ac:dyDescent="0.15">
      <c r="A715" s="7"/>
    </row>
    <row r="716" spans="1:1" ht="13" x14ac:dyDescent="0.15">
      <c r="A716" s="7"/>
    </row>
    <row r="717" spans="1:1" ht="13" x14ac:dyDescent="0.15">
      <c r="A717" s="7"/>
    </row>
    <row r="718" spans="1:1" ht="13" x14ac:dyDescent="0.15">
      <c r="A718" s="7"/>
    </row>
    <row r="719" spans="1:1" ht="13" x14ac:dyDescent="0.15">
      <c r="A719" s="7"/>
    </row>
    <row r="720" spans="1:1" ht="13" x14ac:dyDescent="0.15">
      <c r="A720" s="7"/>
    </row>
    <row r="721" spans="1:1" ht="13" x14ac:dyDescent="0.15">
      <c r="A721" s="7"/>
    </row>
    <row r="722" spans="1:1" ht="13" x14ac:dyDescent="0.15">
      <c r="A722" s="7"/>
    </row>
    <row r="723" spans="1:1" ht="13" x14ac:dyDescent="0.15">
      <c r="A723" s="7"/>
    </row>
    <row r="724" spans="1:1" ht="13" x14ac:dyDescent="0.15">
      <c r="A724" s="7"/>
    </row>
    <row r="725" spans="1:1" ht="13" x14ac:dyDescent="0.15">
      <c r="A725" s="7"/>
    </row>
    <row r="726" spans="1:1" ht="13" x14ac:dyDescent="0.15">
      <c r="A726" s="7"/>
    </row>
    <row r="727" spans="1:1" ht="13" x14ac:dyDescent="0.15">
      <c r="A727" s="7"/>
    </row>
    <row r="728" spans="1:1" ht="13" x14ac:dyDescent="0.15">
      <c r="A728" s="7"/>
    </row>
    <row r="729" spans="1:1" ht="13" x14ac:dyDescent="0.15">
      <c r="A729" s="7"/>
    </row>
    <row r="730" spans="1:1" ht="13" x14ac:dyDescent="0.15">
      <c r="A730" s="7"/>
    </row>
    <row r="731" spans="1:1" ht="13" x14ac:dyDescent="0.15">
      <c r="A731" s="7"/>
    </row>
    <row r="732" spans="1:1" ht="13" x14ac:dyDescent="0.15">
      <c r="A732" s="7"/>
    </row>
    <row r="733" spans="1:1" ht="13" x14ac:dyDescent="0.15">
      <c r="A733" s="7"/>
    </row>
    <row r="734" spans="1:1" ht="13" x14ac:dyDescent="0.15">
      <c r="A734" s="7"/>
    </row>
    <row r="735" spans="1:1" ht="13" x14ac:dyDescent="0.15">
      <c r="A735" s="7"/>
    </row>
    <row r="736" spans="1:1" ht="13" x14ac:dyDescent="0.15">
      <c r="A736" s="7"/>
    </row>
    <row r="737" spans="1:1" ht="13" x14ac:dyDescent="0.15">
      <c r="A737" s="7"/>
    </row>
    <row r="738" spans="1:1" ht="13" x14ac:dyDescent="0.15">
      <c r="A738" s="7"/>
    </row>
    <row r="739" spans="1:1" ht="13" x14ac:dyDescent="0.15">
      <c r="A739" s="7"/>
    </row>
    <row r="740" spans="1:1" ht="13" x14ac:dyDescent="0.15">
      <c r="A740" s="7"/>
    </row>
    <row r="741" spans="1:1" ht="13" x14ac:dyDescent="0.15">
      <c r="A741" s="7"/>
    </row>
    <row r="742" spans="1:1" ht="13" x14ac:dyDescent="0.15">
      <c r="A742" s="7"/>
    </row>
    <row r="743" spans="1:1" ht="13" x14ac:dyDescent="0.15">
      <c r="A743" s="7"/>
    </row>
    <row r="744" spans="1:1" ht="13" x14ac:dyDescent="0.15">
      <c r="A744" s="7"/>
    </row>
    <row r="745" spans="1:1" ht="13" x14ac:dyDescent="0.15">
      <c r="A745" s="7"/>
    </row>
    <row r="746" spans="1:1" ht="13" x14ac:dyDescent="0.15">
      <c r="A746" s="7"/>
    </row>
    <row r="747" spans="1:1" ht="13" x14ac:dyDescent="0.15">
      <c r="A747" s="7"/>
    </row>
    <row r="748" spans="1:1" ht="13" x14ac:dyDescent="0.15">
      <c r="A748" s="7"/>
    </row>
    <row r="749" spans="1:1" ht="13" x14ac:dyDescent="0.15">
      <c r="A749" s="7"/>
    </row>
    <row r="750" spans="1:1" ht="13" x14ac:dyDescent="0.15">
      <c r="A750" s="7"/>
    </row>
    <row r="751" spans="1:1" ht="13" x14ac:dyDescent="0.15">
      <c r="A751" s="7"/>
    </row>
    <row r="752" spans="1:1" ht="13" x14ac:dyDescent="0.15">
      <c r="A752" s="7"/>
    </row>
    <row r="753" spans="1:1" ht="13" x14ac:dyDescent="0.15">
      <c r="A753" s="7"/>
    </row>
    <row r="754" spans="1:1" ht="13" x14ac:dyDescent="0.15">
      <c r="A754" s="7"/>
    </row>
    <row r="755" spans="1:1" ht="13" x14ac:dyDescent="0.15">
      <c r="A755" s="7"/>
    </row>
    <row r="756" spans="1:1" ht="13" x14ac:dyDescent="0.15">
      <c r="A756" s="7"/>
    </row>
    <row r="757" spans="1:1" ht="13" x14ac:dyDescent="0.15">
      <c r="A757" s="7"/>
    </row>
    <row r="758" spans="1:1" ht="13" x14ac:dyDescent="0.15">
      <c r="A758" s="7"/>
    </row>
    <row r="759" spans="1:1" ht="13" x14ac:dyDescent="0.15">
      <c r="A759" s="7"/>
    </row>
    <row r="760" spans="1:1" ht="13" x14ac:dyDescent="0.15">
      <c r="A760" s="7"/>
    </row>
    <row r="761" spans="1:1" ht="13" x14ac:dyDescent="0.15">
      <c r="A761" s="7"/>
    </row>
    <row r="762" spans="1:1" ht="13" x14ac:dyDescent="0.15">
      <c r="A762" s="7"/>
    </row>
    <row r="763" spans="1:1" ht="13" x14ac:dyDescent="0.15">
      <c r="A763" s="7"/>
    </row>
    <row r="764" spans="1:1" ht="13" x14ac:dyDescent="0.15">
      <c r="A764" s="7"/>
    </row>
    <row r="765" spans="1:1" ht="13" x14ac:dyDescent="0.15">
      <c r="A765" s="7"/>
    </row>
    <row r="766" spans="1:1" ht="13" x14ac:dyDescent="0.15">
      <c r="A766" s="7"/>
    </row>
    <row r="767" spans="1:1" ht="13" x14ac:dyDescent="0.15">
      <c r="A767" s="7"/>
    </row>
    <row r="768" spans="1:1" ht="13" x14ac:dyDescent="0.15">
      <c r="A768" s="7"/>
    </row>
    <row r="769" spans="1:1" ht="13" x14ac:dyDescent="0.15">
      <c r="A769" s="7"/>
    </row>
    <row r="770" spans="1:1" ht="13" x14ac:dyDescent="0.15">
      <c r="A770" s="7"/>
    </row>
    <row r="771" spans="1:1" ht="13" x14ac:dyDescent="0.15">
      <c r="A771" s="7"/>
    </row>
    <row r="772" spans="1:1" ht="13" x14ac:dyDescent="0.15">
      <c r="A772" s="7"/>
    </row>
    <row r="773" spans="1:1" ht="13" x14ac:dyDescent="0.15">
      <c r="A773" s="7"/>
    </row>
    <row r="774" spans="1:1" ht="13" x14ac:dyDescent="0.15">
      <c r="A774" s="7"/>
    </row>
    <row r="775" spans="1:1" ht="13" x14ac:dyDescent="0.15">
      <c r="A775" s="7"/>
    </row>
    <row r="776" spans="1:1" ht="13" x14ac:dyDescent="0.15">
      <c r="A776" s="7"/>
    </row>
    <row r="777" spans="1:1" ht="13" x14ac:dyDescent="0.15">
      <c r="A777" s="7"/>
    </row>
    <row r="778" spans="1:1" ht="13" x14ac:dyDescent="0.15">
      <c r="A778" s="7"/>
    </row>
    <row r="779" spans="1:1" ht="13" x14ac:dyDescent="0.15">
      <c r="A779" s="7"/>
    </row>
    <row r="780" spans="1:1" ht="13" x14ac:dyDescent="0.15">
      <c r="A780" s="7"/>
    </row>
    <row r="781" spans="1:1" ht="13" x14ac:dyDescent="0.15">
      <c r="A781" s="7"/>
    </row>
    <row r="782" spans="1:1" ht="13" x14ac:dyDescent="0.15">
      <c r="A782" s="7"/>
    </row>
    <row r="783" spans="1:1" ht="13" x14ac:dyDescent="0.15">
      <c r="A783" s="7"/>
    </row>
    <row r="784" spans="1:1" ht="13" x14ac:dyDescent="0.15">
      <c r="A784" s="7"/>
    </row>
    <row r="785" spans="1:1" ht="13" x14ac:dyDescent="0.15">
      <c r="A785" s="7"/>
    </row>
    <row r="786" spans="1:1" ht="13" x14ac:dyDescent="0.15">
      <c r="A786" s="7"/>
    </row>
    <row r="787" spans="1:1" ht="13" x14ac:dyDescent="0.15">
      <c r="A787" s="7"/>
    </row>
    <row r="788" spans="1:1" ht="13" x14ac:dyDescent="0.15">
      <c r="A788" s="7"/>
    </row>
    <row r="789" spans="1:1" ht="13" x14ac:dyDescent="0.15">
      <c r="A789" s="7"/>
    </row>
    <row r="790" spans="1:1" ht="13" x14ac:dyDescent="0.15">
      <c r="A790" s="7"/>
    </row>
    <row r="791" spans="1:1" ht="13" x14ac:dyDescent="0.15">
      <c r="A791" s="7"/>
    </row>
    <row r="792" spans="1:1" ht="13" x14ac:dyDescent="0.15">
      <c r="A792" s="7"/>
    </row>
    <row r="793" spans="1:1" ht="13" x14ac:dyDescent="0.15">
      <c r="A793" s="7"/>
    </row>
    <row r="794" spans="1:1" ht="13" x14ac:dyDescent="0.15">
      <c r="A794" s="7"/>
    </row>
    <row r="795" spans="1:1" ht="13" x14ac:dyDescent="0.15">
      <c r="A795" s="7"/>
    </row>
    <row r="796" spans="1:1" ht="13" x14ac:dyDescent="0.15">
      <c r="A796" s="7"/>
    </row>
    <row r="797" spans="1:1" ht="13" x14ac:dyDescent="0.15">
      <c r="A797" s="7"/>
    </row>
    <row r="798" spans="1:1" ht="13" x14ac:dyDescent="0.15">
      <c r="A798" s="7"/>
    </row>
    <row r="799" spans="1:1" ht="13" x14ac:dyDescent="0.15">
      <c r="A799" s="7"/>
    </row>
    <row r="800" spans="1:1" ht="13" x14ac:dyDescent="0.15">
      <c r="A800" s="7"/>
    </row>
    <row r="801" spans="1:1" ht="13" x14ac:dyDescent="0.15">
      <c r="A801" s="7"/>
    </row>
    <row r="802" spans="1:1" ht="13" x14ac:dyDescent="0.15">
      <c r="A802" s="7"/>
    </row>
    <row r="803" spans="1:1" ht="13" x14ac:dyDescent="0.15">
      <c r="A803" s="7"/>
    </row>
    <row r="804" spans="1:1" ht="13" x14ac:dyDescent="0.15">
      <c r="A804" s="7"/>
    </row>
    <row r="805" spans="1:1" ht="13" x14ac:dyDescent="0.15">
      <c r="A805" s="7"/>
    </row>
    <row r="806" spans="1:1" ht="13" x14ac:dyDescent="0.15">
      <c r="A806" s="7"/>
    </row>
    <row r="807" spans="1:1" ht="13" x14ac:dyDescent="0.15">
      <c r="A807" s="7"/>
    </row>
    <row r="808" spans="1:1" ht="13" x14ac:dyDescent="0.15">
      <c r="A808" s="7"/>
    </row>
    <row r="809" spans="1:1" ht="13" x14ac:dyDescent="0.15">
      <c r="A809" s="7"/>
    </row>
    <row r="810" spans="1:1" ht="13" x14ac:dyDescent="0.15">
      <c r="A810" s="7"/>
    </row>
    <row r="811" spans="1:1" ht="13" x14ac:dyDescent="0.15">
      <c r="A811" s="7"/>
    </row>
    <row r="812" spans="1:1" ht="13" x14ac:dyDescent="0.15">
      <c r="A812" s="7"/>
    </row>
    <row r="813" spans="1:1" ht="13" x14ac:dyDescent="0.15">
      <c r="A813" s="7"/>
    </row>
    <row r="814" spans="1:1" ht="13" x14ac:dyDescent="0.15">
      <c r="A814" s="7"/>
    </row>
    <row r="815" spans="1:1" ht="13" x14ac:dyDescent="0.15">
      <c r="A815" s="7"/>
    </row>
    <row r="816" spans="1:1" ht="13" x14ac:dyDescent="0.15">
      <c r="A816" s="7"/>
    </row>
    <row r="817" spans="1:1" ht="13" x14ac:dyDescent="0.15">
      <c r="A817" s="7"/>
    </row>
    <row r="818" spans="1:1" ht="13" x14ac:dyDescent="0.15">
      <c r="A818" s="7"/>
    </row>
    <row r="819" spans="1:1" ht="13" x14ac:dyDescent="0.15">
      <c r="A819" s="7"/>
    </row>
    <row r="820" spans="1:1" ht="13" x14ac:dyDescent="0.15">
      <c r="A820" s="7"/>
    </row>
    <row r="821" spans="1:1" ht="13" x14ac:dyDescent="0.15">
      <c r="A821" s="7"/>
    </row>
    <row r="822" spans="1:1" ht="13" x14ac:dyDescent="0.15">
      <c r="A822" s="7"/>
    </row>
    <row r="823" spans="1:1" ht="13" x14ac:dyDescent="0.15">
      <c r="A823" s="7"/>
    </row>
    <row r="824" spans="1:1" ht="13" x14ac:dyDescent="0.15">
      <c r="A824" s="7"/>
    </row>
    <row r="825" spans="1:1" ht="13" x14ac:dyDescent="0.15">
      <c r="A825" s="7"/>
    </row>
    <row r="826" spans="1:1" ht="13" x14ac:dyDescent="0.15">
      <c r="A826" s="7"/>
    </row>
    <row r="827" spans="1:1" ht="13" x14ac:dyDescent="0.15">
      <c r="A827" s="7"/>
    </row>
    <row r="828" spans="1:1" ht="13" x14ac:dyDescent="0.15">
      <c r="A828" s="7"/>
    </row>
    <row r="829" spans="1:1" ht="13" x14ac:dyDescent="0.15">
      <c r="A829" s="7"/>
    </row>
    <row r="830" spans="1:1" ht="13" x14ac:dyDescent="0.15">
      <c r="A830" s="7"/>
    </row>
    <row r="831" spans="1:1" ht="13" x14ac:dyDescent="0.15">
      <c r="A831" s="7"/>
    </row>
    <row r="832" spans="1:1" ht="13" x14ac:dyDescent="0.15">
      <c r="A832" s="7"/>
    </row>
    <row r="833" spans="1:1" ht="13" x14ac:dyDescent="0.15">
      <c r="A833" s="7"/>
    </row>
    <row r="834" spans="1:1" ht="13" x14ac:dyDescent="0.15">
      <c r="A834" s="7"/>
    </row>
    <row r="835" spans="1:1" ht="13" x14ac:dyDescent="0.15">
      <c r="A835" s="7"/>
    </row>
    <row r="836" spans="1:1" ht="13" x14ac:dyDescent="0.15">
      <c r="A836" s="7"/>
    </row>
    <row r="837" spans="1:1" ht="13" x14ac:dyDescent="0.15">
      <c r="A837" s="7"/>
    </row>
    <row r="838" spans="1:1" ht="13" x14ac:dyDescent="0.15">
      <c r="A838" s="7"/>
    </row>
    <row r="839" spans="1:1" ht="13" x14ac:dyDescent="0.15">
      <c r="A839" s="7"/>
    </row>
    <row r="840" spans="1:1" ht="13" x14ac:dyDescent="0.15">
      <c r="A840" s="7"/>
    </row>
    <row r="841" spans="1:1" ht="13" x14ac:dyDescent="0.15">
      <c r="A841" s="7"/>
    </row>
    <row r="842" spans="1:1" ht="13" x14ac:dyDescent="0.15">
      <c r="A842" s="7"/>
    </row>
    <row r="843" spans="1:1" ht="13" x14ac:dyDescent="0.15">
      <c r="A843" s="7"/>
    </row>
    <row r="844" spans="1:1" ht="13" x14ac:dyDescent="0.15">
      <c r="A844" s="7"/>
    </row>
    <row r="845" spans="1:1" ht="13" x14ac:dyDescent="0.15">
      <c r="A845" s="7"/>
    </row>
    <row r="846" spans="1:1" ht="13" x14ac:dyDescent="0.15">
      <c r="A846" s="7"/>
    </row>
    <row r="847" spans="1:1" ht="13" x14ac:dyDescent="0.15">
      <c r="A847" s="7"/>
    </row>
    <row r="848" spans="1:1" ht="13" x14ac:dyDescent="0.15">
      <c r="A848" s="7"/>
    </row>
    <row r="849" spans="1:1" ht="13" x14ac:dyDescent="0.15">
      <c r="A849" s="7"/>
    </row>
    <row r="850" spans="1:1" ht="13" x14ac:dyDescent="0.15">
      <c r="A850" s="7"/>
    </row>
    <row r="851" spans="1:1" ht="13" x14ac:dyDescent="0.15">
      <c r="A851" s="7"/>
    </row>
    <row r="852" spans="1:1" ht="13" x14ac:dyDescent="0.15">
      <c r="A852" s="7"/>
    </row>
    <row r="853" spans="1:1" ht="13" x14ac:dyDescent="0.15">
      <c r="A853" s="7"/>
    </row>
    <row r="854" spans="1:1" ht="13" x14ac:dyDescent="0.15">
      <c r="A854" s="7"/>
    </row>
    <row r="855" spans="1:1" ht="13" x14ac:dyDescent="0.15">
      <c r="A855" s="7"/>
    </row>
    <row r="856" spans="1:1" ht="13" x14ac:dyDescent="0.15">
      <c r="A856" s="7"/>
    </row>
    <row r="857" spans="1:1" ht="13" x14ac:dyDescent="0.15">
      <c r="A857" s="7"/>
    </row>
    <row r="858" spans="1:1" ht="13" x14ac:dyDescent="0.15">
      <c r="A858" s="7"/>
    </row>
    <row r="859" spans="1:1" ht="13" x14ac:dyDescent="0.15">
      <c r="A859" s="7"/>
    </row>
    <row r="860" spans="1:1" ht="13" x14ac:dyDescent="0.15">
      <c r="A860" s="7"/>
    </row>
    <row r="861" spans="1:1" ht="13" x14ac:dyDescent="0.15">
      <c r="A861" s="7"/>
    </row>
    <row r="862" spans="1:1" ht="13" x14ac:dyDescent="0.15">
      <c r="A862" s="7"/>
    </row>
    <row r="863" spans="1:1" ht="13" x14ac:dyDescent="0.15">
      <c r="A863" s="7"/>
    </row>
    <row r="864" spans="1:1" ht="13" x14ac:dyDescent="0.15">
      <c r="A864" s="7"/>
    </row>
    <row r="865" spans="1:1" ht="13" x14ac:dyDescent="0.15">
      <c r="A865" s="7"/>
    </row>
    <row r="866" spans="1:1" ht="13" x14ac:dyDescent="0.15">
      <c r="A866" s="7"/>
    </row>
    <row r="867" spans="1:1" ht="13" x14ac:dyDescent="0.15">
      <c r="A867" s="7"/>
    </row>
    <row r="868" spans="1:1" ht="13" x14ac:dyDescent="0.15">
      <c r="A868" s="7"/>
    </row>
    <row r="869" spans="1:1" ht="13" x14ac:dyDescent="0.15">
      <c r="A869" s="7"/>
    </row>
    <row r="870" spans="1:1" ht="13" x14ac:dyDescent="0.15">
      <c r="A870" s="7"/>
    </row>
    <row r="871" spans="1:1" ht="13" x14ac:dyDescent="0.15">
      <c r="A871" s="7"/>
    </row>
    <row r="872" spans="1:1" ht="13" x14ac:dyDescent="0.15">
      <c r="A872" s="7"/>
    </row>
    <row r="873" spans="1:1" ht="13" x14ac:dyDescent="0.15">
      <c r="A873" s="7"/>
    </row>
    <row r="874" spans="1:1" ht="13" x14ac:dyDescent="0.15">
      <c r="A874" s="7"/>
    </row>
    <row r="875" spans="1:1" ht="13" x14ac:dyDescent="0.15">
      <c r="A875" s="7"/>
    </row>
    <row r="876" spans="1:1" ht="13" x14ac:dyDescent="0.15">
      <c r="A876" s="7"/>
    </row>
    <row r="877" spans="1:1" ht="13" x14ac:dyDescent="0.15">
      <c r="A877" s="7"/>
    </row>
    <row r="878" spans="1:1" ht="13" x14ac:dyDescent="0.15">
      <c r="A878" s="7"/>
    </row>
    <row r="879" spans="1:1" ht="13" x14ac:dyDescent="0.15">
      <c r="A879" s="7"/>
    </row>
    <row r="880" spans="1:1" ht="13" x14ac:dyDescent="0.15">
      <c r="A880" s="7"/>
    </row>
    <row r="881" spans="1:1" ht="13" x14ac:dyDescent="0.15">
      <c r="A881" s="7"/>
    </row>
    <row r="882" spans="1:1" ht="13" x14ac:dyDescent="0.15">
      <c r="A882" s="7"/>
    </row>
    <row r="883" spans="1:1" ht="13" x14ac:dyDescent="0.15">
      <c r="A883" s="7"/>
    </row>
    <row r="884" spans="1:1" ht="13" x14ac:dyDescent="0.15">
      <c r="A884" s="7"/>
    </row>
    <row r="885" spans="1:1" ht="13" x14ac:dyDescent="0.15">
      <c r="A885" s="7"/>
    </row>
    <row r="886" spans="1:1" ht="13" x14ac:dyDescent="0.15">
      <c r="A886" s="7"/>
    </row>
    <row r="887" spans="1:1" ht="13" x14ac:dyDescent="0.15">
      <c r="A887" s="7"/>
    </row>
    <row r="888" spans="1:1" ht="13" x14ac:dyDescent="0.15">
      <c r="A888" s="7"/>
    </row>
    <row r="889" spans="1:1" ht="13" x14ac:dyDescent="0.15">
      <c r="A889" s="7"/>
    </row>
    <row r="890" spans="1:1" ht="13" x14ac:dyDescent="0.15">
      <c r="A890" s="7"/>
    </row>
    <row r="891" spans="1:1" ht="13" x14ac:dyDescent="0.15">
      <c r="A891" s="7"/>
    </row>
    <row r="892" spans="1:1" ht="13" x14ac:dyDescent="0.15">
      <c r="A892" s="7"/>
    </row>
    <row r="893" spans="1:1" ht="13" x14ac:dyDescent="0.15">
      <c r="A893" s="7"/>
    </row>
    <row r="894" spans="1:1" ht="13" x14ac:dyDescent="0.15">
      <c r="A894" s="7"/>
    </row>
    <row r="895" spans="1:1" ht="13" x14ac:dyDescent="0.15">
      <c r="A895" s="7"/>
    </row>
    <row r="896" spans="1:1" ht="13" x14ac:dyDescent="0.15">
      <c r="A896" s="7"/>
    </row>
    <row r="897" spans="1:1" ht="13" x14ac:dyDescent="0.15">
      <c r="A897" s="7"/>
    </row>
    <row r="898" spans="1:1" ht="13" x14ac:dyDescent="0.15">
      <c r="A898" s="7"/>
    </row>
    <row r="899" spans="1:1" ht="13" x14ac:dyDescent="0.15">
      <c r="A899" s="7"/>
    </row>
    <row r="900" spans="1:1" ht="13" x14ac:dyDescent="0.15">
      <c r="A900" s="7"/>
    </row>
    <row r="901" spans="1:1" ht="13" x14ac:dyDescent="0.15">
      <c r="A901" s="7"/>
    </row>
    <row r="902" spans="1:1" ht="13" x14ac:dyDescent="0.15">
      <c r="A902" s="7"/>
    </row>
    <row r="903" spans="1:1" ht="13" x14ac:dyDescent="0.15">
      <c r="A903" s="7"/>
    </row>
    <row r="904" spans="1:1" ht="13" x14ac:dyDescent="0.15">
      <c r="A904" s="7"/>
    </row>
    <row r="905" spans="1:1" ht="13" x14ac:dyDescent="0.15">
      <c r="A905" s="7"/>
    </row>
    <row r="906" spans="1:1" ht="13" x14ac:dyDescent="0.15">
      <c r="A906" s="7"/>
    </row>
    <row r="907" spans="1:1" ht="13" x14ac:dyDescent="0.15">
      <c r="A907" s="7"/>
    </row>
    <row r="908" spans="1:1" ht="13" x14ac:dyDescent="0.15">
      <c r="A908" s="7"/>
    </row>
    <row r="909" spans="1:1" ht="13" x14ac:dyDescent="0.15">
      <c r="A909" s="7"/>
    </row>
    <row r="910" spans="1:1" ht="13" x14ac:dyDescent="0.15">
      <c r="A910" s="7"/>
    </row>
    <row r="911" spans="1:1" ht="13" x14ac:dyDescent="0.15">
      <c r="A911" s="7"/>
    </row>
    <row r="912" spans="1:1" ht="13" x14ac:dyDescent="0.15">
      <c r="A912" s="7"/>
    </row>
    <row r="913" spans="1:1" ht="13" x14ac:dyDescent="0.15">
      <c r="A913" s="7"/>
    </row>
    <row r="914" spans="1:1" ht="13" x14ac:dyDescent="0.15">
      <c r="A914" s="7"/>
    </row>
    <row r="915" spans="1:1" ht="13" x14ac:dyDescent="0.15">
      <c r="A915" s="7"/>
    </row>
    <row r="916" spans="1:1" ht="13" x14ac:dyDescent="0.15">
      <c r="A916" s="7"/>
    </row>
    <row r="917" spans="1:1" ht="13" x14ac:dyDescent="0.15">
      <c r="A917" s="7"/>
    </row>
    <row r="918" spans="1:1" ht="13" x14ac:dyDescent="0.15">
      <c r="A918" s="7"/>
    </row>
    <row r="919" spans="1:1" ht="13" x14ac:dyDescent="0.15">
      <c r="A919" s="7"/>
    </row>
    <row r="920" spans="1:1" ht="13" x14ac:dyDescent="0.15">
      <c r="A920" s="7"/>
    </row>
    <row r="921" spans="1:1" ht="13" x14ac:dyDescent="0.15">
      <c r="A921" s="7"/>
    </row>
    <row r="922" spans="1:1" ht="13" x14ac:dyDescent="0.15">
      <c r="A922" s="7"/>
    </row>
    <row r="923" spans="1:1" ht="13" x14ac:dyDescent="0.15">
      <c r="A923" s="7"/>
    </row>
    <row r="924" spans="1:1" ht="13" x14ac:dyDescent="0.15">
      <c r="A924" s="7"/>
    </row>
    <row r="925" spans="1:1" ht="13" x14ac:dyDescent="0.15">
      <c r="A925" s="7"/>
    </row>
    <row r="926" spans="1:1" ht="13" x14ac:dyDescent="0.15">
      <c r="A926" s="7"/>
    </row>
    <row r="927" spans="1:1" ht="13" x14ac:dyDescent="0.15">
      <c r="A927" s="7"/>
    </row>
    <row r="928" spans="1:1" ht="13" x14ac:dyDescent="0.15">
      <c r="A928" s="7"/>
    </row>
    <row r="929" spans="1:1" ht="13" x14ac:dyDescent="0.15">
      <c r="A929" s="7"/>
    </row>
    <row r="930" spans="1:1" ht="13" x14ac:dyDescent="0.15">
      <c r="A930" s="7"/>
    </row>
    <row r="931" spans="1:1" ht="13" x14ac:dyDescent="0.15">
      <c r="A931" s="7"/>
    </row>
    <row r="932" spans="1:1" ht="13" x14ac:dyDescent="0.15">
      <c r="A932" s="7"/>
    </row>
    <row r="933" spans="1:1" ht="13" x14ac:dyDescent="0.15">
      <c r="A933" s="7"/>
    </row>
    <row r="934" spans="1:1" ht="13" x14ac:dyDescent="0.15">
      <c r="A934" s="7"/>
    </row>
    <row r="935" spans="1:1" ht="13" x14ac:dyDescent="0.15">
      <c r="A935" s="7"/>
    </row>
    <row r="936" spans="1:1" ht="13" x14ac:dyDescent="0.15">
      <c r="A936" s="7"/>
    </row>
    <row r="937" spans="1:1" ht="13" x14ac:dyDescent="0.15">
      <c r="A937" s="7"/>
    </row>
    <row r="938" spans="1:1" ht="13" x14ac:dyDescent="0.15">
      <c r="A938" s="7"/>
    </row>
    <row r="939" spans="1:1" ht="13" x14ac:dyDescent="0.15">
      <c r="A939" s="7"/>
    </row>
    <row r="940" spans="1:1" ht="13" x14ac:dyDescent="0.15">
      <c r="A940" s="7"/>
    </row>
    <row r="941" spans="1:1" ht="13" x14ac:dyDescent="0.15">
      <c r="A941" s="7"/>
    </row>
    <row r="942" spans="1:1" ht="13" x14ac:dyDescent="0.15">
      <c r="A942" s="7"/>
    </row>
    <row r="943" spans="1:1" ht="13" x14ac:dyDescent="0.15">
      <c r="A943" s="7"/>
    </row>
    <row r="944" spans="1:1" ht="13" x14ac:dyDescent="0.15">
      <c r="A944" s="7"/>
    </row>
    <row r="945" spans="1:1" ht="13" x14ac:dyDescent="0.15">
      <c r="A945" s="7"/>
    </row>
    <row r="946" spans="1:1" ht="13" x14ac:dyDescent="0.15">
      <c r="A946" s="7"/>
    </row>
    <row r="947" spans="1:1" ht="13" x14ac:dyDescent="0.15">
      <c r="A947" s="7"/>
    </row>
    <row r="948" spans="1:1" ht="13" x14ac:dyDescent="0.15">
      <c r="A948" s="7"/>
    </row>
    <row r="949" spans="1:1" ht="13" x14ac:dyDescent="0.15">
      <c r="A949" s="7"/>
    </row>
    <row r="950" spans="1:1" ht="13" x14ac:dyDescent="0.15">
      <c r="A950" s="7"/>
    </row>
    <row r="951" spans="1:1" ht="13" x14ac:dyDescent="0.15">
      <c r="A951" s="7"/>
    </row>
    <row r="952" spans="1:1" ht="13" x14ac:dyDescent="0.15">
      <c r="A952" s="7"/>
    </row>
    <row r="953" spans="1:1" ht="13" x14ac:dyDescent="0.15">
      <c r="A953" s="7"/>
    </row>
    <row r="954" spans="1:1" ht="13" x14ac:dyDescent="0.15">
      <c r="A954" s="7"/>
    </row>
    <row r="955" spans="1:1" ht="13" x14ac:dyDescent="0.15">
      <c r="A955" s="7"/>
    </row>
    <row r="956" spans="1:1" ht="13" x14ac:dyDescent="0.15">
      <c r="A956" s="7"/>
    </row>
    <row r="957" spans="1:1" ht="13" x14ac:dyDescent="0.15">
      <c r="A957" s="7"/>
    </row>
    <row r="958" spans="1:1" ht="13" x14ac:dyDescent="0.15">
      <c r="A958" s="7"/>
    </row>
    <row r="959" spans="1:1" ht="13" x14ac:dyDescent="0.15">
      <c r="A959" s="7"/>
    </row>
    <row r="960" spans="1:1" ht="13" x14ac:dyDescent="0.15">
      <c r="A960" s="7"/>
    </row>
    <row r="961" spans="1:1" ht="13" x14ac:dyDescent="0.15">
      <c r="A961" s="7"/>
    </row>
    <row r="962" spans="1:1" ht="13" x14ac:dyDescent="0.15">
      <c r="A962" s="7"/>
    </row>
    <row r="963" spans="1:1" ht="13" x14ac:dyDescent="0.15">
      <c r="A963" s="7"/>
    </row>
    <row r="964" spans="1:1" ht="13" x14ac:dyDescent="0.15">
      <c r="A964" s="7"/>
    </row>
    <row r="965" spans="1:1" ht="13" x14ac:dyDescent="0.15">
      <c r="A965" s="7"/>
    </row>
    <row r="966" spans="1:1" ht="13" x14ac:dyDescent="0.15">
      <c r="A966" s="7"/>
    </row>
    <row r="967" spans="1:1" ht="13" x14ac:dyDescent="0.15">
      <c r="A967" s="7"/>
    </row>
    <row r="968" spans="1:1" ht="13" x14ac:dyDescent="0.15">
      <c r="A968" s="7"/>
    </row>
    <row r="969" spans="1:1" ht="13" x14ac:dyDescent="0.15">
      <c r="A969" s="7"/>
    </row>
    <row r="970" spans="1:1" ht="13" x14ac:dyDescent="0.15">
      <c r="A970" s="7"/>
    </row>
    <row r="971" spans="1:1" ht="13" x14ac:dyDescent="0.15">
      <c r="A971" s="7"/>
    </row>
    <row r="972" spans="1:1" ht="13" x14ac:dyDescent="0.15">
      <c r="A972" s="7"/>
    </row>
    <row r="973" spans="1:1" ht="13" x14ac:dyDescent="0.15">
      <c r="A973" s="7"/>
    </row>
    <row r="974" spans="1:1" ht="13" x14ac:dyDescent="0.15">
      <c r="A974" s="7"/>
    </row>
    <row r="975" spans="1:1" ht="13" x14ac:dyDescent="0.15">
      <c r="A975" s="7"/>
    </row>
    <row r="976" spans="1:1" ht="13" x14ac:dyDescent="0.15">
      <c r="A976" s="7"/>
    </row>
    <row r="977" spans="1:1" ht="13" x14ac:dyDescent="0.15">
      <c r="A977" s="7"/>
    </row>
    <row r="978" spans="1:1" ht="13" x14ac:dyDescent="0.15">
      <c r="A978" s="7"/>
    </row>
    <row r="979" spans="1:1" ht="13" x14ac:dyDescent="0.15">
      <c r="A979" s="7"/>
    </row>
    <row r="980" spans="1:1" ht="13" x14ac:dyDescent="0.15">
      <c r="A980" s="7"/>
    </row>
    <row r="981" spans="1:1" ht="13" x14ac:dyDescent="0.15">
      <c r="A981" s="7"/>
    </row>
    <row r="982" spans="1:1" ht="13" x14ac:dyDescent="0.15">
      <c r="A982" s="7"/>
    </row>
    <row r="983" spans="1:1" ht="13" x14ac:dyDescent="0.15">
      <c r="A983" s="7"/>
    </row>
    <row r="984" spans="1:1" ht="13" x14ac:dyDescent="0.15">
      <c r="A984" s="7"/>
    </row>
    <row r="985" spans="1:1" ht="13" x14ac:dyDescent="0.15">
      <c r="A985" s="7"/>
    </row>
    <row r="986" spans="1:1" ht="13" x14ac:dyDescent="0.15">
      <c r="A986" s="7"/>
    </row>
    <row r="987" spans="1:1" ht="13" x14ac:dyDescent="0.15">
      <c r="A987" s="7"/>
    </row>
    <row r="988" spans="1:1" ht="13" x14ac:dyDescent="0.15">
      <c r="A98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BaselineIITA</vt:lpstr>
      <vt:lpstr>NVDP-5Yrs-1</vt:lpstr>
      <vt:lpstr>NVDP-4Yrs-1</vt:lpstr>
      <vt:lpstr>NVDP-4Yrs-2</vt:lpstr>
      <vt:lpstr>JLJ_SAH</vt:lpstr>
      <vt:lpstr>JLJ4yr</vt:lpstr>
      <vt:lpstr>JLJ3yr</vt:lpstr>
      <vt:lpstr>DropPYTmaintainSize</vt:lpstr>
      <vt:lpstr>DropPYT</vt:lpstr>
      <vt:lpstr>InnovateButMaintainSize</vt:lpstr>
      <vt:lpstr>AdjustUYTtoo</vt:lpstr>
      <vt:lpstr>MultiplyEarly</vt:lpstr>
      <vt:lpstr>LA-4Yrs-1</vt:lpstr>
      <vt:lpstr>LA-4Yrs-2</vt:lpstr>
      <vt:lpstr>LA-4Yrs-3</vt:lpstr>
      <vt:lpstr>LA-4Yrs-4-MP</vt:lpstr>
      <vt:lpstr>LA-3Yrs-MP+LB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2021-11-09T04:22:20Z</dcterms:modified>
</cp:coreProperties>
</file>