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ésar\Documents\"/>
    </mc:Choice>
  </mc:AlternateContent>
  <xr:revisionPtr revIDLastSave="0" documentId="13_ncr:1_{6DDB1B5C-9D30-4EBB-AFC7-91F60239C6EA}" xr6:coauthVersionLast="47" xr6:coauthVersionMax="47" xr10:uidLastSave="{00000000-0000-0000-0000-000000000000}"/>
  <bookViews>
    <workbookView xWindow="-108" yWindow="-108" windowWidth="23256" windowHeight="12456" xr2:uid="{09F3F2E9-3CDE-4733-91B0-12A4C9686395}"/>
  </bookViews>
  <sheets>
    <sheet name="Planilha1" sheetId="1" r:id="rId1"/>
    <sheet name="Planilha2" sheetId="2" r:id="rId2"/>
  </sheets>
  <definedNames>
    <definedName name="aporte">Planilha1!$D$12</definedName>
    <definedName name="patrimonio_acumulado">Planilha1!$D$15</definedName>
    <definedName name="qtd_anos">Planilha1!$D$13</definedName>
    <definedName name="rendimento_carteira">Planilha1!$D$7</definedName>
    <definedName name="salario">Planilha1!$D$6</definedName>
    <definedName name="sugestao_investimento">Planilha1!$D$8</definedName>
    <definedName name="tx_mensal">Planilha1!$D$14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D33" i="1" s="1"/>
  <c r="C34" i="1"/>
  <c r="D34" i="1" s="1"/>
  <c r="C35" i="1"/>
  <c r="D35" i="1" s="1"/>
  <c r="C36" i="1"/>
  <c r="D36" i="1" s="1"/>
  <c r="C37" i="1"/>
  <c r="D37" i="1" s="1"/>
  <c r="C32" i="1"/>
  <c r="D32" i="1" s="1"/>
  <c r="B17" i="2"/>
  <c r="B18" i="2"/>
  <c r="B19" i="2"/>
  <c r="B20" i="2"/>
  <c r="B21" i="2"/>
  <c r="B16" i="2"/>
  <c r="B11" i="2"/>
  <c r="B12" i="2"/>
  <c r="B13" i="2"/>
  <c r="B14" i="2"/>
  <c r="B15" i="2"/>
  <c r="B10" i="2"/>
  <c r="B5" i="2"/>
  <c r="B6" i="2"/>
  <c r="B7" i="2"/>
  <c r="B8" i="2"/>
  <c r="B9" i="2"/>
  <c r="B4" i="2"/>
  <c r="C29" i="1"/>
  <c r="D15" i="1"/>
  <c r="D16" i="1" s="1"/>
  <c r="C21" i="1"/>
  <c r="D21" i="1" s="1"/>
  <c r="C22" i="1"/>
  <c r="D22" i="1" s="1"/>
  <c r="C23" i="1"/>
  <c r="D23" i="1" s="1"/>
  <c r="C24" i="1"/>
  <c r="D24" i="1" s="1"/>
  <c r="C25" i="1"/>
  <c r="D25" i="1" s="1"/>
  <c r="C20" i="1"/>
  <c r="D20" i="1" s="1"/>
  <c r="D8" i="1"/>
  <c r="D38" i="1" l="1"/>
  <c r="C38" i="1"/>
</calcChain>
</file>

<file path=xl/sharedStrings.xml><?xml version="1.0" encoding="utf-8"?>
<sst xmlns="http://schemas.openxmlformats.org/spreadsheetml/2006/main" count="71" uniqueCount="35">
  <si>
    <t>Quanto investir por mês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</si>
  <si>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</si>
  <si>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</si>
  <si>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</si>
  <si>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</si>
  <si>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</si>
  <si>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</t>
  </si>
  <si>
    <t>Quanto em 5 anos</t>
  </si>
  <si>
    <t>Quanto em 10 anos</t>
  </si>
  <si>
    <t>Quanto em 20 anos</t>
  </si>
  <si>
    <t>Quanto em 7 anos</t>
  </si>
  <si>
    <t>Cenários</t>
  </si>
  <si>
    <t>Quanto em 30 anos</t>
  </si>
  <si>
    <t>Dividendos</t>
  </si>
  <si>
    <t>Configurações</t>
  </si>
  <si>
    <t>Rendimento da carteira</t>
  </si>
  <si>
    <t>Salário</t>
  </si>
  <si>
    <t>Sugestão de investimento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</si>
  <si>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</si>
  <si>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</si>
  <si>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</si>
  <si>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</si>
  <si>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</si>
  <si>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</si>
  <si>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</si>
  <si>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</si>
  <si>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</si>
  <si>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</si>
  <si>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</si>
  <si>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</si>
  <si>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</si>
  <si>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</si>
  <si>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Total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</si>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</sst>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64" formatCode="0.000%"/>
    <numFmt numFmtId="165" formatCode="&quot;R$&quot;\ #,##0.00"/>
    <numFmt numFmtId="166" formatCode="&quot;R$&quot;\ #,##0.000;[Red]\-&quot;R$&quot;\ #,##0.000"/>
    <numFmt numFmtId="167" formatCode="0.000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2">
    <xf numFmtId="0" fontId="0" fillId="0" borderId="0" xfId="0"/>
    <xf numFmtId="10" fontId="0" fillId="0" borderId="0" xfId="0" applyNumberFormat="1"/>
    <xf numFmtId="9" fontId="0" fillId="0" borderId="0" xfId="1" applyFont="1"/>
    <xf numFmtId="0" fontId="3" fillId="0" borderId="0" xfId="0" applyFont="1"/>
    <xf numFmtId="0" fontId="7" fillId="2" borderId="2" xfId="0" applyFont="1" applyFill="1" applyBorder="1" applyAlignment="1">
      <alignment horizontal="center" vertical="center"/>
    </xf>
    <xf numFmtId="165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165" fontId="0" fillId="0" borderId="11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8" fontId="2" fillId="3" borderId="14" xfId="0" applyNumberFormat="1" applyFont="1" applyFill="1" applyBorder="1" applyAlignment="1">
      <alignment horizontal="center"/>
    </xf>
    <xf numFmtId="166" fontId="2" fillId="3" borderId="17" xfId="0" applyNumberFormat="1" applyFont="1" applyFill="1" applyBorder="1" applyAlignment="1">
      <alignment horizontal="center"/>
    </xf>
    <xf numFmtId="8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8" fontId="0" fillId="3" borderId="13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8" fontId="0" fillId="3" borderId="16" xfId="0" applyNumberFormat="1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left" indent="3"/>
    </xf>
    <xf numFmtId="0" fontId="5" fillId="3" borderId="10" xfId="0" applyFont="1" applyFill="1" applyBorder="1" applyAlignment="1">
      <alignment horizontal="left" indent="3"/>
    </xf>
    <xf numFmtId="0" fontId="5" fillId="3" borderId="12" xfId="0" applyFont="1" applyFill="1" applyBorder="1" applyAlignment="1">
      <alignment horizontal="left" indent="3"/>
    </xf>
    <xf numFmtId="0" fontId="5" fillId="3" borderId="13" xfId="0" applyFont="1" applyFill="1" applyBorder="1" applyAlignment="1">
      <alignment horizontal="left" indent="3"/>
    </xf>
    <xf numFmtId="0" fontId="5" fillId="3" borderId="15" xfId="0" applyFont="1" applyFill="1" applyBorder="1" applyAlignment="1">
      <alignment horizontal="left" indent="3"/>
    </xf>
    <xf numFmtId="0" fontId="5" fillId="3" borderId="16" xfId="0" applyFont="1" applyFill="1" applyBorder="1" applyAlignment="1">
      <alignment horizontal="left" indent="3"/>
    </xf>
    <xf numFmtId="0" fontId="5" fillId="0" borderId="9" xfId="0" applyFont="1" applyBorder="1" applyAlignment="1">
      <alignment horizontal="left" indent="3"/>
    </xf>
    <xf numFmtId="0" fontId="5" fillId="0" borderId="10" xfId="0" applyFont="1" applyBorder="1" applyAlignment="1">
      <alignment horizontal="left" indent="3"/>
    </xf>
    <xf numFmtId="0" fontId="5" fillId="0" borderId="12" xfId="0" applyFont="1" applyBorder="1" applyAlignment="1">
      <alignment horizontal="left" indent="3"/>
    </xf>
    <xf numFmtId="0" fontId="5" fillId="0" borderId="13" xfId="0" applyFont="1" applyBorder="1" applyAlignment="1">
      <alignment horizontal="left" indent="3"/>
    </xf>
    <xf numFmtId="0" fontId="6" fillId="3" borderId="12" xfId="0" applyFont="1" applyFill="1" applyBorder="1" applyAlignment="1">
      <alignment horizontal="left" indent="3"/>
    </xf>
    <xf numFmtId="0" fontId="6" fillId="3" borderId="13" xfId="0" applyFont="1" applyFill="1" applyBorder="1" applyAlignment="1">
      <alignment horizontal="left" indent="3"/>
    </xf>
    <xf numFmtId="0" fontId="6" fillId="3" borderId="15" xfId="0" applyFont="1" applyFill="1" applyBorder="1" applyAlignment="1">
      <alignment horizontal="left" indent="3"/>
    </xf>
    <xf numFmtId="0" fontId="6" fillId="3" borderId="16" xfId="0" applyFont="1" applyFill="1" applyBorder="1" applyAlignment="1">
      <alignment horizontal="left" indent="3"/>
    </xf>
    <xf numFmtId="0" fontId="5" fillId="3" borderId="9" xfId="0" applyFont="1" applyFill="1" applyBorder="1" applyAlignment="1">
      <alignment horizontal="left" indent="3"/>
    </xf>
    <xf numFmtId="0" fontId="5" fillId="3" borderId="12" xfId="0" applyFont="1" applyFill="1" applyBorder="1" applyAlignment="1">
      <alignment horizontal="left" indent="3"/>
    </xf>
    <xf numFmtId="10" fontId="5" fillId="3" borderId="12" xfId="0" applyNumberFormat="1" applyFont="1" applyFill="1" applyBorder="1" applyAlignment="1">
      <alignment horizontal="left" indent="3"/>
    </xf>
    <xf numFmtId="167" fontId="5" fillId="3" borderId="12" xfId="1" applyNumberFormat="1" applyFont="1" applyFill="1" applyBorder="1" applyAlignment="1">
      <alignment horizontal="left" indent="3"/>
    </xf>
    <xf numFmtId="0" fontId="5" fillId="3" borderId="15" xfId="0" applyFont="1" applyFill="1" applyBorder="1" applyAlignment="1">
      <alignment horizontal="left" indent="3"/>
    </xf>
    <xf numFmtId="9" fontId="0" fillId="0" borderId="0" xfId="0" applyNumberFormat="1" applyAlignment="1">
      <alignment horizontal="center"/>
    </xf>
    <xf numFmtId="0" fontId="9" fillId="5" borderId="1" xfId="2" applyFont="1" applyBorder="1"/>
    <xf numFmtId="0" fontId="9" fillId="5" borderId="3" xfId="2" applyFont="1" applyBorder="1" applyAlignment="1">
      <alignment horizontal="center"/>
    </xf>
    <xf numFmtId="0" fontId="3" fillId="5" borderId="2" xfId="2" applyBorder="1"/>
    <xf numFmtId="0" fontId="2" fillId="0" borderId="8" xfId="0" applyFont="1" applyBorder="1"/>
    <xf numFmtId="165" fontId="2" fillId="0" borderId="19" xfId="0" applyNumberFormat="1" applyFont="1" applyBorder="1" applyAlignment="1">
      <alignment horizontal="center"/>
    </xf>
    <xf numFmtId="0" fontId="0" fillId="0" borderId="20" xfId="0" applyBorder="1"/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4" xfId="0" applyNumberFormat="1" applyBorder="1"/>
    <xf numFmtId="0" fontId="3" fillId="4" borderId="15" xfId="0" applyFont="1" applyFill="1" applyBorder="1" applyAlignment="1">
      <alignment horizontal="center"/>
    </xf>
    <xf numFmtId="9" fontId="3" fillId="4" borderId="16" xfId="0" applyNumberFormat="1" applyFont="1" applyFill="1" applyBorder="1" applyAlignment="1">
      <alignment horizontal="center"/>
    </xf>
    <xf numFmtId="165" fontId="3" fillId="4" borderId="17" xfId="0" applyNumberFormat="1" applyFont="1" applyFill="1" applyBorder="1"/>
    <xf numFmtId="0" fontId="0" fillId="0" borderId="21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165" fontId="0" fillId="0" borderId="23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0" fillId="0" borderId="19" xfId="0" applyFill="1" applyBorder="1"/>
  </cellXfs>
  <cellStyles count="3">
    <cellStyle name="Ênfase1" xfId="2" builtinId="29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558800</xdr:colOff>
      <xdr:row>0</xdr:row>
      <xdr:rowOff>113030</xdr:rowOff>
    </xdr:from>
    <xdr:to>
      <xdr:col>4</xdr:col>
      <xdr:colOff>7620</xdr:colOff>
      <xdr:row>2</xdr:row>
      <xdr:rowOff>173994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ED51315-4553-50D5-85FF-5056A2C36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800" y="113030"/>
          <a:ext cx="6847840" cy="426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4C5-F412-4F2F-9ADD-71989331A0C6}">
  <dimension ref="A4:J38"/>
  <sheetViews>
    <sheetView showGridLines="0" tabSelected="1" zoomScaleNormal="100" workbookViewId="0">
      <selection activeCell="D13" sqref="D13"/>
    </sheetView>
  </sheetViews>
  <sheetFormatPr defaultColWidth="0" defaultRowHeight="14.4" x14ac:dyDescent="0.3"/>
  <cols>
    <col min="1" max="1" width="8.88671875" customWidth="1"/>
    <col min="2" max="2" width="41.21875" customWidth="1"/>
    <col min="3" max="3" width="45.21875" customWidth="1"/>
    <col min="4" max="4" width="12.5546875" bestFit="1" customWidth="1"/>
    <col min="5" max="5" width="21.5546875" bestFit="1" customWidth="1"/>
    <col min="6" max="6" width="10.88671875" customWidth="1"/>
    <col min="7" max="7" width="8.88671875" customWidth="1"/>
    <col min="8" max="8" width="14.21875" hidden="1"/>
    <col min="9" max="9" width="8.88671875" hidden="1"/>
    <col min="10" max="10" width="12.5546875" hidden="1"/>
    <col min="11" max="16384" width="8.88671875" hidden="1"/>
  </cols>
  <sheetData>
    <row r="4" spans="2:10" ht="15" thickBot="1" x14ac:dyDescent="0.35"/>
    <row r="5" spans="2:10" ht="16.2" thickBot="1" x14ac:dyDescent="0.35">
      <c r="B5" s="8" t="s">
        <v>14</v>
      </c>
      <c r="C5" s="9"/>
      <c r="D5" s="10"/>
    </row>
    <row r="6" spans="2:10" ht="16.2" thickBot="1" x14ac:dyDescent="0.35">
      <c r="B6" s="27" t="s">
        <v>16</v>
      </c>
      <c r="C6" s="28"/>
      <c r="D6" s="12">
        <v>5000</v>
      </c>
    </row>
    <row r="7" spans="2:10" ht="16.2" thickBot="1" x14ac:dyDescent="0.35">
      <c r="B7" s="29" t="s">
        <v>15</v>
      </c>
      <c r="C7" s="30"/>
      <c r="D7" s="13">
        <v>0.01</v>
      </c>
    </row>
    <row r="8" spans="2:10" ht="16.2" thickBot="1" x14ac:dyDescent="0.35">
      <c r="B8" s="31" t="s">
        <v>17</v>
      </c>
      <c r="C8" s="32"/>
      <c r="D8" s="14">
        <f>D6*30%</f>
        <v>1500</v>
      </c>
    </row>
    <row r="10" spans="2:10" ht="10.8" customHeight="1" thickBot="1" x14ac:dyDescent="0.35"/>
    <row r="11" spans="2:10" ht="23.4" customHeight="1" thickBot="1" x14ac:dyDescent="0.35">
      <c r="B11" s="6" t="s">
        <v>5</v>
      </c>
      <c r="C11" s="26"/>
      <c r="D11" s="11"/>
    </row>
    <row r="12" spans="2:10" ht="16.2" thickBot="1" x14ac:dyDescent="0.35">
      <c r="B12" s="33" t="s">
        <v>0</v>
      </c>
      <c r="C12" s="34"/>
      <c r="D12" s="15">
        <v>500</v>
      </c>
    </row>
    <row r="13" spans="2:10" ht="16.2" thickBot="1" x14ac:dyDescent="0.35">
      <c r="B13" s="35" t="s">
        <v>1</v>
      </c>
      <c r="C13" s="36"/>
      <c r="D13" s="16">
        <v>5</v>
      </c>
    </row>
    <row r="14" spans="2:10" ht="16.2" thickBot="1" x14ac:dyDescent="0.35">
      <c r="B14" s="35" t="s">
        <v>2</v>
      </c>
      <c r="C14" s="36"/>
      <c r="D14" s="17">
        <v>1.0789999999999999E-2</v>
      </c>
    </row>
    <row r="15" spans="2:10" ht="16.2" thickBot="1" x14ac:dyDescent="0.35">
      <c r="B15" s="37" t="s">
        <v>3</v>
      </c>
      <c r="C15" s="38"/>
      <c r="D15" s="18">
        <f>FV(rendimento_carteira,qtd_anos*12,aporte*-1)</f>
        <v>40834.834928204567</v>
      </c>
      <c r="H15" s="5"/>
      <c r="I15" s="1"/>
      <c r="J15" s="5"/>
    </row>
    <row r="16" spans="2:10" ht="16.2" thickBot="1" x14ac:dyDescent="0.35">
      <c r="B16" s="39" t="s">
        <v>4</v>
      </c>
      <c r="C16" s="40"/>
      <c r="D16" s="19">
        <f>patrimonio_acumulado*rendimento_carteira</f>
        <v>408.34834928204566</v>
      </c>
      <c r="H16" s="5"/>
      <c r="I16" s="2"/>
      <c r="J16" s="5"/>
    </row>
    <row r="17" spans="1:10" x14ac:dyDescent="0.3">
      <c r="H17" s="5"/>
      <c r="J17" s="5"/>
    </row>
    <row r="18" spans="1:10" ht="15" thickBot="1" x14ac:dyDescent="0.35">
      <c r="H18" s="5"/>
      <c r="J18" s="5"/>
    </row>
    <row r="19" spans="1:10" ht="21.6" thickBot="1" x14ac:dyDescent="0.35">
      <c r="B19" s="6" t="s">
        <v>11</v>
      </c>
      <c r="C19" s="7"/>
      <c r="D19" s="4" t="s">
        <v>13</v>
      </c>
      <c r="H19" s="5"/>
      <c r="J19" s="5"/>
    </row>
    <row r="20" spans="1:10" ht="16.2" thickBot="1" x14ac:dyDescent="0.35">
      <c r="A20" s="3">
        <v>2</v>
      </c>
      <c r="B20" s="41" t="s">
        <v>6</v>
      </c>
      <c r="C20" s="20">
        <f>FV($D$7,A20*12,$D$12*-1)</f>
        <v>13486.732426595749</v>
      </c>
      <c r="D20" s="21">
        <f>C20*rendimento_carteira</f>
        <v>134.86732426595748</v>
      </c>
      <c r="H20" s="5"/>
      <c r="J20" s="5"/>
    </row>
    <row r="21" spans="1:10" ht="16.2" thickBot="1" x14ac:dyDescent="0.35">
      <c r="A21" s="3">
        <v>5</v>
      </c>
      <c r="B21" s="42" t="s">
        <v>7</v>
      </c>
      <c r="C21" s="22">
        <f>FV($D$7,A21*12,$D$12*-1)</f>
        <v>40834.834928204567</v>
      </c>
      <c r="D21" s="23">
        <f>C21*rendimento_carteira</f>
        <v>408.34834928204566</v>
      </c>
      <c r="H21" s="5"/>
      <c r="J21" s="5"/>
    </row>
    <row r="22" spans="1:10" ht="16.2" thickBot="1" x14ac:dyDescent="0.35">
      <c r="A22" s="3">
        <v>7</v>
      </c>
      <c r="B22" s="43" t="s">
        <v>10</v>
      </c>
      <c r="C22" s="22">
        <f>FV($D$7,A22*12,$D$12*-1)</f>
        <v>65336.137202018333</v>
      </c>
      <c r="D22" s="23">
        <f>C22*rendimento_carteira</f>
        <v>653.36137202018335</v>
      </c>
      <c r="H22" s="5"/>
      <c r="J22" s="5"/>
    </row>
    <row r="23" spans="1:10" ht="16.2" thickBot="1" x14ac:dyDescent="0.35">
      <c r="A23" s="3">
        <v>10</v>
      </c>
      <c r="B23" s="44" t="s">
        <v>8</v>
      </c>
      <c r="C23" s="22">
        <f>FV($D$7,A23*12,$D$12*-1)</f>
        <v>115019.34472868349</v>
      </c>
      <c r="D23" s="23">
        <f>C23*rendimento_carteira</f>
        <v>1150.193447286835</v>
      </c>
      <c r="H23" s="5"/>
      <c r="J23" s="5"/>
    </row>
    <row r="24" spans="1:10" ht="16.2" thickBot="1" x14ac:dyDescent="0.35">
      <c r="A24" s="3">
        <v>20</v>
      </c>
      <c r="B24" s="42" t="s">
        <v>9</v>
      </c>
      <c r="C24" s="22">
        <f>FV($D$7,A24*12,$D$12*-1)</f>
        <v>494627.68269368151</v>
      </c>
      <c r="D24" s="23">
        <f>C24*rendimento_carteira</f>
        <v>4946.2768269368153</v>
      </c>
      <c r="H24" s="5"/>
      <c r="J24" s="5"/>
    </row>
    <row r="25" spans="1:10" ht="16.2" thickBot="1" x14ac:dyDescent="0.35">
      <c r="A25" s="3">
        <v>30</v>
      </c>
      <c r="B25" s="45" t="s">
        <v>12</v>
      </c>
      <c r="C25" s="24">
        <f>FV($D$7,A25*12,$D$12*-1)</f>
        <v>1747482.0663842531</v>
      </c>
      <c r="D25" s="25">
        <f>C25*rendimento_carteira</f>
        <v>17474.820663842533</v>
      </c>
      <c r="H25" s="5"/>
      <c r="J25" s="5"/>
    </row>
    <row r="26" spans="1:10" x14ac:dyDescent="0.3">
      <c r="H26" s="5"/>
      <c r="J26" s="5"/>
    </row>
    <row r="27" spans="1:10" ht="15" thickBot="1" x14ac:dyDescent="0.35">
      <c r="H27" s="5"/>
      <c r="J27" s="5"/>
    </row>
    <row r="28" spans="1:10" x14ac:dyDescent="0.3">
      <c r="B28" s="47" t="s">
        <v>18</v>
      </c>
      <c r="C28" s="48" t="s">
        <v>20</v>
      </c>
      <c r="D28" s="49"/>
      <c r="H28" s="5"/>
      <c r="J28" s="5"/>
    </row>
    <row r="29" spans="1:10" ht="15" thickBot="1" x14ac:dyDescent="0.35">
      <c r="B29" s="50" t="s">
        <v>22</v>
      </c>
      <c r="C29" s="51">
        <f>aporte</f>
        <v>500</v>
      </c>
      <c r="D29" s="52"/>
      <c r="H29" s="5"/>
      <c r="J29" s="5"/>
    </row>
    <row r="30" spans="1:10" ht="15" thickBot="1" x14ac:dyDescent="0.35">
      <c r="H30" s="5"/>
      <c r="J30" s="5"/>
    </row>
    <row r="31" spans="1:10" x14ac:dyDescent="0.3">
      <c r="B31" s="53" t="s">
        <v>23</v>
      </c>
      <c r="C31" s="54" t="s">
        <v>24</v>
      </c>
      <c r="D31" s="55" t="s">
        <v>25</v>
      </c>
      <c r="H31" s="5"/>
      <c r="J31" s="5"/>
    </row>
    <row r="32" spans="1:10" ht="15" thickBot="1" x14ac:dyDescent="0.35">
      <c r="B32" s="62" t="s">
        <v>26</v>
      </c>
      <c r="C32" s="63">
        <f>VLOOKUP($C$28&amp;"-"&amp;B32,Planilha2!$B:$E,4,FALSE)</f>
        <v>0.3</v>
      </c>
      <c r="D32" s="64">
        <f>aporte*C32</f>
        <v>150</v>
      </c>
      <c r="H32" s="5"/>
      <c r="J32" s="5"/>
    </row>
    <row r="33" spans="2:10" ht="15" thickBot="1" x14ac:dyDescent="0.35">
      <c r="B33" s="57" t="s">
        <v>27</v>
      </c>
      <c r="C33" s="63">
        <f>VLOOKUP($C$28&amp;"-"&amp;B33,Planilha2!$B:$E,4,FALSE)</f>
        <v>0.5</v>
      </c>
      <c r="D33" s="58">
        <f>aporte*C33</f>
        <v>250</v>
      </c>
      <c r="H33" s="5"/>
      <c r="J33" s="5"/>
    </row>
    <row r="34" spans="2:10" ht="15" thickBot="1" x14ac:dyDescent="0.35">
      <c r="B34" s="57" t="s">
        <v>28</v>
      </c>
      <c r="C34" s="63">
        <f>VLOOKUP($C$28&amp;"-"&amp;B34,Planilha2!$B:$E,4,FALSE)</f>
        <v>0.1</v>
      </c>
      <c r="D34" s="58">
        <f>aporte*C34</f>
        <v>50</v>
      </c>
      <c r="H34" s="5"/>
      <c r="J34" s="5"/>
    </row>
    <row r="35" spans="2:10" ht="15" thickBot="1" x14ac:dyDescent="0.35">
      <c r="B35" s="57" t="s">
        <v>29</v>
      </c>
      <c r="C35" s="63">
        <f>VLOOKUP($C$28&amp;"-"&amp;B35,Planilha2!$B:$E,4,FALSE)</f>
        <v>0.1</v>
      </c>
      <c r="D35" s="58">
        <f>aporte*C35</f>
        <v>50</v>
      </c>
      <c r="H35" s="5"/>
      <c r="J35" s="5"/>
    </row>
    <row r="36" spans="2:10" ht="15" thickBot="1" x14ac:dyDescent="0.35">
      <c r="B36" s="57" t="s">
        <v>30</v>
      </c>
      <c r="C36" s="63">
        <f>VLOOKUP($C$28&amp;"-"&amp;B36,Planilha2!$B:$E,4,FALSE)</f>
        <v>0</v>
      </c>
      <c r="D36" s="58">
        <f>aporte*C36</f>
        <v>0</v>
      </c>
      <c r="H36" s="5"/>
      <c r="J36" s="5"/>
    </row>
    <row r="37" spans="2:10" ht="15" thickBot="1" x14ac:dyDescent="0.35">
      <c r="B37" s="57" t="s">
        <v>31</v>
      </c>
      <c r="C37" s="63">
        <f>VLOOKUP($C$28&amp;"-"&amp;B37,Planilha2!$B:$E,4,FALSE)</f>
        <v>0</v>
      </c>
      <c r="D37" s="58">
        <f>aporte*C37</f>
        <v>0</v>
      </c>
    </row>
    <row r="38" spans="2:10" ht="15" thickBot="1" x14ac:dyDescent="0.35">
      <c r="B38" s="59" t="s">
        <v>32</v>
      </c>
      <c r="C38" s="60">
        <f>SUM(C32:C37)</f>
        <v>1</v>
      </c>
      <c r="D38" s="61">
        <f>SUM(D32:D37)</f>
        <v>500</v>
      </c>
    </row>
  </sheetData>
  <mergeCells count="11">
    <mergeCell ref="B11:C11"/>
    <mergeCell ref="B19:C19"/>
    <mergeCell ref="B5:C5"/>
    <mergeCell ref="B6:C6"/>
    <mergeCell ref="B7:C7"/>
    <mergeCell ref="B8:C8"/>
    <mergeCell ref="B12:C12"/>
    <mergeCell ref="B13:C13"/>
    <mergeCell ref="B14:C14"/>
    <mergeCell ref="B15:C15"/>
    <mergeCell ref="B16:C16"/>
  </mergeCells>
  <dataValidations count="1">
    <dataValidation type="list" allowBlank="1" showInputMessage="1" showErrorMessage="1" sqref="C28" xr:uid="{A4C88EBF-27A5-4428-BD70-9718EFB624C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headerFooter>
    <oddFooter>&amp;C_x000D_&amp;1#&amp;"Calibri"&amp;10&amp;K008000 Classificação: Pública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6589-DA80-411C-81FC-A498FDE453FB}">
  <dimension ref="B3:E21"/>
  <sheetViews>
    <sheetView workbookViewId="0">
      <selection activeCell="E14" sqref="E14"/>
    </sheetView>
  </sheetViews>
  <sheetFormatPr defaultRowHeight="14.4" x14ac:dyDescent="0.3"/>
  <cols>
    <col min="2" max="2" width="26" bestFit="1" customWidth="1"/>
    <col min="3" max="3" width="11.21875" bestFit="1" customWidth="1"/>
    <col min="4" max="4" width="14.77734375" bestFit="1" customWidth="1"/>
    <col min="5" max="5" width="8.21875" customWidth="1"/>
  </cols>
  <sheetData>
    <row r="3" spans="2:5" x14ac:dyDescent="0.3">
      <c r="B3" t="s">
        <v>34</v>
      </c>
      <c r="C3" s="65" t="s">
        <v>18</v>
      </c>
      <c r="D3" s="65" t="s">
        <v>23</v>
      </c>
      <c r="E3" s="66" t="s">
        <v>33</v>
      </c>
    </row>
    <row r="4" spans="2:5" x14ac:dyDescent="0.3">
      <c r="B4" t="str">
        <f>C4&amp;"-"&amp;D4</f>
        <v>Conservador-Papel</v>
      </c>
      <c r="C4" s="65" t="s">
        <v>20</v>
      </c>
      <c r="D4" s="66" t="s">
        <v>26</v>
      </c>
      <c r="E4" s="56">
        <v>0.3</v>
      </c>
    </row>
    <row r="5" spans="2:5" x14ac:dyDescent="0.3">
      <c r="B5" t="str">
        <f t="shared" ref="B5:B21" si="0">C5&amp;"-"&amp;D5</f>
        <v>Conservador-Tijolo</v>
      </c>
      <c r="C5" s="65" t="s">
        <v>20</v>
      </c>
      <c r="D5" s="66" t="s">
        <v>27</v>
      </c>
      <c r="E5" s="56">
        <v>0.5</v>
      </c>
    </row>
    <row r="6" spans="2:5" x14ac:dyDescent="0.3">
      <c r="B6" t="str">
        <f t="shared" si="0"/>
        <v>Conservador-Híbridos</v>
      </c>
      <c r="C6" s="65" t="s">
        <v>20</v>
      </c>
      <c r="D6" s="66" t="s">
        <v>28</v>
      </c>
      <c r="E6" s="56">
        <v>0.1</v>
      </c>
    </row>
    <row r="7" spans="2:5" x14ac:dyDescent="0.3">
      <c r="B7" t="str">
        <f t="shared" si="0"/>
        <v>Conservador-FOF's</v>
      </c>
      <c r="C7" s="65" t="s">
        <v>20</v>
      </c>
      <c r="D7" s="66" t="s">
        <v>29</v>
      </c>
      <c r="E7" s="56">
        <v>0.1</v>
      </c>
    </row>
    <row r="8" spans="2:5" x14ac:dyDescent="0.3">
      <c r="B8" t="str">
        <f t="shared" si="0"/>
        <v>Conservador-Desenvolvimento</v>
      </c>
      <c r="C8" s="65" t="s">
        <v>20</v>
      </c>
      <c r="D8" s="66" t="s">
        <v>30</v>
      </c>
      <c r="E8" s="56">
        <v>0</v>
      </c>
    </row>
    <row r="9" spans="2:5" ht="15" thickBot="1" x14ac:dyDescent="0.35">
      <c r="B9" s="68" t="str">
        <f t="shared" si="0"/>
        <v>Conservador-Hotelarias</v>
      </c>
      <c r="C9" s="68" t="s">
        <v>20</v>
      </c>
      <c r="D9" s="69" t="s">
        <v>31</v>
      </c>
      <c r="E9" s="70">
        <v>0</v>
      </c>
    </row>
    <row r="10" spans="2:5" x14ac:dyDescent="0.3">
      <c r="B10" t="str">
        <f t="shared" si="0"/>
        <v>Moderado-Papel</v>
      </c>
      <c r="C10" s="67" t="s">
        <v>21</v>
      </c>
      <c r="D10" s="66" t="s">
        <v>26</v>
      </c>
      <c r="E10" s="46">
        <v>0.32</v>
      </c>
    </row>
    <row r="11" spans="2:5" x14ac:dyDescent="0.3">
      <c r="B11" t="str">
        <f t="shared" si="0"/>
        <v>Moderado-Tijolo</v>
      </c>
      <c r="C11" s="67" t="s">
        <v>21</v>
      </c>
      <c r="D11" s="66" t="s">
        <v>27</v>
      </c>
      <c r="E11" s="46">
        <v>0.35</v>
      </c>
    </row>
    <row r="12" spans="2:5" x14ac:dyDescent="0.3">
      <c r="B12" t="str">
        <f t="shared" si="0"/>
        <v>Moderado-Híbridos</v>
      </c>
      <c r="C12" s="67" t="s">
        <v>21</v>
      </c>
      <c r="D12" s="66" t="s">
        <v>28</v>
      </c>
      <c r="E12" s="46">
        <v>0.08</v>
      </c>
    </row>
    <row r="13" spans="2:5" x14ac:dyDescent="0.3">
      <c r="B13" t="str">
        <f t="shared" si="0"/>
        <v>Moderado-FOF's</v>
      </c>
      <c r="C13" s="67" t="s">
        <v>21</v>
      </c>
      <c r="D13" s="66" t="s">
        <v>29</v>
      </c>
      <c r="E13" s="46">
        <v>0.05</v>
      </c>
    </row>
    <row r="14" spans="2:5" x14ac:dyDescent="0.3">
      <c r="B14" t="str">
        <f t="shared" si="0"/>
        <v>Moderado-Desenvolvimento</v>
      </c>
      <c r="C14" s="67" t="s">
        <v>21</v>
      </c>
      <c r="D14" s="66" t="s">
        <v>30</v>
      </c>
      <c r="E14" s="46">
        <v>0.1</v>
      </c>
    </row>
    <row r="15" spans="2:5" ht="15" thickBot="1" x14ac:dyDescent="0.35">
      <c r="B15" s="68" t="str">
        <f t="shared" si="0"/>
        <v>Moderado-Hotelarias</v>
      </c>
      <c r="C15" s="71" t="s">
        <v>21</v>
      </c>
      <c r="D15" s="69" t="s">
        <v>31</v>
      </c>
      <c r="E15" s="70">
        <v>0.1</v>
      </c>
    </row>
    <row r="16" spans="2:5" x14ac:dyDescent="0.3">
      <c r="B16" t="str">
        <f t="shared" si="0"/>
        <v>Agressivo-Papel</v>
      </c>
      <c r="C16" s="67" t="s">
        <v>19</v>
      </c>
      <c r="D16" s="66" t="s">
        <v>26</v>
      </c>
      <c r="E16" s="46">
        <v>0.5</v>
      </c>
    </row>
    <row r="17" spans="2:5" x14ac:dyDescent="0.3">
      <c r="B17" t="str">
        <f t="shared" si="0"/>
        <v>Agressivo-Tijolo</v>
      </c>
      <c r="C17" s="67" t="s">
        <v>19</v>
      </c>
      <c r="D17" s="66" t="s">
        <v>27</v>
      </c>
      <c r="E17" s="46">
        <v>0.1</v>
      </c>
    </row>
    <row r="18" spans="2:5" x14ac:dyDescent="0.3">
      <c r="B18" t="str">
        <f t="shared" si="0"/>
        <v>Agressivo-Híbridos</v>
      </c>
      <c r="C18" s="67" t="s">
        <v>19</v>
      </c>
      <c r="D18" s="66" t="s">
        <v>28</v>
      </c>
      <c r="E18" s="46">
        <v>0.05</v>
      </c>
    </row>
    <row r="19" spans="2:5" x14ac:dyDescent="0.3">
      <c r="B19" t="str">
        <f t="shared" si="0"/>
        <v>Agressivo-FOF's</v>
      </c>
      <c r="C19" s="67" t="s">
        <v>19</v>
      </c>
      <c r="D19" s="66" t="s">
        <v>29</v>
      </c>
      <c r="E19" s="46">
        <v>0.05</v>
      </c>
    </row>
    <row r="20" spans="2:5" x14ac:dyDescent="0.3">
      <c r="B20" t="str">
        <f t="shared" si="0"/>
        <v>Agressivo-Desenvolvimento</v>
      </c>
      <c r="C20" s="67" t="s">
        <v>19</v>
      </c>
      <c r="D20" s="66" t="s">
        <v>30</v>
      </c>
      <c r="E20" s="46">
        <v>0.2</v>
      </c>
    </row>
    <row r="21" spans="2:5" x14ac:dyDescent="0.3">
      <c r="B21" t="str">
        <f t="shared" si="0"/>
        <v>Agressivo-Hotelarias</v>
      </c>
      <c r="C21" s="67" t="s">
        <v>19</v>
      </c>
      <c r="D21" s="66" t="s">
        <v>31</v>
      </c>
      <c r="E21" s="4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patrimonio_acumulado</vt:lpstr>
      <vt:lpstr>qtd_anos</vt:lpstr>
      <vt:lpstr>rendimento_carteira</vt:lpstr>
      <vt:lpstr>salario</vt:lpstr>
      <vt:lpstr>sugestao_investimento</vt:lpstr>
      <vt:lpstr>tx_mensal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Cesar Da Silva Lima</dc:creator>
  <cp:lastModifiedBy>Luciano Cesar Da Silva Lima</cp:lastModifiedBy>
  <dcterms:created xsi:type="dcterms:W3CDTF">2025-05-22T06:06:16Z</dcterms:created>
  <dcterms:modified xsi:type="dcterms:W3CDTF">2025-05-23T06:52:22Z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2025-05-22T06:48:30Z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aae57058-b6e5-465b-af46-191d78c82d5f</vt:lpwstr>
  </property>
  <property fmtid="{D5CDD505-2E9C-101B-9397-08002B2CF9AE}" pid="8" name="MSIP_Label_40a83aed-4ff2-443d-a0cb-a0188107753d_ContentBits">
    <vt:lpwstr>2</vt:lpwstr>
  </property>
  <property fmtid="{D5CDD505-2E9C-101B-9397-08002B2CF9AE}" pid="9" name="MSIP_Label_40a83aed-4ff2-443d-a0cb-a0188107753d_Tag">
    <vt:lpwstr>10, 0, 1, 1</vt:lpwstr>
  </property>
</Properties>
</file>