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13_ncr:1_{429E46AF-239C-48E4-BD20-4FC4F72165DA}" xr6:coauthVersionLast="47" xr6:coauthVersionMax="47" xr10:uidLastSave="{00000000-0000-0000-0000-000000000000}"/>
  <bookViews>
    <workbookView xWindow="-120" yWindow="-120" windowWidth="29040" windowHeight="15720" tabRatio="923" firstSheet="10" activeTab="11"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Prime S1" sheetId="38"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 name="Sec 3 Item A-C Prime S1" sheetId="39" r:id="rId31"/>
    <sheet name="Sec 3 Item D-E Prime S1" sheetId="40" r:id="rId32"/>
    <sheet name="Sec 3 Item A-C Prime 2YIG" sheetId="41" r:id="rId33"/>
    <sheet name="Sec 3 Item D-E Prime 2YIG" sheetId="42" r:id="rId34"/>
    <sheet name="Sec 3 Item A-C Prime A1" sheetId="43" r:id="rId35"/>
    <sheet name="Sec 3 Item D-E Prime A1" sheetId="44" r:id="rId36"/>
  </sheets>
  <externalReferences>
    <externalReference r:id="rId37"/>
    <externalReference r:id="rId38"/>
  </externalReferences>
  <definedNames>
    <definedName name="EURFX">'[1]Items B &amp; C'!$B$15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43" l="1"/>
  <c r="E36" i="43"/>
  <c r="D36" i="43"/>
  <c r="F36" i="41"/>
  <c r="E36" i="41"/>
  <c r="D36" i="41"/>
  <c r="F36" i="32"/>
  <c r="E36" i="32"/>
  <c r="D36" i="32"/>
  <c r="F36" i="29"/>
  <c r="E36" i="29"/>
  <c r="D36" i="29"/>
  <c r="F36" i="24"/>
  <c r="E36" i="24"/>
  <c r="D36" i="24"/>
  <c r="F36" i="22"/>
  <c r="E36" i="22"/>
  <c r="D36" i="22"/>
  <c r="F36" i="20"/>
  <c r="E36" i="20"/>
  <c r="D36" i="20"/>
  <c r="F36" i="18"/>
  <c r="E36" i="18"/>
  <c r="D36" i="18"/>
  <c r="F36" i="12"/>
  <c r="E36" i="12"/>
  <c r="D36" i="12"/>
  <c r="F56" i="44"/>
  <c r="E56" i="44"/>
  <c r="D56" i="44"/>
  <c r="F56" i="42"/>
  <c r="E56" i="42"/>
  <c r="D56" i="42"/>
  <c r="F56" i="40"/>
  <c r="E56" i="40"/>
  <c r="D56" i="40"/>
  <c r="F36" i="39"/>
  <c r="E36" i="39"/>
  <c r="D36" i="39"/>
  <c r="J109" i="38" l="1"/>
  <c r="J110" i="38" s="1"/>
  <c r="K108" i="38"/>
  <c r="K109" i="38" s="1"/>
  <c r="K110" i="38" s="1"/>
  <c r="J108" i="38"/>
  <c r="F110" i="38"/>
  <c r="E110" i="38"/>
  <c r="F109" i="38"/>
  <c r="E109" i="38"/>
  <c r="F108" i="38"/>
  <c r="E108" i="38"/>
  <c r="F107" i="38"/>
  <c r="E107" i="38"/>
  <c r="F106" i="38"/>
  <c r="E106" i="38"/>
  <c r="F105" i="38"/>
  <c r="E105" i="38"/>
  <c r="F104" i="38"/>
  <c r="E104" i="38"/>
  <c r="F103" i="38"/>
  <c r="E103" i="38"/>
  <c r="F102" i="38"/>
  <c r="E102" i="38"/>
  <c r="F101" i="38"/>
  <c r="E101" i="38"/>
  <c r="F100" i="38"/>
  <c r="E100" i="38"/>
  <c r="F99" i="38"/>
  <c r="E99" i="38"/>
  <c r="F98" i="38"/>
  <c r="E98" i="38"/>
  <c r="F97" i="38"/>
  <c r="E97" i="38"/>
  <c r="F96" i="38"/>
  <c r="E96" i="38"/>
  <c r="F110" i="37"/>
  <c r="E110" i="37"/>
  <c r="F109" i="37"/>
  <c r="E109" i="37"/>
  <c r="F108" i="37"/>
  <c r="E108" i="37"/>
  <c r="F106" i="37"/>
  <c r="E106" i="37"/>
  <c r="F105" i="37"/>
  <c r="E105" i="37"/>
  <c r="F104" i="37"/>
  <c r="E104" i="37"/>
  <c r="F102" i="37"/>
  <c r="E102" i="37"/>
  <c r="F101" i="37"/>
  <c r="E101" i="37"/>
  <c r="F100" i="37"/>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E110" i="36"/>
  <c r="F109" i="36"/>
  <c r="E109" i="36"/>
  <c r="F108" i="36"/>
  <c r="E108" i="36"/>
  <c r="F106" i="36"/>
  <c r="E106" i="36"/>
  <c r="F105" i="36"/>
  <c r="E105" i="36"/>
  <c r="F104" i="36"/>
  <c r="E104" i="36"/>
  <c r="F102" i="36"/>
  <c r="E102" i="36"/>
  <c r="F101" i="36"/>
  <c r="E101" i="36"/>
  <c r="F100" i="36"/>
  <c r="E100" i="36"/>
  <c r="F99" i="36"/>
  <c r="E99" i="36"/>
  <c r="F98" i="36"/>
  <c r="E98" i="36"/>
  <c r="F97" i="36"/>
  <c r="E97" i="36"/>
  <c r="F96" i="36"/>
  <c r="E96" i="36"/>
  <c r="K95" i="36"/>
  <c r="J95" i="36"/>
  <c r="F110" i="31"/>
  <c r="E110" i="31"/>
  <c r="F109" i="31"/>
  <c r="E109" i="31"/>
  <c r="F108" i="3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K111" i="38"/>
  <c r="J111" i="38"/>
  <c r="K95" i="38"/>
  <c r="K96" i="38" s="1"/>
  <c r="K97" i="38" s="1"/>
  <c r="K98" i="38" s="1"/>
  <c r="K99" i="38" s="1"/>
  <c r="J95" i="38"/>
  <c r="J96" i="38" s="1"/>
  <c r="J97" i="38" s="1"/>
  <c r="J98" i="38" s="1"/>
  <c r="J99" i="38" s="1"/>
  <c r="G61" i="38"/>
  <c r="F61" i="38"/>
  <c r="E61" i="38"/>
  <c r="C61" i="38"/>
  <c r="G60" i="38"/>
  <c r="F60" i="38"/>
  <c r="E60" i="38"/>
  <c r="C60" i="38"/>
  <c r="C36" i="38"/>
  <c r="C35" i="38"/>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K112" i="38" l="1"/>
  <c r="F112" i="38" s="1"/>
  <c r="F111" i="38"/>
  <c r="J112" i="38"/>
  <c r="E112" i="38" s="1"/>
  <c r="E111" i="38"/>
  <c r="K100" i="38"/>
  <c r="K101" i="38" s="1"/>
  <c r="K102" i="38" s="1"/>
  <c r="K103" i="38" s="1"/>
  <c r="J100" i="38"/>
  <c r="J101" i="38" s="1"/>
  <c r="J102" i="38" s="1"/>
  <c r="J103" i="38" s="1"/>
  <c r="S20" i="2"/>
  <c r="R20" i="2"/>
  <c r="R21" i="2"/>
  <c r="S21" i="2"/>
  <c r="J104" i="38" l="1"/>
  <c r="J105" i="38" s="1"/>
  <c r="J106" i="38" s="1"/>
  <c r="J107" i="38" s="1"/>
  <c r="K104" i="38"/>
  <c r="K105" i="38" s="1"/>
  <c r="K106" i="38" s="1"/>
  <c r="K107" i="38" s="1"/>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E112" i="28" s="1"/>
  <c r="E111" i="28"/>
  <c r="K112" i="28"/>
  <c r="F112" i="28" s="1"/>
  <c r="F111"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F112" i="34" l="1"/>
  <c r="F110" i="34" l="1"/>
  <c r="E109" i="34"/>
  <c r="F109" i="34"/>
  <c r="F108" i="34"/>
  <c r="E104" i="34"/>
  <c r="F104" i="34"/>
  <c r="E102" i="34"/>
  <c r="F102" i="34"/>
  <c r="E101" i="34"/>
  <c r="E100" i="34"/>
  <c r="F98" i="34"/>
  <c r="E98" i="34"/>
  <c r="E97" i="34"/>
  <c r="F97" i="34"/>
  <c r="N96" i="34"/>
  <c r="N97" i="34" s="1"/>
  <c r="N98" i="34" s="1"/>
  <c r="E96" i="34"/>
  <c r="F96" i="34"/>
  <c r="I96" i="34"/>
  <c r="I97" i="34" s="1"/>
  <c r="I98" i="34" s="1"/>
  <c r="K111" i="31"/>
  <c r="F111" i="31" s="1"/>
  <c r="J111" i="31"/>
  <c r="E111" i="31" s="1"/>
  <c r="J111" i="15"/>
  <c r="E110" i="15"/>
  <c r="E109" i="15"/>
  <c r="F110" i="15"/>
  <c r="F109" i="15"/>
  <c r="K111" i="15"/>
  <c r="F108" i="15"/>
  <c r="F110" i="14"/>
  <c r="E110" i="14"/>
  <c r="F109" i="14"/>
  <c r="E109" i="14"/>
  <c r="J111" i="14"/>
  <c r="F108" i="14"/>
  <c r="E108" i="14"/>
  <c r="F110" i="9"/>
  <c r="E110" i="9"/>
  <c r="F109" i="9"/>
  <c r="E109" i="9"/>
  <c r="K111" i="9"/>
  <c r="J111" i="9"/>
  <c r="F108" i="9"/>
  <c r="E108" i="9"/>
  <c r="F110" i="8"/>
  <c r="E110" i="8"/>
  <c r="F109" i="8"/>
  <c r="E109" i="8"/>
  <c r="F108" i="8"/>
  <c r="E108" i="8"/>
  <c r="K111" i="8"/>
  <c r="K112" i="8" s="1"/>
  <c r="F112" i="8" s="1"/>
  <c r="J111" i="8"/>
  <c r="J112" i="8" s="1"/>
  <c r="E112" i="8" s="1"/>
  <c r="E111" i="8" l="1"/>
  <c r="F111" i="8"/>
  <c r="E106" i="34"/>
  <c r="E108" i="34"/>
  <c r="F101" i="34"/>
  <c r="I99" i="34"/>
  <c r="I100" i="34" s="1"/>
  <c r="I101" i="34" s="1"/>
  <c r="K98" i="34"/>
  <c r="F99" i="34" s="1"/>
  <c r="O98" i="34"/>
  <c r="E99" i="34" s="1"/>
  <c r="N99" i="34"/>
  <c r="N100" i="34" s="1"/>
  <c r="N101" i="34" s="1"/>
  <c r="F106" i="34"/>
  <c r="F100" i="34"/>
  <c r="E105" i="34"/>
  <c r="F105" i="34"/>
  <c r="E110" i="34"/>
  <c r="J112" i="31"/>
  <c r="E112" i="31" s="1"/>
  <c r="K112" i="31"/>
  <c r="F112" i="31" s="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J111" i="5" l="1"/>
  <c r="J112" i="5" s="1"/>
  <c r="E112" i="5" s="1"/>
  <c r="F110" i="5"/>
  <c r="E110" i="5"/>
  <c r="F109" i="5"/>
  <c r="E109" i="5"/>
  <c r="F108" i="5"/>
  <c r="E108" i="5"/>
  <c r="E111" i="5" l="1"/>
  <c r="D9" i="2"/>
  <c r="C36" i="34" s="1"/>
  <c r="C9" i="2"/>
  <c r="C35" i="34" s="1"/>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E106" i="5"/>
  <c r="F105" i="5"/>
  <c r="E105" i="5"/>
  <c r="F104" i="5"/>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E102" i="5"/>
  <c r="F101" i="5"/>
  <c r="E101" i="5"/>
  <c r="F100" i="5"/>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E98" i="5"/>
  <c r="F97" i="5"/>
  <c r="E97" i="5"/>
  <c r="F96" i="5"/>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<sst xmlns="http://schemas.openxmlformats.org/spreadsheetml/2006/main" count="4613" uniqueCount="537">
  <si>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</si>
  <si>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</si>
  <si>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</si>
  <si>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</si>
  <si>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</si>
  <si>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</si>
  <si>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</si>
  <si>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</si>
  <si>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</si>
  <si>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</si>
  <si>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</si>
  <si>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</si>
  <si>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</si>
  <si>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</si>
  <si>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</si>
  <si>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</si>
  <si>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</si>
  <si>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</si>
  <si>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</si>
  <si>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</si>
  <si>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</si>
  <si>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</si>
  <si>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</si>
  <si>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</si>
  <si>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</si>
  <si>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</si>
  <si>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</si>
  <si>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</si>
  <si>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</si>
  <si>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</si>
  <si>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</si>
  <si>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</si>
  <si>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</si>
  <si>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</si>
  <si>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</si>
  <si>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</si>
  <si>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</si>
  <si>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</si>
  <si>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</si>
  <si>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</si>
  <si>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</si>
  <si>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</si>
  <si>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</si>
  <si>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</si>
  <si>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</si>
  <si>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</si>
  <si>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</si>
  <si>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</si>
  <si>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</si>
  <si>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</si>
  <si>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</si>
  <si>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</si>
  <si>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</si>
  <si>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</si>
  <si>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</si>
  <si>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</si>
  <si>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</si>
  <si>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</si>
  <si>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</si>
  <si>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</si>
  <si>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</si>
  <si>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</si>
  <si>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</si>
  <si>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</si>
  <si>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</si>
  <si>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</si>
  <si>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</si>
  <si>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</si>
  <si>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</si>
  <si>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</si>
  <si>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</si>
  <si>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</si>
  <si>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</si>
  <si>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</si>
  <si>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</si>
  <si>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</si>
  <si>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</si>
  <si>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</si>
  <si>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</si>
  <si>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</si>
  <si>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</si>
  <si>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</si>
  <si>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</si>
  <si>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</si>
  <si>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</si>
  <si>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</si>
  <si>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</si>
  <si>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</si>
  <si>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</si>
  <si>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</si>
  <si>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</si>
  <si>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</si>
  <si>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</si>
  <si>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</si>
  <si>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</si>
  <si>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</si>
  <si>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</si>
  <si>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</si>
  <si>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</si>
  <si>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</si>
  <si>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</si>
  <si>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</si>
  <si>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</si>
  <si>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</si>
  <si>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</si>
  <si>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</si>
  <si>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</si>
  <si>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</si>
  <si>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</si>
  <si>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</si>
  <si>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</si>
  <si>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</si>
  <si>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</si>
  <si>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</si>
  <si>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</si>
  <si>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</si>
  <si>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</si>
  <si>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</si>
  <si>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</si>
  <si>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</si>
  <si>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</si>
  <si>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</si>
  <si>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</si>
  <si>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</si>
  <si>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</si>
  <si>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</si>
  <si>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</si>
  <si>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</si>
  <si>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</si>
  <si>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</si>
  <si>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</si>
  <si>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</si>
  <si>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</si>
  <si>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</si>
  <si>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</si>
  <si>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</si>
  <si>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</si>
  <si>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</si>
  <si>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</si>
  <si>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</si>
  <si>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</si>
  <si>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</si>
  <si>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</si>
  <si>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</si>
  <si>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</si>
  <si>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</si>
  <si>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</si>
  <si>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</si>
  <si>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</si>
  <si>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</si>
  <si>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</si>
  <si>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</si>
  <si>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</si>
  <si>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</si>
  <si>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</si>
  <si>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</si>
  <si>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</si>
  <si>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</si>
  <si>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</si>
  <si>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</si>
  <si>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</si>
  <si>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</si>
  <si>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</si>
  <si>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</si>
  <si>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</si>
  <si>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</si>
  <si>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</si>
  <si>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</si>
  <si>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</si>
  <si>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</si>
  <si>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</si>
  <si>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</si>
  <si>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</si>
  <si>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</si>
  <si>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</si>
  <si>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</si>
  <si>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</si>
  <si>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</si>
  <si>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</si>
  <si>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</si>
  <si>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</si>
  <si>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</si>
  <si>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</si>
  <si>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</si>
  <si>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</si>
  <si>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</si>
  <si>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</si>
  <si>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</si>
  <si>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</si>
  <si>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</si>
  <si>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</si>
  <si>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</si>
  <si>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</si>
  <si>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</si>
  <si>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</si>
  <si>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</si>
  <si>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</si>
  <si>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</si>
  <si>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</si>
  <si>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</si>
  <si>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</si>
  <si>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</si>
  <si>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</si>
  <si>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</si>
  <si>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</si>
  <si>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</si>
  <si>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</si>
  <si>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</si>
  <si>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</si>
  <si>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</si>
  <si>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</si>
  <si>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</si>
  <si>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</si>
  <si>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</si>
  <si>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</si>
  <si>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</si>
  <si>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</si>
  <si>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</si>
  <si>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</si>
  <si>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</si>
  <si>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</si>
  <si>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</si>
  <si>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</si>
  <si>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</si>
  <si>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</si>
  <si>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</si>
  <si>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</si>
  <si>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</si>
  <si>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</si>
  <si>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</si>
  <si>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</si>
  <si>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</si>
  <si>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</si>
  <si>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</si>
  <si>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</si>
  <si>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</si>
  <si>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</si>
  <si>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</si>
  <si>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</si>
  <si>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</si>
  <si>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</si>
  <si>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</si>
  <si>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</si>
  <si>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</si>
  <si>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</si>
  <si>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</si>
  <si>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</si>
  <si>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</si>
  <si>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</si>
  <si>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</si>
  <si>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</si>
  <si>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</si>
  <si>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</si>
  <si>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</si>
  <si>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</si>
  <si>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</si>
  <si>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</si>
  <si>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</si>
  <si>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</si>
  <si>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</si>
  <si>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</si>
  <si>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</si>
  <si>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</si>
  <si>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</si>
  <si>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</si>
  <si>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</si>
  <si>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</si>
  <si>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</si>
  <si>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</si>
  <si>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</si>
  <si>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</si>
  <si>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</si>
  <si>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</si>
  <si>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</si>
  <si>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</si>
  <si>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</si>
  <si>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</si>
  <si>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</si>
  <si>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</si>
  <si>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</si>
  <si>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</si>
  <si>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</si>
  <si>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</si>
  <si>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</si>
  <si>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</si>
  <si>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</si>
  <si>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</si>
  <si>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</si>
  <si>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</si>
  <si>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</si>
  <si>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</si>
  <si>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</si>
  <si>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</si>
  <si>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</si>
  <si>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</si>
  <si>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</si>
  <si>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</si>
  <si>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</si>
  <si>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</si>
  <si>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</si>
  <si>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</si>
  <si>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</si>
  <si>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</si>
  <si>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</si>
  <si>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</si>
  <si>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</si>
  <si>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</si>
  <si>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</si>
  <si>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</si>
  <si>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</si>
  <si>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</si>
  <si>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</si>
  <si>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</si>
  <si>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</si>
  <si>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</si>
  <si>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</si>
  <si>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</si>
  <si>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</si>
  <si>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</si>
  <si>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</si>
  <si>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</si>
  <si>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</si>
  <si>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</si>
  <si>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</si>
  <si>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</si>
  <si>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</si>
  <si>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</si>
  <si>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</si>
  <si>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</si>
  <si>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</si>
  <si>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</si>
  <si>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</si>
  <si>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</si>
  <si>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</si>
  <si>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</si>
  <si>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</si>
  <si>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</si>
  <si>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</si>
  <si>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</si>
  <si>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</si>
  <si>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</si>
  <si>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</si>
  <si>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</si>
  <si>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</si>
  <si>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</si>
  <si>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</si>
  <si>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</si>
  <si>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</si>
  <si>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</si>
  <si>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</si>
  <si>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</si>
  <si>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</si>
  <si>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</si>
  <si>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</si>
  <si>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</si>
  <si>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</si>
  <si>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</si>
  <si>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</si>
  <si>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</si>
  <si>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</si>
  <si>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</si>
  <si>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</si>
  <si>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</si>
  <si>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</si>
  <si>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</si>
  <si>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</si>
  <si>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</si>
  <si>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</si>
  <si>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</si>
  <si>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</si>
  <si>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</si>
  <si>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</si>
  <si>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</si>
  <si>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</si>
  <si>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</si>
  <si>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</si>
  <si>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</si>
  <si>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</si>
  <si>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</si>
  <si>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</si>
  <si>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</si>
  <si>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</si>
  <si>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</si>
  <si>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</si>
  <si>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</si>
  <si>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</si>
  <si>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</si>
  <si>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</si>
  <si>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</si>
  <si>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</si>
  <si>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</si>
  <si>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</si>
  <si>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</si>
  <si>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</si>
  <si>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</si>
  <si>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</si>
  <si>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</si>
  <si>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</si>
  <si>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</si>
  <si>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</si>
  <si>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</si>
  <si>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</si>
  <si>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</si>
  <si>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</si>
  <si>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</si>
  <si>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</si>
  <si>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</si>
  <si>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</si>
  <si>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</si>
  <si>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</si>
  <si>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</si>
  <si>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</si>
  <si>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</si>
  <si>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</si>
  <si>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</si>
  <si>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</si>
  <si>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</si>
  <si>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</si>
  <si>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</si>
  <si>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</si>
  <si>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</si>
  <si>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</si>
  <si>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</si>
  <si>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</si>
  <si>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</si>
  <si>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</si>
  <si>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</si>
  <si>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</si>
  <si>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</si>
  <si>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</si>
  <si>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</si>
  <si>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</si>
  <si>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</si>
  <si>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</si>
  <si>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</si>
  <si>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</si>
  <si>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</si>
  <si>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</si>
  <si>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</si>
  <si>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</si>
  <si>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</si>
  <si>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</si>
  <si>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</si>
  <si>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</si>
  <si>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</si>
  <si>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</si>
  <si>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</si>
  <si>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</si>
  <si>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</si>
  <si>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</si>
  <si>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</si>
  <si>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</si>
  <si>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</si>
  <si>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</si>
  <si>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</si>
  <si>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</si>
  <si>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</si>
  <si>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</si>
  <si>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</si>
  <si>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</si>
  <si>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</si>
  <si>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</si>
  <si>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</si>
  <si>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</si>
  <si>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</si>
  <si>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</si>
  <si>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</si>
  <si>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</si>
  <si>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</si>
  <si>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</si>
  <si>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</si>
  <si>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</si>
  <si>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</si>
  <si>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</si>
  <si>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</si>
  <si>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</si>
  <si>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</si>
  <si>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</si>
  <si>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</si>
  <si>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</si>
  <si>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</si>
  <si>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</si>
  <si>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</si>
  <si>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</si>
  <si>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</si>
  <si>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</si>
  <si>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</si>
  <si>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</si>
  <si>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</si>
  <si>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</si>
  <si>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</si>
  <si>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</si>
  <si>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</si>
  <si>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</si>
  <si>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</si>
  <si>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</si>
  <si>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</si>
  <si>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</si>
  <si>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</si>
  <si>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</si>
  <si>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</si>
  <si>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</si>
  <si>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</si>
  <si>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</si>
  <si>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</si>
  <si>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</si>
  <si>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</si>
  <si>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</si>
  <si>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</si>
  <si>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</si>
  <si>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</si>
  <si>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</si>
  <si>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</si>
  <si>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</si>
  <si>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</si>
  <si>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</si>
  <si>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</si>
  <si>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</si>
  <si>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</si>
  <si>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</si>
  <si>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</si>
  <si>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</si>
  <si>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</si>
  <si>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</si>
  <si>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</si>
  <si>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</si>
  <si>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</si>
  <si>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</si>
  <si>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</si>
  <si>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</si>
  <si>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</si>
  <si>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</si>
  <si>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</si>
  <si>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805-6436074477</t>
  </si>
  <si>
    <t>Lucid Prime Fund LLC (Series S1)</t>
  </si>
  <si>
    <t>Total Other</t>
  </si>
  <si>
    <t>pasted values from the MMT Monthly Returns 12.31.22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</si>
</sst>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2" borderId="1" xfId="0" applyFill="1" applyBorder="1" applyAlignment="1">
      <alignment horizontal="center"/>
    </xf>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0" fontId="0" fillId="13" borderId="0" xfId="0" applyFill="1"/>
    <xf numFmtId="0" fontId="5" fillId="13" borderId="0" xfId="0" applyFont="1" applyFill="1" applyAlignment="1">
      <alignment vertical="center"/>
    </xf>
    <xf numFmtId="15" fontId="0" fillId="13" borderId="0" xfId="0" applyNumberFormat="1" applyFill="1" applyAlignment="1">
      <alignment horizontal="center"/>
    </xf>
    <xf numFmtId="165" fontId="0" fillId="13" borderId="0" xfId="2" applyNumberFormat="1" applyFont="1" applyFill="1"/>
    <xf numFmtId="10" fontId="0" fillId="13" borderId="0" xfId="0" applyNumberFormat="1"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10" fontId="0" fillId="8" borderId="0" xfId="0" applyNumberFormat="1" applyFill="1"/>
    <xf numFmtId="10" fontId="0" fillId="8" borderId="0" xfId="3" applyNumberFormat="1" applyFont="1" applyFill="1"/>
    <xf numFmtId="0" fontId="0" fillId="8" borderId="0" xfId="0" applyFill="1"/>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dates/Funds/Fund%20Reporting/Form%20PF%20working%20files/prev/10.15.22/Lucid%20Form%20PF%20Q1%202022%2010.15.2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nd C"/>
      <sheetName val="Section 1b - Priv Fnd USG M"/>
      <sheetName val="Section 1b - Prv Fnd Prime M"/>
      <sheetName val="Section 1b - Prv Fnd Prime C1"/>
      <sheetName val="Section 1b - Prv Fnd Prime MIG"/>
      <sheetName val="Section 1b - Prv Fnd Prime Q1"/>
      <sheetName val="Section 1b - Prv Fnd Prime QX"/>
      <sheetName val="Section 1b - Prv Fnd Prime Q364"/>
      <sheetName val="Section 1b - Prv Fnd Prime S1"/>
      <sheetName val="Section 2A"/>
      <sheetName val="Sec 3 Item A-C USG M"/>
      <sheetName val="Sec 3 Item D-E USG M"/>
      <sheetName val="Sec 3 Item A-C Prime M"/>
      <sheetName val="Sec 3 Item D-E Prime M"/>
      <sheetName val="Sec 3 Item A-C Prime C1"/>
      <sheetName val="Sec 3 Item D-E Prime C1"/>
      <sheetName val="Sec 3 Item A-C Prime MIG"/>
      <sheetName val="Sec 3 Item D-E Prime MIG"/>
      <sheetName val="Sec 3 Item A-C Prime Q1"/>
      <sheetName val="Sec 3 Item D-E Prime Q1"/>
      <sheetName val="Sec 3 Item A-C Prime QX"/>
      <sheetName val="Sec 3 Item D-E Prime QX"/>
      <sheetName val="Sec 3 Item A-C Prime Q364"/>
      <sheetName val="Sec 3 Item D-E Prime Q364"/>
      <sheetName val="Sec 3 Item A-C Prime S1"/>
      <sheetName val="Sec 3 Item D-E Prime S1"/>
    </sheetNames>
    <sheetDataSet>
      <sheetData sheetId="0" refreshError="1"/>
      <sheetData sheetId="1" refreshError="1"/>
      <sheetData sheetId="2">
        <row r="16">
          <cell r="O16">
            <v>0</v>
          </cell>
          <cell r="P16">
            <v>0</v>
          </cell>
          <cell r="AB16">
            <v>0</v>
          </cell>
          <cell r="AD16">
            <v>0</v>
          </cell>
          <cell r="AF16">
            <v>0</v>
          </cell>
          <cell r="AG16">
            <v>0</v>
          </cell>
          <cell r="AI16">
            <v>0</v>
          </cell>
          <cell r="AK16">
            <v>0</v>
          </cell>
          <cell r="AM16">
            <v>0</v>
          </cell>
          <cell r="AN16">
            <v>0</v>
          </cell>
          <cell r="AO16">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7" sqref="H27"/>
    </sheetView>
  </sheetViews>
  <sheetFormatPr defaultRowHeight="14.5" x14ac:dyDescent="0.35"/>
  <sheetData>
    <row r="2" spans="2:7" x14ac:dyDescent="0.35">
      <c r="B2" t="s">
        <v>363</v>
      </c>
    </row>
    <row r="3" spans="2:7" x14ac:dyDescent="0.35">
      <c r="B3" t="s">
        <v>364</v>
      </c>
      <c r="F3" t="s">
        <v>394</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390</v>
      </c>
    </row>
    <row r="13" spans="2:7" x14ac:dyDescent="0.35">
      <c r="G13" t="s">
        <v>391</v>
      </c>
    </row>
    <row r="14" spans="2:7" x14ac:dyDescent="0.35">
      <c r="B14" t="s">
        <v>374</v>
      </c>
    </row>
    <row r="16" spans="2:7" x14ac:dyDescent="0.35">
      <c r="B16" t="s">
        <v>388</v>
      </c>
    </row>
    <row r="17" spans="2:12" x14ac:dyDescent="0.35">
      <c r="C17" s="69" t="s">
        <v>86</v>
      </c>
      <c r="D17" s="26"/>
      <c r="E17" s="26"/>
      <c r="F17" s="26"/>
      <c r="G17" s="26"/>
      <c r="H17" s="26"/>
      <c r="I17" s="26"/>
      <c r="J17" s="26"/>
      <c r="K17" s="26"/>
      <c r="L17" s="26"/>
    </row>
    <row r="18" spans="2:12" x14ac:dyDescent="0.35">
      <c r="C18" s="69" t="s">
        <v>87</v>
      </c>
      <c r="D18" s="26"/>
      <c r="E18" s="26"/>
      <c r="F18" s="26"/>
      <c r="G18" s="26"/>
      <c r="H18" s="26"/>
      <c r="I18" s="26"/>
      <c r="J18" s="26"/>
      <c r="K18" s="26"/>
      <c r="L18" s="26"/>
    </row>
    <row r="19" spans="2:12" x14ac:dyDescent="0.35">
      <c r="C19" s="26" t="s">
        <v>389</v>
      </c>
      <c r="D19" s="26"/>
      <c r="E19" s="26"/>
      <c r="F19" s="26"/>
      <c r="G19" s="26"/>
      <c r="H19" s="26"/>
      <c r="I19" s="26"/>
      <c r="J19" s="26"/>
      <c r="K19" s="26"/>
      <c r="L19" s="26"/>
    </row>
    <row r="21" spans="2:12" x14ac:dyDescent="0.35">
      <c r="B21" t="s">
        <v>392</v>
      </c>
    </row>
    <row r="22" spans="2:12" x14ac:dyDescent="0.35">
      <c r="C22" t="s">
        <v>393</v>
      </c>
    </row>
    <row r="23" spans="2:12" x14ac:dyDescent="0.3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405</v>
      </c>
      <c r="B1" s="7" t="s">
        <v>34</v>
      </c>
    </row>
    <row r="2" spans="1:3" x14ac:dyDescent="0.35">
      <c r="B2" s="1" t="s">
        <v>50</v>
      </c>
    </row>
    <row r="4" spans="1:3" x14ac:dyDescent="0.35">
      <c r="B4" s="5" t="s">
        <v>51</v>
      </c>
    </row>
    <row r="5" spans="1:3" x14ac:dyDescent="0.35">
      <c r="B5" s="5"/>
    </row>
    <row r="6" spans="1:3" x14ac:dyDescent="0.35">
      <c r="B6" s="10" t="s">
        <v>66</v>
      </c>
      <c r="C6" s="37" t="s">
        <v>404</v>
      </c>
    </row>
    <row r="7" spans="1:3" x14ac:dyDescent="0.35">
      <c r="B7" s="10" t="s">
        <v>35</v>
      </c>
      <c r="C7" s="37" t="s">
        <v>405</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C'!O15</f>
        <v>250809000</v>
      </c>
      <c r="E35" s="1" t="s">
        <v>48</v>
      </c>
    </row>
    <row r="36" spans="2:5" x14ac:dyDescent="0.35">
      <c r="B36" t="s">
        <v>70</v>
      </c>
      <c r="C36" s="84">
        <f>'Items B &amp; C'!P15</f>
        <v>245135000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C'!AB15</f>
        <v>15624000</v>
      </c>
      <c r="D60" s="67"/>
      <c r="E60" s="81">
        <f>'Items B &amp; C'!AD15</f>
        <v>235181000</v>
      </c>
      <c r="F60" s="81">
        <f>'Items B &amp; C'!AE15</f>
        <v>0</v>
      </c>
      <c r="G60" s="81">
        <f>'Items B &amp; C'!AF15</f>
        <v>3000</v>
      </c>
      <c r="N60" s="24"/>
    </row>
    <row r="61" spans="2:14" x14ac:dyDescent="0.35">
      <c r="B61" t="s">
        <v>79</v>
      </c>
      <c r="C61" s="81">
        <f>'Items B &amp; C'!AG15</f>
        <v>185000</v>
      </c>
      <c r="D61" s="67"/>
      <c r="E61" s="81">
        <f>'Items B &amp; C'!AI15</f>
        <v>0</v>
      </c>
      <c r="F61" s="81">
        <f>'Items B &amp; C'!AJ15</f>
        <v>0</v>
      </c>
      <c r="G61" s="81">
        <f>'Items B &amp; C'!AK15</f>
        <v>5489000</v>
      </c>
      <c r="N61" s="24"/>
    </row>
    <row r="64" spans="2:14" x14ac:dyDescent="0.35">
      <c r="B64" t="s">
        <v>88</v>
      </c>
      <c r="E64" s="1" t="s">
        <v>86</v>
      </c>
    </row>
    <row r="65" spans="2:5" x14ac:dyDescent="0.35">
      <c r="B65" t="s">
        <v>85</v>
      </c>
      <c r="C65" s="84">
        <v>99</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v>
      </c>
    </row>
    <row r="71" spans="2:5" x14ac:dyDescent="0.35">
      <c r="B71" t="s">
        <v>91</v>
      </c>
      <c r="C71" s="84">
        <v>0</v>
      </c>
    </row>
    <row r="72" spans="2:5" x14ac:dyDescent="0.35">
      <c r="B72" t="s">
        <v>92</v>
      </c>
      <c r="C72" s="84">
        <v>0</v>
      </c>
    </row>
    <row r="73" spans="2:5" x14ac:dyDescent="0.35">
      <c r="B73" t="s">
        <v>93</v>
      </c>
      <c r="C73" s="84">
        <v>16</v>
      </c>
      <c r="E73" s="1" t="s">
        <v>103</v>
      </c>
    </row>
    <row r="74" spans="2:5" x14ac:dyDescent="0.35">
      <c r="B74" t="s">
        <v>94</v>
      </c>
      <c r="C74" s="84">
        <v>0</v>
      </c>
      <c r="E74" s="1" t="s">
        <v>104</v>
      </c>
    </row>
    <row r="75" spans="2:5" x14ac:dyDescent="0.35">
      <c r="B75" t="s">
        <v>95</v>
      </c>
      <c r="C75" s="84">
        <v>0</v>
      </c>
      <c r="E75" s="1" t="s">
        <v>105</v>
      </c>
    </row>
    <row r="76" spans="2:5" x14ac:dyDescent="0.35">
      <c r="B76" t="s">
        <v>96</v>
      </c>
      <c r="C76" s="84">
        <v>83</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8.9999999999999998E-4</v>
      </c>
      <c r="F96" s="83">
        <f t="shared" si="0"/>
        <v>8.0000000000000004E-4</v>
      </c>
      <c r="G96" s="22"/>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35">
      <c r="B97" t="s">
        <v>114</v>
      </c>
      <c r="C97" s="77">
        <v>44620</v>
      </c>
      <c r="E97" s="83">
        <f t="shared" si="0"/>
        <v>8.9999999999999998E-4</v>
      </c>
      <c r="F97" s="83">
        <f t="shared" si="0"/>
        <v>6.9999999999999999E-4</v>
      </c>
      <c r="G97" s="2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35">
      <c r="B98" t="s">
        <v>115</v>
      </c>
      <c r="C98" s="77">
        <v>44651</v>
      </c>
      <c r="E98" s="83">
        <f t="shared" si="0"/>
        <v>1E-3</v>
      </c>
      <c r="F98" s="83">
        <f t="shared" si="0"/>
        <v>8.0000000000000004E-4</v>
      </c>
      <c r="G98" s="22"/>
      <c r="H98" s="20">
        <v>1.0010260400018134</v>
      </c>
      <c r="I98" s="20">
        <v>1.000791292453965</v>
      </c>
      <c r="J98" s="20">
        <f t="shared" si="2"/>
        <v>1.0027615431035581</v>
      </c>
      <c r="K98" s="20">
        <f t="shared" si="1"/>
        <v>1.0022675520785433</v>
      </c>
      <c r="L98" s="21"/>
      <c r="N98" s="25"/>
      <c r="O98" s="19"/>
      <c r="P98" s="17"/>
      <c r="R98" s="17"/>
      <c r="S98" s="25"/>
      <c r="T98" s="18"/>
    </row>
    <row r="99" spans="2:20" ht="15" thickBot="1" x14ac:dyDescent="0.4">
      <c r="B99" t="s">
        <v>116</v>
      </c>
      <c r="C99" s="77">
        <v>44651</v>
      </c>
      <c r="E99" s="100">
        <f>ROUND((J99/J95)-1,4)</f>
        <v>2.8E-3</v>
      </c>
      <c r="F99" s="100">
        <f>ROUND((K99/K95)-1,4)</f>
        <v>2.3E-3</v>
      </c>
      <c r="G99" s="22"/>
      <c r="H99" s="66">
        <v>1</v>
      </c>
      <c r="I99" s="66">
        <v>1</v>
      </c>
      <c r="J99" s="66">
        <f t="shared" si="2"/>
        <v>1.0027615431035581</v>
      </c>
      <c r="K99" s="66">
        <f t="shared" si="1"/>
        <v>1.0022675520785433</v>
      </c>
      <c r="L99" s="21"/>
      <c r="N99" s="25"/>
      <c r="O99" s="19"/>
      <c r="R99" s="17"/>
      <c r="S99" s="25"/>
      <c r="T99" s="18"/>
    </row>
    <row r="100" spans="2:20" ht="15" thickTop="1" x14ac:dyDescent="0.35">
      <c r="B100" t="s">
        <v>117</v>
      </c>
      <c r="C100" s="77">
        <v>44681</v>
      </c>
      <c r="E100" s="99">
        <f t="shared" ref="E100:F102" si="3">ROUND(H100-1,4)</f>
        <v>1.2999999999999999E-3</v>
      </c>
      <c r="F100" s="99">
        <f t="shared" si="3"/>
        <v>1.1000000000000001E-3</v>
      </c>
      <c r="G100" s="22"/>
      <c r="H100" s="20">
        <v>1.0013477341957331</v>
      </c>
      <c r="I100" s="20">
        <v>1.0011217922501625</v>
      </c>
      <c r="J100" s="20">
        <f>J99*H100</f>
        <v>1.0041129991253648</v>
      </c>
      <c r="K100" s="20">
        <f t="shared" si="1"/>
        <v>1.0033918880510544</v>
      </c>
      <c r="L100" s="21"/>
      <c r="N100" s="25"/>
      <c r="O100" s="19"/>
      <c r="R100" s="17"/>
      <c r="S100" s="25"/>
      <c r="T100" s="18"/>
    </row>
    <row r="101" spans="2:20" x14ac:dyDescent="0.35">
      <c r="B101" t="s">
        <v>118</v>
      </c>
      <c r="C101" s="77">
        <v>44712</v>
      </c>
      <c r="E101" s="83">
        <f t="shared" si="3"/>
        <v>1.8E-3</v>
      </c>
      <c r="F101" s="83">
        <f t="shared" si="3"/>
        <v>1.5E-3</v>
      </c>
      <c r="G101" s="2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35">
      <c r="B102" t="s">
        <v>119</v>
      </c>
      <c r="C102" s="77">
        <v>44742</v>
      </c>
      <c r="E102" s="83">
        <f t="shared" si="3"/>
        <v>1.8E-3</v>
      </c>
      <c r="F102" s="83">
        <f t="shared" si="3"/>
        <v>1.4E-3</v>
      </c>
      <c r="G102" s="22"/>
      <c r="H102" s="20">
        <v>1.0018097630260705</v>
      </c>
      <c r="I102" s="20">
        <v>1.0014301223228985</v>
      </c>
      <c r="J102" s="20">
        <f t="shared" si="4"/>
        <v>1.0076980018915738</v>
      </c>
      <c r="K102" s="20">
        <f t="shared" si="1"/>
        <v>1.0063139842567699</v>
      </c>
      <c r="L102" s="21"/>
      <c r="N102" s="25"/>
      <c r="O102" s="19"/>
      <c r="R102" s="17"/>
      <c r="S102" s="25"/>
      <c r="T102" s="18"/>
    </row>
    <row r="103" spans="2:20" ht="15" thickBot="1" x14ac:dyDescent="0.4">
      <c r="B103" t="s">
        <v>120</v>
      </c>
      <c r="C103" s="77">
        <v>44742</v>
      </c>
      <c r="E103" s="100">
        <f>ROUND((J103/J99)-1,4)</f>
        <v>4.8999999999999998E-3</v>
      </c>
      <c r="F103" s="100">
        <f>ROUND((K103/K99)-1,4)</f>
        <v>4.0000000000000001E-3</v>
      </c>
      <c r="G103" s="22"/>
      <c r="H103" s="66">
        <v>1</v>
      </c>
      <c r="I103" s="66">
        <v>1</v>
      </c>
      <c r="J103" s="66">
        <f t="shared" si="4"/>
        <v>1.0076980018915738</v>
      </c>
      <c r="K103" s="66">
        <f t="shared" si="1"/>
        <v>1.0063139842567699</v>
      </c>
      <c r="L103" s="21"/>
      <c r="N103" s="25"/>
      <c r="O103" s="19"/>
      <c r="R103" s="17"/>
      <c r="S103" s="25"/>
      <c r="T103" s="18"/>
    </row>
    <row r="104" spans="2:20" ht="15" thickTop="1" x14ac:dyDescent="0.35">
      <c r="B104" t="s">
        <v>121</v>
      </c>
      <c r="C104" s="77">
        <v>44773</v>
      </c>
      <c r="E104" s="99">
        <f t="shared" ref="E104:F106" si="5">ROUND(H104-1,4)</f>
        <v>2.5000000000000001E-3</v>
      </c>
      <c r="F104" s="99">
        <f t="shared" si="5"/>
        <v>2.2000000000000001E-3</v>
      </c>
      <c r="G104" s="2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35">
      <c r="B105" t="s">
        <v>122</v>
      </c>
      <c r="C105" s="77">
        <v>44804</v>
      </c>
      <c r="E105" s="83">
        <f t="shared" si="5"/>
        <v>3.0999999999999999E-3</v>
      </c>
      <c r="F105" s="83">
        <f t="shared" si="5"/>
        <v>2.8E-3</v>
      </c>
      <c r="G105" s="22"/>
      <c r="H105" s="20">
        <v>1.0030562152579501</v>
      </c>
      <c r="I105" s="20">
        <v>1.0027513978674902</v>
      </c>
      <c r="J105" s="20">
        <f t="shared" si="4"/>
        <v>1.0133224507381622</v>
      </c>
      <c r="K105" s="20">
        <f t="shared" si="1"/>
        <v>1.0112810701396711</v>
      </c>
      <c r="L105" s="21"/>
      <c r="N105" s="25"/>
      <c r="O105" s="19"/>
      <c r="R105" s="17"/>
      <c r="S105" s="25"/>
      <c r="T105" s="18"/>
    </row>
    <row r="106" spans="2:20" x14ac:dyDescent="0.35">
      <c r="B106" t="s">
        <v>123</v>
      </c>
      <c r="C106" s="77">
        <v>44834</v>
      </c>
      <c r="E106" s="83">
        <f t="shared" si="5"/>
        <v>3.0000000000000001E-3</v>
      </c>
      <c r="F106" s="83">
        <f t="shared" si="5"/>
        <v>2.7000000000000001E-3</v>
      </c>
      <c r="G106" s="22"/>
      <c r="H106" s="20">
        <v>1.0029718847168183</v>
      </c>
      <c r="I106" s="20">
        <v>1.0026553059167689</v>
      </c>
      <c r="J106" s="20">
        <f t="shared" si="4"/>
        <v>1.0163339282427197</v>
      </c>
      <c r="K106" s="20">
        <f t="shared" si="1"/>
        <v>1.0139663307487292</v>
      </c>
      <c r="L106" s="21"/>
      <c r="N106" s="25"/>
      <c r="O106" s="19"/>
      <c r="R106" s="17"/>
      <c r="S106" s="25"/>
      <c r="T106" s="18"/>
    </row>
    <row r="107" spans="2:20" ht="15" thickBot="1" x14ac:dyDescent="0.4">
      <c r="B107" t="s">
        <v>124</v>
      </c>
      <c r="C107" s="77">
        <v>44834</v>
      </c>
      <c r="E107" s="100">
        <f>ROUND((J107/J103)-1,4)</f>
        <v>8.6E-3</v>
      </c>
      <c r="F107" s="100">
        <f>ROUND((K107/K103)-1,4)</f>
        <v>7.6E-3</v>
      </c>
      <c r="G107" s="22"/>
      <c r="H107" s="66">
        <v>1</v>
      </c>
      <c r="I107" s="66">
        <v>1</v>
      </c>
      <c r="J107" s="66">
        <f t="shared" si="4"/>
        <v>1.0163339282427197</v>
      </c>
      <c r="K107" s="66">
        <f t="shared" si="1"/>
        <v>1.0139663307487292</v>
      </c>
      <c r="L107" s="21"/>
      <c r="N107" s="25"/>
      <c r="O107" s="19"/>
      <c r="P107" s="17"/>
      <c r="R107" s="17"/>
      <c r="S107" s="25"/>
      <c r="T107" s="18"/>
    </row>
    <row r="108" spans="2:20" ht="15" thickTop="1" x14ac:dyDescent="0.35">
      <c r="B108" t="s">
        <v>125</v>
      </c>
      <c r="C108" s="77">
        <v>44865</v>
      </c>
      <c r="E108" s="99">
        <f t="shared" ref="E108:F110" si="6">ROUND(H108-1,4)</f>
        <v>3.8E-3</v>
      </c>
      <c r="F108" s="99">
        <f t="shared" si="6"/>
        <v>3.5000000000000001E-3</v>
      </c>
      <c r="G108" s="62"/>
      <c r="H108" s="129">
        <v>1.0037783340694675</v>
      </c>
      <c r="I108" s="129">
        <v>1.0034976306229482</v>
      </c>
      <c r="J108" s="20">
        <f>J107*H108</f>
        <v>1.0201739773497549</v>
      </c>
      <c r="K108" s="20">
        <f t="shared" ref="K108:K110" si="7">K107*I108</f>
        <v>1.0175128104377944</v>
      </c>
    </row>
    <row r="109" spans="2:20" x14ac:dyDescent="0.35">
      <c r="B109" t="s">
        <v>126</v>
      </c>
      <c r="C109" s="77">
        <v>44895</v>
      </c>
      <c r="E109" s="83">
        <f t="shared" si="6"/>
        <v>4.3E-3</v>
      </c>
      <c r="F109" s="83">
        <f t="shared" si="6"/>
        <v>3.8999999999999998E-3</v>
      </c>
      <c r="G109" s="62"/>
      <c r="H109" s="129">
        <v>1.0042773275739429</v>
      </c>
      <c r="I109" s="129">
        <v>1.0039025575298994</v>
      </c>
      <c r="J109" s="20">
        <f t="shared" ref="J109:J110" si="8">J108*H109</f>
        <v>1.0245375956332921</v>
      </c>
      <c r="K109" s="20">
        <f t="shared" si="7"/>
        <v>1.0214837127179375</v>
      </c>
    </row>
    <row r="110" spans="2:20" x14ac:dyDescent="0.35">
      <c r="B110" t="s">
        <v>127</v>
      </c>
      <c r="C110" s="77">
        <v>44926</v>
      </c>
      <c r="E110" s="83">
        <f t="shared" si="6"/>
        <v>4.4000000000000003E-3</v>
      </c>
      <c r="F110" s="83">
        <f t="shared" si="6"/>
        <v>4.0000000000000001E-3</v>
      </c>
      <c r="G110" s="62"/>
      <c r="H110" s="129">
        <v>1.0044319928794812</v>
      </c>
      <c r="I110" s="129">
        <v>1.0040187056205492</v>
      </c>
      <c r="J110" s="20">
        <f t="shared" si="8"/>
        <v>1.0290783389618996</v>
      </c>
      <c r="K110" s="20">
        <f t="shared" si="7"/>
        <v>1.0255887550555365</v>
      </c>
    </row>
    <row r="111" spans="2:20" ht="15" thickBot="1" x14ac:dyDescent="0.4">
      <c r="B111" t="s">
        <v>128</v>
      </c>
      <c r="C111" s="77">
        <v>44926</v>
      </c>
      <c r="E111" s="100">
        <f>ROUND((J111/J107)-1,4)</f>
        <v>1.2500000000000001E-2</v>
      </c>
      <c r="F111" s="100">
        <f>ROUND((K111/K107)-1,4)</f>
        <v>1.15E-2</v>
      </c>
      <c r="G111" s="62"/>
      <c r="H111" s="66">
        <v>1</v>
      </c>
      <c r="I111" s="66">
        <v>1</v>
      </c>
      <c r="J111" s="66">
        <f t="shared" ref="J111:K112" si="9">J110*H111</f>
        <v>1.0290783389618996</v>
      </c>
      <c r="K111" s="66">
        <f t="shared" si="9"/>
        <v>1.0255887550555365</v>
      </c>
    </row>
    <row r="112" spans="2:20" ht="15" thickTop="1" x14ac:dyDescent="0.35">
      <c r="B112" t="s">
        <v>129</v>
      </c>
      <c r="C112" s="77">
        <v>44926</v>
      </c>
      <c r="E112" s="83">
        <f>ROUND(J112-1,4)</f>
        <v>2.9100000000000001E-2</v>
      </c>
      <c r="F112" s="83">
        <f>ROUND(K112-1,4)</f>
        <v>2.5600000000000001E-2</v>
      </c>
      <c r="G112" s="62"/>
      <c r="H112" s="66">
        <v>1</v>
      </c>
      <c r="I112" s="66">
        <v>1</v>
      </c>
      <c r="J112" s="66">
        <f t="shared" si="9"/>
        <v>1.0290783389618996</v>
      </c>
      <c r="K112" s="66">
        <f t="shared" si="9"/>
        <v>1.0255887550555365</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topLeftCell="A87" workbookViewId="0">
      <selection activeCell="H101" sqref="H101:I102"/>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20" t="s">
        <v>417</v>
      </c>
      <c r="B1" s="7" t="s">
        <v>34</v>
      </c>
    </row>
    <row r="2" spans="1:3" x14ac:dyDescent="0.35">
      <c r="B2" s="1" t="s">
        <v>50</v>
      </c>
    </row>
    <row r="4" spans="1:3" x14ac:dyDescent="0.35">
      <c r="B4" s="5" t="s">
        <v>51</v>
      </c>
    </row>
    <row r="5" spans="1:3" x14ac:dyDescent="0.35">
      <c r="B5" s="5"/>
    </row>
    <row r="6" spans="1:3" x14ac:dyDescent="0.35">
      <c r="B6" s="10" t="s">
        <v>66</v>
      </c>
      <c r="C6" s="37" t="s">
        <v>523</v>
      </c>
    </row>
    <row r="7" spans="1:3" x14ac:dyDescent="0.35">
      <c r="B7" s="10" t="s">
        <v>35</v>
      </c>
      <c r="C7" s="120" t="s">
        <v>417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C'!O16</f>
        <v>75109000</v>
      </c>
      <c r="E35" s="1" t="s">
        <v>48</v>
      </c>
    </row>
    <row r="36" spans="2:5" x14ac:dyDescent="0.35">
      <c r="B36" t="s">
        <v>70</v>
      </c>
      <c r="C36" s="84">
        <f>'Items B &amp; C'!P16</f>
        <v>75013000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C'!AB16</f>
        <v>1147000</v>
      </c>
      <c r="D60" s="67"/>
      <c r="E60" s="81">
        <f>'Items B &amp; C'!AD16</f>
        <v>73962000</v>
      </c>
      <c r="F60" s="81">
        <f>'Items B &amp; C'!AE16</f>
        <v>0</v>
      </c>
      <c r="G60" s="81">
        <f>'Items B &amp; C'!AF16</f>
        <v>0</v>
      </c>
      <c r="N60" s="24"/>
    </row>
    <row r="61" spans="2:14" x14ac:dyDescent="0.35">
      <c r="B61" t="s">
        <v>79</v>
      </c>
      <c r="C61" s="81">
        <f>'Items B &amp; C'!AG16</f>
        <v>95000</v>
      </c>
      <c r="D61" s="67"/>
      <c r="E61" s="81">
        <f>'Items B &amp; C'!AI16</f>
        <v>0</v>
      </c>
      <c r="F61" s="81">
        <f>'Items B &amp; C'!AJ16</f>
        <v>0</v>
      </c>
      <c r="G61" s="81">
        <f>'Items B &amp; C'!AK16</f>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20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80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3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3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 thickBot="1" x14ac:dyDescent="0.4">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 thickTop="1" x14ac:dyDescent="0.3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35">
      <c r="B101" t="s">
        <v>118</v>
      </c>
      <c r="C101" s="77">
        <v>44712</v>
      </c>
      <c r="E101" s="83">
        <f t="shared" si="3"/>
        <v>1.8E-3</v>
      </c>
      <c r="F101" s="83">
        <f t="shared" si="3"/>
        <v>1.6000000000000001E-3</v>
      </c>
      <c r="G101" s="22"/>
      <c r="H101" s="129">
        <v>1.001816124825635</v>
      </c>
      <c r="I101" s="129">
        <v>1.0015575452072343</v>
      </c>
      <c r="J101" s="20">
        <f t="shared" si="4"/>
        <v>1.001816124825635</v>
      </c>
      <c r="K101" s="20">
        <f t="shared" si="1"/>
        <v>1.0015575452072343</v>
      </c>
      <c r="L101" s="21"/>
      <c r="N101" s="25"/>
      <c r="O101" s="19"/>
      <c r="P101" s="17"/>
      <c r="R101" s="17"/>
      <c r="S101" s="25"/>
      <c r="T101" s="18"/>
    </row>
    <row r="102" spans="2:20" x14ac:dyDescent="0.35">
      <c r="B102" t="s">
        <v>119</v>
      </c>
      <c r="C102" s="77">
        <v>44742</v>
      </c>
      <c r="E102" s="83">
        <f t="shared" si="3"/>
        <v>2.7000000000000001E-3</v>
      </c>
      <c r="F102" s="83">
        <f t="shared" si="3"/>
        <v>2.2000000000000001E-3</v>
      </c>
      <c r="G102" s="22"/>
      <c r="H102" s="129">
        <v>1.002696336716371</v>
      </c>
      <c r="I102" s="129">
        <v>1.0022207493661113</v>
      </c>
      <c r="J102" s="20">
        <f t="shared" si="4"/>
        <v>1.0045173584260549</v>
      </c>
      <c r="K102" s="20">
        <f t="shared" si="1"/>
        <v>1.0037817534908773</v>
      </c>
      <c r="L102" s="21"/>
      <c r="N102" s="25"/>
      <c r="O102" s="19"/>
      <c r="R102" s="17"/>
      <c r="S102" s="25"/>
      <c r="T102" s="18"/>
    </row>
    <row r="103" spans="2:20" ht="15" thickBot="1" x14ac:dyDescent="0.4">
      <c r="B103" t="s">
        <v>120</v>
      </c>
      <c r="C103" s="77">
        <v>44742</v>
      </c>
      <c r="E103" s="100">
        <f>ROUND((J103/J99)-1,4)</f>
        <v>4.4999999999999997E-3</v>
      </c>
      <c r="F103" s="100">
        <f>ROUND((K103/K99)-1,4)</f>
        <v>3.8E-3</v>
      </c>
      <c r="G103" s="22"/>
      <c r="H103" s="63">
        <v>1</v>
      </c>
      <c r="I103" s="63">
        <v>1</v>
      </c>
      <c r="J103" s="63">
        <f t="shared" si="4"/>
        <v>1.0045173584260549</v>
      </c>
      <c r="K103" s="63">
        <f t="shared" si="1"/>
        <v>1.0037817534908773</v>
      </c>
      <c r="L103" s="21"/>
      <c r="N103" s="25"/>
      <c r="O103" s="19"/>
      <c r="R103" s="17"/>
      <c r="S103" s="25"/>
      <c r="T103" s="18"/>
    </row>
    <row r="104" spans="2:20" ht="15" thickTop="1" x14ac:dyDescent="0.35">
      <c r="B104" t="s">
        <v>121</v>
      </c>
      <c r="C104" s="77">
        <v>44773</v>
      </c>
      <c r="E104" s="99">
        <f t="shared" ref="E104:F106" si="5">ROUND(H104-1,4)</f>
        <v>3.7000000000000002E-3</v>
      </c>
      <c r="F104" s="99">
        <f t="shared" si="5"/>
        <v>3.3E-3</v>
      </c>
      <c r="G104" s="22"/>
      <c r="H104" s="129">
        <v>1.0037358493548256</v>
      </c>
      <c r="I104" s="129">
        <v>1.0032695767879727</v>
      </c>
      <c r="J104" s="20">
        <f t="shared" si="4"/>
        <v>1.008270083951442</v>
      </c>
      <c r="K104" s="20">
        <f t="shared" si="1"/>
        <v>1.0070636950122815</v>
      </c>
      <c r="L104" s="21"/>
      <c r="N104" s="25"/>
      <c r="O104" s="19"/>
      <c r="P104" s="17"/>
      <c r="R104" s="17"/>
      <c r="S104" s="25"/>
      <c r="T104" s="18"/>
    </row>
    <row r="105" spans="2:20" x14ac:dyDescent="0.35">
      <c r="B105" t="s">
        <v>122</v>
      </c>
      <c r="C105" s="77">
        <v>44804</v>
      </c>
      <c r="E105" s="83">
        <f t="shared" si="5"/>
        <v>3.7000000000000002E-3</v>
      </c>
      <c r="F105" s="83">
        <f t="shared" si="5"/>
        <v>3.3E-3</v>
      </c>
      <c r="G105" s="22"/>
      <c r="H105" s="129">
        <v>1.0037239156296414</v>
      </c>
      <c r="I105" s="129">
        <v>1.0032581835401269</v>
      </c>
      <c r="J105" s="20">
        <f t="shared" si="4"/>
        <v>1.0120247966759686</v>
      </c>
      <c r="K105" s="20">
        <f t="shared" si="1"/>
        <v>1.0103448933672299</v>
      </c>
      <c r="L105" s="21"/>
      <c r="N105" s="25"/>
      <c r="O105" s="19"/>
      <c r="R105" s="17"/>
      <c r="S105" s="25"/>
      <c r="T105" s="18"/>
    </row>
    <row r="106" spans="2:20" x14ac:dyDescent="0.35">
      <c r="B106" t="s">
        <v>123</v>
      </c>
      <c r="C106" s="77">
        <v>44834</v>
      </c>
      <c r="E106" s="83">
        <f t="shared" si="5"/>
        <v>3.5999999999999999E-3</v>
      </c>
      <c r="F106" s="83">
        <f t="shared" si="5"/>
        <v>3.0999999999999999E-3</v>
      </c>
      <c r="G106" s="22"/>
      <c r="H106" s="129">
        <v>1.0035935251413033</v>
      </c>
      <c r="I106" s="129">
        <v>1.0031441482838583</v>
      </c>
      <c r="J106" s="20">
        <f t="shared" si="4"/>
        <v>1.015661533226446</v>
      </c>
      <c r="K106" s="20">
        <f t="shared" si="1"/>
        <v>1.0135215675298155</v>
      </c>
      <c r="L106" s="21"/>
      <c r="N106" s="25"/>
      <c r="O106" s="19"/>
      <c r="R106" s="17"/>
      <c r="S106" s="25"/>
      <c r="T106" s="18"/>
    </row>
    <row r="107" spans="2:20" ht="15" thickBot="1" x14ac:dyDescent="0.4">
      <c r="B107" t="s">
        <v>124</v>
      </c>
      <c r="C107" s="77">
        <v>44834</v>
      </c>
      <c r="E107" s="100">
        <f>ROUND((J107/J103)-1,4)</f>
        <v>1.11E-2</v>
      </c>
      <c r="F107" s="100">
        <f>ROUND((K107/K103)-1,4)</f>
        <v>9.7000000000000003E-3</v>
      </c>
      <c r="G107" s="22"/>
      <c r="H107" s="63">
        <v>1</v>
      </c>
      <c r="I107" s="63">
        <v>1</v>
      </c>
      <c r="J107" s="63">
        <f t="shared" si="4"/>
        <v>1.015661533226446</v>
      </c>
      <c r="K107" s="63">
        <f t="shared" si="1"/>
        <v>1.0135215675298155</v>
      </c>
      <c r="L107" s="21"/>
      <c r="N107" s="25"/>
      <c r="O107" s="19"/>
      <c r="P107" s="17"/>
      <c r="R107" s="17"/>
      <c r="S107" s="25"/>
      <c r="T107" s="18"/>
    </row>
    <row r="108" spans="2:20" ht="15" thickTop="1" x14ac:dyDescent="0.35">
      <c r="B108" t="s">
        <v>125</v>
      </c>
      <c r="C108" s="77">
        <v>44865</v>
      </c>
      <c r="E108" s="99">
        <f t="shared" ref="E108:F110" si="6">ROUND(H108-1,4)</f>
        <v>5.0000000000000001E-3</v>
      </c>
      <c r="F108" s="99">
        <f t="shared" si="6"/>
        <v>4.5999999999999999E-3</v>
      </c>
      <c r="G108" s="62"/>
      <c r="H108" s="129">
        <v>1.0050408493153113</v>
      </c>
      <c r="I108" s="129">
        <v>1.0045729448327703</v>
      </c>
      <c r="J108" s="20">
        <f>J107*H108</f>
        <v>1.0207813299707986</v>
      </c>
      <c r="K108" s="20">
        <f t="shared" si="1"/>
        <v>1.0181563457449521</v>
      </c>
    </row>
    <row r="109" spans="2:20" x14ac:dyDescent="0.35">
      <c r="B109" t="s">
        <v>126</v>
      </c>
      <c r="C109" s="77">
        <v>44895</v>
      </c>
      <c r="E109" s="83">
        <f t="shared" si="6"/>
        <v>4.7999999999999996E-3</v>
      </c>
      <c r="F109" s="83">
        <f t="shared" si="6"/>
        <v>4.4000000000000003E-3</v>
      </c>
      <c r="G109" s="62"/>
      <c r="H109" s="129">
        <v>1.0048439299291843</v>
      </c>
      <c r="I109" s="129">
        <v>1.0043929999929546</v>
      </c>
      <c r="J109" s="20">
        <f t="shared" ref="J109:J110" si="7">J108*H109</f>
        <v>1.0257259232061966</v>
      </c>
      <c r="K109" s="20">
        <f t="shared" si="1"/>
        <v>1.0226291065646362</v>
      </c>
    </row>
    <row r="110" spans="2:20" x14ac:dyDescent="0.35">
      <c r="B110" t="s">
        <v>127</v>
      </c>
      <c r="C110" s="77">
        <v>44926</v>
      </c>
      <c r="E110" s="83">
        <f t="shared" si="6"/>
        <v>5.0000000000000001E-3</v>
      </c>
      <c r="F110" s="83">
        <f t="shared" si="6"/>
        <v>4.5999999999999999E-3</v>
      </c>
      <c r="G110" s="62"/>
      <c r="H110" s="129">
        <v>1.0050173191660512</v>
      </c>
      <c r="I110" s="129">
        <v>1.0045502948799643</v>
      </c>
      <c r="J110" s="20">
        <f t="shared" si="7"/>
        <v>1.0308723175398147</v>
      </c>
      <c r="K110" s="20">
        <f t="shared" si="1"/>
        <v>1.0272823705523397</v>
      </c>
    </row>
    <row r="111" spans="2:20" ht="15" thickBot="1" x14ac:dyDescent="0.4">
      <c r="B111" t="s">
        <v>128</v>
      </c>
      <c r="C111" s="77">
        <v>44926</v>
      </c>
      <c r="E111" s="100">
        <f>ROUND((J111/J107)-1,4)</f>
        <v>1.4999999999999999E-2</v>
      </c>
      <c r="F111" s="100">
        <f>ROUND((K111/K107)-1,4)</f>
        <v>1.3599999999999999E-2</v>
      </c>
      <c r="G111" s="62"/>
      <c r="H111" s="66">
        <v>1</v>
      </c>
      <c r="I111" s="66">
        <v>1</v>
      </c>
      <c r="J111" s="66">
        <f t="shared" si="4"/>
        <v>1.0308723175398147</v>
      </c>
      <c r="K111" s="66">
        <f t="shared" si="4"/>
        <v>1.0272823705523397</v>
      </c>
    </row>
    <row r="112" spans="2:20" ht="15" thickTop="1" x14ac:dyDescent="0.35">
      <c r="B112" t="s">
        <v>129</v>
      </c>
      <c r="C112" s="77">
        <v>44926</v>
      </c>
      <c r="E112" s="83">
        <f>ROUND(J112-1,4)</f>
        <v>3.09E-2</v>
      </c>
      <c r="F112" s="83">
        <f>ROUND(K112-1,4)</f>
        <v>2.7300000000000001E-2</v>
      </c>
      <c r="G112" s="62"/>
      <c r="H112" s="66">
        <v>1</v>
      </c>
      <c r="I112" s="66">
        <v>1</v>
      </c>
      <c r="J112" s="66">
        <f t="shared" si="4"/>
        <v>1.0308723175398147</v>
      </c>
      <c r="K112" s="66">
        <f t="shared" si="4"/>
        <v>1.0272823705523397</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abSelected="1" topLeftCell="A87" workbookViewId="0">
      <selection activeCell="H105" sqref="H105:I106"/>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20" t="s">
        <v>417</v>
      </c>
      <c r="B1" s="7" t="s">
        <v>34</v>
      </c>
    </row>
    <row r="2" spans="1:3" x14ac:dyDescent="0.35">
      <c r="B2" s="1" t="s">
        <v>50</v>
      </c>
    </row>
    <row r="4" spans="1:3" x14ac:dyDescent="0.35">
      <c r="B4" s="5" t="s">
        <v>51</v>
      </c>
    </row>
    <row r="5" spans="1:3" x14ac:dyDescent="0.35">
      <c r="B5" s="5"/>
    </row>
    <row r="6" spans="1:3" x14ac:dyDescent="0.35">
      <c r="B6" s="10" t="s">
        <v>66</v>
      </c>
      <c r="C6" s="37" t="s">
        <v>524</v>
      </c>
    </row>
    <row r="7" spans="1:3" x14ac:dyDescent="0.35">
      <c r="B7" s="10" t="s">
        <v>35</v>
      </c>
      <c r="C7" s="120" t="s">
        <v>417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C'!O17</f>
        <v>87286000</v>
      </c>
      <c r="E35" s="1" t="s">
        <v>48</v>
      </c>
    </row>
    <row r="36" spans="2:5" x14ac:dyDescent="0.35">
      <c r="B36" t="s">
        <v>70</v>
      </c>
      <c r="C36" s="84">
        <f>'Items B &amp; C'!P17</f>
        <v>87053000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C'!AB17</f>
        <v>3163000</v>
      </c>
      <c r="D60" s="67"/>
      <c r="E60" s="81">
        <f>'Items B &amp; C'!AD17</f>
        <v>84122000</v>
      </c>
      <c r="F60" s="81">
        <f>'Items B &amp; C'!AE17</f>
        <v>0</v>
      </c>
      <c r="G60" s="81">
        <f>'Items B &amp; C'!AF17</f>
        <v>0</v>
      </c>
      <c r="N60" s="24"/>
    </row>
    <row r="61" spans="2:14" x14ac:dyDescent="0.35">
      <c r="B61" t="s">
        <v>79</v>
      </c>
      <c r="C61" s="81">
        <f>'Items B &amp; C'!AG17</f>
        <v>81000</v>
      </c>
      <c r="D61" s="67"/>
      <c r="E61" s="81">
        <f>'Items B &amp; C'!AI17</f>
        <v>0</v>
      </c>
      <c r="F61" s="81">
        <f>'Items B &amp; C'!AJ17</f>
        <v>0</v>
      </c>
      <c r="G61" s="81">
        <f>'Items B &amp; C'!AK17</f>
        <v>151000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83</v>
      </c>
      <c r="E73" s="1" t="s">
        <v>103</v>
      </c>
    </row>
    <row r="74" spans="2:5" x14ac:dyDescent="0.35">
      <c r="B74" t="s">
        <v>94</v>
      </c>
      <c r="C74" s="84">
        <v>0</v>
      </c>
      <c r="E74" s="1" t="s">
        <v>104</v>
      </c>
    </row>
    <row r="75" spans="2:5" x14ac:dyDescent="0.35">
      <c r="B75" t="s">
        <v>95</v>
      </c>
      <c r="C75" s="84">
        <v>0</v>
      </c>
      <c r="E75" s="1" t="s">
        <v>105</v>
      </c>
    </row>
    <row r="76" spans="2:5" x14ac:dyDescent="0.35">
      <c r="B76" t="s">
        <v>96</v>
      </c>
      <c r="C76" s="84">
        <v>17</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3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3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 thickBot="1" x14ac:dyDescent="0.4">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 thickTop="1" x14ac:dyDescent="0.3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3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35">
      <c r="B102" t="s">
        <v>119</v>
      </c>
      <c r="C102" s="77">
        <v>44742</v>
      </c>
      <c r="E102" s="83">
        <f t="shared" si="3"/>
        <v>0</v>
      </c>
      <c r="F102" s="83">
        <f t="shared" si="3"/>
        <v>0</v>
      </c>
      <c r="G102" s="22"/>
      <c r="H102" s="20">
        <v>1</v>
      </c>
      <c r="I102" s="20">
        <v>1</v>
      </c>
      <c r="J102" s="20">
        <f t="shared" si="4"/>
        <v>1</v>
      </c>
      <c r="K102" s="20">
        <f t="shared" si="1"/>
        <v>1</v>
      </c>
      <c r="L102" s="21"/>
      <c r="N102" s="25"/>
      <c r="O102" s="19"/>
      <c r="R102" s="17"/>
      <c r="S102" s="25"/>
      <c r="T102" s="18"/>
    </row>
    <row r="103" spans="2:20" ht="15" thickBot="1" x14ac:dyDescent="0.4">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 thickTop="1" x14ac:dyDescent="0.35">
      <c r="B104" t="s">
        <v>121</v>
      </c>
      <c r="C104" s="77">
        <v>44773</v>
      </c>
      <c r="E104" s="99">
        <f t="shared" ref="E104:F106" si="5">ROUND(H104-1,4)</f>
        <v>0</v>
      </c>
      <c r="F104" s="99">
        <f t="shared" si="5"/>
        <v>0</v>
      </c>
      <c r="G104" s="22"/>
      <c r="H104" s="20">
        <v>1</v>
      </c>
      <c r="I104" s="20">
        <v>1</v>
      </c>
      <c r="J104" s="20">
        <f t="shared" si="4"/>
        <v>1</v>
      </c>
      <c r="K104" s="20">
        <f t="shared" si="1"/>
        <v>1</v>
      </c>
      <c r="L104" s="21"/>
      <c r="N104" s="25"/>
      <c r="O104" s="19"/>
      <c r="P104" s="17"/>
      <c r="R104" s="17"/>
      <c r="S104" s="25"/>
      <c r="T104" s="18"/>
    </row>
    <row r="105" spans="2:20" x14ac:dyDescent="0.35">
      <c r="B105" t="s">
        <v>122</v>
      </c>
      <c r="C105" s="77">
        <v>44804</v>
      </c>
      <c r="E105" s="83">
        <f t="shared" si="5"/>
        <v>-2.8E-3</v>
      </c>
      <c r="F105" s="83">
        <f t="shared" si="5"/>
        <v>-2.8999999999999998E-3</v>
      </c>
      <c r="G105" s="22"/>
      <c r="H105" s="129">
        <v>0.99718132149999994</v>
      </c>
      <c r="I105" s="129">
        <v>0.99710673849999998</v>
      </c>
      <c r="J105" s="20">
        <f t="shared" si="4"/>
        <v>0.99718132149999994</v>
      </c>
      <c r="K105" s="20">
        <f t="shared" si="1"/>
        <v>0.99710673849999998</v>
      </c>
      <c r="L105" s="21"/>
      <c r="N105" s="25"/>
      <c r="O105" s="19"/>
      <c r="R105" s="17"/>
      <c r="S105" s="25"/>
      <c r="T105" s="18"/>
    </row>
    <row r="106" spans="2:20" x14ac:dyDescent="0.35">
      <c r="B106" t="s">
        <v>123</v>
      </c>
      <c r="C106" s="77">
        <v>44834</v>
      </c>
      <c r="E106" s="83">
        <f t="shared" si="5"/>
        <v>-7.9000000000000008E-3</v>
      </c>
      <c r="F106" s="83">
        <f t="shared" si="5"/>
        <v>-8.3000000000000001E-3</v>
      </c>
      <c r="G106" s="22"/>
      <c r="H106" s="129">
        <v>0.99214616468598782</v>
      </c>
      <c r="I106" s="129">
        <v>0.99170798151255857</v>
      </c>
      <c r="J106" s="20">
        <f t="shared" si="4"/>
        <v>0.98934962362272993</v>
      </c>
      <c r="K106" s="20">
        <f t="shared" si="1"/>
        <v>0.98883871099040554</v>
      </c>
      <c r="L106" s="21"/>
      <c r="N106" s="25"/>
      <c r="O106" s="19"/>
      <c r="R106" s="17"/>
      <c r="S106" s="25"/>
      <c r="T106" s="18"/>
    </row>
    <row r="107" spans="2:20" ht="15" thickBot="1" x14ac:dyDescent="0.4">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1"/>
      <c r="N107" s="25"/>
      <c r="O107" s="19"/>
      <c r="P107" s="17"/>
      <c r="R107" s="17"/>
      <c r="S107" s="25"/>
      <c r="T107" s="18"/>
    </row>
    <row r="108" spans="2:20" ht="15" thickTop="1" x14ac:dyDescent="0.35">
      <c r="B108" t="s">
        <v>125</v>
      </c>
      <c r="C108" s="77">
        <v>44865</v>
      </c>
      <c r="E108" s="99">
        <f t="shared" ref="E108:F110" si="6">ROUND(H108-1,4)</f>
        <v>-2.5000000000000001E-3</v>
      </c>
      <c r="F108" s="99">
        <f t="shared" si="6"/>
        <v>-3.0000000000000001E-3</v>
      </c>
      <c r="G108" s="62"/>
      <c r="H108" s="129">
        <v>0.99747070725481479</v>
      </c>
      <c r="I108" s="129">
        <v>0.99704366847151393</v>
      </c>
      <c r="J108" s="20">
        <f>J107*H108</f>
        <v>0.98684726879724927</v>
      </c>
      <c r="K108" s="20">
        <f t="shared" si="1"/>
        <v>0.9859153759325171</v>
      </c>
    </row>
    <row r="109" spans="2:20" x14ac:dyDescent="0.35">
      <c r="B109" t="s">
        <v>126</v>
      </c>
      <c r="C109" s="77">
        <v>44895</v>
      </c>
      <c r="E109" s="83">
        <f t="shared" si="6"/>
        <v>1.14E-2</v>
      </c>
      <c r="F109" s="83">
        <f t="shared" si="6"/>
        <v>1.11E-2</v>
      </c>
      <c r="G109" s="62"/>
      <c r="H109" s="129">
        <v>1.0114365935514356</v>
      </c>
      <c r="I109" s="129">
        <v>1.0110609519324951</v>
      </c>
      <c r="J109" s="20">
        <f t="shared" ref="J109:J110" si="7">J108*H109</f>
        <v>0.99813343990782766</v>
      </c>
      <c r="K109" s="20">
        <f t="shared" si="1"/>
        <v>0.99682053851521457</v>
      </c>
    </row>
    <row r="110" spans="2:20" x14ac:dyDescent="0.35">
      <c r="B110" t="s">
        <v>127</v>
      </c>
      <c r="C110" s="77">
        <v>44926</v>
      </c>
      <c r="E110" s="83">
        <f t="shared" si="6"/>
        <v>3.0000000000000001E-3</v>
      </c>
      <c r="F110" s="83">
        <f t="shared" si="6"/>
        <v>2.5999999999999999E-3</v>
      </c>
      <c r="G110" s="62"/>
      <c r="H110" s="129">
        <v>1.0029572718283695</v>
      </c>
      <c r="I110" s="129">
        <v>1.0025639792512666</v>
      </c>
      <c r="J110" s="20">
        <f t="shared" si="7"/>
        <v>1.0010851918106205</v>
      </c>
      <c r="K110" s="20">
        <f t="shared" si="1"/>
        <v>0.99937636569320398</v>
      </c>
    </row>
    <row r="111" spans="2:20" ht="15" thickBot="1" x14ac:dyDescent="0.4">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 thickTop="1" x14ac:dyDescent="0.35">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6A39-F0E9-4877-A782-D53DA2A819AE}">
  <dimension ref="A1:T122"/>
  <sheetViews>
    <sheetView topLeftCell="A81" workbookViewId="0">
      <selection activeCell="H104" sqref="A104:XFD104"/>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533</v>
      </c>
      <c r="B1" s="7" t="s">
        <v>34</v>
      </c>
    </row>
    <row r="2" spans="1:3" x14ac:dyDescent="0.35">
      <c r="B2" s="1" t="s">
        <v>50</v>
      </c>
    </row>
    <row r="4" spans="1:3" x14ac:dyDescent="0.35">
      <c r="B4" s="5" t="s">
        <v>51</v>
      </c>
    </row>
    <row r="5" spans="1:3" x14ac:dyDescent="0.35">
      <c r="B5" s="5"/>
    </row>
    <row r="6" spans="1:3" x14ac:dyDescent="0.35">
      <c r="B6" s="10" t="s">
        <v>66</v>
      </c>
      <c r="C6" s="37" t="s">
        <v>534</v>
      </c>
    </row>
    <row r="7" spans="1:3" x14ac:dyDescent="0.35">
      <c r="B7" s="10" t="s">
        <v>35</v>
      </c>
      <c r="C7" s="44" t="s">
        <v>533</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'[2]Items B and C'!O16</f>
        <v>0</v>
      </c>
      <c r="E35" s="1" t="s">
        <v>48</v>
      </c>
    </row>
    <row r="36" spans="2:5" x14ac:dyDescent="0.35">
      <c r="B36" t="s">
        <v>70</v>
      </c>
      <c r="C36" s="84">
        <f>'[2]Items B and C'!P16</f>
        <v>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'[2]Items B and C'!AB16</f>
        <v>0</v>
      </c>
      <c r="D60" s="67"/>
      <c r="E60" s="81">
        <f>'[2]Items B and C'!AD16</f>
        <v>0</v>
      </c>
      <c r="F60" s="81">
        <f>'[2]Items B and C'!AE16</f>
        <v>0</v>
      </c>
      <c r="G60" s="81">
        <f>'[2]Items B and C'!AF16</f>
        <v>0</v>
      </c>
      <c r="N60" s="24"/>
    </row>
    <row r="61" spans="2:14" x14ac:dyDescent="0.35">
      <c r="B61" t="s">
        <v>79</v>
      </c>
      <c r="C61" s="81">
        <f>'[2]Items B and C'!AG16</f>
        <v>0</v>
      </c>
      <c r="D61" s="67"/>
      <c r="E61" s="81">
        <f>'[2]Items B and C'!AI16</f>
        <v>0</v>
      </c>
      <c r="F61" s="81">
        <f>'[2]Items B and C'!AJ16</f>
        <v>0</v>
      </c>
      <c r="G61" s="81">
        <f>'[2]Items B and C'!AK16</f>
        <v>0</v>
      </c>
      <c r="N61" s="24"/>
    </row>
    <row r="64" spans="2:14" x14ac:dyDescent="0.35">
      <c r="B64" t="s">
        <v>88</v>
      </c>
      <c r="E64" s="1" t="s">
        <v>86</v>
      </c>
    </row>
    <row r="65" spans="2:5" x14ac:dyDescent="0.35">
      <c r="B65" t="s">
        <v>85</v>
      </c>
      <c r="C65" s="84">
        <v>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6">
        <v>1</v>
      </c>
      <c r="I95" s="66">
        <v>1</v>
      </c>
      <c r="J95" s="66">
        <f>H95</f>
        <v>1</v>
      </c>
      <c r="K95" s="66">
        <f>I95</f>
        <v>1</v>
      </c>
      <c r="O95" s="19"/>
    </row>
    <row r="96" spans="2:20" x14ac:dyDescent="0.35">
      <c r="B96" t="s">
        <v>113</v>
      </c>
      <c r="C96" s="77">
        <v>44592</v>
      </c>
      <c r="E96" s="83">
        <f t="shared" ref="E96:F98" si="0">ROUND(H96-1,4)</f>
        <v>5.9999999999999995E-4</v>
      </c>
      <c r="F96" s="83">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35">
      <c r="B97" t="s">
        <v>114</v>
      </c>
      <c r="C97" s="77">
        <v>44620</v>
      </c>
      <c r="E97" s="83">
        <f t="shared" si="0"/>
        <v>8.9999999999999998E-4</v>
      </c>
      <c r="F97" s="83">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35">
      <c r="B98" t="s">
        <v>115</v>
      </c>
      <c r="C98" s="77">
        <v>44651</v>
      </c>
      <c r="E98" s="83">
        <f t="shared" si="0"/>
        <v>1E-3</v>
      </c>
      <c r="F98" s="83">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 thickBot="1" x14ac:dyDescent="0.4">
      <c r="B99" t="s">
        <v>116</v>
      </c>
      <c r="C99" s="77">
        <v>44651</v>
      </c>
      <c r="E99" s="100">
        <f>ROUND((J99/J95)-1,4)</f>
        <v>2.5000000000000001E-3</v>
      </c>
      <c r="F99" s="100">
        <f>ROUND((K99/K95)-1,4)</f>
        <v>1.8E-3</v>
      </c>
      <c r="G99" s="62"/>
      <c r="H99" s="66">
        <v>1</v>
      </c>
      <c r="I99" s="66">
        <v>1</v>
      </c>
      <c r="J99" s="66">
        <f t="shared" si="2"/>
        <v>1.0024773811952024</v>
      </c>
      <c r="K99" s="66">
        <f t="shared" si="1"/>
        <v>1.0018394459724442</v>
      </c>
      <c r="L99" s="21"/>
      <c r="N99" s="25"/>
      <c r="O99" s="19"/>
      <c r="R99" s="17"/>
      <c r="S99" s="25"/>
      <c r="T99" s="18"/>
    </row>
    <row r="100" spans="2:20" ht="15" thickTop="1" x14ac:dyDescent="0.35">
      <c r="B100" t="s">
        <v>117</v>
      </c>
      <c r="C100" s="77">
        <v>44681</v>
      </c>
      <c r="E100" s="99">
        <f t="shared" ref="E100:F102" si="3">ROUND(H100-1,4)</f>
        <v>1E-3</v>
      </c>
      <c r="F100" s="99">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35">
      <c r="B101" t="s">
        <v>118</v>
      </c>
      <c r="C101" s="77">
        <v>44712</v>
      </c>
      <c r="E101" s="83">
        <f t="shared" si="3"/>
        <v>1.1999999999999999E-3</v>
      </c>
      <c r="F101" s="83">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35">
      <c r="B102" t="s">
        <v>119</v>
      </c>
      <c r="C102" s="77">
        <v>44742</v>
      </c>
      <c r="E102" s="83">
        <f t="shared" si="3"/>
        <v>1.1999999999999999E-3</v>
      </c>
      <c r="F102" s="83">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 thickBot="1" x14ac:dyDescent="0.4">
      <c r="B103" t="s">
        <v>120</v>
      </c>
      <c r="C103" s="77">
        <v>44742</v>
      </c>
      <c r="E103" s="100">
        <f>ROUND((J103/J99)-1,4)</f>
        <v>3.5000000000000001E-3</v>
      </c>
      <c r="F103" s="100">
        <f>ROUND((K103/K99)-1,4)</f>
        <v>2.2000000000000001E-3</v>
      </c>
      <c r="G103" s="62"/>
      <c r="H103" s="66">
        <v>1</v>
      </c>
      <c r="I103" s="66">
        <v>1</v>
      </c>
      <c r="J103" s="66">
        <f t="shared" si="4"/>
        <v>1.0059520086631917</v>
      </c>
      <c r="K103" s="66">
        <f t="shared" si="1"/>
        <v>1.0040133585214175</v>
      </c>
      <c r="L103" s="21"/>
      <c r="N103" s="25"/>
      <c r="O103" s="19"/>
      <c r="R103" s="17"/>
      <c r="S103" s="25"/>
      <c r="T103" s="18"/>
    </row>
    <row r="104" spans="2:20" ht="15" thickTop="1" x14ac:dyDescent="0.35">
      <c r="B104" t="s">
        <v>121</v>
      </c>
      <c r="C104" s="77">
        <v>44773</v>
      </c>
      <c r="E104" s="99">
        <f t="shared" ref="E104:F106" si="5">ROUND(H104-1,4)</f>
        <v>2.9999999999999997E-4</v>
      </c>
      <c r="F104" s="99">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35">
      <c r="B105" t="s">
        <v>122</v>
      </c>
      <c r="C105" s="77">
        <v>44804</v>
      </c>
      <c r="E105" s="83">
        <f t="shared" si="5"/>
        <v>0</v>
      </c>
      <c r="F105" s="83">
        <f t="shared" si="5"/>
        <v>0</v>
      </c>
      <c r="G105" s="62"/>
      <c r="H105" s="20">
        <v>1</v>
      </c>
      <c r="I105" s="20">
        <v>1</v>
      </c>
      <c r="J105" s="20">
        <f t="shared" si="4"/>
        <v>1.0063038704978529</v>
      </c>
      <c r="K105" s="20">
        <f t="shared" si="1"/>
        <v>1.0043477791898874</v>
      </c>
      <c r="L105" s="21"/>
      <c r="N105" s="25"/>
      <c r="O105" s="19"/>
      <c r="R105" s="17"/>
      <c r="S105" s="25"/>
      <c r="T105" s="18"/>
    </row>
    <row r="106" spans="2:20" x14ac:dyDescent="0.35">
      <c r="B106" t="s">
        <v>123</v>
      </c>
      <c r="C106" s="77">
        <v>44834</v>
      </c>
      <c r="E106" s="83">
        <f t="shared" si="5"/>
        <v>0</v>
      </c>
      <c r="F106" s="83">
        <f t="shared" si="5"/>
        <v>0</v>
      </c>
      <c r="G106" s="62"/>
      <c r="H106" s="20">
        <v>1</v>
      </c>
      <c r="I106" s="20">
        <v>1</v>
      </c>
      <c r="J106" s="20">
        <f t="shared" si="4"/>
        <v>1.0063038704978529</v>
      </c>
      <c r="K106" s="20">
        <f t="shared" si="1"/>
        <v>1.0043477791898874</v>
      </c>
      <c r="L106" s="21"/>
      <c r="N106" s="25"/>
      <c r="O106" s="19"/>
      <c r="R106" s="17"/>
      <c r="S106" s="25"/>
      <c r="T106" s="18"/>
    </row>
    <row r="107" spans="2:20" ht="15" thickBot="1" x14ac:dyDescent="0.4">
      <c r="B107" t="s">
        <v>124</v>
      </c>
      <c r="C107" s="77">
        <v>44834</v>
      </c>
      <c r="E107" s="100">
        <f>ROUND((J107/J103)-1,4)</f>
        <v>2.9999999999999997E-4</v>
      </c>
      <c r="F107" s="100">
        <f>ROUND((K107/K103)-1,4)</f>
        <v>2.9999999999999997E-4</v>
      </c>
      <c r="G107" s="62"/>
      <c r="H107" s="66">
        <v>1</v>
      </c>
      <c r="I107" s="66">
        <v>1</v>
      </c>
      <c r="J107" s="66">
        <f t="shared" si="4"/>
        <v>1.0063038704978529</v>
      </c>
      <c r="K107" s="66">
        <f t="shared" si="1"/>
        <v>1.0043477791898874</v>
      </c>
      <c r="L107" s="21"/>
      <c r="N107" s="25"/>
      <c r="O107" s="19"/>
      <c r="P107" s="17"/>
      <c r="R107" s="17"/>
      <c r="S107" s="25"/>
      <c r="T107" s="18"/>
    </row>
    <row r="108" spans="2:20" ht="15" thickTop="1" x14ac:dyDescent="0.35">
      <c r="B108" t="s">
        <v>125</v>
      </c>
      <c r="C108" s="77">
        <v>44865</v>
      </c>
      <c r="E108" s="99">
        <f t="shared" ref="E108:F110" si="6">ROUND(H108-1,4)</f>
        <v>0</v>
      </c>
      <c r="F108" s="99">
        <f t="shared" si="6"/>
        <v>0</v>
      </c>
      <c r="G108" s="62"/>
      <c r="H108" s="20">
        <v>1</v>
      </c>
      <c r="I108" s="20">
        <v>1</v>
      </c>
      <c r="J108" s="20">
        <f t="shared" ref="J108:J110" si="7">J107*H108</f>
        <v>1.0063038704978529</v>
      </c>
      <c r="K108" s="20">
        <f t="shared" ref="K108:K110" si="8">K107*I108</f>
        <v>1.0043477791898874</v>
      </c>
    </row>
    <row r="109" spans="2:20" x14ac:dyDescent="0.35">
      <c r="B109" t="s">
        <v>126</v>
      </c>
      <c r="C109" s="77">
        <v>44895</v>
      </c>
      <c r="E109" s="83">
        <f t="shared" si="6"/>
        <v>0</v>
      </c>
      <c r="F109" s="83">
        <f t="shared" si="6"/>
        <v>0</v>
      </c>
      <c r="G109" s="62"/>
      <c r="H109" s="20">
        <v>1</v>
      </c>
      <c r="I109" s="20">
        <v>1</v>
      </c>
      <c r="J109" s="20">
        <f t="shared" si="7"/>
        <v>1.0063038704978529</v>
      </c>
      <c r="K109" s="20">
        <f t="shared" si="8"/>
        <v>1.0043477791898874</v>
      </c>
    </row>
    <row r="110" spans="2:20" x14ac:dyDescent="0.35">
      <c r="B110" t="s">
        <v>127</v>
      </c>
      <c r="C110" s="77">
        <v>44926</v>
      </c>
      <c r="E110" s="83">
        <f t="shared" si="6"/>
        <v>0</v>
      </c>
      <c r="F110" s="83">
        <f t="shared" si="6"/>
        <v>0</v>
      </c>
      <c r="G110" s="62"/>
      <c r="H110" s="20">
        <v>1</v>
      </c>
      <c r="I110" s="20">
        <v>1</v>
      </c>
      <c r="J110" s="20">
        <f t="shared" si="7"/>
        <v>1.0063038704978529</v>
      </c>
      <c r="K110" s="20">
        <f t="shared" si="8"/>
        <v>1.0043477791898874</v>
      </c>
    </row>
    <row r="111" spans="2:20" ht="15" thickBot="1" x14ac:dyDescent="0.4">
      <c r="B111" t="s">
        <v>128</v>
      </c>
      <c r="C111" s="77">
        <v>44926</v>
      </c>
      <c r="E111" s="100">
        <f>ROUND((J111/J107)-1,4)</f>
        <v>0</v>
      </c>
      <c r="F111" s="100">
        <f>ROUND((K111/K107)-1,4)</f>
        <v>0</v>
      </c>
      <c r="G111" s="62"/>
      <c r="H111" s="66">
        <v>1</v>
      </c>
      <c r="I111" s="66">
        <v>1</v>
      </c>
      <c r="J111" s="66">
        <f t="shared" ref="J111:K112" si="9">J110*H111</f>
        <v>1.0063038704978529</v>
      </c>
      <c r="K111" s="66">
        <f t="shared" si="9"/>
        <v>1.0043477791898874</v>
      </c>
    </row>
    <row r="112" spans="2:20" ht="15" thickTop="1" x14ac:dyDescent="0.35">
      <c r="B112" t="s">
        <v>129</v>
      </c>
      <c r="C112" s="77">
        <v>44926</v>
      </c>
      <c r="E112" s="83">
        <f>ROUND(J112-1,4)</f>
        <v>6.3E-3</v>
      </c>
      <c r="F112" s="83">
        <f>ROUND(K112-1,4)</f>
        <v>4.3E-3</v>
      </c>
      <c r="G112" s="62"/>
      <c r="H112" s="66">
        <v>1</v>
      </c>
      <c r="I112" s="66">
        <v>1</v>
      </c>
      <c r="J112" s="66">
        <f t="shared" si="9"/>
        <v>1.0063038704978529</v>
      </c>
      <c r="K112" s="66">
        <f t="shared" si="9"/>
        <v>1.0043477791898874</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C84" workbookViewId="0">
      <selection activeCell="I90" sqref="I90"/>
    </sheetView>
  </sheetViews>
  <sheetFormatPr defaultRowHeight="14.5" x14ac:dyDescent="0.35"/>
  <cols>
    <col min="1" max="1" width="14.81640625" bestFit="1" customWidth="1"/>
    <col min="2" max="2" width="68.453125" customWidth="1"/>
    <col min="3" max="3" width="44.7265625" customWidth="1"/>
    <col min="4" max="4" width="1.26953125" customWidth="1"/>
    <col min="5" max="5" width="23.816406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418</v>
      </c>
      <c r="B1" s="7" t="s">
        <v>34</v>
      </c>
    </row>
    <row r="2" spans="1:3" x14ac:dyDescent="0.35">
      <c r="B2" s="1" t="s">
        <v>50</v>
      </c>
    </row>
    <row r="4" spans="1:3" x14ac:dyDescent="0.35">
      <c r="B4" s="5" t="s">
        <v>51</v>
      </c>
    </row>
    <row r="5" spans="1:3" x14ac:dyDescent="0.35">
      <c r="B5" s="5"/>
    </row>
    <row r="6" spans="1:3" x14ac:dyDescent="0.35">
      <c r="B6" s="10" t="s">
        <v>66</v>
      </c>
      <c r="C6" s="37" t="s">
        <v>419</v>
      </c>
    </row>
    <row r="7" spans="1:3" x14ac:dyDescent="0.35">
      <c r="B7" s="10" t="s">
        <v>35</v>
      </c>
      <c r="C7" s="37" t="s">
        <v>418</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C'!C9</f>
        <v>917579000</v>
      </c>
      <c r="E35" s="1" t="s">
        <v>48</v>
      </c>
    </row>
    <row r="36" spans="2:5" x14ac:dyDescent="0.35">
      <c r="B36" t="s">
        <v>70</v>
      </c>
      <c r="C36" s="84">
        <f>'Items B &amp; C'!D9</f>
        <v>270098000</v>
      </c>
      <c r="E36" s="1" t="s">
        <v>55</v>
      </c>
    </row>
    <row r="37" spans="2:5" x14ac:dyDescent="0.35">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84">
        <v>317677000</v>
      </c>
      <c r="E43" s="1" t="s">
        <v>59</v>
      </c>
    </row>
    <row r="44" spans="2:5" x14ac:dyDescent="0.35">
      <c r="B44" t="s">
        <v>62</v>
      </c>
      <c r="C44" s="98">
        <v>68</v>
      </c>
      <c r="E44" s="1" t="s">
        <v>60</v>
      </c>
    </row>
    <row r="45" spans="2:5" x14ac:dyDescent="0.35">
      <c r="B45" t="s">
        <v>63</v>
      </c>
      <c r="C45" s="98">
        <f>100-C44</f>
        <v>32</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c r="F56" s="65"/>
      <c r="G56" s="65"/>
    </row>
    <row r="57" spans="2:14" x14ac:dyDescent="0.35">
      <c r="B57" t="s">
        <v>77</v>
      </c>
      <c r="E57" s="15"/>
      <c r="F57" s="65"/>
    </row>
    <row r="59" spans="2:14" x14ac:dyDescent="0.35">
      <c r="C59" t="s">
        <v>80</v>
      </c>
      <c r="E59" t="s">
        <v>81</v>
      </c>
      <c r="F59" t="s">
        <v>82</v>
      </c>
      <c r="G59" t="s">
        <v>83</v>
      </c>
    </row>
    <row r="60" spans="2:14" x14ac:dyDescent="0.35">
      <c r="B60" t="s">
        <v>78</v>
      </c>
      <c r="C60" s="82">
        <v>601000</v>
      </c>
      <c r="E60" s="82">
        <v>316001000</v>
      </c>
      <c r="F60" s="82">
        <v>0</v>
      </c>
      <c r="G60" s="82">
        <v>1865000</v>
      </c>
      <c r="N60" s="24"/>
    </row>
    <row r="61" spans="2:14" x14ac:dyDescent="0.35">
      <c r="B61" t="s">
        <v>79</v>
      </c>
      <c r="C61" s="82">
        <v>549000</v>
      </c>
      <c r="E61" s="82">
        <v>317677000</v>
      </c>
      <c r="F61" s="82">
        <v>0</v>
      </c>
      <c r="G61" s="82">
        <v>419000</v>
      </c>
      <c r="N61" s="24"/>
    </row>
    <row r="62" spans="2:14" x14ac:dyDescent="0.35">
      <c r="C62" s="15"/>
    </row>
    <row r="63" spans="2:14" x14ac:dyDescent="0.35">
      <c r="C63" s="15"/>
    </row>
    <row r="64" spans="2:14" x14ac:dyDescent="0.35">
      <c r="B64" t="s">
        <v>88</v>
      </c>
      <c r="C64" s="15"/>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100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15" x14ac:dyDescent="0.35">
      <c r="B81" t="s">
        <v>100</v>
      </c>
      <c r="C81" s="84">
        <v>0</v>
      </c>
    </row>
    <row r="82" spans="2:15" x14ac:dyDescent="0.35">
      <c r="B82" t="s">
        <v>102</v>
      </c>
      <c r="C82" s="84">
        <v>0</v>
      </c>
    </row>
    <row r="83" spans="2:15" x14ac:dyDescent="0.35">
      <c r="B83" t="s">
        <v>420</v>
      </c>
      <c r="C83" s="84">
        <v>0</v>
      </c>
    </row>
    <row r="85" spans="2:15" s="3" customFormat="1" ht="15" thickBot="1" x14ac:dyDescent="0.4"/>
    <row r="86" spans="2:15" ht="15" thickTop="1" x14ac:dyDescent="0.35"/>
    <row r="87" spans="2:15" ht="18.5" x14ac:dyDescent="0.45">
      <c r="B87" s="7" t="s">
        <v>107</v>
      </c>
    </row>
    <row r="89" spans="2:15" x14ac:dyDescent="0.35">
      <c r="B89" t="s">
        <v>108</v>
      </c>
    </row>
    <row r="90" spans="2:15" x14ac:dyDescent="0.35">
      <c r="B90" t="s">
        <v>109</v>
      </c>
      <c r="I90" s="142" t="s">
        <v>536</v>
      </c>
      <c r="J90" s="142"/>
      <c r="K90" s="142"/>
      <c r="L90" s="142"/>
      <c r="M90" s="142"/>
    </row>
    <row r="91" spans="2:15" x14ac:dyDescent="0.35">
      <c r="B91" t="s">
        <v>110</v>
      </c>
    </row>
    <row r="92" spans="2:15" x14ac:dyDescent="0.35">
      <c r="B92" t="s">
        <v>111</v>
      </c>
    </row>
    <row r="93" spans="2:15" x14ac:dyDescent="0.35">
      <c r="B93" t="s">
        <v>112</v>
      </c>
    </row>
    <row r="94" spans="2:15" x14ac:dyDescent="0.35">
      <c r="G94" s="130"/>
      <c r="H94" s="130" t="s">
        <v>421</v>
      </c>
      <c r="I94" s="131" t="s">
        <v>422</v>
      </c>
      <c r="J94" s="130" t="s">
        <v>423</v>
      </c>
      <c r="K94" s="131" t="s">
        <v>424</v>
      </c>
      <c r="L94" s="131" t="s">
        <v>425</v>
      </c>
      <c r="M94" s="131" t="s">
        <v>426</v>
      </c>
      <c r="N94" s="131" t="s">
        <v>422</v>
      </c>
      <c r="O94" s="131" t="s">
        <v>424</v>
      </c>
    </row>
    <row r="95" spans="2:15" x14ac:dyDescent="0.35">
      <c r="C95" s="13" t="s">
        <v>130</v>
      </c>
      <c r="D95" s="68"/>
      <c r="E95" s="12" t="s">
        <v>131</v>
      </c>
      <c r="F95" s="12" t="s">
        <v>132</v>
      </c>
      <c r="G95" s="132">
        <v>44196</v>
      </c>
      <c r="H95" s="130"/>
      <c r="I95" s="133">
        <v>1</v>
      </c>
      <c r="J95" s="130"/>
      <c r="K95" s="130"/>
      <c r="L95" s="130"/>
      <c r="M95" s="130"/>
      <c r="N95" s="133">
        <v>1</v>
      </c>
      <c r="O95" s="130"/>
    </row>
    <row r="96" spans="2:15" x14ac:dyDescent="0.35">
      <c r="B96" t="s">
        <v>113</v>
      </c>
      <c r="C96" s="77">
        <v>44592</v>
      </c>
      <c r="D96" s="68"/>
      <c r="E96" s="83">
        <f>ROUND(M96,4)</f>
        <v>0.45779999999999998</v>
      </c>
      <c r="F96" s="83">
        <f>ROUND(J96,4)</f>
        <v>0.192</v>
      </c>
      <c r="G96" s="132">
        <v>44227</v>
      </c>
      <c r="H96" s="129">
        <v>1.0210146991472764</v>
      </c>
      <c r="I96" s="133">
        <f>H96</f>
        <v>1.0210146991472764</v>
      </c>
      <c r="J96" s="140">
        <v>0.19203793946712922</v>
      </c>
      <c r="K96" s="134"/>
      <c r="L96" s="129">
        <v>1.2813708019997267</v>
      </c>
      <c r="M96" s="141">
        <v>0.45775831049204568</v>
      </c>
      <c r="N96" s="133">
        <f>L96</f>
        <v>1.2813708019997267</v>
      </c>
      <c r="O96" s="134"/>
    </row>
    <row r="97" spans="2:15" x14ac:dyDescent="0.35">
      <c r="B97" t="s">
        <v>114</v>
      </c>
      <c r="C97" s="77">
        <v>44620</v>
      </c>
      <c r="D97" s="68"/>
      <c r="E97" s="83">
        <f>ROUND(M97,4)</f>
        <v>0.69810000000000005</v>
      </c>
      <c r="F97" s="83">
        <f t="shared" ref="F97:F98" si="0">ROUND(J97,4)</f>
        <v>0.29039999999999999</v>
      </c>
      <c r="G97" s="132">
        <v>44255</v>
      </c>
      <c r="H97" s="129">
        <v>1.029095034659445</v>
      </c>
      <c r="I97" s="133">
        <f>I96*H97</f>
        <v>1.0507211572067692</v>
      </c>
      <c r="J97" s="140">
        <v>0.29044477206821018</v>
      </c>
      <c r="K97" s="134"/>
      <c r="L97" s="129">
        <v>1.2587160461846991</v>
      </c>
      <c r="M97" s="141">
        <v>0.69806780477102282</v>
      </c>
      <c r="N97" s="133">
        <f t="shared" ref="N97:N107" si="1">N96*L97</f>
        <v>1.6128819895896129</v>
      </c>
      <c r="O97" s="134"/>
    </row>
    <row r="98" spans="2:15" x14ac:dyDescent="0.35">
      <c r="B98" t="s">
        <v>115</v>
      </c>
      <c r="C98" s="77">
        <v>44651</v>
      </c>
      <c r="D98" s="68"/>
      <c r="E98" s="83">
        <f>ROUND(M98,4)</f>
        <v>0.82010000000000005</v>
      </c>
      <c r="F98" s="83">
        <f t="shared" si="0"/>
        <v>0.3599</v>
      </c>
      <c r="G98" s="132">
        <v>44286</v>
      </c>
      <c r="H98" s="129">
        <v>1.0341798853574329</v>
      </c>
      <c r="I98" s="133">
        <f t="shared" ref="I98:I107" si="2">I97*H98</f>
        <v>1.0866346859027258</v>
      </c>
      <c r="J98" s="140">
        <v>0.35986908545097274</v>
      </c>
      <c r="K98" s="134">
        <f>(I98/I95)-1</f>
        <v>8.6634685902725828E-2</v>
      </c>
      <c r="L98" s="129">
        <v>1.2983988528890773</v>
      </c>
      <c r="M98" s="141">
        <v>0.82012169027608939</v>
      </c>
      <c r="N98" s="133">
        <f t="shared" si="1"/>
        <v>2.0941641251286063</v>
      </c>
      <c r="O98" s="134">
        <f>(N98/N95)-1</f>
        <v>1.0941641251286063</v>
      </c>
    </row>
    <row r="99" spans="2:15" ht="15" thickBot="1" x14ac:dyDescent="0.4">
      <c r="B99" t="s">
        <v>116</v>
      </c>
      <c r="C99" s="77">
        <v>44651</v>
      </c>
      <c r="D99" s="68"/>
      <c r="E99" s="100">
        <f>ROUND(O98,4)</f>
        <v>1.0942000000000001</v>
      </c>
      <c r="F99" s="100">
        <f>ROUND(K98,4)</f>
        <v>8.6599999999999996E-2</v>
      </c>
      <c r="G99" s="132">
        <v>44316</v>
      </c>
      <c r="H99" s="129">
        <v>1.0817083614206042</v>
      </c>
      <c r="I99" s="133">
        <f t="shared" si="2"/>
        <v>1.1754218255506306</v>
      </c>
      <c r="J99" s="140">
        <v>0.43823527215810909</v>
      </c>
      <c r="K99" s="130"/>
      <c r="L99" s="129">
        <v>1.4769108831715518</v>
      </c>
      <c r="M99" s="141">
        <v>0.87605195451075857</v>
      </c>
      <c r="N99" s="133">
        <f t="shared" si="1"/>
        <v>3.0928937875498699</v>
      </c>
      <c r="O99" s="130"/>
    </row>
    <row r="100" spans="2:15" ht="15" thickTop="1" x14ac:dyDescent="0.35">
      <c r="B100" t="s">
        <v>117</v>
      </c>
      <c r="C100" s="77">
        <v>44681</v>
      </c>
      <c r="D100" s="68"/>
      <c r="E100" s="99">
        <f>ROUND(M99,4)</f>
        <v>0.87609999999999999</v>
      </c>
      <c r="F100" s="99">
        <f>ROUND(J99,4)</f>
        <v>0.43819999999999998</v>
      </c>
      <c r="G100" s="132">
        <v>44347</v>
      </c>
      <c r="H100" s="129">
        <v>1.0990580716287039</v>
      </c>
      <c r="I100" s="133">
        <f t="shared" si="2"/>
        <v>1.291856844939967</v>
      </c>
      <c r="J100" s="140">
        <v>0.26579531514553723</v>
      </c>
      <c r="K100" s="130"/>
      <c r="L100" s="129">
        <v>1.4789586610254195</v>
      </c>
      <c r="M100" s="141">
        <v>0.59046541664113028</v>
      </c>
      <c r="N100" s="133">
        <f t="shared" si="1"/>
        <v>4.5742620547285942</v>
      </c>
      <c r="O100" s="130"/>
    </row>
    <row r="101" spans="2:15" x14ac:dyDescent="0.35">
      <c r="B101" t="s">
        <v>118</v>
      </c>
      <c r="C101" s="77">
        <v>44712</v>
      </c>
      <c r="D101" s="68"/>
      <c r="E101" s="83">
        <f>ROUND(M100,4)</f>
        <v>0.59050000000000002</v>
      </c>
      <c r="F101" s="83">
        <f t="shared" ref="F101:F102" si="3">ROUND(J100,4)</f>
        <v>0.26579999999999998</v>
      </c>
      <c r="G101" s="132">
        <v>44377</v>
      </c>
      <c r="H101" s="129">
        <v>1.1020563348676755</v>
      </c>
      <c r="I101" s="133">
        <f t="shared" si="2"/>
        <v>1.4236990197082591</v>
      </c>
      <c r="J101" s="140">
        <v>2.1932938372943855E-2</v>
      </c>
      <c r="K101" s="134">
        <f>(I101/I98)-1</f>
        <v>0.31019103124387737</v>
      </c>
      <c r="L101" s="129">
        <v>1.484113774008252</v>
      </c>
      <c r="M101" s="141">
        <v>0.34082403688023788</v>
      </c>
      <c r="N101" s="133">
        <f t="shared" si="1"/>
        <v>6.7887253213459946</v>
      </c>
      <c r="O101" s="134">
        <f>(N101/N98)-1</f>
        <v>2.2417350865129002</v>
      </c>
    </row>
    <row r="102" spans="2:15" x14ac:dyDescent="0.35">
      <c r="B102" t="s">
        <v>119</v>
      </c>
      <c r="C102" s="77">
        <v>44742</v>
      </c>
      <c r="D102" s="68"/>
      <c r="E102" s="83">
        <f>ROUND(M101,4)</f>
        <v>0.34079999999999999</v>
      </c>
      <c r="F102" s="83">
        <f t="shared" si="3"/>
        <v>2.1899999999999999E-2</v>
      </c>
      <c r="G102" s="132">
        <v>44408</v>
      </c>
      <c r="H102" s="129">
        <v>1.0945501740883725</v>
      </c>
      <c r="I102" s="133">
        <f t="shared" si="2"/>
        <v>1.5583100098711202</v>
      </c>
      <c r="J102" s="140">
        <v>2.2078277191337037E-2</v>
      </c>
      <c r="K102" s="130"/>
      <c r="L102" s="129">
        <v>1.4630084016020615</v>
      </c>
      <c r="M102" s="141">
        <v>0.37274283610875864</v>
      </c>
      <c r="N102" s="133">
        <f t="shared" si="1"/>
        <v>9.9319621812978447</v>
      </c>
      <c r="O102" s="130"/>
    </row>
    <row r="103" spans="2:15" ht="15" thickBot="1" x14ac:dyDescent="0.4">
      <c r="B103" t="s">
        <v>120</v>
      </c>
      <c r="C103" s="77">
        <v>44742</v>
      </c>
      <c r="D103" s="68"/>
      <c r="E103" s="100">
        <f>ROUND(O101,4)</f>
        <v>2.2416999999999998</v>
      </c>
      <c r="F103" s="100">
        <f>ROUND(K101,4)</f>
        <v>0.31019999999999998</v>
      </c>
      <c r="G103" s="132">
        <v>44439</v>
      </c>
      <c r="H103" s="129">
        <v>1.031338914244188</v>
      </c>
      <c r="I103" s="133">
        <f t="shared" si="2"/>
        <v>1.6071457536363309</v>
      </c>
      <c r="J103" s="140">
        <v>0.15528544248588072</v>
      </c>
      <c r="K103" s="130"/>
      <c r="L103" s="129">
        <v>1.3700267652830747</v>
      </c>
      <c r="M103" s="141">
        <v>0.53888886995858454</v>
      </c>
      <c r="N103" s="133">
        <f t="shared" si="1"/>
        <v>13.607054020157316</v>
      </c>
      <c r="O103" s="130"/>
    </row>
    <row r="104" spans="2:15" ht="15" thickTop="1" x14ac:dyDescent="0.35">
      <c r="B104" t="s">
        <v>121</v>
      </c>
      <c r="C104" s="77">
        <v>44773</v>
      </c>
      <c r="D104" s="68"/>
      <c r="E104" s="99">
        <f>ROUND(M102,4)</f>
        <v>0.37269999999999998</v>
      </c>
      <c r="F104" s="99">
        <f>ROUND(J102,4)</f>
        <v>2.2100000000000002E-2</v>
      </c>
      <c r="G104" s="132">
        <v>44469</v>
      </c>
      <c r="H104" s="129">
        <v>1.0504309966545806</v>
      </c>
      <c r="I104" s="133">
        <f t="shared" si="2"/>
        <v>1.6881957157613883</v>
      </c>
      <c r="J104" s="140">
        <v>2.7170793964584217E-2</v>
      </c>
      <c r="K104" s="134">
        <f>(I104/I101)-1</f>
        <v>0.18578132905319356</v>
      </c>
      <c r="L104" s="129">
        <v>1.3777785995823881</v>
      </c>
      <c r="M104" s="141">
        <v>0.35262603599541648</v>
      </c>
      <c r="N104" s="133">
        <f t="shared" si="1"/>
        <v>18.74750783233425</v>
      </c>
      <c r="O104" s="134">
        <f>(N104/N101)-1</f>
        <v>1.7615652342547863</v>
      </c>
    </row>
    <row r="105" spans="2:15" x14ac:dyDescent="0.35">
      <c r="B105" t="s">
        <v>122</v>
      </c>
      <c r="C105" s="77">
        <v>44804</v>
      </c>
      <c r="D105" s="68"/>
      <c r="E105" s="83">
        <f>ROUND(M103,4)</f>
        <v>0.53890000000000005</v>
      </c>
      <c r="F105" s="83">
        <f t="shared" ref="F105:F106" si="4">ROUND(J103,4)</f>
        <v>0.15529999999999999</v>
      </c>
      <c r="G105" s="132">
        <v>44500</v>
      </c>
      <c r="H105" s="129">
        <v>1.042003555885497</v>
      </c>
      <c r="I105" s="133">
        <f t="shared" si="2"/>
        <v>1.7591059388540282</v>
      </c>
      <c r="J105" s="140">
        <v>1.28369591487556E-2</v>
      </c>
      <c r="K105" s="130"/>
      <c r="L105" s="129">
        <v>1.3657621697333149</v>
      </c>
      <c r="M105" s="141">
        <v>0.3670885706281749</v>
      </c>
      <c r="N105" s="133">
        <f t="shared" si="1"/>
        <v>25.60463697418114</v>
      </c>
      <c r="O105" s="130"/>
    </row>
    <row r="106" spans="2:15" x14ac:dyDescent="0.35">
      <c r="B106" t="s">
        <v>123</v>
      </c>
      <c r="C106" s="77">
        <v>44834</v>
      </c>
      <c r="D106" s="68"/>
      <c r="E106" s="83">
        <f>ROUND(M104,4)</f>
        <v>0.35260000000000002</v>
      </c>
      <c r="F106" s="83">
        <f t="shared" si="4"/>
        <v>2.7199999999999998E-2</v>
      </c>
      <c r="G106" s="132">
        <v>44530</v>
      </c>
      <c r="H106" s="129">
        <v>1.0372861239535172</v>
      </c>
      <c r="I106" s="133">
        <f t="shared" si="2"/>
        <v>1.8246961809375077</v>
      </c>
      <c r="J106" s="140">
        <v>1.805690199337473E-2</v>
      </c>
      <c r="K106" s="130"/>
      <c r="L106" s="129">
        <v>1.3331304793212706</v>
      </c>
      <c r="M106" s="141">
        <v>0.36480379740430025</v>
      </c>
      <c r="N106" s="133">
        <f t="shared" si="1"/>
        <v>34.13432196223723</v>
      </c>
      <c r="O106" s="130"/>
    </row>
    <row r="107" spans="2:15" ht="15" thickBot="1" x14ac:dyDescent="0.4">
      <c r="B107" t="s">
        <v>124</v>
      </c>
      <c r="C107" s="77">
        <v>44834</v>
      </c>
      <c r="D107" s="68"/>
      <c r="E107" s="100">
        <f>ROUND(O104,4)</f>
        <v>1.7616000000000001</v>
      </c>
      <c r="F107" s="100">
        <f>ROUND(K104,4)</f>
        <v>0.18579999999999999</v>
      </c>
      <c r="G107" s="132">
        <v>44561</v>
      </c>
      <c r="H107" s="129">
        <v>1.1683991599314527</v>
      </c>
      <c r="I107" s="133">
        <f t="shared" si="2"/>
        <v>2.131973484937514</v>
      </c>
      <c r="J107" s="140">
        <v>0.12031899154078207</v>
      </c>
      <c r="K107" s="134">
        <f>(I107/I104)-1</f>
        <v>0.26287104334699651</v>
      </c>
      <c r="L107" s="129">
        <v>1.4729097154802564</v>
      </c>
      <c r="M107" s="141">
        <v>0.521392387887048</v>
      </c>
      <c r="N107" s="133">
        <f t="shared" si="1"/>
        <v>50.276774449510306</v>
      </c>
      <c r="O107" s="134">
        <f>(N107/N104)-1</f>
        <v>1.6817844216497306</v>
      </c>
    </row>
    <row r="108" spans="2:15" ht="15" thickTop="1" x14ac:dyDescent="0.35">
      <c r="B108" t="s">
        <v>125</v>
      </c>
      <c r="C108" s="77">
        <v>44865</v>
      </c>
      <c r="D108" s="68"/>
      <c r="E108" s="99">
        <f>ROUND(M105,4)</f>
        <v>0.36709999999999998</v>
      </c>
      <c r="F108" s="99">
        <f>ROUND(J105,4)</f>
        <v>1.2800000000000001E-2</v>
      </c>
      <c r="G108" s="22"/>
    </row>
    <row r="109" spans="2:15" x14ac:dyDescent="0.35">
      <c r="B109" t="s">
        <v>126</v>
      </c>
      <c r="C109" s="77">
        <v>44895</v>
      </c>
      <c r="D109" s="68"/>
      <c r="E109" s="83">
        <f>ROUND(M106,4)</f>
        <v>0.36480000000000001</v>
      </c>
      <c r="F109" s="83">
        <f t="shared" ref="F109:F110" si="5">ROUND(J106,4)</f>
        <v>1.8100000000000002E-2</v>
      </c>
      <c r="G109" s="22"/>
    </row>
    <row r="110" spans="2:15" x14ac:dyDescent="0.35">
      <c r="B110" t="s">
        <v>127</v>
      </c>
      <c r="C110" s="77">
        <v>44926</v>
      </c>
      <c r="D110" s="68"/>
      <c r="E110" s="83">
        <f>ROUND(M107,4)</f>
        <v>0.52139999999999997</v>
      </c>
      <c r="F110" s="83">
        <f t="shared" si="5"/>
        <v>0.1203</v>
      </c>
    </row>
    <row r="111" spans="2:15" ht="15" thickBot="1" x14ac:dyDescent="0.4">
      <c r="B111" t="s">
        <v>128</v>
      </c>
      <c r="C111" s="77">
        <v>44926</v>
      </c>
      <c r="D111" s="68"/>
      <c r="E111" s="100">
        <f>ROUND(O107,4)</f>
        <v>1.6818</v>
      </c>
      <c r="F111" s="100">
        <f>ROUND(K107,4)</f>
        <v>0.26290000000000002</v>
      </c>
    </row>
    <row r="112" spans="2:15" ht="15" thickTop="1" x14ac:dyDescent="0.35">
      <c r="B112" t="s">
        <v>129</v>
      </c>
      <c r="C112" s="77">
        <v>44926</v>
      </c>
      <c r="D112" s="68"/>
      <c r="E112" s="83">
        <f>SUM(E99,E103,E107,E111)</f>
        <v>6.7793000000000001</v>
      </c>
      <c r="F112" s="83">
        <f>ROUND(I107-1,4)</f>
        <v>1.1319999999999999</v>
      </c>
    </row>
    <row r="113" spans="4:8" x14ac:dyDescent="0.35">
      <c r="D113" s="68"/>
    </row>
    <row r="114" spans="4:8" x14ac:dyDescent="0.35">
      <c r="D114" s="68"/>
      <c r="E114" s="17"/>
      <c r="H114" s="1" t="s">
        <v>133</v>
      </c>
    </row>
    <row r="115" spans="4:8" x14ac:dyDescent="0.35">
      <c r="E115" s="17"/>
      <c r="H115" s="1" t="s">
        <v>134</v>
      </c>
    </row>
    <row r="116" spans="4:8" x14ac:dyDescent="0.35">
      <c r="E116" s="17"/>
      <c r="H116" s="1" t="s">
        <v>135</v>
      </c>
    </row>
    <row r="117" spans="4:8" x14ac:dyDescent="0.35">
      <c r="E117" s="17"/>
      <c r="H117" s="1"/>
    </row>
    <row r="118" spans="4:8" x14ac:dyDescent="0.35">
      <c r="E118" s="108"/>
      <c r="H118" s="1" t="s">
        <v>136</v>
      </c>
    </row>
    <row r="119" spans="4:8" x14ac:dyDescent="0.35">
      <c r="H119" s="1" t="s">
        <v>137</v>
      </c>
    </row>
    <row r="120" spans="4:8" x14ac:dyDescent="0.35">
      <c r="H120" s="1" t="s">
        <v>138</v>
      </c>
    </row>
    <row r="121" spans="4:8" x14ac:dyDescent="0.35">
      <c r="H121" s="1" t="s">
        <v>139</v>
      </c>
    </row>
    <row r="122" spans="4:8" x14ac:dyDescent="0.35">
      <c r="H122" s="1" t="s">
        <v>140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4.5" x14ac:dyDescent="0.35"/>
  <cols>
    <col min="1" max="1" width="14.81640625" bestFit="1" customWidth="1"/>
    <col min="2" max="2" width="57.453125" customWidth="1"/>
    <col min="3" max="3" width="35.54296875" customWidth="1"/>
    <col min="4" max="4" width="23.26953125" customWidth="1"/>
  </cols>
  <sheetData>
    <row r="1" spans="1:3" ht="21" x14ac:dyDescent="0.5">
      <c r="A1" t="s">
        <v>418</v>
      </c>
      <c r="B1" s="109" t="s">
        <v>427</v>
      </c>
    </row>
    <row r="3" spans="1:3" ht="18.5" x14ac:dyDescent="0.45">
      <c r="B3" s="7" t="s">
        <v>428</v>
      </c>
    </row>
    <row r="4" spans="1:3" ht="18.5" x14ac:dyDescent="0.45">
      <c r="B4" s="7"/>
    </row>
    <row r="5" spans="1:3" x14ac:dyDescent="0.35">
      <c r="B5" t="s">
        <v>429</v>
      </c>
      <c r="C5" s="37" t="s">
        <v>419</v>
      </c>
    </row>
    <row r="6" spans="1:3" x14ac:dyDescent="0.35">
      <c r="B6" t="s">
        <v>430</v>
      </c>
      <c r="C6" s="37" t="s">
        <v>418</v>
      </c>
    </row>
    <row r="10" spans="1:3" ht="18.5" x14ac:dyDescent="0.45">
      <c r="B10" s="7" t="s">
        <v>431</v>
      </c>
    </row>
    <row r="12" spans="1:3" x14ac:dyDescent="0.35">
      <c r="B12" t="s">
        <v>432</v>
      </c>
    </row>
    <row r="13" spans="1:3" x14ac:dyDescent="0.35">
      <c r="C13" s="44" t="s">
        <v>433</v>
      </c>
    </row>
    <row r="16" spans="1:3" x14ac:dyDescent="0.35">
      <c r="B16" t="s">
        <v>434</v>
      </c>
    </row>
    <row r="17" spans="2:5" x14ac:dyDescent="0.35">
      <c r="B17" t="s">
        <v>435</v>
      </c>
    </row>
    <row r="18" spans="2:5" x14ac:dyDescent="0.35">
      <c r="B18" t="s">
        <v>436</v>
      </c>
    </row>
    <row r="19" spans="2:5" x14ac:dyDescent="0.35">
      <c r="B19" t="s">
        <v>437</v>
      </c>
    </row>
    <row r="21" spans="2:5" x14ac:dyDescent="0.35">
      <c r="B21" s="5" t="s">
        <v>438</v>
      </c>
      <c r="C21" s="5" t="s">
        <v>439</v>
      </c>
      <c r="D21" s="5" t="s">
        <v>440</v>
      </c>
    </row>
    <row r="22" spans="2:5" x14ac:dyDescent="0.35">
      <c r="B22" t="s">
        <v>441</v>
      </c>
      <c r="C22" s="82">
        <v>0</v>
      </c>
      <c r="D22" s="110"/>
    </row>
    <row r="23" spans="2:5" x14ac:dyDescent="0.35">
      <c r="B23" t="s">
        <v>442</v>
      </c>
      <c r="C23" s="82">
        <v>0</v>
      </c>
      <c r="D23" s="110"/>
    </row>
    <row r="24" spans="2:5" x14ac:dyDescent="0.35">
      <c r="B24" t="s">
        <v>443</v>
      </c>
      <c r="C24" s="82">
        <v>0</v>
      </c>
      <c r="D24" s="110"/>
    </row>
    <row r="25" spans="2:5" x14ac:dyDescent="0.35">
      <c r="B25" t="s">
        <v>444</v>
      </c>
      <c r="C25" s="82">
        <v>0</v>
      </c>
      <c r="D25" s="110"/>
    </row>
    <row r="26" spans="2:5" x14ac:dyDescent="0.35">
      <c r="B26" t="s">
        <v>445</v>
      </c>
      <c r="C26" s="82">
        <v>0</v>
      </c>
      <c r="D26" s="110"/>
      <c r="E26" s="1" t="s">
        <v>446</v>
      </c>
    </row>
    <row r="27" spans="2:5" x14ac:dyDescent="0.35">
      <c r="B27" t="s">
        <v>447</v>
      </c>
      <c r="C27" s="82">
        <v>0</v>
      </c>
      <c r="D27" s="110"/>
      <c r="E27" s="1" t="s">
        <v>448</v>
      </c>
    </row>
    <row r="28" spans="2:5" x14ac:dyDescent="0.35">
      <c r="B28" t="s">
        <v>449</v>
      </c>
      <c r="C28" s="82">
        <v>0</v>
      </c>
      <c r="D28" s="110"/>
      <c r="E28" s="1" t="s">
        <v>450</v>
      </c>
    </row>
    <row r="29" spans="2:5" x14ac:dyDescent="0.35">
      <c r="B29" t="s">
        <v>451</v>
      </c>
      <c r="C29" s="82">
        <v>0</v>
      </c>
      <c r="D29" s="110"/>
      <c r="E29" s="1" t="s">
        <v>452</v>
      </c>
    </row>
    <row r="30" spans="2:5" x14ac:dyDescent="0.35">
      <c r="B30" t="s">
        <v>453</v>
      </c>
      <c r="C30" s="82">
        <v>0</v>
      </c>
      <c r="D30" s="110"/>
      <c r="E30" s="1" t="s">
        <v>454</v>
      </c>
    </row>
    <row r="31" spans="2:5" x14ac:dyDescent="0.35">
      <c r="B31" t="s">
        <v>455</v>
      </c>
      <c r="C31" s="82">
        <v>0</v>
      </c>
      <c r="D31" s="110"/>
      <c r="E31" s="1"/>
    </row>
    <row r="32" spans="2:5" x14ac:dyDescent="0.35">
      <c r="B32" t="s">
        <v>456</v>
      </c>
      <c r="C32" s="84">
        <f>ROUND(('Section 1b - Prv Fnd MMT T'!C35/'Section 1b - Prv Fnd MMT T'!C36)*100,0)</f>
        <v>340</v>
      </c>
      <c r="D32" s="110"/>
      <c r="E32" s="1"/>
    </row>
    <row r="33" spans="2:5" x14ac:dyDescent="0.35">
      <c r="B33" t="s">
        <v>457</v>
      </c>
      <c r="C33" s="82">
        <v>0</v>
      </c>
      <c r="D33" s="110"/>
      <c r="E33" s="1" t="s">
        <v>458</v>
      </c>
    </row>
    <row r="34" spans="2:5" x14ac:dyDescent="0.35">
      <c r="B34" t="s">
        <v>459</v>
      </c>
      <c r="C34" s="82">
        <v>0</v>
      </c>
      <c r="D34" s="110"/>
      <c r="E34" s="1" t="s">
        <v>460</v>
      </c>
    </row>
    <row r="35" spans="2:5" x14ac:dyDescent="0.35">
      <c r="B35" t="s">
        <v>461</v>
      </c>
      <c r="C35" s="82">
        <v>0</v>
      </c>
      <c r="D35" s="110"/>
    </row>
    <row r="36" spans="2:5" x14ac:dyDescent="0.35">
      <c r="B36" t="s">
        <v>462</v>
      </c>
      <c r="C36" s="82">
        <v>0</v>
      </c>
      <c r="D36" s="110"/>
    </row>
    <row r="37" spans="2:5" x14ac:dyDescent="0.35">
      <c r="B37" t="s">
        <v>463</v>
      </c>
      <c r="C37" s="82">
        <v>0</v>
      </c>
      <c r="D37" s="110"/>
    </row>
    <row r="38" spans="2:5" x14ac:dyDescent="0.35">
      <c r="B38" t="s">
        <v>464</v>
      </c>
      <c r="C38" s="82">
        <v>0</v>
      </c>
      <c r="D38" s="110"/>
    </row>
    <row r="39" spans="2:5" x14ac:dyDescent="0.35">
      <c r="B39" t="s">
        <v>465</v>
      </c>
      <c r="C39" s="82">
        <v>0</v>
      </c>
      <c r="D39" s="110"/>
    </row>
    <row r="40" spans="2:5" x14ac:dyDescent="0.35">
      <c r="B40" t="s">
        <v>466</v>
      </c>
      <c r="C40" s="82">
        <v>0</v>
      </c>
      <c r="D40" s="110"/>
    </row>
    <row r="41" spans="2:5" x14ac:dyDescent="0.35">
      <c r="B41" t="s">
        <v>467</v>
      </c>
      <c r="C41" s="82">
        <v>0</v>
      </c>
      <c r="D41" s="110"/>
    </row>
    <row r="42" spans="2:5" x14ac:dyDescent="0.35">
      <c r="B42" t="s">
        <v>468</v>
      </c>
      <c r="C42" s="82">
        <v>0</v>
      </c>
      <c r="D42" s="110"/>
    </row>
    <row r="43" spans="2:5" x14ac:dyDescent="0.35">
      <c r="B43" t="s">
        <v>469</v>
      </c>
      <c r="C43" s="82">
        <v>0</v>
      </c>
      <c r="D43" s="110"/>
    </row>
    <row r="47" spans="2:5" x14ac:dyDescent="0.35">
      <c r="B47" t="s">
        <v>470</v>
      </c>
    </row>
    <row r="48" spans="2:5" x14ac:dyDescent="0.35">
      <c r="B48" s="111">
        <v>0</v>
      </c>
      <c r="C48" s="44">
        <v>100</v>
      </c>
    </row>
    <row r="49" spans="1:5" x14ac:dyDescent="0.35">
      <c r="B49" s="112" t="s">
        <v>471</v>
      </c>
      <c r="C49" s="2"/>
      <c r="E49" s="1" t="s">
        <v>472</v>
      </c>
    </row>
    <row r="50" spans="1:5" x14ac:dyDescent="0.35">
      <c r="B50" s="112" t="s">
        <v>473</v>
      </c>
      <c r="C50" s="2"/>
      <c r="E50" s="1" t="s">
        <v>474</v>
      </c>
    </row>
    <row r="51" spans="1:5" x14ac:dyDescent="0.35">
      <c r="B51" s="112" t="s">
        <v>475</v>
      </c>
      <c r="C51" s="2"/>
      <c r="E51" s="1" t="s">
        <v>476</v>
      </c>
    </row>
    <row r="52" spans="1:5" x14ac:dyDescent="0.35">
      <c r="B52" s="112" t="s">
        <v>477</v>
      </c>
      <c r="C52" s="2"/>
      <c r="E52" s="1" t="s">
        <v>478</v>
      </c>
    </row>
    <row r="53" spans="1:5" x14ac:dyDescent="0.35">
      <c r="B53" s="112" t="s">
        <v>479</v>
      </c>
      <c r="C53" s="2"/>
      <c r="E53" s="1" t="s">
        <v>480</v>
      </c>
    </row>
    <row r="54" spans="1:5" x14ac:dyDescent="0.35">
      <c r="B54" s="112" t="s">
        <v>481</v>
      </c>
      <c r="C54" s="2"/>
    </row>
    <row r="58" spans="1:5" x14ac:dyDescent="0.35">
      <c r="B58" t="s">
        <v>482</v>
      </c>
    </row>
    <row r="59" spans="1:5" x14ac:dyDescent="0.35">
      <c r="B59" t="s">
        <v>483</v>
      </c>
    </row>
    <row r="61" spans="1:5" ht="29" x14ac:dyDescent="0.35">
      <c r="B61" s="113" t="s">
        <v>484</v>
      </c>
      <c r="C61" s="113" t="s">
        <v>485</v>
      </c>
      <c r="D61" s="113" t="s">
        <v>486</v>
      </c>
    </row>
    <row r="63" spans="1:5" x14ac:dyDescent="0.35">
      <c r="A63" s="112" t="s">
        <v>487</v>
      </c>
      <c r="B63" s="37"/>
      <c r="C63" s="37"/>
      <c r="D63" s="37"/>
      <c r="E63" s="1" t="s">
        <v>488</v>
      </c>
    </row>
    <row r="64" spans="1:5" x14ac:dyDescent="0.35">
      <c r="A64" s="112" t="s">
        <v>489</v>
      </c>
      <c r="B64" s="37"/>
      <c r="C64" s="37"/>
      <c r="D64" s="37"/>
      <c r="E64" s="1" t="s">
        <v>490</v>
      </c>
    </row>
    <row r="65" spans="1:5" x14ac:dyDescent="0.35">
      <c r="A65" s="112" t="s">
        <v>491</v>
      </c>
      <c r="B65" s="37"/>
      <c r="C65" s="37"/>
      <c r="D65" s="37"/>
      <c r="E65" s="1" t="s">
        <v>492</v>
      </c>
    </row>
    <row r="66" spans="1:5" x14ac:dyDescent="0.35">
      <c r="A66" s="112" t="s">
        <v>493</v>
      </c>
      <c r="B66" s="37"/>
      <c r="C66" s="37"/>
      <c r="D66" s="37"/>
      <c r="E66" t="s">
        <v>494</v>
      </c>
    </row>
    <row r="67" spans="1:5" x14ac:dyDescent="0.35">
      <c r="A67" s="112" t="s">
        <v>495</v>
      </c>
      <c r="B67" s="37"/>
      <c r="C67" s="37"/>
      <c r="D67" s="37"/>
      <c r="E67" t="s">
        <v>496</v>
      </c>
    </row>
    <row r="68" spans="1:5" x14ac:dyDescent="0.35">
      <c r="A68" s="112"/>
    </row>
    <row r="70" spans="1:5" x14ac:dyDescent="0.35">
      <c r="B70" t="s">
        <v>497</v>
      </c>
    </row>
    <row r="71" spans="1:5" x14ac:dyDescent="0.35">
      <c r="B71" t="s">
        <v>498</v>
      </c>
    </row>
    <row r="73" spans="1:5" ht="29" x14ac:dyDescent="0.35">
      <c r="B73" s="113" t="s">
        <v>484</v>
      </c>
      <c r="C73" s="113" t="s">
        <v>485</v>
      </c>
      <c r="D73" t="s">
        <v>499</v>
      </c>
    </row>
    <row r="74" spans="1:5" x14ac:dyDescent="0.35">
      <c r="A74" s="112" t="s">
        <v>487</v>
      </c>
      <c r="B74" s="37" t="s">
        <v>516</v>
      </c>
      <c r="C74" s="37" t="s">
        <v>515</v>
      </c>
      <c r="D74" s="81">
        <v>206177000</v>
      </c>
      <c r="E74" s="1" t="s">
        <v>488</v>
      </c>
    </row>
    <row r="75" spans="1:5" x14ac:dyDescent="0.35">
      <c r="A75" s="112" t="s">
        <v>489</v>
      </c>
      <c r="B75" s="37" t="s">
        <v>517</v>
      </c>
      <c r="C75" s="37" t="s">
        <v>515</v>
      </c>
      <c r="D75" s="78">
        <v>86925000</v>
      </c>
      <c r="E75" s="1" t="s">
        <v>490</v>
      </c>
    </row>
    <row r="76" spans="1:5" x14ac:dyDescent="0.35">
      <c r="A76" s="112" t="s">
        <v>491</v>
      </c>
      <c r="B76" s="37" t="s">
        <v>518</v>
      </c>
      <c r="C76" s="37" t="s">
        <v>500</v>
      </c>
      <c r="D76" s="78">
        <v>24575000</v>
      </c>
      <c r="E76" s="1" t="s">
        <v>492</v>
      </c>
    </row>
    <row r="77" spans="1:5" x14ac:dyDescent="0.35">
      <c r="A77" s="112" t="s">
        <v>493</v>
      </c>
      <c r="B77" s="37"/>
      <c r="C77" s="37"/>
      <c r="D77" s="37"/>
      <c r="E77" t="s">
        <v>494</v>
      </c>
    </row>
    <row r="78" spans="1:5" x14ac:dyDescent="0.35">
      <c r="A78" s="112" t="s">
        <v>495</v>
      </c>
      <c r="B78" s="37"/>
      <c r="C78" s="37"/>
      <c r="D78" s="37"/>
      <c r="E78" t="s">
        <v>496</v>
      </c>
    </row>
    <row r="82" spans="2:3" x14ac:dyDescent="0.35">
      <c r="B82" t="s">
        <v>501</v>
      </c>
    </row>
    <row r="84" spans="2:3" x14ac:dyDescent="0.35">
      <c r="B84" t="s">
        <v>502</v>
      </c>
    </row>
    <row r="85" spans="2:3" x14ac:dyDescent="0.35">
      <c r="B85" s="112" t="s">
        <v>503</v>
      </c>
      <c r="C85" s="84">
        <v>0</v>
      </c>
    </row>
    <row r="86" spans="2:3" x14ac:dyDescent="0.35">
      <c r="B86" s="112" t="s">
        <v>504</v>
      </c>
      <c r="C86" s="84">
        <v>100</v>
      </c>
    </row>
    <row r="88" spans="2:3" x14ac:dyDescent="0.35">
      <c r="B88" t="s">
        <v>505</v>
      </c>
    </row>
    <row r="89" spans="2:3" x14ac:dyDescent="0.35">
      <c r="B89" s="112" t="s">
        <v>506</v>
      </c>
      <c r="C89" s="44" t="s">
        <v>387</v>
      </c>
    </row>
    <row r="90" spans="2:3" x14ac:dyDescent="0.35">
      <c r="B90" s="112" t="s">
        <v>504</v>
      </c>
      <c r="C90" s="44" t="s">
        <v>387</v>
      </c>
    </row>
    <row r="92" spans="2:3" x14ac:dyDescent="0.35">
      <c r="B92" t="s">
        <v>507</v>
      </c>
    </row>
    <row r="93" spans="2:3" x14ac:dyDescent="0.35">
      <c r="B93" s="112" t="s">
        <v>508</v>
      </c>
      <c r="C93" s="44" t="s">
        <v>387</v>
      </c>
    </row>
    <row r="94" spans="2:3" x14ac:dyDescent="0.35">
      <c r="B94" s="112" t="s">
        <v>509</v>
      </c>
      <c r="C94" s="44" t="s">
        <v>387</v>
      </c>
    </row>
    <row r="96" spans="2:3" x14ac:dyDescent="0.35">
      <c r="B96" t="s">
        <v>510</v>
      </c>
    </row>
    <row r="97" spans="2:3" x14ac:dyDescent="0.35">
      <c r="B97" s="112" t="s">
        <v>508</v>
      </c>
      <c r="C97" s="84">
        <v>0</v>
      </c>
    </row>
    <row r="98" spans="2:3" x14ac:dyDescent="0.35">
      <c r="B98" s="112" t="s">
        <v>509</v>
      </c>
      <c r="C98" s="84">
        <v>100</v>
      </c>
    </row>
    <row r="99" spans="2:3" x14ac:dyDescent="0.35">
      <c r="B99" s="112" t="s">
        <v>511</v>
      </c>
      <c r="C99" s="84">
        <v>0</v>
      </c>
    </row>
    <row r="102" spans="2:3" x14ac:dyDescent="0.35">
      <c r="B102" t="s">
        <v>512</v>
      </c>
    </row>
    <row r="103" spans="2:3" x14ac:dyDescent="0.35">
      <c r="B103" t="s">
        <v>513</v>
      </c>
    </row>
    <row r="104" spans="2:3" x14ac:dyDescent="0.35">
      <c r="B104" t="s">
        <v>514</v>
      </c>
      <c r="C104" s="84">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2" zoomScale="98" zoomScaleNormal="98" workbookViewId="0">
      <selection activeCell="D36" sqref="D36:F36"/>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70">
        <f>'Items B &amp; C'!AP9</f>
        <v>69321000</v>
      </c>
      <c r="E36" s="70">
        <f>'Items B &amp; C'!AQ9</f>
        <v>44060000</v>
      </c>
      <c r="F36" s="70">
        <f>'Items B &amp; C'!AR9</f>
        <v>44305000</v>
      </c>
      <c r="G36" s="65"/>
    </row>
    <row r="37" spans="2:8" ht="29" x14ac:dyDescent="0.35">
      <c r="C37" s="10" t="s">
        <v>195</v>
      </c>
      <c r="D37" s="41" t="s">
        <v>387</v>
      </c>
      <c r="E37" s="41" t="s">
        <v>387</v>
      </c>
      <c r="F37" s="41" t="s">
        <v>387</v>
      </c>
    </row>
    <row r="38" spans="2:8" ht="29" x14ac:dyDescent="0.35">
      <c r="C38" s="10" t="s">
        <v>196</v>
      </c>
      <c r="D38" s="41" t="s">
        <v>387</v>
      </c>
      <c r="E38" s="41" t="s">
        <v>387</v>
      </c>
      <c r="F38" s="41" t="s">
        <v>387</v>
      </c>
    </row>
    <row r="39" spans="2:8" x14ac:dyDescent="0.35">
      <c r="C39" s="10" t="s">
        <v>197</v>
      </c>
      <c r="D39" s="71">
        <v>10</v>
      </c>
      <c r="E39" s="71">
        <v>9</v>
      </c>
      <c r="F39" s="71">
        <v>13</v>
      </c>
      <c r="G39" s="88" t="s">
        <v>406</v>
      </c>
    </row>
    <row r="40" spans="2:8" x14ac:dyDescent="0.35">
      <c r="C40" s="10" t="s">
        <v>198</v>
      </c>
      <c r="D40" s="71">
        <v>10</v>
      </c>
      <c r="E40" s="71">
        <v>9</v>
      </c>
      <c r="F40" s="71">
        <v>13</v>
      </c>
      <c r="G40" s="88" t="s">
        <v>406</v>
      </c>
    </row>
    <row r="41" spans="2:8" x14ac:dyDescent="0.35">
      <c r="C41" s="10" t="s">
        <v>199</v>
      </c>
      <c r="D41" s="71">
        <v>3.2000000000000002E-3</v>
      </c>
      <c r="E41" s="71">
        <v>3.2000000000000002E-3</v>
      </c>
      <c r="F41" s="71">
        <v>3.3E-3</v>
      </c>
      <c r="G41" s="88" t="s">
        <v>407</v>
      </c>
    </row>
    <row r="42" spans="2:8" x14ac:dyDescent="0.35">
      <c r="C42" s="10" t="s">
        <v>200</v>
      </c>
      <c r="D42" s="101">
        <v>3684685.87</v>
      </c>
      <c r="E42" s="101">
        <v>8707943.5299999993</v>
      </c>
      <c r="F42" s="101">
        <v>4422878.8</v>
      </c>
      <c r="G42" s="88" t="s">
        <v>408</v>
      </c>
    </row>
    <row r="43" spans="2:8" x14ac:dyDescent="0.35">
      <c r="C43" s="10" t="s">
        <v>201</v>
      </c>
      <c r="D43" s="101">
        <v>3684685.87</v>
      </c>
      <c r="E43" s="101">
        <v>8707943.5299999993</v>
      </c>
      <c r="F43" s="101">
        <v>4422878.8</v>
      </c>
      <c r="G43" s="88" t="s">
        <v>409</v>
      </c>
    </row>
    <row r="44" spans="2:8" x14ac:dyDescent="0.35">
      <c r="C44" s="10" t="s">
        <v>202</v>
      </c>
      <c r="D44" s="71">
        <v>0</v>
      </c>
      <c r="E44" s="71">
        <v>0</v>
      </c>
      <c r="F44" s="71">
        <v>0</v>
      </c>
      <c r="G44" s="88"/>
      <c r="H44" t="s">
        <v>416</v>
      </c>
    </row>
    <row r="48" spans="2:8" x14ac:dyDescent="0.35">
      <c r="B48" s="29" t="s">
        <v>204</v>
      </c>
    </row>
    <row r="49" spans="2:8" x14ac:dyDescent="0.35">
      <c r="B49" s="29"/>
    </row>
    <row r="50" spans="2:8" ht="29" x14ac:dyDescent="0.35">
      <c r="B50">
        <v>56</v>
      </c>
      <c r="C50" s="10" t="s">
        <v>208</v>
      </c>
      <c r="D50" s="41" t="s">
        <v>153</v>
      </c>
      <c r="E50" s="88" t="s">
        <v>410</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53</v>
      </c>
      <c r="E9" s="34"/>
      <c r="F9" s="34"/>
      <c r="G9" s="34"/>
      <c r="H9" s="34"/>
    </row>
    <row r="10" spans="1:8" x14ac:dyDescent="0.35">
      <c r="B10" s="34"/>
      <c r="C10" s="36" t="s">
        <v>226</v>
      </c>
      <c r="D10" s="41">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D36" sqref="D36:F36"/>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C'!AP10</f>
        <v>745641000</v>
      </c>
      <c r="E36" s="70">
        <f>'Items B &amp; C'!AQ10</f>
        <v>571456000</v>
      </c>
      <c r="F36" s="70">
        <f>'Items B &amp; C'!AR10</f>
        <v>543384000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9</v>
      </c>
      <c r="E39" s="71">
        <v>9</v>
      </c>
      <c r="F39" s="71">
        <v>13</v>
      </c>
      <c r="G39" s="88" t="s">
        <v>406</v>
      </c>
    </row>
    <row r="40" spans="2:9" x14ac:dyDescent="0.35">
      <c r="C40" s="10" t="s">
        <v>198</v>
      </c>
      <c r="D40" s="71">
        <v>9</v>
      </c>
      <c r="E40" s="71">
        <v>9</v>
      </c>
      <c r="F40" s="71">
        <v>13</v>
      </c>
      <c r="G40" s="88" t="s">
        <v>406</v>
      </c>
    </row>
    <row r="41" spans="2:9" x14ac:dyDescent="0.35">
      <c r="C41" s="10" t="s">
        <v>199</v>
      </c>
      <c r="D41" s="71">
        <v>5.8999999999999999E-3</v>
      </c>
      <c r="E41" s="71">
        <v>6.4000000000000003E-3</v>
      </c>
      <c r="F41" s="71">
        <v>7.0000000000000001E-3</v>
      </c>
      <c r="G41" s="88" t="s">
        <v>407</v>
      </c>
    </row>
    <row r="42" spans="2:9" x14ac:dyDescent="0.35">
      <c r="C42" s="10" t="s">
        <v>200</v>
      </c>
      <c r="D42" s="101">
        <v>85222360.569999993</v>
      </c>
      <c r="E42" s="101">
        <v>5084675.1100000003</v>
      </c>
      <c r="F42" s="101">
        <v>24391130.629999999</v>
      </c>
      <c r="G42" s="88" t="s">
        <v>408</v>
      </c>
    </row>
    <row r="43" spans="2:9" x14ac:dyDescent="0.35">
      <c r="C43" s="10" t="s">
        <v>201</v>
      </c>
      <c r="D43" s="101">
        <v>85222360.569999993</v>
      </c>
      <c r="E43" s="101">
        <v>31335039.629999999</v>
      </c>
      <c r="F43" s="101">
        <v>24391130.629999999</v>
      </c>
      <c r="G43" s="88" t="s">
        <v>409</v>
      </c>
    </row>
    <row r="44" spans="2:9" x14ac:dyDescent="0.35">
      <c r="C44" s="10" t="s">
        <v>202</v>
      </c>
      <c r="D44" s="71">
        <v>0</v>
      </c>
      <c r="E44" s="71">
        <v>0</v>
      </c>
      <c r="F44" s="71">
        <v>0</v>
      </c>
      <c r="H44" s="87" t="s">
        <v>416</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35" sqref="E35"/>
    </sheetView>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6" t="s">
        <v>145</v>
      </c>
    </row>
    <row r="31" spans="2:3" x14ac:dyDescent="0.35">
      <c r="B31" t="s">
        <v>14</v>
      </c>
      <c r="C31" s="37" t="s">
        <v>146</v>
      </c>
    </row>
    <row r="32" spans="2:3" x14ac:dyDescent="0.35">
      <c r="B32" t="s">
        <v>12</v>
      </c>
      <c r="C32" s="77">
        <v>44939</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D10" sqref="D10"/>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37</v>
      </c>
      <c r="E9" s="34"/>
      <c r="F9" s="34"/>
      <c r="G9" s="34"/>
      <c r="H9" s="34"/>
    </row>
    <row r="10" spans="1:8" x14ac:dyDescent="0.35">
      <c r="B10" s="34"/>
      <c r="C10" s="36" t="s">
        <v>226</v>
      </c>
      <c r="D10" s="41">
        <v>7</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D36" sqref="D36:F36"/>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396</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C'!AP11</f>
        <v>72611000</v>
      </c>
      <c r="E36" s="70">
        <f>'Items B &amp; C'!AQ11</f>
        <v>72859000</v>
      </c>
      <c r="F36" s="70">
        <f>'Items B &amp; C'!AR11</f>
        <v>73149000</v>
      </c>
      <c r="G36" s="65"/>
      <c r="H36" s="65"/>
      <c r="I36" s="65"/>
    </row>
    <row r="37" spans="2:9" ht="29" x14ac:dyDescent="0.35">
      <c r="C37" s="10" t="s">
        <v>195</v>
      </c>
      <c r="D37" s="44" t="s">
        <v>387</v>
      </c>
      <c r="E37" s="44" t="s">
        <v>387</v>
      </c>
      <c r="F37" s="44" t="s">
        <v>387</v>
      </c>
    </row>
    <row r="38" spans="2:9" ht="29" x14ac:dyDescent="0.35">
      <c r="C38" s="10" t="s">
        <v>196</v>
      </c>
      <c r="D38" s="44" t="s">
        <v>387</v>
      </c>
      <c r="E38" s="44" t="s">
        <v>387</v>
      </c>
      <c r="F38" s="44" t="s">
        <v>387</v>
      </c>
    </row>
    <row r="39" spans="2:9" x14ac:dyDescent="0.35">
      <c r="C39" s="10" t="s">
        <v>197</v>
      </c>
      <c r="D39" s="71">
        <v>9</v>
      </c>
      <c r="E39" s="71">
        <v>9</v>
      </c>
      <c r="F39" s="71">
        <v>13</v>
      </c>
      <c r="G39" s="88" t="s">
        <v>406</v>
      </c>
    </row>
    <row r="40" spans="2:9" x14ac:dyDescent="0.35">
      <c r="C40" s="10" t="s">
        <v>198</v>
      </c>
      <c r="D40" s="71">
        <v>9</v>
      </c>
      <c r="E40" s="71">
        <v>9</v>
      </c>
      <c r="F40" s="71">
        <v>13</v>
      </c>
      <c r="G40" s="88" t="s">
        <v>406</v>
      </c>
    </row>
    <row r="41" spans="2:9" x14ac:dyDescent="0.35">
      <c r="C41" s="10" t="s">
        <v>199</v>
      </c>
      <c r="D41" s="71">
        <v>5.7999999999999996E-3</v>
      </c>
      <c r="E41" s="71">
        <v>6.4000000000000003E-3</v>
      </c>
      <c r="F41" s="71">
        <v>7.0000000000000001E-3</v>
      </c>
      <c r="G41" s="88" t="s">
        <v>407</v>
      </c>
    </row>
    <row r="42" spans="2:9" x14ac:dyDescent="0.35">
      <c r="C42" s="10" t="s">
        <v>200</v>
      </c>
      <c r="D42" s="71">
        <v>7319517.25</v>
      </c>
      <c r="E42" s="71">
        <v>2232602.62</v>
      </c>
      <c r="F42" s="71">
        <v>1409277.68</v>
      </c>
      <c r="G42" s="88" t="s">
        <v>408</v>
      </c>
    </row>
    <row r="43" spans="2:9" x14ac:dyDescent="0.35">
      <c r="C43" s="10" t="s">
        <v>201</v>
      </c>
      <c r="D43" s="71">
        <v>7319517.25</v>
      </c>
      <c r="E43" s="71">
        <v>2634307.7200000002</v>
      </c>
      <c r="F43" s="71">
        <v>1409277.68</v>
      </c>
      <c r="G43" s="88"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396</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100</v>
      </c>
      <c r="E9" s="34"/>
      <c r="F9" s="34"/>
      <c r="G9" s="34"/>
      <c r="H9" s="34"/>
    </row>
    <row r="10" spans="1:8" x14ac:dyDescent="0.35">
      <c r="B10" s="34"/>
      <c r="C10" s="36" t="s">
        <v>226</v>
      </c>
      <c r="D10" s="41">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6" workbookViewId="0">
      <selection activeCell="D36" sqref="D36:F36"/>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398</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C'!AP12</f>
        <v>482583000</v>
      </c>
      <c r="E36" s="70">
        <f>'Items B &amp; C'!AQ12</f>
        <v>484390000</v>
      </c>
      <c r="F36" s="70">
        <f>'Items B &amp; C'!AR12</f>
        <v>581115000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56</v>
      </c>
      <c r="E39" s="71">
        <v>42</v>
      </c>
      <c r="F39" s="71">
        <v>13</v>
      </c>
      <c r="G39" s="89" t="s">
        <v>406</v>
      </c>
    </row>
    <row r="40" spans="2:9" x14ac:dyDescent="0.35">
      <c r="C40" s="10" t="s">
        <v>198</v>
      </c>
      <c r="D40" s="71">
        <v>56</v>
      </c>
      <c r="E40" s="71">
        <v>42</v>
      </c>
      <c r="F40" s="71">
        <v>13</v>
      </c>
      <c r="G40" s="89" t="s">
        <v>406</v>
      </c>
    </row>
    <row r="41" spans="2:9" x14ac:dyDescent="0.35">
      <c r="C41" s="10" t="s">
        <v>199</v>
      </c>
      <c r="D41" s="71">
        <v>7.4000000000000003E-3</v>
      </c>
      <c r="E41" s="71">
        <v>8.8000000000000005E-3</v>
      </c>
      <c r="F41" s="71">
        <v>8.8999999999999999E-3</v>
      </c>
      <c r="G41" s="89" t="s">
        <v>407</v>
      </c>
    </row>
    <row r="42" spans="2:9" x14ac:dyDescent="0.35">
      <c r="C42" s="10" t="s">
        <v>200</v>
      </c>
      <c r="D42" s="101">
        <v>37142596.649999999</v>
      </c>
      <c r="E42" s="101">
        <v>2669673.98</v>
      </c>
      <c r="F42" s="101">
        <v>4091811.85</v>
      </c>
      <c r="G42" s="89" t="s">
        <v>408</v>
      </c>
    </row>
    <row r="43" spans="2:9" x14ac:dyDescent="0.35">
      <c r="C43" s="10" t="s">
        <v>201</v>
      </c>
      <c r="D43" s="101">
        <v>37142596.649999999</v>
      </c>
      <c r="E43" s="101">
        <v>11911746.140000001</v>
      </c>
      <c r="F43" s="101">
        <v>4091811.85</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election activeCell="D10" sqref="D10"/>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52</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0" workbookViewId="0">
      <selection activeCell="D36" sqref="D36:F36"/>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C'!AP13</f>
        <v>226657000</v>
      </c>
      <c r="E36" s="70">
        <f>'Items B &amp; C'!AQ13</f>
        <v>206973000</v>
      </c>
      <c r="F36" s="70">
        <f>'Items B &amp; C'!AR13</f>
        <v>207447000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10</v>
      </c>
      <c r="E39" s="71">
        <v>9</v>
      </c>
      <c r="F39" s="71">
        <v>13</v>
      </c>
      <c r="G39" s="89" t="s">
        <v>406</v>
      </c>
    </row>
    <row r="40" spans="2:9" x14ac:dyDescent="0.35">
      <c r="C40" s="10" t="s">
        <v>198</v>
      </c>
      <c r="D40" s="71">
        <v>10</v>
      </c>
      <c r="E40" s="71">
        <v>9</v>
      </c>
      <c r="F40" s="71">
        <v>13</v>
      </c>
      <c r="G40" s="89" t="s">
        <v>406</v>
      </c>
    </row>
    <row r="41" spans="2:9" x14ac:dyDescent="0.35">
      <c r="C41" s="10" t="s">
        <v>199</v>
      </c>
      <c r="D41" s="71">
        <v>6.7000000000000002E-3</v>
      </c>
      <c r="E41" s="71">
        <v>6.7999999999999996E-3</v>
      </c>
      <c r="F41" s="71">
        <v>8.3999999999999995E-3</v>
      </c>
      <c r="G41" s="89" t="s">
        <v>407</v>
      </c>
    </row>
    <row r="42" spans="2:9" x14ac:dyDescent="0.35">
      <c r="C42" s="10" t="s">
        <v>200</v>
      </c>
      <c r="D42" s="71">
        <v>5736301.2599999998</v>
      </c>
      <c r="E42" s="71">
        <v>4022832.78</v>
      </c>
      <c r="F42" s="71">
        <v>827075.13</v>
      </c>
      <c r="G42" s="89" t="s">
        <v>408</v>
      </c>
    </row>
    <row r="43" spans="2:9" x14ac:dyDescent="0.35">
      <c r="C43" s="10" t="s">
        <v>201</v>
      </c>
      <c r="D43" s="71">
        <v>5736301.2599999998</v>
      </c>
      <c r="E43" s="71">
        <v>4143723.7899999996</v>
      </c>
      <c r="F43" s="71">
        <v>827075.13</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37</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3" workbookViewId="0">
      <selection activeCell="D36" sqref="D36:F36"/>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405</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404</v>
      </c>
    </row>
    <row r="18" spans="2:4" x14ac:dyDescent="0.35">
      <c r="C18" t="s">
        <v>181</v>
      </c>
      <c r="D18" s="44" t="s">
        <v>405</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C'!AP15</f>
        <v>232011000</v>
      </c>
      <c r="E36" s="70">
        <f>'Items B &amp; C'!AQ15</f>
        <v>234421000</v>
      </c>
      <c r="F36" s="70">
        <f>'Items B &amp; C'!AR15</f>
        <v>245135000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54</v>
      </c>
      <c r="E39" s="71">
        <v>36</v>
      </c>
      <c r="F39" s="71">
        <v>18</v>
      </c>
      <c r="G39" s="89" t="s">
        <v>406</v>
      </c>
    </row>
    <row r="40" spans="2:9" x14ac:dyDescent="0.35">
      <c r="C40" s="10" t="s">
        <v>198</v>
      </c>
      <c r="D40" s="71">
        <v>54</v>
      </c>
      <c r="E40" s="71">
        <v>36</v>
      </c>
      <c r="F40" s="71">
        <v>18</v>
      </c>
      <c r="G40" s="89" t="s">
        <v>406</v>
      </c>
    </row>
    <row r="41" spans="2:9" x14ac:dyDescent="0.35">
      <c r="C41" s="10" t="s">
        <v>199</v>
      </c>
      <c r="D41" s="71">
        <v>9.9000000000000008E-3</v>
      </c>
      <c r="E41" s="71">
        <v>1.0200000000000001E-2</v>
      </c>
      <c r="F41" s="71">
        <v>1.0200000000000001E-2</v>
      </c>
      <c r="G41" s="89" t="s">
        <v>407</v>
      </c>
    </row>
    <row r="42" spans="2:9" x14ac:dyDescent="0.35">
      <c r="C42" s="10" t="s">
        <v>200</v>
      </c>
      <c r="D42" s="71">
        <v>14588983.880000001</v>
      </c>
      <c r="E42" s="71">
        <v>7811118.6200000001</v>
      </c>
      <c r="F42" s="71">
        <v>28373801.27</v>
      </c>
      <c r="G42" s="89" t="s">
        <v>408</v>
      </c>
    </row>
    <row r="43" spans="2:9" x14ac:dyDescent="0.35">
      <c r="C43" s="10" t="s">
        <v>201</v>
      </c>
      <c r="D43" s="71">
        <v>14588983.880000001</v>
      </c>
      <c r="E43" s="71">
        <v>11960173.83</v>
      </c>
      <c r="F43" s="71">
        <v>28373801.27</v>
      </c>
      <c r="G43" s="89" t="s">
        <v>409</v>
      </c>
    </row>
    <row r="44" spans="2:9" x14ac:dyDescent="0.35">
      <c r="C44" s="10" t="s">
        <v>202</v>
      </c>
      <c r="D44" s="71">
        <v>0</v>
      </c>
      <c r="E44" s="71">
        <v>0</v>
      </c>
      <c r="F44" s="71">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405</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59</v>
      </c>
      <c r="E9" s="34"/>
      <c r="F9" s="34"/>
      <c r="G9" s="34"/>
      <c r="H9" s="34"/>
    </row>
    <row r="10" spans="1:8" x14ac:dyDescent="0.35">
      <c r="B10" s="34"/>
      <c r="C10" s="36" t="s">
        <v>226</v>
      </c>
      <c r="D10" s="41">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6" workbookViewId="0">
      <selection activeCell="D36" sqref="D36:F36"/>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415</v>
      </c>
    </row>
    <row r="18" spans="2:4" x14ac:dyDescent="0.35">
      <c r="C18" t="s">
        <v>181</v>
      </c>
      <c r="D18" s="44" t="s">
        <v>417</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C'!AP14</f>
        <v>90220000</v>
      </c>
      <c r="E36" s="70">
        <f>'Items B &amp; C'!AQ14</f>
        <v>92096000</v>
      </c>
      <c r="F36" s="70">
        <f>'Items B &amp; C'!AR14</f>
        <v>92484000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292</v>
      </c>
      <c r="E39" s="71">
        <v>259</v>
      </c>
      <c r="F39" s="71">
        <v>165</v>
      </c>
      <c r="G39" s="89" t="s">
        <v>406</v>
      </c>
    </row>
    <row r="40" spans="2:9" x14ac:dyDescent="0.35">
      <c r="C40" s="10" t="s">
        <v>198</v>
      </c>
      <c r="D40" s="71">
        <v>292</v>
      </c>
      <c r="E40" s="71">
        <v>259</v>
      </c>
      <c r="F40" s="71">
        <v>165</v>
      </c>
      <c r="G40" s="89" t="s">
        <v>406</v>
      </c>
    </row>
    <row r="41" spans="2:9" x14ac:dyDescent="0.35">
      <c r="C41" s="10" t="s">
        <v>199</v>
      </c>
      <c r="D41" s="71">
        <v>1.29E-2</v>
      </c>
      <c r="E41" s="71">
        <v>1.29E-2</v>
      </c>
      <c r="F41" s="71">
        <v>1.17E-2</v>
      </c>
      <c r="G41" s="89" t="s">
        <v>407</v>
      </c>
    </row>
    <row r="42" spans="2:9" x14ac:dyDescent="0.35">
      <c r="C42" s="10" t="s">
        <v>200</v>
      </c>
      <c r="D42" s="71">
        <v>505270.35</v>
      </c>
      <c r="E42" s="71">
        <v>504613.83</v>
      </c>
      <c r="F42" s="71">
        <v>10684158.869999999</v>
      </c>
      <c r="G42" s="89" t="s">
        <v>408</v>
      </c>
    </row>
    <row r="43" spans="2:9" x14ac:dyDescent="0.35">
      <c r="C43" s="10" t="s">
        <v>201</v>
      </c>
      <c r="D43" s="71">
        <v>505270.35</v>
      </c>
      <c r="E43" s="71">
        <v>1029613.8300000001</v>
      </c>
      <c r="F43" s="71">
        <v>10684158.869999999</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opLeftCell="Z1" zoomScale="85" zoomScaleNormal="85" workbookViewId="0">
      <selection activeCell="AP9" sqref="AP9"/>
    </sheetView>
  </sheetViews>
  <sheetFormatPr defaultRowHeight="14.5" x14ac:dyDescent="0.35"/>
  <cols>
    <col min="2" max="2" width="36.26953125" customWidth="1"/>
    <col min="3" max="3" width="17.26953125" customWidth="1"/>
    <col min="4" max="4" width="18" customWidth="1"/>
    <col min="7" max="7" width="15.54296875" customWidth="1"/>
    <col min="8" max="8" width="14.26953125" bestFit="1" customWidth="1"/>
    <col min="9" max="9" width="14.26953125" customWidth="1"/>
    <col min="10" max="10" width="11.7265625" bestFit="1" customWidth="1"/>
    <col min="11" max="11" width="11.7265625" customWidth="1"/>
    <col min="12" max="12" width="18.26953125" bestFit="1" customWidth="1"/>
    <col min="13" max="15" width="15.26953125" bestFit="1" customWidth="1"/>
    <col min="16" max="16" width="14.26953125" bestFit="1" customWidth="1"/>
    <col min="17" max="17" width="15.26953125" bestFit="1" customWidth="1"/>
    <col min="18" max="18" width="16.81640625" customWidth="1"/>
    <col min="19" max="19" width="19.7265625" bestFit="1" customWidth="1"/>
    <col min="20" max="20" width="14.26953125" bestFit="1" customWidth="1"/>
    <col min="21" max="21" width="13.81640625" bestFit="1" customWidth="1"/>
    <col min="22" max="22" width="11.54296875" bestFit="1" customWidth="1"/>
    <col min="23" max="23" width="14.453125" bestFit="1" customWidth="1"/>
    <col min="24" max="24" width="15.453125" bestFit="1" customWidth="1"/>
    <col min="25" max="25" width="15.453125" customWidth="1"/>
    <col min="26" max="26" width="12.1796875" bestFit="1" customWidth="1"/>
    <col min="27" max="27" width="12.1796875" customWidth="1"/>
    <col min="28" max="28" width="11.54296875" bestFit="1" customWidth="1"/>
    <col min="29" max="29" width="1.453125" customWidth="1"/>
    <col min="30" max="30" width="12.54296875" bestFit="1" customWidth="1"/>
    <col min="31" max="31" width="1.54296875" customWidth="1"/>
    <col min="32" max="32" width="12.54296875" customWidth="1"/>
    <col min="33" max="33" width="11.54296875" bestFit="1" customWidth="1"/>
    <col min="34" max="34" width="2" customWidth="1"/>
    <col min="36" max="36" width="1.453125" customWidth="1"/>
    <col min="37" max="37" width="14.26953125" bestFit="1" customWidth="1"/>
    <col min="38" max="38" width="1.7265625" customWidth="1"/>
    <col min="39" max="39" width="15.26953125" bestFit="1" customWidth="1"/>
    <col min="40" max="40" width="12.54296875" bestFit="1" customWidth="1"/>
    <col min="41" max="41" width="13.26953125" customWidth="1"/>
    <col min="42" max="44" width="12.54296875" bestFit="1" customWidth="1"/>
  </cols>
  <sheetData>
    <row r="2" spans="2:45" ht="15.5" x14ac:dyDescent="0.35">
      <c r="B2" s="6" t="s">
        <v>18</v>
      </c>
    </row>
    <row r="4" spans="2:45" x14ac:dyDescent="0.35">
      <c r="B4" t="s">
        <v>19</v>
      </c>
      <c r="P4" s="97" t="s">
        <v>412</v>
      </c>
      <c r="Q4" s="97"/>
    </row>
    <row r="5" spans="2:45" x14ac:dyDescent="0.35">
      <c r="B5" s="1" t="s">
        <v>20</v>
      </c>
    </row>
    <row r="6" spans="2:45" x14ac:dyDescent="0.35">
      <c r="AB6" t="s">
        <v>361</v>
      </c>
      <c r="AD6" t="s">
        <v>361</v>
      </c>
      <c r="AF6" t="s">
        <v>361</v>
      </c>
      <c r="AG6" t="s">
        <v>361</v>
      </c>
      <c r="AI6" t="s">
        <v>361</v>
      </c>
      <c r="AK6" t="s">
        <v>361</v>
      </c>
      <c r="AP6" t="s">
        <v>361</v>
      </c>
      <c r="AQ6" t="s">
        <v>361</v>
      </c>
      <c r="AR6" t="s">
        <v>361</v>
      </c>
    </row>
    <row r="7" spans="2:45" x14ac:dyDescent="0.35">
      <c r="H7" s="65"/>
      <c r="I7" s="65"/>
      <c r="M7" s="138" t="s">
        <v>528</v>
      </c>
      <c r="N7" s="139"/>
      <c r="O7" s="138" t="s">
        <v>361</v>
      </c>
      <c r="P7" s="139"/>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 thickBot="1" x14ac:dyDescent="0.4">
      <c r="C8" s="9" t="s">
        <v>29</v>
      </c>
      <c r="D8" s="9" t="s">
        <v>28</v>
      </c>
      <c r="G8" s="3" t="s">
        <v>529</v>
      </c>
      <c r="H8" s="3" t="s">
        <v>352</v>
      </c>
      <c r="I8" s="3" t="s">
        <v>525</v>
      </c>
      <c r="J8" s="3" t="s">
        <v>526</v>
      </c>
      <c r="K8" s="3" t="s">
        <v>527</v>
      </c>
      <c r="L8" s="94" t="s">
        <v>353</v>
      </c>
      <c r="M8" s="94" t="s">
        <v>29</v>
      </c>
      <c r="N8" s="94" t="s">
        <v>360</v>
      </c>
      <c r="O8" s="94" t="s">
        <v>29</v>
      </c>
      <c r="P8" s="94" t="s">
        <v>360</v>
      </c>
      <c r="Q8" s="121" t="s">
        <v>370</v>
      </c>
      <c r="R8" s="121" t="s">
        <v>367</v>
      </c>
      <c r="S8" s="121" t="s">
        <v>371</v>
      </c>
      <c r="T8" s="3" t="s">
        <v>368</v>
      </c>
      <c r="U8" s="3" t="s">
        <v>369</v>
      </c>
      <c r="V8" s="3"/>
      <c r="W8" s="122" t="s">
        <v>80</v>
      </c>
      <c r="X8" s="122" t="s">
        <v>81</v>
      </c>
      <c r="Y8" s="122" t="s">
        <v>83</v>
      </c>
      <c r="Z8" s="122" t="s">
        <v>80</v>
      </c>
      <c r="AA8" s="122" t="s">
        <v>83</v>
      </c>
      <c r="AB8" s="122" t="s">
        <v>80</v>
      </c>
      <c r="AC8" s="122"/>
      <c r="AD8" s="122" t="s">
        <v>81</v>
      </c>
      <c r="AE8" s="122"/>
      <c r="AF8" s="122" t="s">
        <v>83</v>
      </c>
      <c r="AG8" s="122" t="s">
        <v>80</v>
      </c>
      <c r="AH8" s="122"/>
      <c r="AI8" s="122" t="s">
        <v>81</v>
      </c>
      <c r="AJ8" s="122"/>
      <c r="AK8" s="122" t="s">
        <v>83</v>
      </c>
      <c r="AL8" s="122"/>
      <c r="AM8" s="122" t="s">
        <v>530</v>
      </c>
      <c r="AN8" s="122" t="s">
        <v>531</v>
      </c>
      <c r="AO8" s="122" t="s">
        <v>532</v>
      </c>
      <c r="AP8" s="122" t="s">
        <v>530</v>
      </c>
      <c r="AQ8" s="122" t="s">
        <v>531</v>
      </c>
      <c r="AR8" s="122" t="s">
        <v>532</v>
      </c>
      <c r="AS8" s="3"/>
    </row>
    <row r="9" spans="2:45" ht="15" thickTop="1" x14ac:dyDescent="0.35">
      <c r="B9" s="8" t="s">
        <v>21</v>
      </c>
      <c r="C9" s="78">
        <f>ROUND(O26+O27,-3)</f>
        <v>917579000</v>
      </c>
      <c r="D9" s="78">
        <f>ROUND(O25+O26-O28,-3)</f>
        <v>270098000</v>
      </c>
      <c r="G9" s="4" t="s">
        <v>354</v>
      </c>
      <c r="H9" s="123">
        <v>44304868.289999999</v>
      </c>
      <c r="I9" s="123">
        <v>105953.95000000001</v>
      </c>
      <c r="J9" s="123">
        <v>289999.99999999977</v>
      </c>
      <c r="K9" s="123">
        <v>0</v>
      </c>
      <c r="L9" s="123">
        <v>62446.07</v>
      </c>
      <c r="M9" s="124">
        <f>H9+J9+L9</f>
        <v>44657314.359999999</v>
      </c>
      <c r="N9" s="124">
        <f>H9</f>
        <v>44304868.289999999</v>
      </c>
      <c r="O9" s="125">
        <f>ROUND(M9,-3)</f>
        <v>44657000</v>
      </c>
      <c r="P9" s="125">
        <f>ROUND(N9,-3)</f>
        <v>44305000</v>
      </c>
      <c r="Q9" s="124">
        <f>H9-SUM(S9,T9,U9)+L9</f>
        <v>44261360.409999996</v>
      </c>
      <c r="R9" s="123">
        <f>I9+J9+U9+K9</f>
        <v>395953.94999999978</v>
      </c>
      <c r="S9" s="125">
        <f>R9-U9-J9</f>
        <v>105953.95000000001</v>
      </c>
      <c r="T9" s="126">
        <v>0</v>
      </c>
      <c r="U9" s="127">
        <v>0</v>
      </c>
      <c r="V9" s="4"/>
      <c r="W9" s="128">
        <f>SUM(S9:T9,J9)</f>
        <v>395953.94999999978</v>
      </c>
      <c r="X9" s="128">
        <f t="shared" ref="X9:X13" si="0">Q9</f>
        <v>44261360.409999996</v>
      </c>
      <c r="Y9" s="128">
        <f>U9</f>
        <v>0</v>
      </c>
      <c r="Z9" s="128">
        <f>L9</f>
        <v>62446.07</v>
      </c>
      <c r="AA9" s="128">
        <f>J9</f>
        <v>289999.99999999977</v>
      </c>
      <c r="AB9" s="128">
        <f t="shared" ref="AB9:AB13" si="1">ROUND(W9,-3)</f>
        <v>396000</v>
      </c>
      <c r="AC9" s="128"/>
      <c r="AD9" s="128">
        <f t="shared" ref="AD9:AD13" si="2">ROUND(X9,-3)</f>
        <v>44261000</v>
      </c>
      <c r="AE9" s="128"/>
      <c r="AF9" s="128">
        <f t="shared" ref="AF9:AF13" si="3">ROUND(Y9,-3)</f>
        <v>0</v>
      </c>
      <c r="AG9" s="128">
        <f t="shared" ref="AG9:AG13" si="4">ROUND(Z9,-3)</f>
        <v>62000</v>
      </c>
      <c r="AH9" s="4"/>
      <c r="AI9" s="124">
        <v>0</v>
      </c>
      <c r="AJ9" s="124"/>
      <c r="AK9" s="125">
        <f>ROUND(AA9,-3)</f>
        <v>290000</v>
      </c>
      <c r="AL9" s="4"/>
      <c r="AM9" s="125">
        <v>69320829.553000003</v>
      </c>
      <c r="AN9" s="125">
        <v>44060169.343000002</v>
      </c>
      <c r="AO9" s="125">
        <v>44304868.572999999</v>
      </c>
      <c r="AP9" s="125">
        <f>ROUND(AM9,-3)</f>
        <v>69321000</v>
      </c>
      <c r="AQ9" s="125">
        <f t="shared" ref="AQ9:AQ17" si="5">ROUND(AN9,-3)</f>
        <v>44060000</v>
      </c>
      <c r="AR9" s="125">
        <f t="shared" ref="AR9:AR17" si="6">ROUND(AO9,-3)</f>
        <v>44305000</v>
      </c>
      <c r="AS9" s="4" t="str">
        <f t="shared" ref="AS9:AS17" si="7">G9</f>
        <v>USG M</v>
      </c>
    </row>
    <row r="10" spans="2:45" x14ac:dyDescent="0.3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92">
        <f t="shared" ref="R10:R19" si="13">I10+J10+U10+K10</f>
        <v>28187098.088130902</v>
      </c>
      <c r="S10" s="64">
        <f t="shared" ref="S10:S17" si="14">R10-U10-J10</f>
        <v>16643327.640000001</v>
      </c>
      <c r="T10" s="116">
        <v>16219325</v>
      </c>
      <c r="U10" s="117">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35">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92">
        <f t="shared" si="13"/>
        <v>3646767.5362732005</v>
      </c>
      <c r="S11" s="64">
        <f t="shared" si="14"/>
        <v>2293715.7600000007</v>
      </c>
      <c r="T11" s="116">
        <v>2241021.67</v>
      </c>
      <c r="U11" s="117">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35">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92">
        <f t="shared" si="13"/>
        <v>29110585.792099986</v>
      </c>
      <c r="S12" s="64">
        <f t="shared" si="14"/>
        <v>20399482.689999998</v>
      </c>
      <c r="T12" s="116">
        <v>21168414.350000001</v>
      </c>
      <c r="U12" s="117">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35">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92">
        <f t="shared" si="13"/>
        <v>7467242.7025274811</v>
      </c>
      <c r="S13" s="64">
        <f t="shared" si="14"/>
        <v>3412223.49</v>
      </c>
      <c r="T13" s="116">
        <v>3394332.57</v>
      </c>
      <c r="U13" s="117">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35">
      <c r="B14" s="8" t="s">
        <v>26</v>
      </c>
      <c r="C14" s="78">
        <v>0</v>
      </c>
      <c r="D14" s="78">
        <v>0</v>
      </c>
      <c r="G14" t="s">
        <v>414</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92">
        <f t="shared" si="13"/>
        <v>11037374.474096769</v>
      </c>
      <c r="S14" s="64">
        <f t="shared" si="14"/>
        <v>1849882.6399999987</v>
      </c>
      <c r="T14" s="116">
        <v>1958154.1</v>
      </c>
      <c r="U14" s="117">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35">
      <c r="B15" s="8" t="s">
        <v>27</v>
      </c>
      <c r="C15" s="78">
        <f>O21</f>
        <v>162395000</v>
      </c>
      <c r="D15" s="78">
        <f>P21</f>
        <v>162066000</v>
      </c>
      <c r="G15" t="s">
        <v>403</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92">
        <f t="shared" si="13"/>
        <v>10642723.601466382</v>
      </c>
      <c r="S15" s="64">
        <f t="shared" si="14"/>
        <v>5150031.2500000019</v>
      </c>
      <c r="T15" s="116">
        <v>4984918.99</v>
      </c>
      <c r="U15" s="117">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35">
      <c r="B16" s="8" t="s">
        <v>30</v>
      </c>
      <c r="C16" s="78">
        <v>0</v>
      </c>
      <c r="D16" s="78">
        <v>0</v>
      </c>
      <c r="G16" t="s">
        <v>521</v>
      </c>
      <c r="H16" s="114">
        <v>75013187.729166672</v>
      </c>
      <c r="I16" s="114">
        <v>27903.870000000003</v>
      </c>
      <c r="J16" s="114">
        <v>0</v>
      </c>
      <c r="K16" s="114">
        <v>1118637.45</v>
      </c>
      <c r="L16" s="114">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114">
        <f t="shared" si="13"/>
        <v>1146541.32</v>
      </c>
      <c r="S16" s="64">
        <f t="shared" si="14"/>
        <v>1146541.32</v>
      </c>
      <c r="T16" s="116">
        <v>0</v>
      </c>
      <c r="U16" s="117">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35">
      <c r="B17" s="8"/>
      <c r="G17" t="s">
        <v>522</v>
      </c>
      <c r="H17" s="114">
        <v>87053375.159999996</v>
      </c>
      <c r="I17" s="114">
        <v>2668787.59</v>
      </c>
      <c r="J17" s="114">
        <v>151311.59</v>
      </c>
      <c r="K17" s="114">
        <v>343347.71</v>
      </c>
      <c r="L17" s="114">
        <v>80945.239999999991</v>
      </c>
      <c r="M17" s="14">
        <f t="shared" si="8"/>
        <v>87285631.989999995</v>
      </c>
      <c r="N17" s="14">
        <f t="shared" si="9"/>
        <v>87053375.159999996</v>
      </c>
      <c r="O17" s="64">
        <f t="shared" si="29"/>
        <v>87286000</v>
      </c>
      <c r="P17" s="64">
        <f t="shared" si="30"/>
        <v>87053000</v>
      </c>
      <c r="Q17" s="14">
        <f t="shared" si="12"/>
        <v>84122185.099999994</v>
      </c>
      <c r="R17" s="114">
        <f t="shared" si="13"/>
        <v>3163446.8899999997</v>
      </c>
      <c r="S17" s="64">
        <f t="shared" si="14"/>
        <v>3012135.3</v>
      </c>
      <c r="T17" s="116">
        <v>0</v>
      </c>
      <c r="U17" s="117">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35">
      <c r="B18" s="8"/>
      <c r="H18" s="114"/>
      <c r="I18" s="114"/>
      <c r="J18" s="114"/>
      <c r="K18" s="114"/>
      <c r="L18" s="114"/>
      <c r="M18" s="24">
        <f t="shared" si="8"/>
        <v>0</v>
      </c>
      <c r="N18" s="24">
        <f t="shared" si="9"/>
        <v>0</v>
      </c>
      <c r="O18" s="115"/>
      <c r="P18" s="115"/>
      <c r="Q18" s="24"/>
      <c r="R18" s="114">
        <f t="shared" si="13"/>
        <v>0</v>
      </c>
      <c r="S18" s="115"/>
      <c r="T18" s="116"/>
      <c r="U18" s="117"/>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 thickBot="1" x14ac:dyDescent="0.4">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3">
        <f t="shared" si="13"/>
        <v>149249.53</v>
      </c>
      <c r="S19" s="95"/>
      <c r="T19" s="118">
        <v>0</v>
      </c>
      <c r="U19" s="119">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 thickTop="1" x14ac:dyDescent="0.35">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35">
      <c r="C21" s="65"/>
      <c r="G21" t="s">
        <v>535</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 thickBot="1" x14ac:dyDescent="0.4"/>
    <row r="23" spans="2:45" ht="15" thickTop="1" x14ac:dyDescent="0.35"/>
    <row r="24" spans="2:45" ht="15" thickBot="1" x14ac:dyDescent="0.4">
      <c r="N24" t="s">
        <v>382</v>
      </c>
    </row>
    <row r="25" spans="2:45" ht="15.5" x14ac:dyDescent="0.35">
      <c r="B25" s="6" t="s">
        <v>31</v>
      </c>
      <c r="N25" s="102" t="s">
        <v>383</v>
      </c>
      <c r="O25" s="103">
        <v>269869.83</v>
      </c>
    </row>
    <row r="26" spans="2:45" x14ac:dyDescent="0.35">
      <c r="B26" t="s">
        <v>147</v>
      </c>
      <c r="N26" s="104" t="s">
        <v>384</v>
      </c>
      <c r="O26" s="105">
        <v>917128548.32999992</v>
      </c>
    </row>
    <row r="27" spans="2:45" x14ac:dyDescent="0.35">
      <c r="B27" t="s">
        <v>148</v>
      </c>
      <c r="N27" s="104" t="s">
        <v>385</v>
      </c>
      <c r="O27" s="105">
        <v>450787.32520710566</v>
      </c>
    </row>
    <row r="28" spans="2:45" ht="15" thickBot="1" x14ac:dyDescent="0.4">
      <c r="B28" t="s">
        <v>149</v>
      </c>
      <c r="N28" s="106" t="s">
        <v>386</v>
      </c>
      <c r="O28" s="107">
        <v>647300296.4494971</v>
      </c>
    </row>
    <row r="29" spans="2:45" x14ac:dyDescent="0.35">
      <c r="O29" s="14"/>
    </row>
    <row r="30" spans="2:45" x14ac:dyDescent="0.35">
      <c r="B30" s="5" t="s">
        <v>33</v>
      </c>
      <c r="C30" s="5" t="s">
        <v>32</v>
      </c>
    </row>
    <row r="31" spans="2:45" ht="91.5" customHeight="1" x14ac:dyDescent="0.35">
      <c r="B31" s="85" t="s">
        <v>399</v>
      </c>
      <c r="C31" s="135" t="s">
        <v>413</v>
      </c>
      <c r="D31" s="136"/>
      <c r="E31" s="136"/>
      <c r="F31" s="136"/>
      <c r="G31" s="136"/>
      <c r="H31" s="136"/>
      <c r="I31" s="136"/>
      <c r="J31" s="136"/>
      <c r="K31" s="136"/>
      <c r="L31" s="137"/>
    </row>
    <row r="32" spans="2:45" ht="74.25" customHeight="1" x14ac:dyDescent="0.35">
      <c r="B32" s="85" t="s">
        <v>519</v>
      </c>
      <c r="C32" s="135" t="s">
        <v>520</v>
      </c>
      <c r="D32" s="136"/>
      <c r="E32" s="136"/>
      <c r="F32" s="136"/>
      <c r="G32" s="136"/>
      <c r="H32" s="136"/>
      <c r="I32" s="136"/>
      <c r="J32" s="136"/>
      <c r="K32" s="136"/>
      <c r="L32" s="137"/>
    </row>
    <row r="34" spans="2:14" x14ac:dyDescent="0.35">
      <c r="B34" s="65"/>
      <c r="C34" s="65"/>
      <c r="N34" s="65"/>
    </row>
    <row r="35" spans="2:14" x14ac:dyDescent="0.35">
      <c r="N35" s="65"/>
    </row>
    <row r="36" spans="2:14" x14ac:dyDescent="0.35">
      <c r="N36" s="65"/>
    </row>
    <row r="37" spans="2:14" x14ac:dyDescent="0.35">
      <c r="N37" s="65"/>
    </row>
    <row r="38" spans="2:14" x14ac:dyDescent="0.35">
      <c r="N38" s="65"/>
    </row>
  </sheetData>
  <mergeCells count="4">
    <mergeCell ref="C31:L31"/>
    <mergeCell ref="C32:L32"/>
    <mergeCell ref="M7:N7"/>
    <mergeCell ref="O7:P7"/>
  </mergeCells>
  <pageMargins left="0.7" right="0.7" top="0.75" bottom="0.75" header="0.3" footer="0.3"/>
  <pageSetup orientation="portrait" horizontalDpi="0" verticalDpi="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7"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417</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55</v>
      </c>
      <c r="E9" s="34"/>
      <c r="F9" s="34"/>
      <c r="G9" s="34"/>
      <c r="H9" s="34"/>
    </row>
    <row r="10" spans="1:8" x14ac:dyDescent="0.35">
      <c r="B10" s="34"/>
      <c r="C10" s="36" t="s">
        <v>226</v>
      </c>
      <c r="D10" s="41">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0DB3-1ED4-4DC5-84C5-E544367D4B17}">
  <dimension ref="A1:I69"/>
  <sheetViews>
    <sheetView topLeftCell="A6" workbookViewId="0">
      <selection activeCell="D36" sqref="D36"/>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533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534</v>
      </c>
    </row>
    <row r="18" spans="2:4" x14ac:dyDescent="0.35">
      <c r="C18" t="s">
        <v>181</v>
      </c>
      <c r="D18" s="44" t="s">
        <v>533</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'[2]Items B and C'!AM16</f>
        <v>0</v>
      </c>
      <c r="E36" s="70">
        <f>'[2]Items B and C'!AN16</f>
        <v>0</v>
      </c>
      <c r="F36" s="70">
        <f>'[2]Items B and C'!AO16</f>
        <v>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0</v>
      </c>
      <c r="E39" s="71">
        <v>0</v>
      </c>
      <c r="F39" s="71">
        <v>0</v>
      </c>
      <c r="G39" s="89" t="s">
        <v>406</v>
      </c>
    </row>
    <row r="40" spans="2:9" x14ac:dyDescent="0.35">
      <c r="C40" s="10" t="s">
        <v>198</v>
      </c>
      <c r="D40" s="71">
        <v>0</v>
      </c>
      <c r="E40" s="71">
        <v>0</v>
      </c>
      <c r="F40" s="71">
        <v>0</v>
      </c>
      <c r="G40" s="89" t="s">
        <v>406</v>
      </c>
    </row>
    <row r="41" spans="2:9" x14ac:dyDescent="0.35">
      <c r="C41" s="10" t="s">
        <v>199</v>
      </c>
      <c r="D41" s="71">
        <v>0</v>
      </c>
      <c r="E41" s="71">
        <v>0</v>
      </c>
      <c r="F41" s="71">
        <v>0</v>
      </c>
      <c r="G41" s="89" t="s">
        <v>407</v>
      </c>
    </row>
    <row r="42" spans="2:9" x14ac:dyDescent="0.35">
      <c r="C42" s="10" t="s">
        <v>200</v>
      </c>
      <c r="D42" s="71">
        <v>0</v>
      </c>
      <c r="E42" s="71">
        <v>0</v>
      </c>
      <c r="F42" s="71">
        <v>0</v>
      </c>
      <c r="G42" s="89" t="s">
        <v>408</v>
      </c>
    </row>
    <row r="43" spans="2:9" x14ac:dyDescent="0.35">
      <c r="C43" s="10" t="s">
        <v>201</v>
      </c>
      <c r="D43" s="71">
        <v>0</v>
      </c>
      <c r="E43" s="71">
        <v>0</v>
      </c>
      <c r="F43" s="71">
        <v>0</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60D5-434F-4A8E-8D96-0733620E227A}">
  <dimension ref="A1:V120"/>
  <sheetViews>
    <sheetView workbookViewId="0">
      <selection activeCell="C27" sqref="C27"/>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533</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0</v>
      </c>
      <c r="E9" s="34"/>
      <c r="F9" s="34"/>
      <c r="G9" s="34"/>
      <c r="H9" s="34"/>
    </row>
    <row r="10" spans="1:8" x14ac:dyDescent="0.35">
      <c r="B10" s="34"/>
      <c r="C10" s="36" t="s">
        <v>226</v>
      </c>
      <c r="D10" s="41">
        <v>0</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BD8B-F748-4803-B96D-D05300A278BE}">
  <dimension ref="A1:I69"/>
  <sheetViews>
    <sheetView topLeftCell="A6" workbookViewId="0">
      <selection activeCell="D36" sqref="D36:F36"/>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533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534</v>
      </c>
    </row>
    <row r="18" spans="2:4" x14ac:dyDescent="0.35">
      <c r="C18" t="s">
        <v>181</v>
      </c>
      <c r="D18" s="44" t="s">
        <v>533</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C'!AP17</f>
        <v>39767000</v>
      </c>
      <c r="E36" s="70">
        <f>'Items B &amp; C'!AQ17</f>
        <v>86831000</v>
      </c>
      <c r="F36" s="70">
        <f>'Items B &amp; C'!AR17</f>
        <v>87053000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0</v>
      </c>
      <c r="E39" s="71">
        <v>0</v>
      </c>
      <c r="F39" s="71">
        <v>0</v>
      </c>
      <c r="G39" s="89" t="s">
        <v>406</v>
      </c>
    </row>
    <row r="40" spans="2:9" x14ac:dyDescent="0.35">
      <c r="C40" s="10" t="s">
        <v>198</v>
      </c>
      <c r="D40" s="71">
        <v>0</v>
      </c>
      <c r="E40" s="71">
        <v>0</v>
      </c>
      <c r="F40" s="71">
        <v>0</v>
      </c>
      <c r="G40" s="89" t="s">
        <v>406</v>
      </c>
    </row>
    <row r="41" spans="2:9" x14ac:dyDescent="0.35">
      <c r="C41" s="10" t="s">
        <v>199</v>
      </c>
      <c r="D41" s="71">
        <v>0</v>
      </c>
      <c r="E41" s="71">
        <v>0</v>
      </c>
      <c r="F41" s="71">
        <v>0</v>
      </c>
      <c r="G41" s="89" t="s">
        <v>407</v>
      </c>
    </row>
    <row r="42" spans="2:9" x14ac:dyDescent="0.35">
      <c r="C42" s="10" t="s">
        <v>200</v>
      </c>
      <c r="D42" s="71">
        <v>0</v>
      </c>
      <c r="E42" s="71">
        <v>0</v>
      </c>
      <c r="F42" s="71">
        <v>0</v>
      </c>
      <c r="G42" s="89" t="s">
        <v>408</v>
      </c>
    </row>
    <row r="43" spans="2:9" x14ac:dyDescent="0.35">
      <c r="C43" s="10" t="s">
        <v>201</v>
      </c>
      <c r="D43" s="71">
        <v>0</v>
      </c>
      <c r="E43" s="71">
        <v>0</v>
      </c>
      <c r="F43" s="71">
        <v>0</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60AA-31E3-4A1F-833F-1CA63399A303}">
  <dimension ref="A1:V120"/>
  <sheetViews>
    <sheetView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533</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54</v>
      </c>
      <c r="E9" s="34"/>
      <c r="F9" s="34"/>
      <c r="G9" s="34"/>
      <c r="H9" s="34"/>
    </row>
    <row r="10" spans="1:8" x14ac:dyDescent="0.35">
      <c r="B10" s="34"/>
      <c r="C10" s="36" t="s">
        <v>226</v>
      </c>
      <c r="D10" s="41">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A791-DA6C-43C5-B8FE-65BB14B0CDEE}">
  <dimension ref="A1:I69"/>
  <sheetViews>
    <sheetView topLeftCell="A15" workbookViewId="0">
      <selection activeCell="D36" sqref="D36:F36"/>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533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534</v>
      </c>
    </row>
    <row r="18" spans="2:4" x14ac:dyDescent="0.35">
      <c r="C18" t="s">
        <v>181</v>
      </c>
      <c r="D18" s="44" t="s">
        <v>533</v>
      </c>
    </row>
    <row r="20" spans="2:4" x14ac:dyDescent="0.35">
      <c r="B20">
        <v>52</v>
      </c>
      <c r="C20" t="s">
        <v>305</v>
      </c>
      <c r="D20" s="44" t="s">
        <v>152</v>
      </c>
    </row>
    <row r="21" spans="2:4" x14ac:dyDescent="0.35">
      <c r="D21" s="16"/>
    </row>
    <row r="22" spans="2:4" x14ac:dyDescent="0.35">
      <c r="B22">
        <v>53</v>
      </c>
      <c r="C22" t="s">
        <v>184</v>
      </c>
      <c r="D22" s="44" t="s">
        <v>387</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f>'Items B &amp; C'!AP16</f>
        <v>75342000</v>
      </c>
      <c r="E36" s="70">
        <f>'Items B &amp; C'!AQ16</f>
        <v>75674000</v>
      </c>
      <c r="F36" s="70">
        <f>'Items B &amp; C'!AR16</f>
        <v>75013000</v>
      </c>
      <c r="G36" s="65"/>
      <c r="H36" s="65"/>
      <c r="I36" s="65"/>
    </row>
    <row r="37" spans="2:9" ht="29" x14ac:dyDescent="0.35">
      <c r="C37" s="10" t="s">
        <v>195</v>
      </c>
      <c r="D37" s="41" t="s">
        <v>387</v>
      </c>
      <c r="E37" s="41" t="s">
        <v>387</v>
      </c>
      <c r="F37" s="41" t="s">
        <v>387</v>
      </c>
    </row>
    <row r="38" spans="2:9" ht="29" x14ac:dyDescent="0.35">
      <c r="C38" s="10" t="s">
        <v>196</v>
      </c>
      <c r="D38" s="41" t="s">
        <v>387</v>
      </c>
      <c r="E38" s="41" t="s">
        <v>387</v>
      </c>
      <c r="F38" s="41" t="s">
        <v>387</v>
      </c>
    </row>
    <row r="39" spans="2:9" x14ac:dyDescent="0.35">
      <c r="C39" s="10" t="s">
        <v>197</v>
      </c>
      <c r="D39" s="71">
        <v>0</v>
      </c>
      <c r="E39" s="71">
        <v>0</v>
      </c>
      <c r="F39" s="71">
        <v>0</v>
      </c>
      <c r="G39" s="89" t="s">
        <v>406</v>
      </c>
    </row>
    <row r="40" spans="2:9" x14ac:dyDescent="0.35">
      <c r="C40" s="10" t="s">
        <v>198</v>
      </c>
      <c r="D40" s="71">
        <v>0</v>
      </c>
      <c r="E40" s="71">
        <v>0</v>
      </c>
      <c r="F40" s="71">
        <v>0</v>
      </c>
      <c r="G40" s="89" t="s">
        <v>406</v>
      </c>
    </row>
    <row r="41" spans="2:9" x14ac:dyDescent="0.35">
      <c r="C41" s="10" t="s">
        <v>199</v>
      </c>
      <c r="D41" s="71">
        <v>0</v>
      </c>
      <c r="E41" s="71">
        <v>0</v>
      </c>
      <c r="F41" s="71">
        <v>0</v>
      </c>
      <c r="G41" s="89" t="s">
        <v>407</v>
      </c>
    </row>
    <row r="42" spans="2:9" x14ac:dyDescent="0.35">
      <c r="C42" s="10" t="s">
        <v>200</v>
      </c>
      <c r="D42" s="71">
        <v>0</v>
      </c>
      <c r="E42" s="71">
        <v>0</v>
      </c>
      <c r="F42" s="71">
        <v>0</v>
      </c>
      <c r="G42" s="89" t="s">
        <v>408</v>
      </c>
    </row>
    <row r="43" spans="2:9" x14ac:dyDescent="0.35">
      <c r="C43" s="10" t="s">
        <v>201</v>
      </c>
      <c r="D43" s="71">
        <v>0</v>
      </c>
      <c r="E43" s="71">
        <v>0</v>
      </c>
      <c r="F43" s="71">
        <v>0</v>
      </c>
      <c r="G43" s="89" t="s">
        <v>409</v>
      </c>
    </row>
    <row r="44" spans="2:9" x14ac:dyDescent="0.35">
      <c r="C44" s="10" t="s">
        <v>202</v>
      </c>
      <c r="D44" s="71">
        <v>0</v>
      </c>
      <c r="E44" s="71">
        <v>0</v>
      </c>
      <c r="F44" s="71">
        <v>0</v>
      </c>
      <c r="H44" t="s">
        <v>416</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E610-E2B5-40A8-B273-4657861CF998}">
  <dimension ref="A1:V120"/>
  <sheetViews>
    <sheetView workbookViewId="0">
      <selection activeCell="D11" sqref="D11"/>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533</v>
      </c>
    </row>
    <row r="4" spans="1:8" x14ac:dyDescent="0.35">
      <c r="B4" t="s">
        <v>216</v>
      </c>
    </row>
    <row r="5" spans="1:8" x14ac:dyDescent="0.35">
      <c r="B5" s="34">
        <v>58</v>
      </c>
      <c r="C5" s="10" t="s">
        <v>236</v>
      </c>
      <c r="D5" s="41" t="s">
        <v>387</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80</v>
      </c>
      <c r="E9" s="34"/>
      <c r="F9" s="34"/>
      <c r="G9" s="34"/>
      <c r="H9" s="34"/>
    </row>
    <row r="10" spans="1:8" x14ac:dyDescent="0.35">
      <c r="B10" s="34"/>
      <c r="C10" s="36" t="s">
        <v>226</v>
      </c>
      <c r="D10" s="41">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387</v>
      </c>
      <c r="E71" s="41" t="s">
        <v>387</v>
      </c>
      <c r="F71" s="41" t="s">
        <v>387</v>
      </c>
      <c r="G71" s="34"/>
      <c r="H71" s="34"/>
    </row>
    <row r="72" spans="3:8" ht="58" x14ac:dyDescent="0.35">
      <c r="C72" s="38" t="s">
        <v>278</v>
      </c>
      <c r="D72" s="41" t="s">
        <v>387</v>
      </c>
      <c r="E72" s="41" t="s">
        <v>387</v>
      </c>
      <c r="F72" s="41" t="s">
        <v>387</v>
      </c>
      <c r="G72" s="34"/>
    </row>
    <row r="73" spans="3:8" ht="29" x14ac:dyDescent="0.35">
      <c r="C73" s="38" t="s">
        <v>279</v>
      </c>
      <c r="D73" s="41" t="s">
        <v>387</v>
      </c>
      <c r="E73" s="41" t="s">
        <v>387</v>
      </c>
      <c r="F73" s="41" t="s">
        <v>387</v>
      </c>
      <c r="G73" s="34"/>
    </row>
    <row r="74" spans="3:8" x14ac:dyDescent="0.35">
      <c r="C74" s="38" t="s">
        <v>280</v>
      </c>
      <c r="D74" s="41" t="s">
        <v>387</v>
      </c>
      <c r="E74" s="41" t="s">
        <v>387</v>
      </c>
      <c r="F74" s="41" t="s">
        <v>387</v>
      </c>
      <c r="G74" s="34"/>
    </row>
    <row r="75" spans="3:8" x14ac:dyDescent="0.35">
      <c r="C75" s="38" t="s">
        <v>273</v>
      </c>
      <c r="D75" s="41" t="s">
        <v>387</v>
      </c>
      <c r="E75" s="41" t="s">
        <v>387</v>
      </c>
      <c r="F75" s="41" t="s">
        <v>387</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387</v>
      </c>
      <c r="E78" s="41" t="s">
        <v>387</v>
      </c>
      <c r="F78" s="41" t="s">
        <v>387</v>
      </c>
      <c r="G78" s="34"/>
    </row>
    <row r="79" spans="3:8" ht="58" x14ac:dyDescent="0.35">
      <c r="C79" s="38" t="s">
        <v>284</v>
      </c>
      <c r="D79" s="41" t="s">
        <v>387</v>
      </c>
      <c r="E79" s="41" t="s">
        <v>387</v>
      </c>
      <c r="F79" s="41" t="s">
        <v>387</v>
      </c>
      <c r="G79" s="34"/>
    </row>
    <row r="80" spans="3:8" x14ac:dyDescent="0.35">
      <c r="C80" s="38" t="s">
        <v>285</v>
      </c>
      <c r="D80" s="41" t="s">
        <v>387</v>
      </c>
      <c r="E80" s="41" t="s">
        <v>387</v>
      </c>
      <c r="F80" s="41" t="s">
        <v>387</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387</v>
      </c>
      <c r="E84" s="41" t="s">
        <v>387</v>
      </c>
      <c r="F84" s="41" t="s">
        <v>387</v>
      </c>
      <c r="G84" s="34"/>
    </row>
    <row r="85" spans="3:7" x14ac:dyDescent="0.35">
      <c r="C85" s="38" t="s">
        <v>298</v>
      </c>
      <c r="D85" s="41" t="s">
        <v>387</v>
      </c>
      <c r="E85" s="41" t="s">
        <v>387</v>
      </c>
      <c r="F85" s="41" t="s">
        <v>387</v>
      </c>
      <c r="G85" s="34"/>
    </row>
    <row r="86" spans="3:7" ht="58" x14ac:dyDescent="0.35">
      <c r="C86" s="38" t="s">
        <v>303</v>
      </c>
      <c r="D86" s="41" t="s">
        <v>387</v>
      </c>
      <c r="E86" s="41" t="s">
        <v>387</v>
      </c>
      <c r="F86" s="41" t="s">
        <v>387</v>
      </c>
      <c r="G86" s="34"/>
    </row>
    <row r="87" spans="3:7" x14ac:dyDescent="0.35">
      <c r="C87" s="38" t="s">
        <v>299</v>
      </c>
      <c r="D87" s="41" t="s">
        <v>387</v>
      </c>
      <c r="E87" s="41" t="s">
        <v>387</v>
      </c>
      <c r="F87" s="41" t="s">
        <v>387</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387</v>
      </c>
      <c r="E98" s="43" t="s">
        <v>387</v>
      </c>
      <c r="F98" s="43" t="s">
        <v>387</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400</v>
      </c>
      <c r="D102" s="10"/>
      <c r="E102" s="10"/>
      <c r="F102" s="10"/>
      <c r="G102" s="34"/>
    </row>
    <row r="103" spans="2:7" x14ac:dyDescent="0.35">
      <c r="B103" s="86"/>
      <c r="D103" s="10"/>
      <c r="E103" s="10"/>
      <c r="F103" s="10"/>
      <c r="G103" s="34"/>
    </row>
    <row r="104" spans="2:7" ht="43.5" x14ac:dyDescent="0.35">
      <c r="C104" s="32" t="s">
        <v>401</v>
      </c>
      <c r="D104" s="43" t="s">
        <v>387</v>
      </c>
      <c r="E104" s="10"/>
      <c r="F104" s="10"/>
      <c r="G104" s="34"/>
    </row>
    <row r="105" spans="2:7" x14ac:dyDescent="0.35">
      <c r="C105" s="32" t="s">
        <v>402</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election activeCell="J110" sqref="J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C'!O9</f>
        <v>44657000</v>
      </c>
      <c r="E35" s="1" t="s">
        <v>48</v>
      </c>
    </row>
    <row r="36" spans="2:5" x14ac:dyDescent="0.35">
      <c r="B36" t="s">
        <v>70</v>
      </c>
      <c r="C36" s="79">
        <f>'Items B &amp; C'!P9</f>
        <v>44305000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C'!AB9</f>
        <v>396000</v>
      </c>
      <c r="D60" s="64"/>
      <c r="E60" s="81">
        <f>'Items B &amp; C'!AD9</f>
        <v>44261000</v>
      </c>
      <c r="F60" s="81">
        <f>'Items B &amp; C'!AE9</f>
        <v>0</v>
      </c>
      <c r="G60" s="81">
        <f>'Items B &amp; C'!AF9</f>
        <v>0</v>
      </c>
      <c r="N60" s="24"/>
    </row>
    <row r="61" spans="2:14" x14ac:dyDescent="0.35">
      <c r="B61" t="s">
        <v>79</v>
      </c>
      <c r="C61" s="81">
        <f>'Items B &amp; C'!AG9</f>
        <v>62000</v>
      </c>
      <c r="D61" s="64"/>
      <c r="E61" s="81">
        <f>'Items B &amp; C'!AI9</f>
        <v>0</v>
      </c>
      <c r="F61" s="81">
        <f>'Items B &amp; C'!AJ9</f>
        <v>0</v>
      </c>
      <c r="G61" s="81">
        <f>'Items B &amp; C'!AK9</f>
        <v>290000</v>
      </c>
      <c r="N61" s="24"/>
    </row>
    <row r="64" spans="2:14" x14ac:dyDescent="0.35">
      <c r="B64" t="s">
        <v>88</v>
      </c>
      <c r="E64" s="1" t="s">
        <v>86</v>
      </c>
    </row>
    <row r="65" spans="2:5" x14ac:dyDescent="0.35">
      <c r="B65" t="s">
        <v>85</v>
      </c>
      <c r="C65" s="98">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8">
        <v>0</v>
      </c>
    </row>
    <row r="71" spans="2:5" x14ac:dyDescent="0.35">
      <c r="B71" t="s">
        <v>91</v>
      </c>
      <c r="C71" s="98">
        <v>0</v>
      </c>
    </row>
    <row r="72" spans="2:5" x14ac:dyDescent="0.35">
      <c r="B72" t="s">
        <v>92</v>
      </c>
      <c r="C72" s="98">
        <v>0</v>
      </c>
    </row>
    <row r="73" spans="2:5" x14ac:dyDescent="0.35">
      <c r="B73" t="s">
        <v>93</v>
      </c>
      <c r="C73" s="98">
        <v>47</v>
      </c>
      <c r="E73" s="1" t="s">
        <v>103</v>
      </c>
    </row>
    <row r="74" spans="2:5" x14ac:dyDescent="0.35">
      <c r="B74" t="s">
        <v>94</v>
      </c>
      <c r="C74" s="98">
        <v>0</v>
      </c>
      <c r="E74" s="1" t="s">
        <v>104</v>
      </c>
    </row>
    <row r="75" spans="2:5" x14ac:dyDescent="0.35">
      <c r="B75" t="s">
        <v>95</v>
      </c>
      <c r="C75" s="98">
        <v>0</v>
      </c>
      <c r="E75" s="1" t="s">
        <v>105</v>
      </c>
    </row>
    <row r="76" spans="2:5" x14ac:dyDescent="0.35">
      <c r="B76" t="s">
        <v>96</v>
      </c>
      <c r="C76" s="98">
        <v>53</v>
      </c>
      <c r="E76" s="1" t="s">
        <v>106</v>
      </c>
    </row>
    <row r="77" spans="2:5" x14ac:dyDescent="0.35">
      <c r="B77" t="s">
        <v>97</v>
      </c>
      <c r="C77" s="98">
        <v>0</v>
      </c>
    </row>
    <row r="78" spans="2:5" x14ac:dyDescent="0.35">
      <c r="B78" t="s">
        <v>98</v>
      </c>
      <c r="C78" s="98">
        <v>0</v>
      </c>
    </row>
    <row r="79" spans="2:5" x14ac:dyDescent="0.35">
      <c r="B79" t="s">
        <v>101</v>
      </c>
      <c r="C79" s="98">
        <v>0</v>
      </c>
    </row>
    <row r="80" spans="2:5" x14ac:dyDescent="0.35">
      <c r="B80" t="s">
        <v>99</v>
      </c>
      <c r="C80" s="98">
        <v>0</v>
      </c>
    </row>
    <row r="81" spans="2:20" x14ac:dyDescent="0.35">
      <c r="B81" t="s">
        <v>100</v>
      </c>
      <c r="C81" s="98">
        <v>0</v>
      </c>
    </row>
    <row r="82" spans="2:20" x14ac:dyDescent="0.35">
      <c r="B82" t="s">
        <v>102</v>
      </c>
      <c r="C82" s="98">
        <v>0</v>
      </c>
    </row>
    <row r="83" spans="2:20" x14ac:dyDescent="0.35">
      <c r="B83" t="s">
        <v>155</v>
      </c>
      <c r="C83" s="98">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6">
        <v>1</v>
      </c>
      <c r="I95" s="66">
        <v>1</v>
      </c>
      <c r="J95" s="66">
        <f>H95</f>
        <v>1</v>
      </c>
      <c r="K95" s="66">
        <f>I95</f>
        <v>1</v>
      </c>
      <c r="O95" s="19"/>
    </row>
    <row r="96" spans="2:20" x14ac:dyDescent="0.35">
      <c r="B96" t="s">
        <v>113</v>
      </c>
      <c r="C96" s="77">
        <v>44592</v>
      </c>
      <c r="E96" s="83">
        <f t="shared" ref="E96:F98" si="0">ROUND(H96-1,4)</f>
        <v>2.9999999999999997E-4</v>
      </c>
      <c r="F96" s="83">
        <f t="shared" si="0"/>
        <v>2.0000000000000001E-4</v>
      </c>
      <c r="H96" s="20">
        <v>1.000282073447248</v>
      </c>
      <c r="I96" s="20">
        <v>1.0001698637125092</v>
      </c>
      <c r="J96" s="20">
        <f>J95*H96</f>
        <v>1.000282073447248</v>
      </c>
      <c r="K96" s="20">
        <f t="shared" ref="K96:K107" si="1">K95*I96</f>
        <v>1.0001698637125092</v>
      </c>
      <c r="L96" s="21"/>
      <c r="N96" s="25"/>
      <c r="O96" s="19"/>
      <c r="P96" s="17"/>
      <c r="R96" s="17"/>
      <c r="S96" s="25"/>
      <c r="T96" s="18"/>
    </row>
    <row r="97" spans="2:20" x14ac:dyDescent="0.35">
      <c r="B97" t="s">
        <v>114</v>
      </c>
      <c r="C97" s="77">
        <v>44620</v>
      </c>
      <c r="E97" s="83">
        <f t="shared" si="0"/>
        <v>2.9999999999999997E-4</v>
      </c>
      <c r="F97" s="83">
        <f t="shared" si="0"/>
        <v>2.0000000000000001E-4</v>
      </c>
      <c r="G97" s="62"/>
      <c r="H97" s="20">
        <v>1.0002566858423831</v>
      </c>
      <c r="I97" s="20">
        <v>1.0001534252069153</v>
      </c>
      <c r="J97" s="20">
        <f t="shared" ref="J97:J107" si="2">J96*H97</f>
        <v>1.0005388316938915</v>
      </c>
      <c r="K97" s="20">
        <f t="shared" si="1"/>
        <v>1.0003233149807997</v>
      </c>
      <c r="L97" s="21"/>
      <c r="N97" s="25"/>
      <c r="O97" s="19"/>
      <c r="P97" s="17"/>
      <c r="R97" s="17"/>
      <c r="S97" s="25"/>
      <c r="T97" s="18"/>
    </row>
    <row r="98" spans="2:20" x14ac:dyDescent="0.35">
      <c r="B98" t="s">
        <v>115</v>
      </c>
      <c r="C98" s="77">
        <v>44651</v>
      </c>
      <c r="E98" s="83">
        <f t="shared" si="0"/>
        <v>4.0000000000000002E-4</v>
      </c>
      <c r="F98" s="83">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 thickBot="1" x14ac:dyDescent="0.4">
      <c r="B99" t="s">
        <v>116</v>
      </c>
      <c r="C99" s="77">
        <v>44651</v>
      </c>
      <c r="E99" s="100">
        <f>ROUND((J99/J95)-1,4)</f>
        <v>8.9999999999999998E-4</v>
      </c>
      <c r="F99" s="100">
        <f>ROUND((K99/K95)-1,4)</f>
        <v>5.9999999999999995E-4</v>
      </c>
      <c r="G99" s="62"/>
      <c r="H99" s="66">
        <v>1</v>
      </c>
      <c r="I99" s="66">
        <v>1</v>
      </c>
      <c r="J99" s="66">
        <f t="shared" si="2"/>
        <v>1.0008957520484785</v>
      </c>
      <c r="K99" s="66">
        <f t="shared" si="1"/>
        <v>1.0005680582425853</v>
      </c>
      <c r="L99" s="21"/>
      <c r="N99" s="25"/>
      <c r="O99" s="19"/>
      <c r="R99" s="17"/>
      <c r="S99" s="25"/>
      <c r="T99" s="18"/>
    </row>
    <row r="100" spans="2:20" ht="15" thickTop="1" x14ac:dyDescent="0.35">
      <c r="B100" t="s">
        <v>117</v>
      </c>
      <c r="C100" s="77">
        <v>44681</v>
      </c>
      <c r="E100" s="99">
        <f t="shared" ref="E100:E102" si="3">ROUND(H100-1,4)</f>
        <v>5.0000000000000001E-4</v>
      </c>
      <c r="F100" s="99">
        <f t="shared" ref="F100:F102" si="4">ROUND(I100-1,4)</f>
        <v>2.9999999999999997E-4</v>
      </c>
      <c r="G100" s="62"/>
      <c r="H100" s="20">
        <v>1.0004627528485153</v>
      </c>
      <c r="I100" s="20">
        <v>1.0003282215094984</v>
      </c>
      <c r="J100" s="20">
        <f t="shared" si="2"/>
        <v>1.0013589194088057</v>
      </c>
      <c r="K100" s="20">
        <f t="shared" si="1"/>
        <v>1.0008964662010176</v>
      </c>
      <c r="L100" s="21"/>
      <c r="N100" s="25"/>
      <c r="O100" s="19"/>
      <c r="R100" s="17"/>
      <c r="S100" s="25"/>
      <c r="T100" s="18"/>
    </row>
    <row r="101" spans="2:20" x14ac:dyDescent="0.35">
      <c r="B101" t="s">
        <v>118</v>
      </c>
      <c r="C101" s="77">
        <v>44712</v>
      </c>
      <c r="E101" s="83">
        <f t="shared" si="3"/>
        <v>8.0000000000000004E-4</v>
      </c>
      <c r="F101" s="83">
        <f t="shared" si="4"/>
        <v>5.9999999999999995E-4</v>
      </c>
      <c r="G101" s="62"/>
      <c r="H101" s="20">
        <v>1.0007628733899778</v>
      </c>
      <c r="I101" s="20">
        <v>1.0005677044771104</v>
      </c>
      <c r="J101" s="20">
        <f t="shared" si="2"/>
        <v>1.0021228294822397</v>
      </c>
      <c r="K101" s="20">
        <f t="shared" si="1"/>
        <v>1.0014646796060038</v>
      </c>
      <c r="L101" s="21"/>
      <c r="N101" s="25"/>
      <c r="O101" s="19"/>
      <c r="P101" s="17"/>
      <c r="R101" s="17"/>
      <c r="S101" s="25"/>
      <c r="T101" s="18"/>
    </row>
    <row r="102" spans="2:20" x14ac:dyDescent="0.35">
      <c r="B102" t="s">
        <v>119</v>
      </c>
      <c r="C102" s="77">
        <v>44742</v>
      </c>
      <c r="E102" s="83">
        <f t="shared" si="3"/>
        <v>1E-3</v>
      </c>
      <c r="F102" s="83">
        <f t="shared" si="4"/>
        <v>8.9999999999999998E-4</v>
      </c>
      <c r="G102" s="62"/>
      <c r="H102" s="20">
        <v>1.0010419835830291</v>
      </c>
      <c r="I102" s="20">
        <v>1.0008762212767766</v>
      </c>
      <c r="J102" s="20">
        <f t="shared" si="2"/>
        <v>1.003167025018739</v>
      </c>
      <c r="K102" s="20">
        <f t="shared" si="1"/>
        <v>1.0023421842662148</v>
      </c>
      <c r="L102" s="21"/>
      <c r="N102" s="25"/>
      <c r="O102" s="19"/>
      <c r="R102" s="17"/>
      <c r="S102" s="25"/>
      <c r="T102" s="18"/>
    </row>
    <row r="103" spans="2:20" ht="15" thickBot="1" x14ac:dyDescent="0.4">
      <c r="B103" t="s">
        <v>120</v>
      </c>
      <c r="C103" s="77">
        <v>44742</v>
      </c>
      <c r="E103" s="100">
        <f>ROUND((J103/J99)-1,4)</f>
        <v>2.3E-3</v>
      </c>
      <c r="F103" s="100">
        <f>ROUND((K103/K99)-1,4)</f>
        <v>1.8E-3</v>
      </c>
      <c r="G103" s="62"/>
      <c r="H103" s="66">
        <v>1</v>
      </c>
      <c r="I103" s="66">
        <v>1</v>
      </c>
      <c r="J103" s="66">
        <f t="shared" si="2"/>
        <v>1.003167025018739</v>
      </c>
      <c r="K103" s="66">
        <f t="shared" si="1"/>
        <v>1.0023421842662148</v>
      </c>
      <c r="L103" s="21"/>
      <c r="N103" s="25"/>
      <c r="O103" s="19"/>
      <c r="R103" s="17"/>
      <c r="S103" s="25"/>
      <c r="T103" s="18"/>
    </row>
    <row r="104" spans="2:20" ht="15" thickTop="1" x14ac:dyDescent="0.35">
      <c r="B104" t="s">
        <v>121</v>
      </c>
      <c r="C104" s="77">
        <v>44773</v>
      </c>
      <c r="E104" s="99">
        <f t="shared" ref="E104:E106" si="5">ROUND(H104-1,4)</f>
        <v>1.5E-3</v>
      </c>
      <c r="F104" s="99">
        <f t="shared" ref="F104:F106" si="6">ROUND(I104-1,4)</f>
        <v>1.4E-3</v>
      </c>
      <c r="G104" s="62"/>
      <c r="H104" s="20">
        <v>1.0015420228669858</v>
      </c>
      <c r="I104" s="20">
        <v>1.0013609229333107</v>
      </c>
      <c r="J104" s="20">
        <f t="shared" si="2"/>
        <v>1.0047139315107241</v>
      </c>
      <c r="K104" s="20">
        <f t="shared" si="1"/>
        <v>1.0037062947318074</v>
      </c>
      <c r="L104" s="21"/>
      <c r="N104" s="25"/>
      <c r="O104" s="19"/>
      <c r="P104" s="17"/>
      <c r="R104" s="17"/>
      <c r="S104" s="25"/>
      <c r="T104" s="18"/>
    </row>
    <row r="105" spans="2:20" x14ac:dyDescent="0.35">
      <c r="B105" t="s">
        <v>122</v>
      </c>
      <c r="C105" s="77">
        <v>44804</v>
      </c>
      <c r="E105" s="83">
        <f t="shared" si="5"/>
        <v>2E-3</v>
      </c>
      <c r="F105" s="83">
        <f t="shared" si="6"/>
        <v>1.8E-3</v>
      </c>
      <c r="G105" s="62"/>
      <c r="H105" s="20">
        <v>1.0020268989609995</v>
      </c>
      <c r="I105" s="20">
        <v>1.001848154078135</v>
      </c>
      <c r="J105" s="20">
        <f t="shared" si="2"/>
        <v>1.0067503851346049</v>
      </c>
      <c r="K105" s="20">
        <f t="shared" si="1"/>
        <v>1.0055612986136657</v>
      </c>
      <c r="L105" s="21"/>
      <c r="N105" s="25"/>
      <c r="O105" s="19"/>
      <c r="R105" s="17"/>
      <c r="S105" s="25"/>
      <c r="T105" s="18"/>
    </row>
    <row r="106" spans="2:20" x14ac:dyDescent="0.35">
      <c r="B106" t="s">
        <v>123</v>
      </c>
      <c r="C106" s="77">
        <v>44834</v>
      </c>
      <c r="E106" s="83">
        <f t="shared" si="5"/>
        <v>2.3999999999999998E-3</v>
      </c>
      <c r="F106" s="83">
        <f t="shared" si="6"/>
        <v>2.0999999999999999E-3</v>
      </c>
      <c r="G106" s="62"/>
      <c r="H106" s="20">
        <v>1.0023787833488409</v>
      </c>
      <c r="I106" s="20">
        <v>1.0021396309691166</v>
      </c>
      <c r="J106" s="20">
        <f t="shared" si="2"/>
        <v>1.0091452261872023</v>
      </c>
      <c r="K106" s="20">
        <f t="shared" si="1"/>
        <v>1.0077128287095247</v>
      </c>
      <c r="L106" s="21"/>
      <c r="N106" s="25"/>
      <c r="O106" s="19"/>
      <c r="R106" s="17"/>
      <c r="S106" s="25"/>
      <c r="T106" s="18"/>
    </row>
    <row r="107" spans="2:20" ht="15" thickBot="1" x14ac:dyDescent="0.4">
      <c r="B107" t="s">
        <v>124</v>
      </c>
      <c r="C107" s="77">
        <v>44834</v>
      </c>
      <c r="E107" s="100">
        <f>ROUND((J107/J103)-1,4)</f>
        <v>6.0000000000000001E-3</v>
      </c>
      <c r="F107" s="100">
        <f>ROUND((K107/K103)-1,4)</f>
        <v>5.4000000000000003E-3</v>
      </c>
      <c r="G107" s="62"/>
      <c r="H107" s="66">
        <v>1</v>
      </c>
      <c r="I107" s="66">
        <v>1</v>
      </c>
      <c r="J107" s="66">
        <f t="shared" si="2"/>
        <v>1.0091452261872023</v>
      </c>
      <c r="K107" s="66">
        <f t="shared" si="1"/>
        <v>1.0077128287095247</v>
      </c>
      <c r="L107" s="21"/>
      <c r="N107" s="25"/>
      <c r="O107" s="19"/>
      <c r="P107" s="17"/>
      <c r="R107" s="17"/>
      <c r="S107" s="25"/>
      <c r="T107" s="18"/>
    </row>
    <row r="108" spans="2:20" ht="15" thickTop="1" x14ac:dyDescent="0.35">
      <c r="B108" t="s">
        <v>125</v>
      </c>
      <c r="C108" s="77">
        <v>44865</v>
      </c>
      <c r="E108" s="99">
        <f t="shared" ref="E108:E110" si="7">ROUND(H108-1,4)</f>
        <v>2.8E-3</v>
      </c>
      <c r="F108" s="99">
        <f t="shared" ref="F108:F110" si="8">ROUND(I108-1,4)</f>
        <v>2.7000000000000001E-3</v>
      </c>
      <c r="G108" s="62"/>
      <c r="H108" s="129">
        <v>1.0028364527624698</v>
      </c>
      <c r="I108" s="129">
        <v>1.0026505727781891</v>
      </c>
      <c r="J108" s="20">
        <f>J107*H108</f>
        <v>1.0120076189517542</v>
      </c>
      <c r="K108" s="20">
        <f t="shared" ref="K108:K110" si="9">K107*I108</f>
        <v>1.0103838449015341</v>
      </c>
    </row>
    <row r="109" spans="2:20" x14ac:dyDescent="0.35">
      <c r="B109" t="s">
        <v>126</v>
      </c>
      <c r="C109" s="77">
        <v>44895</v>
      </c>
      <c r="E109" s="83">
        <f t="shared" si="7"/>
        <v>3.2000000000000002E-3</v>
      </c>
      <c r="F109" s="83">
        <f t="shared" si="8"/>
        <v>3.0000000000000001E-3</v>
      </c>
      <c r="G109" s="62"/>
      <c r="H109" s="129">
        <v>1.0031992325017354</v>
      </c>
      <c r="I109" s="129">
        <v>1.003003771574235</v>
      </c>
      <c r="J109" s="20">
        <f t="shared" ref="J109:J110" si="10">J108*H109</f>
        <v>1.0152452666183085</v>
      </c>
      <c r="K109" s="20">
        <f t="shared" si="9"/>
        <v>1.0134188071739156</v>
      </c>
    </row>
    <row r="110" spans="2:20" x14ac:dyDescent="0.35">
      <c r="B110" t="s">
        <v>127</v>
      </c>
      <c r="C110" s="77">
        <v>44926</v>
      </c>
      <c r="E110" s="83">
        <f t="shared" si="7"/>
        <v>3.7000000000000002E-3</v>
      </c>
      <c r="F110" s="83">
        <f t="shared" si="8"/>
        <v>3.5000000000000001E-3</v>
      </c>
      <c r="G110" s="62"/>
      <c r="H110" s="129">
        <v>1.0037045199679739</v>
      </c>
      <c r="I110" s="129">
        <v>1.0035111686563865</v>
      </c>
      <c r="J110" s="20">
        <f t="shared" si="10"/>
        <v>1.0190062629808871</v>
      </c>
      <c r="K110" s="20">
        <f t="shared" si="9"/>
        <v>1.0169770915254572</v>
      </c>
    </row>
    <row r="111" spans="2:20" ht="15" thickBot="1" x14ac:dyDescent="0.4">
      <c r="B111" t="s">
        <v>128</v>
      </c>
      <c r="C111" s="77">
        <v>44926</v>
      </c>
      <c r="E111" s="100">
        <f>ROUND((J111/J107)-1,4)</f>
        <v>9.7999999999999997E-3</v>
      </c>
      <c r="F111" s="100">
        <f>ROUND((K111/K107)-1,4)</f>
        <v>9.1999999999999998E-3</v>
      </c>
      <c r="G111" s="62"/>
      <c r="H111" s="66">
        <v>1</v>
      </c>
      <c r="I111" s="66">
        <v>1</v>
      </c>
      <c r="J111" s="66">
        <f t="shared" ref="J111:K112" si="11">J110*H111</f>
        <v>1.0190062629808871</v>
      </c>
      <c r="K111" s="66">
        <f t="shared" si="11"/>
        <v>1.0169770915254572</v>
      </c>
    </row>
    <row r="112" spans="2:20" ht="15" thickTop="1" x14ac:dyDescent="0.35">
      <c r="B112" t="s">
        <v>129</v>
      </c>
      <c r="C112" s="77">
        <v>44926</v>
      </c>
      <c r="E112" s="83">
        <f>ROUND(J112-1,4)</f>
        <v>1.9E-2</v>
      </c>
      <c r="F112" s="83">
        <f>ROUND(K112-1,4)</f>
        <v>1.7000000000000001E-2</v>
      </c>
      <c r="G112" s="62"/>
      <c r="H112" s="66">
        <v>1</v>
      </c>
      <c r="I112" s="66">
        <v>1</v>
      </c>
      <c r="J112" s="66">
        <f t="shared" si="11"/>
        <v>1.0190062629808871</v>
      </c>
      <c r="K112" s="66">
        <f t="shared" si="11"/>
        <v>1.0169770915254572</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90"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C'!O10</f>
        <v>554724000</v>
      </c>
      <c r="E35" s="1" t="s">
        <v>48</v>
      </c>
    </row>
    <row r="36" spans="2:5" x14ac:dyDescent="0.35">
      <c r="B36" t="s">
        <v>70</v>
      </c>
      <c r="C36" s="79">
        <f>'Items B &amp; C'!P10</f>
        <v>543384000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81">
        <f>'Items B &amp; C'!AB10</f>
        <v>44135000</v>
      </c>
      <c r="D60" s="67"/>
      <c r="E60" s="81">
        <f>'Items B &amp; C'!AD10</f>
        <v>510317000</v>
      </c>
      <c r="F60" s="81">
        <f>'Items B &amp; C'!AE10</f>
        <v>0</v>
      </c>
      <c r="G60" s="81">
        <f>'Items B &amp; C'!AF10</f>
        <v>272000</v>
      </c>
      <c r="H60" s="15"/>
    </row>
    <row r="61" spans="2:8" x14ac:dyDescent="0.35">
      <c r="B61" t="s">
        <v>79</v>
      </c>
      <c r="C61" s="81">
        <f>'Items B &amp; C'!AG10</f>
        <v>67000</v>
      </c>
      <c r="D61" s="67"/>
      <c r="E61" s="81">
        <f>'Items B &amp; C'!AI10</f>
        <v>0</v>
      </c>
      <c r="F61" s="81">
        <f>'Items B &amp; C'!AJ10</f>
        <v>0</v>
      </c>
      <c r="G61" s="81">
        <f>'Items B &amp; C'!AK10</f>
        <v>11272000</v>
      </c>
    </row>
    <row r="64" spans="2:8" x14ac:dyDescent="0.35">
      <c r="B64" t="s">
        <v>88</v>
      </c>
      <c r="E64" s="1" t="s">
        <v>86</v>
      </c>
    </row>
    <row r="65" spans="2:5" x14ac:dyDescent="0.35">
      <c r="B65" t="s">
        <v>85</v>
      </c>
      <c r="C65" s="84">
        <v>80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14</v>
      </c>
      <c r="E73" s="1" t="s">
        <v>103</v>
      </c>
    </row>
    <row r="74" spans="2:5" x14ac:dyDescent="0.35">
      <c r="B74" t="s">
        <v>94</v>
      </c>
      <c r="C74" s="84">
        <v>0</v>
      </c>
      <c r="E74" s="1" t="s">
        <v>104</v>
      </c>
    </row>
    <row r="75" spans="2:5" x14ac:dyDescent="0.35">
      <c r="B75" t="s">
        <v>95</v>
      </c>
      <c r="C75" s="84">
        <v>27</v>
      </c>
      <c r="E75" s="1" t="s">
        <v>105</v>
      </c>
    </row>
    <row r="76" spans="2:5" x14ac:dyDescent="0.35">
      <c r="B76" t="s">
        <v>96</v>
      </c>
      <c r="C76" s="84">
        <v>58</v>
      </c>
      <c r="E76" s="1" t="s">
        <v>106</v>
      </c>
    </row>
    <row r="77" spans="2:5" x14ac:dyDescent="0.35">
      <c r="B77" t="s">
        <v>97</v>
      </c>
      <c r="C77" s="84">
        <v>0</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6">
        <v>1</v>
      </c>
      <c r="I95" s="66">
        <v>1</v>
      </c>
      <c r="J95" s="66">
        <f>H95</f>
        <v>1</v>
      </c>
      <c r="K95" s="66">
        <f>I95</f>
        <v>1</v>
      </c>
      <c r="O95" s="19"/>
    </row>
    <row r="96" spans="2:20" x14ac:dyDescent="0.35">
      <c r="B96" t="s">
        <v>113</v>
      </c>
      <c r="C96" s="77">
        <v>44592</v>
      </c>
      <c r="E96" s="83">
        <f t="shared" ref="E96:F98" si="0">ROUND(H96-1,4)</f>
        <v>5.9999999999999995E-4</v>
      </c>
      <c r="F96" s="83">
        <f t="shared" si="0"/>
        <v>4.0000000000000002E-4</v>
      </c>
      <c r="H96" s="20">
        <v>1.0006180799088134</v>
      </c>
      <c r="I96" s="20">
        <v>1.0003593832617996</v>
      </c>
      <c r="J96" s="20">
        <f>J95*H96</f>
        <v>1.0006180799088134</v>
      </c>
      <c r="K96" s="20">
        <f t="shared" ref="K96:K107" si="1">K95*I96</f>
        <v>1.0003593832617996</v>
      </c>
      <c r="L96" s="21"/>
      <c r="N96" s="25"/>
      <c r="O96" s="19"/>
      <c r="P96" s="17"/>
      <c r="R96" s="17"/>
      <c r="S96" s="25"/>
      <c r="T96" s="18"/>
    </row>
    <row r="97" spans="2:20" x14ac:dyDescent="0.35">
      <c r="B97" t="s">
        <v>114</v>
      </c>
      <c r="C97" s="77">
        <v>44620</v>
      </c>
      <c r="E97" s="83">
        <f t="shared" si="0"/>
        <v>5.9999999999999995E-4</v>
      </c>
      <c r="F97" s="83">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35">
      <c r="B98" t="s">
        <v>115</v>
      </c>
      <c r="C98" s="77">
        <v>44651</v>
      </c>
      <c r="E98" s="83">
        <f t="shared" si="0"/>
        <v>6.9999999999999999E-4</v>
      </c>
      <c r="F98" s="83">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 thickBot="1" x14ac:dyDescent="0.4">
      <c r="B99" t="s">
        <v>116</v>
      </c>
      <c r="C99" s="77">
        <v>44651</v>
      </c>
      <c r="E99" s="100">
        <f>ROUND((J99/J95)-1,4)</f>
        <v>1.9E-3</v>
      </c>
      <c r="F99" s="100">
        <f>ROUND((K99/K95)-1,4)</f>
        <v>1.1999999999999999E-3</v>
      </c>
      <c r="G99" s="62"/>
      <c r="H99" s="66">
        <v>1</v>
      </c>
      <c r="I99" s="66">
        <v>1</v>
      </c>
      <c r="J99" s="66">
        <f t="shared" si="2"/>
        <v>1.0019071639270785</v>
      </c>
      <c r="K99" s="66">
        <f t="shared" si="1"/>
        <v>1.001169851664472</v>
      </c>
      <c r="L99" s="21"/>
      <c r="N99" s="25"/>
      <c r="O99" s="19"/>
      <c r="R99" s="17"/>
      <c r="S99" s="25"/>
      <c r="T99" s="18"/>
    </row>
    <row r="100" spans="2:20" ht="15" thickTop="1" x14ac:dyDescent="0.35">
      <c r="B100" t="s">
        <v>117</v>
      </c>
      <c r="C100" s="77">
        <v>44681</v>
      </c>
      <c r="E100" s="99">
        <f t="shared" ref="E100:E102" si="3">ROUND(H100-1,4)</f>
        <v>8.0000000000000004E-4</v>
      </c>
      <c r="F100" s="99">
        <f t="shared" ref="F100:F102" si="4">ROUND(I100-1,4)</f>
        <v>5.9999999999999995E-4</v>
      </c>
      <c r="G100" s="62"/>
      <c r="H100" s="20">
        <v>1.0008329562116798</v>
      </c>
      <c r="I100" s="20">
        <v>1.0006188926262085</v>
      </c>
      <c r="J100" s="20">
        <f>J99*H100</f>
        <v>1.0027417087227979</v>
      </c>
      <c r="K100" s="20">
        <f t="shared" si="1"/>
        <v>1.0017894683032496</v>
      </c>
      <c r="L100" s="21"/>
      <c r="N100" s="25"/>
      <c r="O100" s="19"/>
      <c r="R100" s="17"/>
      <c r="S100" s="25"/>
      <c r="T100" s="18"/>
    </row>
    <row r="101" spans="2:20" x14ac:dyDescent="0.35">
      <c r="B101" t="s">
        <v>118</v>
      </c>
      <c r="C101" s="77">
        <v>44712</v>
      </c>
      <c r="E101" s="83">
        <f t="shared" si="3"/>
        <v>1.1999999999999999E-3</v>
      </c>
      <c r="F101" s="83">
        <f t="shared" si="4"/>
        <v>8.9999999999999998E-4</v>
      </c>
      <c r="G101" s="62"/>
      <c r="H101" s="20">
        <v>1.0011864699885997</v>
      </c>
      <c r="I101" s="20">
        <v>1.0009009008578551</v>
      </c>
      <c r="J101" s="20">
        <f t="shared" ref="J101:J107" si="5">J100*H101</f>
        <v>1.0039314316665147</v>
      </c>
      <c r="K101" s="20">
        <f t="shared" si="1"/>
        <v>1.0026919812946342</v>
      </c>
      <c r="L101" s="21"/>
      <c r="N101" s="25"/>
      <c r="O101" s="19"/>
      <c r="P101" s="17"/>
      <c r="R101" s="17"/>
      <c r="S101" s="25"/>
      <c r="T101" s="18"/>
    </row>
    <row r="102" spans="2:20" x14ac:dyDescent="0.35">
      <c r="B102" t="s">
        <v>119</v>
      </c>
      <c r="C102" s="77">
        <v>44742</v>
      </c>
      <c r="E102" s="83">
        <f t="shared" si="3"/>
        <v>1.4E-3</v>
      </c>
      <c r="F102" s="83">
        <f t="shared" si="4"/>
        <v>1.1999999999999999E-3</v>
      </c>
      <c r="G102" s="62"/>
      <c r="H102" s="20">
        <v>1.0014166334765973</v>
      </c>
      <c r="I102" s="20">
        <v>1.0012025872566914</v>
      </c>
      <c r="J102" s="20">
        <f t="shared" si="5"/>
        <v>1.0053536345408216</v>
      </c>
      <c r="K102" s="20">
        <f t="shared" si="1"/>
        <v>1.0038978058937258</v>
      </c>
      <c r="L102" s="21"/>
      <c r="N102" s="25"/>
      <c r="O102" s="19"/>
      <c r="R102" s="17"/>
      <c r="S102" s="25"/>
      <c r="T102" s="18"/>
    </row>
    <row r="103" spans="2:20" ht="15" thickBot="1" x14ac:dyDescent="0.4">
      <c r="B103" t="s">
        <v>120</v>
      </c>
      <c r="C103" s="77">
        <v>44742</v>
      </c>
      <c r="E103" s="100">
        <f>ROUND((J103/J99)-1,4)</f>
        <v>3.3999999999999998E-3</v>
      </c>
      <c r="F103" s="100">
        <f>ROUND((K103/K99)-1,4)</f>
        <v>2.7000000000000001E-3</v>
      </c>
      <c r="G103" s="62"/>
      <c r="H103" s="66">
        <v>1</v>
      </c>
      <c r="I103" s="66">
        <v>1</v>
      </c>
      <c r="J103" s="66">
        <f t="shared" si="5"/>
        <v>1.0053536345408216</v>
      </c>
      <c r="K103" s="66">
        <f t="shared" si="1"/>
        <v>1.0038978058937258</v>
      </c>
      <c r="L103" s="21"/>
      <c r="N103" s="25"/>
      <c r="O103" s="19"/>
      <c r="R103" s="17"/>
      <c r="S103" s="25"/>
      <c r="T103" s="18"/>
    </row>
    <row r="104" spans="2:20" ht="15" thickTop="1" x14ac:dyDescent="0.35">
      <c r="B104" t="s">
        <v>121</v>
      </c>
      <c r="C104" s="77">
        <v>44773</v>
      </c>
      <c r="E104" s="99">
        <f t="shared" ref="E104:E106" si="6">ROUND(H104-1,4)</f>
        <v>1.9E-3</v>
      </c>
      <c r="F104" s="99">
        <f t="shared" ref="F104:F106" si="7">ROUND(I104-1,4)</f>
        <v>1.6999999999999999E-3</v>
      </c>
      <c r="G104" s="62"/>
      <c r="H104" s="20">
        <v>1.0019440895302905</v>
      </c>
      <c r="I104" s="20">
        <v>1.0017023215717507</v>
      </c>
      <c r="J104" s="20">
        <f t="shared" si="5"/>
        <v>1.0073081320159718</v>
      </c>
      <c r="K104" s="20">
        <f t="shared" si="1"/>
        <v>1.0056067627845318</v>
      </c>
      <c r="L104" s="21"/>
      <c r="N104" s="25"/>
      <c r="O104" s="19"/>
      <c r="P104" s="17"/>
      <c r="R104" s="17"/>
      <c r="S104" s="25"/>
      <c r="T104" s="18"/>
    </row>
    <row r="105" spans="2:20" x14ac:dyDescent="0.35">
      <c r="B105" t="s">
        <v>122</v>
      </c>
      <c r="C105" s="77">
        <v>44804</v>
      </c>
      <c r="E105" s="83">
        <f t="shared" si="6"/>
        <v>2.5000000000000001E-3</v>
      </c>
      <c r="F105" s="83">
        <f t="shared" si="7"/>
        <v>2.2000000000000001E-3</v>
      </c>
      <c r="G105" s="62"/>
      <c r="H105" s="20">
        <v>1.0024685576043448</v>
      </c>
      <c r="I105" s="20">
        <v>1.002209188150377</v>
      </c>
      <c r="J105" s="20">
        <f t="shared" si="5"/>
        <v>1.0097947301651782</v>
      </c>
      <c r="K105" s="20">
        <f t="shared" si="1"/>
        <v>1.0078283373288144</v>
      </c>
      <c r="L105" s="21"/>
      <c r="N105" s="25"/>
      <c r="O105" s="19"/>
      <c r="R105" s="17"/>
      <c r="S105" s="25"/>
      <c r="T105" s="18"/>
    </row>
    <row r="106" spans="2:20" x14ac:dyDescent="0.35">
      <c r="B106" t="s">
        <v>123</v>
      </c>
      <c r="C106" s="77">
        <v>44834</v>
      </c>
      <c r="E106" s="83">
        <f t="shared" si="6"/>
        <v>2.7000000000000001E-3</v>
      </c>
      <c r="F106" s="83">
        <f t="shared" si="7"/>
        <v>2.5000000000000001E-3</v>
      </c>
      <c r="G106" s="62"/>
      <c r="H106" s="20">
        <v>1.0026650995666058</v>
      </c>
      <c r="I106" s="20">
        <v>1.0024641034913362</v>
      </c>
      <c r="J106" s="20">
        <f t="shared" si="5"/>
        <v>1.0124859336629022</v>
      </c>
      <c r="K106" s="20">
        <f t="shared" si="1"/>
        <v>1.0103117306534939</v>
      </c>
      <c r="L106" s="21"/>
      <c r="N106" s="25"/>
      <c r="O106" s="19"/>
      <c r="R106" s="17"/>
      <c r="S106" s="25"/>
      <c r="T106" s="18"/>
    </row>
    <row r="107" spans="2:20" ht="15" thickBot="1" x14ac:dyDescent="0.4">
      <c r="B107" t="s">
        <v>124</v>
      </c>
      <c r="C107" s="77">
        <v>44834</v>
      </c>
      <c r="E107" s="100">
        <f>ROUND((J107/J103)-1,4)</f>
        <v>7.1000000000000004E-3</v>
      </c>
      <c r="F107" s="100">
        <f>ROUND((K107/K103)-1,4)</f>
        <v>6.4000000000000003E-3</v>
      </c>
      <c r="G107" s="62"/>
      <c r="H107" s="66">
        <v>1</v>
      </c>
      <c r="I107" s="66">
        <v>1</v>
      </c>
      <c r="J107" s="66">
        <f t="shared" si="5"/>
        <v>1.0124859336629022</v>
      </c>
      <c r="K107" s="66">
        <f t="shared" si="1"/>
        <v>1.0103117306534939</v>
      </c>
      <c r="L107" s="21"/>
      <c r="N107" s="25"/>
      <c r="O107" s="19"/>
      <c r="P107" s="17"/>
      <c r="R107" s="17"/>
      <c r="S107" s="25"/>
      <c r="T107" s="18"/>
    </row>
    <row r="108" spans="2:20" ht="15" thickTop="1" x14ac:dyDescent="0.35">
      <c r="B108" t="s">
        <v>125</v>
      </c>
      <c r="C108" s="77">
        <v>44865</v>
      </c>
      <c r="E108" s="99">
        <f t="shared" ref="E108:F110" si="8">ROUND(H108-1,4)</f>
        <v>3.2000000000000002E-3</v>
      </c>
      <c r="F108" s="99">
        <f t="shared" si="8"/>
        <v>3.0000000000000001E-3</v>
      </c>
      <c r="G108" s="62"/>
      <c r="H108" s="129">
        <v>1.0032047094634202</v>
      </c>
      <c r="I108" s="129">
        <v>1.0029543399759155</v>
      </c>
      <c r="J108" s="20">
        <f>J107*H108</f>
        <v>1.0157306569160915</v>
      </c>
      <c r="K108" s="20">
        <f t="shared" ref="K108:K110" si="9">K107*I108</f>
        <v>1.0132965349874998</v>
      </c>
    </row>
    <row r="109" spans="2:20" x14ac:dyDescent="0.35">
      <c r="B109" t="s">
        <v>126</v>
      </c>
      <c r="C109" s="77">
        <v>44895</v>
      </c>
      <c r="E109" s="83">
        <f t="shared" si="8"/>
        <v>3.7000000000000002E-3</v>
      </c>
      <c r="F109" s="83">
        <f t="shared" si="8"/>
        <v>3.3999999999999998E-3</v>
      </c>
      <c r="G109" s="62"/>
      <c r="H109" s="129">
        <v>1.0037051908373438</v>
      </c>
      <c r="I109" s="129">
        <v>1.0034251491713391</v>
      </c>
      <c r="J109" s="20">
        <f t="shared" ref="J109:J110" si="10">J108*H109</f>
        <v>1.0194941328393061</v>
      </c>
      <c r="K109" s="20">
        <f t="shared" si="9"/>
        <v>1.016767226774633</v>
      </c>
    </row>
    <row r="110" spans="2:20" x14ac:dyDescent="0.35">
      <c r="B110" t="s">
        <v>127</v>
      </c>
      <c r="C110" s="77">
        <v>44926</v>
      </c>
      <c r="E110" s="83">
        <f t="shared" si="8"/>
        <v>4.1999999999999997E-3</v>
      </c>
      <c r="F110" s="83">
        <f t="shared" si="8"/>
        <v>4.0000000000000001E-3</v>
      </c>
      <c r="G110" s="62"/>
      <c r="H110" s="129">
        <v>1.0042158219375681</v>
      </c>
      <c r="I110" s="129">
        <v>1.0039874831912925</v>
      </c>
      <c r="J110" s="20">
        <f t="shared" si="10"/>
        <v>1.0237921385697519</v>
      </c>
      <c r="K110" s="20">
        <f t="shared" si="9"/>
        <v>1.020821569000854</v>
      </c>
    </row>
    <row r="111" spans="2:20" ht="15" thickBot="1" x14ac:dyDescent="0.4">
      <c r="B111" t="s">
        <v>128</v>
      </c>
      <c r="C111" s="77">
        <v>44926</v>
      </c>
      <c r="E111" s="100">
        <f>ROUND((J111/J107)-1,4)</f>
        <v>1.12E-2</v>
      </c>
      <c r="F111" s="100">
        <f>ROUND((K111/K107)-1,4)</f>
        <v>1.04E-2</v>
      </c>
      <c r="G111" s="62"/>
      <c r="H111" s="66">
        <v>1</v>
      </c>
      <c r="I111" s="66">
        <v>1</v>
      </c>
      <c r="J111" s="66">
        <f t="shared" ref="J111:K112" si="11">J110*H111</f>
        <v>1.0237921385697519</v>
      </c>
      <c r="K111" s="66">
        <f t="shared" si="11"/>
        <v>1.020821569000854</v>
      </c>
    </row>
    <row r="112" spans="2:20" ht="15" thickTop="1" x14ac:dyDescent="0.35">
      <c r="B112" t="s">
        <v>129</v>
      </c>
      <c r="C112" s="77">
        <v>44926</v>
      </c>
      <c r="E112" s="83">
        <f>ROUND(J112-1,4)</f>
        <v>2.3800000000000002E-2</v>
      </c>
      <c r="F112" s="83">
        <f>ROUND(K112-1,4)</f>
        <v>2.0799999999999999E-2</v>
      </c>
      <c r="G112" s="62"/>
      <c r="H112" s="66">
        <v>1</v>
      </c>
      <c r="I112" s="66">
        <v>1</v>
      </c>
      <c r="J112" s="66">
        <f t="shared" si="11"/>
        <v>1.0237921385697519</v>
      </c>
      <c r="K112" s="66">
        <f t="shared" si="11"/>
        <v>1.020821569000854</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4"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396</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C'!O11</f>
        <v>74473000</v>
      </c>
      <c r="E35" s="1" t="s">
        <v>48</v>
      </c>
    </row>
    <row r="36" spans="2:5" x14ac:dyDescent="0.35">
      <c r="B36" t="s">
        <v>70</v>
      </c>
      <c r="C36" s="84">
        <f>'Items B &amp; C'!P11</f>
        <v>73149000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C'!AB11</f>
        <v>5851000</v>
      </c>
      <c r="D60" s="67"/>
      <c r="E60" s="81">
        <f>'Items B &amp; C'!AD11</f>
        <v>68586000</v>
      </c>
      <c r="F60" s="81">
        <f>'Items B &amp; C'!AE11</f>
        <v>0</v>
      </c>
      <c r="G60" s="81">
        <f>'Items B &amp; C'!AF11</f>
        <v>37000</v>
      </c>
    </row>
    <row r="61" spans="2:7" x14ac:dyDescent="0.35">
      <c r="B61" t="s">
        <v>79</v>
      </c>
      <c r="C61" s="81">
        <f>'Items B &amp; C'!AG11</f>
        <v>8000</v>
      </c>
      <c r="D61" s="67"/>
      <c r="E61" s="81">
        <f>'Items B &amp; C'!AI11</f>
        <v>0</v>
      </c>
      <c r="F61" s="81">
        <f>'Items B &amp; C'!AJ11</f>
        <v>0</v>
      </c>
      <c r="G61" s="81">
        <f>'Items B &amp; C'!AK11</f>
        <v>1316000</v>
      </c>
    </row>
    <row r="64" spans="2:7"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100</v>
      </c>
      <c r="E76" s="1" t="s">
        <v>106</v>
      </c>
    </row>
    <row r="77" spans="2:5" x14ac:dyDescent="0.35">
      <c r="B77" t="s">
        <v>97</v>
      </c>
      <c r="C77" s="84">
        <v>0</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6">
        <v>1</v>
      </c>
      <c r="I95" s="66">
        <v>1</v>
      </c>
      <c r="J95" s="66">
        <f>H95</f>
        <v>1</v>
      </c>
      <c r="K95" s="66">
        <f>I95</f>
        <v>1</v>
      </c>
      <c r="O95" s="19"/>
    </row>
    <row r="96" spans="2:20" x14ac:dyDescent="0.35">
      <c r="B96" t="s">
        <v>113</v>
      </c>
      <c r="C96" s="77">
        <v>44592</v>
      </c>
      <c r="E96" s="83">
        <f t="shared" ref="E96:F98" si="0">ROUND(H96-1,4)</f>
        <v>5.9999999999999995E-4</v>
      </c>
      <c r="F96" s="83">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35">
      <c r="B97" t="s">
        <v>114</v>
      </c>
      <c r="C97" s="77">
        <v>44620</v>
      </c>
      <c r="E97" s="83">
        <f t="shared" si="0"/>
        <v>5.9999999999999995E-4</v>
      </c>
      <c r="F97" s="83">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35">
      <c r="B98" t="s">
        <v>115</v>
      </c>
      <c r="C98" s="77">
        <v>44651</v>
      </c>
      <c r="E98" s="83">
        <f t="shared" si="0"/>
        <v>6.9999999999999999E-4</v>
      </c>
      <c r="F98" s="83">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 thickBot="1" x14ac:dyDescent="0.4">
      <c r="B99" t="s">
        <v>116</v>
      </c>
      <c r="C99" s="77">
        <v>44651</v>
      </c>
      <c r="E99" s="100">
        <f>ROUND((J99/J95)-1,4)</f>
        <v>1.9E-3</v>
      </c>
      <c r="F99" s="100">
        <f>ROUND((K99/K95)-1,4)</f>
        <v>1.1999999999999999E-3</v>
      </c>
      <c r="G99" s="62"/>
      <c r="H99" s="66">
        <v>1</v>
      </c>
      <c r="I99" s="66">
        <v>1</v>
      </c>
      <c r="J99" s="66">
        <f t="shared" si="2"/>
        <v>1.0018978325478785</v>
      </c>
      <c r="K99" s="66">
        <f t="shared" si="1"/>
        <v>1.0011599043024615</v>
      </c>
      <c r="L99" s="21"/>
      <c r="O99" s="19"/>
      <c r="R99" s="17"/>
      <c r="S99" s="25"/>
      <c r="T99" s="18"/>
    </row>
    <row r="100" spans="2:20" ht="15" thickTop="1" x14ac:dyDescent="0.35">
      <c r="B100" t="s">
        <v>117</v>
      </c>
      <c r="C100" s="77">
        <v>44681</v>
      </c>
      <c r="E100" s="99">
        <f t="shared" ref="E100:F102" si="3">ROUND(H100-1,4)</f>
        <v>8.0000000000000004E-4</v>
      </c>
      <c r="F100" s="99">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35">
      <c r="B101" t="s">
        <v>118</v>
      </c>
      <c r="C101" s="77">
        <v>44712</v>
      </c>
      <c r="E101" s="83">
        <f t="shared" si="3"/>
        <v>1.1999999999999999E-3</v>
      </c>
      <c r="F101" s="83">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35">
      <c r="B102" t="s">
        <v>119</v>
      </c>
      <c r="C102" s="77">
        <v>44742</v>
      </c>
      <c r="E102" s="83">
        <f t="shared" si="3"/>
        <v>1.4E-3</v>
      </c>
      <c r="F102" s="83">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 thickBot="1" x14ac:dyDescent="0.4">
      <c r="B103" t="s">
        <v>120</v>
      </c>
      <c r="C103" s="77">
        <v>44742</v>
      </c>
      <c r="E103" s="100">
        <f>ROUND((J103/J99)-1,4)</f>
        <v>3.3999999999999998E-3</v>
      </c>
      <c r="F103" s="100">
        <f>ROUND((K103/K99)-1,4)</f>
        <v>2.7000000000000001E-3</v>
      </c>
      <c r="G103" s="62"/>
      <c r="H103" s="66">
        <v>1</v>
      </c>
      <c r="I103" s="66">
        <v>1</v>
      </c>
      <c r="J103" s="66">
        <f t="shared" si="4"/>
        <v>1.0053441112365611</v>
      </c>
      <c r="K103" s="66">
        <f t="shared" si="1"/>
        <v>1.0038878319970579</v>
      </c>
      <c r="L103" s="21"/>
      <c r="O103" s="19"/>
      <c r="R103" s="17"/>
      <c r="S103" s="25"/>
      <c r="T103" s="18"/>
    </row>
    <row r="104" spans="2:20" ht="15" thickTop="1" x14ac:dyDescent="0.35">
      <c r="B104" t="s">
        <v>121</v>
      </c>
      <c r="C104" s="77">
        <v>44773</v>
      </c>
      <c r="E104" s="99">
        <f t="shared" ref="E104:E106" si="5">ROUND(H104-1,4)</f>
        <v>2E-3</v>
      </c>
      <c r="F104" s="99">
        <f t="shared" ref="F104:F106" si="6">ROUND(I104-1,4)</f>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35">
      <c r="B105" t="s">
        <v>122</v>
      </c>
      <c r="C105" s="77">
        <v>44804</v>
      </c>
      <c r="E105" s="83">
        <f t="shared" si="5"/>
        <v>2.5000000000000001E-3</v>
      </c>
      <c r="F105" s="83">
        <f t="shared" si="6"/>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35">
      <c r="B106" t="s">
        <v>123</v>
      </c>
      <c r="C106" s="77">
        <v>44834</v>
      </c>
      <c r="E106" s="83">
        <f t="shared" si="5"/>
        <v>2.7000000000000001E-3</v>
      </c>
      <c r="F106" s="83">
        <f t="shared" si="6"/>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 thickBot="1" x14ac:dyDescent="0.4">
      <c r="B107" t="s">
        <v>124</v>
      </c>
      <c r="C107" s="77">
        <v>44834</v>
      </c>
      <c r="E107" s="100">
        <f>ROUND((J107/J103)-1,4)</f>
        <v>7.1000000000000004E-3</v>
      </c>
      <c r="F107" s="100">
        <f>ROUND((K107/K103)-1,4)</f>
        <v>6.4000000000000003E-3</v>
      </c>
      <c r="G107" s="62"/>
      <c r="H107" s="66">
        <v>1</v>
      </c>
      <c r="I107" s="66">
        <v>1</v>
      </c>
      <c r="J107" s="66">
        <f t="shared" si="4"/>
        <v>1.0125066362119823</v>
      </c>
      <c r="K107" s="66">
        <f t="shared" si="1"/>
        <v>1.0103017035319639</v>
      </c>
      <c r="L107" s="21"/>
      <c r="O107" s="19"/>
      <c r="P107" s="17"/>
      <c r="R107" s="17"/>
      <c r="S107" s="25"/>
      <c r="T107" s="18"/>
    </row>
    <row r="108" spans="2:20" ht="15" thickTop="1" x14ac:dyDescent="0.35">
      <c r="B108" t="s">
        <v>125</v>
      </c>
      <c r="C108" s="77">
        <v>44865</v>
      </c>
      <c r="E108" s="99">
        <f t="shared" ref="E108:F110" si="7">ROUND(H108-1,4)</f>
        <v>3.2000000000000002E-3</v>
      </c>
      <c r="F108" s="99">
        <f t="shared" si="7"/>
        <v>3.0000000000000001E-3</v>
      </c>
      <c r="G108" s="62"/>
      <c r="H108" s="129">
        <v>1.0032074032780767</v>
      </c>
      <c r="I108" s="129">
        <v>1.0029543429011274</v>
      </c>
      <c r="J108" s="20">
        <f>J107*H108</f>
        <v>1.015754153316043</v>
      </c>
      <c r="K108" s="20">
        <f t="shared" ref="K108:K110" si="8">K107*I108</f>
        <v>1.0132864811977904</v>
      </c>
      <c r="N108" s="25"/>
    </row>
    <row r="109" spans="2:20" x14ac:dyDescent="0.35">
      <c r="B109" t="s">
        <v>126</v>
      </c>
      <c r="C109" s="77">
        <v>44895</v>
      </c>
      <c r="E109" s="83">
        <f t="shared" si="7"/>
        <v>3.7000000000000002E-3</v>
      </c>
      <c r="F109" s="83">
        <f t="shared" si="7"/>
        <v>3.3999999999999998E-3</v>
      </c>
      <c r="G109" s="62"/>
      <c r="H109" s="129">
        <v>1.0036819593660038</v>
      </c>
      <c r="I109" s="129">
        <v>1.003402415556875</v>
      </c>
      <c r="J109" s="20">
        <f t="shared" ref="J109:J110" si="9">J108*H109</f>
        <v>1.0194941188344022</v>
      </c>
      <c r="K109" s="20">
        <f t="shared" si="8"/>
        <v>1.016734102884989</v>
      </c>
      <c r="N109" s="25"/>
    </row>
    <row r="110" spans="2:20" x14ac:dyDescent="0.35">
      <c r="B110" t="s">
        <v>127</v>
      </c>
      <c r="C110" s="77">
        <v>44926</v>
      </c>
      <c r="E110" s="83">
        <f t="shared" si="7"/>
        <v>4.1999999999999997E-3</v>
      </c>
      <c r="F110" s="83">
        <f t="shared" si="7"/>
        <v>4.0000000000000001E-3</v>
      </c>
      <c r="G110" s="62"/>
      <c r="H110" s="129">
        <v>1.0041933376903283</v>
      </c>
      <c r="I110" s="129">
        <v>1.0039779285908668</v>
      </c>
      <c r="J110" s="20">
        <f t="shared" si="9"/>
        <v>1.0237692019479785</v>
      </c>
      <c r="K110" s="20">
        <f t="shared" si="8"/>
        <v>1.0207785985421645</v>
      </c>
    </row>
    <row r="111" spans="2:20" ht="15" thickBot="1" x14ac:dyDescent="0.4">
      <c r="B111" t="s">
        <v>128</v>
      </c>
      <c r="C111" s="77">
        <v>44926</v>
      </c>
      <c r="E111" s="100">
        <f>ROUND((J111/J107)-1,4)</f>
        <v>1.11E-2</v>
      </c>
      <c r="F111" s="100">
        <f>ROUND((K111/K107)-1,4)</f>
        <v>1.04E-2</v>
      </c>
      <c r="G111" s="62"/>
      <c r="H111" s="66">
        <v>1</v>
      </c>
      <c r="I111" s="66">
        <v>1</v>
      </c>
      <c r="J111" s="66">
        <f t="shared" ref="J111:K112" si="10">J110*H111</f>
        <v>1.0237692019479785</v>
      </c>
      <c r="K111" s="66">
        <f t="shared" si="10"/>
        <v>1.0207785985421645</v>
      </c>
    </row>
    <row r="112" spans="2:20" ht="15" thickTop="1" x14ac:dyDescent="0.35">
      <c r="B112" t="s">
        <v>129</v>
      </c>
      <c r="C112" s="77">
        <v>44926</v>
      </c>
      <c r="E112" s="83">
        <f>ROUND(J112-1,4)</f>
        <v>2.3800000000000002E-2</v>
      </c>
      <c r="F112" s="83">
        <f>ROUND(K112-1,4)</f>
        <v>2.0799999999999999E-2</v>
      </c>
      <c r="G112" s="62"/>
      <c r="H112" s="66">
        <v>1</v>
      </c>
      <c r="I112" s="66">
        <v>1</v>
      </c>
      <c r="J112" s="66">
        <f t="shared" si="10"/>
        <v>1.0237692019479785</v>
      </c>
      <c r="K112" s="66">
        <f t="shared" si="10"/>
        <v>1.0207785985421645</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4"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C'!O12</f>
        <v>590004000</v>
      </c>
      <c r="E35" s="1" t="s">
        <v>48</v>
      </c>
    </row>
    <row r="36" spans="2:5" x14ac:dyDescent="0.35">
      <c r="B36" t="s">
        <v>70</v>
      </c>
      <c r="C36" s="84">
        <f>'Items B &amp; C'!P12</f>
        <v>581115000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C'!AB12</f>
        <v>50125000</v>
      </c>
      <c r="D60" s="67"/>
      <c r="E60" s="81">
        <f>'Items B &amp; C'!AD12</f>
        <v>539725000</v>
      </c>
      <c r="F60" s="81">
        <f>'Items B &amp; C'!AE12</f>
        <v>0</v>
      </c>
      <c r="G60" s="81">
        <f>'Items B &amp; C'!AF12</f>
        <v>154000</v>
      </c>
    </row>
    <row r="61" spans="2:7" x14ac:dyDescent="0.35">
      <c r="B61" t="s">
        <v>79</v>
      </c>
      <c r="C61" s="81">
        <f>'Items B &amp; C'!AG12</f>
        <v>331000</v>
      </c>
      <c r="D61" s="67"/>
      <c r="E61" s="81">
        <f>'Items B &amp; C'!AI12</f>
        <v>0</v>
      </c>
      <c r="F61" s="81">
        <f>'Items B &amp; C'!AJ12</f>
        <v>0</v>
      </c>
      <c r="G61" s="81">
        <f>'Items B &amp; C'!AK12</f>
        <v>8557000</v>
      </c>
    </row>
    <row r="64" spans="2:7" x14ac:dyDescent="0.35">
      <c r="B64" t="s">
        <v>88</v>
      </c>
      <c r="E64" s="1" t="s">
        <v>86</v>
      </c>
    </row>
    <row r="65" spans="2:5" x14ac:dyDescent="0.35">
      <c r="B65" t="s">
        <v>85</v>
      </c>
      <c r="C65" s="84">
        <v>90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9</v>
      </c>
      <c r="E73" s="1" t="s">
        <v>103</v>
      </c>
    </row>
    <row r="74" spans="2:5" x14ac:dyDescent="0.35">
      <c r="B74" t="s">
        <v>94</v>
      </c>
      <c r="C74" s="84">
        <v>0</v>
      </c>
      <c r="E74" s="1" t="s">
        <v>104</v>
      </c>
    </row>
    <row r="75" spans="2:5" x14ac:dyDescent="0.35">
      <c r="B75" t="s">
        <v>95</v>
      </c>
      <c r="C75" s="84">
        <v>52</v>
      </c>
      <c r="E75" s="1" t="s">
        <v>105</v>
      </c>
    </row>
    <row r="76" spans="2:5" x14ac:dyDescent="0.35">
      <c r="B76" t="s">
        <v>96</v>
      </c>
      <c r="C76" s="84">
        <v>30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9</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8.0000000000000004E-4</v>
      </c>
      <c r="F96" s="83">
        <f t="shared" si="0"/>
        <v>5.9999999999999995E-4</v>
      </c>
      <c r="G96" s="22"/>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35">
      <c r="B97" t="s">
        <v>114</v>
      </c>
      <c r="C97" s="77">
        <v>44620</v>
      </c>
      <c r="E97" s="83">
        <f t="shared" si="0"/>
        <v>8.0000000000000004E-4</v>
      </c>
      <c r="F97" s="83">
        <f t="shared" si="0"/>
        <v>5.0000000000000001E-4</v>
      </c>
      <c r="G97" s="2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35">
      <c r="B98" t="s">
        <v>115</v>
      </c>
      <c r="C98" s="77">
        <v>44651</v>
      </c>
      <c r="E98" s="83">
        <f t="shared" si="0"/>
        <v>8.9999999999999998E-4</v>
      </c>
      <c r="F98" s="83">
        <f t="shared" si="0"/>
        <v>5.9999999999999995E-4</v>
      </c>
      <c r="G98" s="22"/>
      <c r="H98" s="20">
        <v>1.0008615238974123</v>
      </c>
      <c r="I98" s="20">
        <v>1.0005936437633554</v>
      </c>
      <c r="J98" s="20">
        <f t="shared" si="2"/>
        <v>1.0024805550392397</v>
      </c>
      <c r="K98" s="20">
        <f t="shared" si="1"/>
        <v>1.0016853233464378</v>
      </c>
      <c r="L98" s="21"/>
      <c r="N98" s="25"/>
      <c r="O98" s="19"/>
      <c r="P98" s="17"/>
      <c r="R98" s="17"/>
      <c r="S98" s="25"/>
      <c r="T98" s="18"/>
    </row>
    <row r="99" spans="2:20" ht="15" thickBot="1" x14ac:dyDescent="0.4">
      <c r="B99" t="s">
        <v>116</v>
      </c>
      <c r="C99" s="77">
        <v>44651</v>
      </c>
      <c r="E99" s="100">
        <f>ROUND((J99/J95)-1,4)</f>
        <v>2.5000000000000001E-3</v>
      </c>
      <c r="F99" s="100">
        <f>ROUND((K99/K95)-1,4)</f>
        <v>1.6999999999999999E-3</v>
      </c>
      <c r="G99" s="22"/>
      <c r="H99" s="66">
        <v>1</v>
      </c>
      <c r="I99" s="66">
        <v>1</v>
      </c>
      <c r="J99" s="66">
        <f t="shared" si="2"/>
        <v>1.0024805550392397</v>
      </c>
      <c r="K99" s="66">
        <f t="shared" si="1"/>
        <v>1.0016853233464378</v>
      </c>
      <c r="L99" s="21"/>
      <c r="N99" s="25"/>
      <c r="O99" s="19"/>
      <c r="R99" s="17"/>
      <c r="S99" s="25"/>
      <c r="T99" s="18"/>
    </row>
    <row r="100" spans="2:20" ht="15" thickTop="1" x14ac:dyDescent="0.35">
      <c r="B100" t="s">
        <v>117</v>
      </c>
      <c r="C100" s="77">
        <v>44681</v>
      </c>
      <c r="E100" s="99">
        <f t="shared" ref="E100:F102" si="3">ROUND(H100-1,4)</f>
        <v>1.1000000000000001E-3</v>
      </c>
      <c r="F100" s="99">
        <f t="shared" si="3"/>
        <v>8.9999999999999998E-4</v>
      </c>
      <c r="G100" s="22"/>
      <c r="H100" s="20">
        <v>1.0011496827787854</v>
      </c>
      <c r="I100" s="20">
        <v>1.000917000599989</v>
      </c>
      <c r="J100" s="20">
        <f>J99*H100</f>
        <v>1.0036330896694354</v>
      </c>
      <c r="K100" s="20">
        <f t="shared" si="1"/>
        <v>1.0026038693889467</v>
      </c>
      <c r="L100" s="21"/>
      <c r="N100" s="25"/>
      <c r="O100" s="19"/>
      <c r="R100" s="17"/>
      <c r="S100" s="25"/>
      <c r="T100" s="18"/>
    </row>
    <row r="101" spans="2:20" x14ac:dyDescent="0.35">
      <c r="B101" t="s">
        <v>118</v>
      </c>
      <c r="C101" s="77">
        <v>44712</v>
      </c>
      <c r="E101" s="83">
        <f t="shared" si="3"/>
        <v>1.6000000000000001E-3</v>
      </c>
      <c r="F101" s="83">
        <f t="shared" si="3"/>
        <v>1.2999999999999999E-3</v>
      </c>
      <c r="G101" s="2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35">
      <c r="B102" t="s">
        <v>119</v>
      </c>
      <c r="C102" s="77">
        <v>44742</v>
      </c>
      <c r="E102" s="83">
        <f t="shared" si="3"/>
        <v>1.5E-3</v>
      </c>
      <c r="F102" s="83">
        <f t="shared" si="3"/>
        <v>1.1999999999999999E-3</v>
      </c>
      <c r="G102" s="22"/>
      <c r="H102" s="20">
        <v>1.0015341894081575</v>
      </c>
      <c r="I102" s="20">
        <v>1.0012143526081618</v>
      </c>
      <c r="J102" s="20">
        <f t="shared" si="4"/>
        <v>1.0067445433316677</v>
      </c>
      <c r="K102" s="20">
        <f t="shared" si="1"/>
        <v>1.0050825924106699</v>
      </c>
      <c r="L102" s="21"/>
      <c r="N102" s="25"/>
      <c r="O102" s="19"/>
      <c r="R102" s="17"/>
      <c r="S102" s="25"/>
      <c r="T102" s="18"/>
    </row>
    <row r="103" spans="2:20" ht="15" thickBot="1" x14ac:dyDescent="0.4">
      <c r="B103" t="s">
        <v>120</v>
      </c>
      <c r="C103" s="77">
        <v>44742</v>
      </c>
      <c r="E103" s="100">
        <f>ROUND((J103/J99)-1,4)</f>
        <v>4.3E-3</v>
      </c>
      <c r="F103" s="100">
        <f>ROUND((K103/K99)-1,4)</f>
        <v>3.3999999999999998E-3</v>
      </c>
      <c r="G103" s="22"/>
      <c r="H103" s="66">
        <v>1</v>
      </c>
      <c r="I103" s="66">
        <v>1</v>
      </c>
      <c r="J103" s="66">
        <f t="shared" si="4"/>
        <v>1.0067445433316677</v>
      </c>
      <c r="K103" s="66">
        <f t="shared" si="1"/>
        <v>1.0050825924106699</v>
      </c>
      <c r="L103" s="21"/>
      <c r="N103" s="25"/>
      <c r="O103" s="19"/>
      <c r="R103" s="17"/>
      <c r="S103" s="25"/>
      <c r="T103" s="18"/>
    </row>
    <row r="104" spans="2:20" ht="15" thickTop="1" x14ac:dyDescent="0.35">
      <c r="B104" t="s">
        <v>121</v>
      </c>
      <c r="C104" s="77">
        <v>44773</v>
      </c>
      <c r="E104" s="99">
        <f t="shared" ref="E104:F106" si="5">ROUND(H104-1,4)</f>
        <v>2.3999999999999998E-3</v>
      </c>
      <c r="F104" s="99">
        <f t="shared" si="5"/>
        <v>1.9E-3</v>
      </c>
      <c r="G104" s="2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35">
      <c r="B105" t="s">
        <v>122</v>
      </c>
      <c r="C105" s="77">
        <v>44804</v>
      </c>
      <c r="E105" s="83">
        <f t="shared" si="5"/>
        <v>2.8999999999999998E-3</v>
      </c>
      <c r="F105" s="83">
        <f t="shared" si="5"/>
        <v>2.5000000000000001E-3</v>
      </c>
      <c r="G105" s="22"/>
      <c r="H105" s="20">
        <v>1.0029154256276425</v>
      </c>
      <c r="I105" s="20">
        <v>1.0025109819517843</v>
      </c>
      <c r="J105" s="20">
        <f t="shared" si="4"/>
        <v>1.0120643170365951</v>
      </c>
      <c r="K105" s="20">
        <f t="shared" si="1"/>
        <v>1.0095668161632871</v>
      </c>
      <c r="L105" s="21"/>
      <c r="N105" s="25"/>
      <c r="O105" s="19"/>
      <c r="R105" s="17"/>
      <c r="S105" s="25"/>
      <c r="T105" s="18"/>
    </row>
    <row r="106" spans="2:20" x14ac:dyDescent="0.35">
      <c r="B106" t="s">
        <v>123</v>
      </c>
      <c r="C106" s="77">
        <v>44834</v>
      </c>
      <c r="E106" s="83">
        <f t="shared" si="5"/>
        <v>2.7000000000000001E-3</v>
      </c>
      <c r="F106" s="83">
        <f t="shared" si="5"/>
        <v>2.3999999999999998E-3</v>
      </c>
      <c r="G106" s="22"/>
      <c r="H106" s="20">
        <v>1.0027488099344724</v>
      </c>
      <c r="I106" s="20">
        <v>1.0024237592103307</v>
      </c>
      <c r="J106" s="20">
        <f t="shared" si="4"/>
        <v>1.0148462894855903</v>
      </c>
      <c r="K106" s="20">
        <f t="shared" si="1"/>
        <v>1.0120137630324071</v>
      </c>
      <c r="L106" s="21"/>
      <c r="N106" s="25"/>
      <c r="O106" s="19"/>
      <c r="R106" s="17"/>
      <c r="S106" s="25"/>
      <c r="T106" s="18"/>
    </row>
    <row r="107" spans="2:20" ht="15" thickBot="1" x14ac:dyDescent="0.4">
      <c r="B107" t="s">
        <v>124</v>
      </c>
      <c r="C107" s="77">
        <v>44834</v>
      </c>
      <c r="E107" s="100">
        <f>ROUND((J107/J103)-1,4)</f>
        <v>8.0000000000000002E-3</v>
      </c>
      <c r="F107" s="100">
        <f>ROUND((K107/K103)-1,4)</f>
        <v>6.8999999999999999E-3</v>
      </c>
      <c r="G107" s="22"/>
      <c r="H107" s="66">
        <v>1</v>
      </c>
      <c r="I107" s="66">
        <v>1</v>
      </c>
      <c r="J107" s="66">
        <f t="shared" si="4"/>
        <v>1.0148462894855903</v>
      </c>
      <c r="K107" s="66">
        <f t="shared" si="1"/>
        <v>1.0120137630324071</v>
      </c>
      <c r="L107" s="21"/>
      <c r="N107" s="25"/>
      <c r="O107" s="19"/>
      <c r="P107" s="17"/>
      <c r="R107" s="17"/>
      <c r="S107" s="25"/>
      <c r="T107" s="18"/>
    </row>
    <row r="108" spans="2:20" ht="15" thickTop="1" x14ac:dyDescent="0.35">
      <c r="B108" t="s">
        <v>125</v>
      </c>
      <c r="C108" s="77">
        <v>44865</v>
      </c>
      <c r="E108" s="99">
        <f t="shared" ref="E108:F110" si="6">ROUND(H108-1,4)</f>
        <v>3.3999999999999998E-3</v>
      </c>
      <c r="F108" s="99">
        <f t="shared" si="6"/>
        <v>3.2000000000000002E-3</v>
      </c>
      <c r="G108" s="62"/>
      <c r="H108" s="129">
        <v>1.0033927843682366</v>
      </c>
      <c r="I108" s="129">
        <v>1.0031897670639165</v>
      </c>
      <c r="J108" s="20">
        <f>J107*H108</f>
        <v>1.0182894441127199</v>
      </c>
      <c r="K108" s="20">
        <f t="shared" ref="K108:K110" si="7">K107*I108</f>
        <v>1.0152418512019581</v>
      </c>
      <c r="L108" s="21"/>
    </row>
    <row r="109" spans="2:20" x14ac:dyDescent="0.35">
      <c r="B109" t="s">
        <v>126</v>
      </c>
      <c r="C109" s="77">
        <v>44895</v>
      </c>
      <c r="E109" s="83">
        <f t="shared" si="6"/>
        <v>4.1000000000000003E-3</v>
      </c>
      <c r="F109" s="83">
        <f t="shared" si="6"/>
        <v>3.7000000000000002E-3</v>
      </c>
      <c r="G109" s="62"/>
      <c r="H109" s="129">
        <v>1.0041104084991606</v>
      </c>
      <c r="I109" s="129">
        <v>1.0037389584268792</v>
      </c>
      <c r="J109" s="20">
        <f t="shared" ref="J109:J110" si="8">J108*H109</f>
        <v>1.0224750296984064</v>
      </c>
      <c r="K109" s="20">
        <f t="shared" si="7"/>
        <v>1.0190377982768302</v>
      </c>
      <c r="L109" s="21"/>
    </row>
    <row r="110" spans="2:20" x14ac:dyDescent="0.35">
      <c r="B110" t="s">
        <v>127</v>
      </c>
      <c r="C110" s="77">
        <v>44926</v>
      </c>
      <c r="E110" s="83">
        <f t="shared" si="6"/>
        <v>4.1000000000000003E-3</v>
      </c>
      <c r="F110" s="83">
        <f t="shared" si="6"/>
        <v>3.8E-3</v>
      </c>
      <c r="G110" s="62"/>
      <c r="H110" s="129">
        <v>1.0041205709047052</v>
      </c>
      <c r="I110" s="129">
        <v>1.003781049166959</v>
      </c>
      <c r="J110" s="20">
        <f t="shared" si="8"/>
        <v>1.0266882105565693</v>
      </c>
      <c r="K110" s="20">
        <f t="shared" si="7"/>
        <v>1.0228908302951045</v>
      </c>
      <c r="L110" s="21"/>
    </row>
    <row r="111" spans="2:20" ht="15" thickBot="1" x14ac:dyDescent="0.4">
      <c r="B111" t="s">
        <v>128</v>
      </c>
      <c r="C111" s="77">
        <v>44926</v>
      </c>
      <c r="E111" s="100">
        <f>ROUND((J111/J107)-1,4)</f>
        <v>1.17E-2</v>
      </c>
      <c r="F111" s="100">
        <f>ROUND((K111/K107)-1,4)</f>
        <v>1.0699999999999999E-2</v>
      </c>
      <c r="G111" s="62"/>
      <c r="H111" s="66">
        <v>1</v>
      </c>
      <c r="I111" s="66">
        <v>1</v>
      </c>
      <c r="J111" s="66">
        <f t="shared" ref="J111:K112" si="9">J110*H111</f>
        <v>1.0266882105565693</v>
      </c>
      <c r="K111" s="66">
        <f t="shared" si="9"/>
        <v>1.0228908302951045</v>
      </c>
      <c r="L111" s="21"/>
    </row>
    <row r="112" spans="2:20" ht="15" thickTop="1" x14ac:dyDescent="0.35">
      <c r="B112" t="s">
        <v>129</v>
      </c>
      <c r="C112" s="77">
        <v>44926</v>
      </c>
      <c r="E112" s="83">
        <f>ROUND(J112-1,4)</f>
        <v>2.6700000000000002E-2</v>
      </c>
      <c r="F112" s="83">
        <f>ROUND(K112-1,4)</f>
        <v>2.29E-2</v>
      </c>
      <c r="G112" s="62"/>
      <c r="H112" s="66">
        <v>1</v>
      </c>
      <c r="I112" s="66">
        <v>1</v>
      </c>
      <c r="J112" s="66">
        <f t="shared" si="9"/>
        <v>1.0266882105565693</v>
      </c>
      <c r="K112" s="66">
        <f t="shared" si="9"/>
        <v>1.0228908302951045</v>
      </c>
      <c r="L112" s="21"/>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7"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C'!O13</f>
        <v>211477000</v>
      </c>
      <c r="E35" s="1" t="s">
        <v>48</v>
      </c>
    </row>
    <row r="36" spans="2:5" x14ac:dyDescent="0.35">
      <c r="B36" t="s">
        <v>70</v>
      </c>
      <c r="C36" s="84">
        <f>'Items B &amp; C'!P13</f>
        <v>207447000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C'!AB13</f>
        <v>10804000</v>
      </c>
      <c r="D60" s="67"/>
      <c r="E60" s="81">
        <f>'Items B &amp; C'!AD13</f>
        <v>200615000</v>
      </c>
      <c r="F60" s="81">
        <f>'Items B &amp; C'!AE13</f>
        <v>0</v>
      </c>
      <c r="G60" s="81">
        <f>'Items B &amp; C'!AF13</f>
        <v>57000</v>
      </c>
      <c r="N60" s="24"/>
    </row>
    <row r="61" spans="2:14" x14ac:dyDescent="0.35">
      <c r="B61" t="s">
        <v>79</v>
      </c>
      <c r="C61" s="81">
        <f>'Items B &amp; C'!AG13</f>
        <v>32000</v>
      </c>
      <c r="D61" s="67"/>
      <c r="E61" s="81">
        <f>'Items B &amp; C'!AI13</f>
        <v>0</v>
      </c>
      <c r="F61" s="81">
        <f>'Items B &amp; C'!AJ13</f>
        <v>0</v>
      </c>
      <c r="G61" s="81">
        <f>'Items B &amp; C'!AK13</f>
        <v>3998000</v>
      </c>
      <c r="N61" s="24"/>
    </row>
    <row r="64" spans="2:14" x14ac:dyDescent="0.35">
      <c r="B64" t="s">
        <v>88</v>
      </c>
      <c r="E64" s="1" t="s">
        <v>86</v>
      </c>
    </row>
    <row r="65" spans="2:5" x14ac:dyDescent="0.35">
      <c r="B65" t="s">
        <v>85</v>
      </c>
      <c r="C65" s="84">
        <v>95</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45</v>
      </c>
      <c r="E73" s="1" t="s">
        <v>103</v>
      </c>
    </row>
    <row r="74" spans="2:5" x14ac:dyDescent="0.35">
      <c r="B74" t="s">
        <v>94</v>
      </c>
      <c r="C74" s="84">
        <v>0</v>
      </c>
      <c r="E74" s="1" t="s">
        <v>104</v>
      </c>
    </row>
    <row r="75" spans="2:5" x14ac:dyDescent="0.35">
      <c r="B75" t="s">
        <v>95</v>
      </c>
      <c r="C75" s="84">
        <v>37</v>
      </c>
      <c r="E75" s="1" t="s">
        <v>105</v>
      </c>
    </row>
    <row r="76" spans="2:5" x14ac:dyDescent="0.35">
      <c r="B76" t="s">
        <v>96</v>
      </c>
      <c r="C76" s="84">
        <v>17</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6.9999999999999999E-4</v>
      </c>
      <c r="F96" s="83">
        <f t="shared" si="0"/>
        <v>4.0000000000000002E-4</v>
      </c>
      <c r="G96" s="22"/>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35">
      <c r="B97" t="s">
        <v>114</v>
      </c>
      <c r="C97" s="77">
        <v>44620</v>
      </c>
      <c r="E97" s="83">
        <f t="shared" si="0"/>
        <v>6.9999999999999999E-4</v>
      </c>
      <c r="F97" s="83">
        <f t="shared" si="0"/>
        <v>4.0000000000000002E-4</v>
      </c>
      <c r="G97" s="2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35">
      <c r="B98" t="s">
        <v>115</v>
      </c>
      <c r="C98" s="77">
        <v>44651</v>
      </c>
      <c r="E98" s="83">
        <f t="shared" si="0"/>
        <v>8.0000000000000004E-4</v>
      </c>
      <c r="F98" s="83">
        <f t="shared" si="0"/>
        <v>5.9999999999999995E-4</v>
      </c>
      <c r="G98" s="22"/>
      <c r="H98" s="20">
        <v>1.0008000625548681</v>
      </c>
      <c r="I98" s="20">
        <v>1.0005672460922135</v>
      </c>
      <c r="J98" s="20">
        <f t="shared" si="2"/>
        <v>1.0021732170344271</v>
      </c>
      <c r="K98" s="20">
        <f t="shared" si="1"/>
        <v>1.0014101161369229</v>
      </c>
      <c r="L98" s="21"/>
      <c r="N98" s="25"/>
      <c r="O98" s="19"/>
      <c r="P98" s="17"/>
      <c r="R98" s="17"/>
      <c r="S98" s="25"/>
      <c r="T98" s="18"/>
    </row>
    <row r="99" spans="2:20" ht="15" thickBot="1" x14ac:dyDescent="0.4">
      <c r="B99" t="s">
        <v>116</v>
      </c>
      <c r="C99" s="77">
        <v>44651</v>
      </c>
      <c r="E99" s="100">
        <f>ROUND((J99/J95)-1,4)</f>
        <v>2.2000000000000001E-3</v>
      </c>
      <c r="F99" s="100">
        <f>ROUND((K99/K95)-1,4)</f>
        <v>1.4E-3</v>
      </c>
      <c r="G99" s="22"/>
      <c r="H99" s="66">
        <v>1</v>
      </c>
      <c r="I99" s="66">
        <v>1</v>
      </c>
      <c r="J99" s="66">
        <f t="shared" si="2"/>
        <v>1.0021732170344271</v>
      </c>
      <c r="K99" s="66">
        <f t="shared" si="1"/>
        <v>1.0014101161369229</v>
      </c>
      <c r="L99" s="21"/>
      <c r="N99" s="25"/>
      <c r="O99" s="19"/>
      <c r="R99" s="17"/>
      <c r="S99" s="25"/>
      <c r="T99" s="18"/>
    </row>
    <row r="100" spans="2:20" ht="15" thickTop="1" x14ac:dyDescent="0.35">
      <c r="B100" t="s">
        <v>117</v>
      </c>
      <c r="C100" s="77">
        <v>44681</v>
      </c>
      <c r="E100" s="99">
        <f t="shared" ref="E100:F102" si="3">ROUND(H100-1,4)</f>
        <v>8.9999999999999998E-4</v>
      </c>
      <c r="F100" s="99">
        <f t="shared" si="3"/>
        <v>6.9999999999999999E-4</v>
      </c>
      <c r="G100" s="22"/>
      <c r="H100" s="20">
        <v>1.0009173182164566</v>
      </c>
      <c r="I100" s="20">
        <v>1.0007022225729756</v>
      </c>
      <c r="J100" s="20">
        <f>J99*H100</f>
        <v>1.0030925287824577</v>
      </c>
      <c r="K100" s="20">
        <f t="shared" si="1"/>
        <v>1.0021133289252804</v>
      </c>
      <c r="L100" s="21"/>
      <c r="N100" s="25"/>
      <c r="O100" s="19"/>
      <c r="R100" s="17"/>
      <c r="S100" s="25"/>
      <c r="T100" s="18"/>
    </row>
    <row r="101" spans="2:20" x14ac:dyDescent="0.35">
      <c r="B101" t="s">
        <v>118</v>
      </c>
      <c r="C101" s="77">
        <v>44712</v>
      </c>
      <c r="E101" s="83">
        <f t="shared" si="3"/>
        <v>1.1999999999999999E-3</v>
      </c>
      <c r="F101" s="83">
        <f t="shared" si="3"/>
        <v>1E-3</v>
      </c>
      <c r="G101" s="2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35">
      <c r="B102" t="s">
        <v>119</v>
      </c>
      <c r="C102" s="77">
        <v>44742</v>
      </c>
      <c r="E102" s="83">
        <f t="shared" si="3"/>
        <v>1.5E-3</v>
      </c>
      <c r="F102" s="83">
        <f t="shared" si="3"/>
        <v>1.2999999999999999E-3</v>
      </c>
      <c r="G102" s="22"/>
      <c r="H102" s="20">
        <v>1.0015157071899703</v>
      </c>
      <c r="I102" s="20">
        <v>1.0012774645180158</v>
      </c>
      <c r="J102" s="20">
        <f t="shared" si="4"/>
        <v>1.0058488110932122</v>
      </c>
      <c r="K102" s="20">
        <f t="shared" si="1"/>
        <v>1.0043785705569397</v>
      </c>
      <c r="L102" s="21"/>
      <c r="N102" s="25"/>
      <c r="O102" s="19"/>
      <c r="R102" s="17"/>
      <c r="S102" s="25"/>
      <c r="T102" s="18"/>
    </row>
    <row r="103" spans="2:20" ht="15" thickBot="1" x14ac:dyDescent="0.4">
      <c r="B103" t="s">
        <v>120</v>
      </c>
      <c r="C103" s="77">
        <v>44742</v>
      </c>
      <c r="E103" s="100">
        <f>ROUND((J103/J99)-1,4)</f>
        <v>3.7000000000000002E-3</v>
      </c>
      <c r="F103" s="100">
        <f>ROUND((K103/K99)-1,4)</f>
        <v>3.0000000000000001E-3</v>
      </c>
      <c r="G103" s="22"/>
      <c r="H103" s="66">
        <v>1</v>
      </c>
      <c r="I103" s="66">
        <v>1</v>
      </c>
      <c r="J103" s="66">
        <f t="shared" si="4"/>
        <v>1.0058488110932122</v>
      </c>
      <c r="K103" s="66">
        <f t="shared" si="1"/>
        <v>1.0043785705569397</v>
      </c>
      <c r="L103" s="21"/>
      <c r="N103" s="25"/>
      <c r="O103" s="19"/>
      <c r="R103" s="17"/>
      <c r="S103" s="25"/>
      <c r="T103" s="18"/>
    </row>
    <row r="104" spans="2:20" ht="15" thickTop="1" x14ac:dyDescent="0.35">
      <c r="B104" t="s">
        <v>121</v>
      </c>
      <c r="C104" s="77">
        <v>44773</v>
      </c>
      <c r="E104" s="99">
        <f t="shared" ref="E104:F106" si="5">ROUND(H104-1,4)</f>
        <v>2E-3</v>
      </c>
      <c r="F104" s="99">
        <f t="shared" si="5"/>
        <v>1.8E-3</v>
      </c>
      <c r="G104" s="2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35">
      <c r="B105" t="s">
        <v>122</v>
      </c>
      <c r="C105" s="77">
        <v>44804</v>
      </c>
      <c r="E105" s="83">
        <f t="shared" si="5"/>
        <v>2.5999999999999999E-3</v>
      </c>
      <c r="F105" s="83">
        <f t="shared" si="5"/>
        <v>2.3E-3</v>
      </c>
      <c r="G105" s="22"/>
      <c r="H105" s="20">
        <v>1.0025524983680481</v>
      </c>
      <c r="I105" s="20">
        <v>1.0022922517109771</v>
      </c>
      <c r="J105" s="20">
        <f t="shared" si="4"/>
        <v>1.0104647449718664</v>
      </c>
      <c r="K105" s="20">
        <f t="shared" si="1"/>
        <v>1.0084727155308419</v>
      </c>
      <c r="L105" s="21"/>
      <c r="N105" s="25"/>
      <c r="O105" s="19"/>
      <c r="R105" s="17"/>
      <c r="S105" s="25"/>
      <c r="T105" s="18"/>
    </row>
    <row r="106" spans="2:20" x14ac:dyDescent="0.35">
      <c r="B106" t="s">
        <v>123</v>
      </c>
      <c r="C106" s="77">
        <v>44834</v>
      </c>
      <c r="E106" s="83">
        <f t="shared" si="5"/>
        <v>2.8E-3</v>
      </c>
      <c r="F106" s="83">
        <f t="shared" si="5"/>
        <v>2.5000000000000001E-3</v>
      </c>
      <c r="G106" s="22"/>
      <c r="H106" s="20">
        <v>1.0027629889258678</v>
      </c>
      <c r="I106" s="20">
        <v>1.0025474539237655</v>
      </c>
      <c r="J106" s="20">
        <f t="shared" si="4"/>
        <v>1.0132566478722036</v>
      </c>
      <c r="K106" s="20">
        <f t="shared" si="1"/>
        <v>1.0110417533070315</v>
      </c>
      <c r="L106" s="21"/>
      <c r="N106" s="25"/>
      <c r="O106" s="19"/>
      <c r="R106" s="17"/>
      <c r="S106" s="25"/>
      <c r="T106" s="18"/>
    </row>
    <row r="107" spans="2:20" ht="15" thickBot="1" x14ac:dyDescent="0.4">
      <c r="B107" t="s">
        <v>124</v>
      </c>
      <c r="C107" s="77">
        <v>44834</v>
      </c>
      <c r="E107" s="100">
        <f>ROUND((J107/J103)-1,4)</f>
        <v>7.4000000000000003E-3</v>
      </c>
      <c r="F107" s="100">
        <f>ROUND((K107/K103)-1,4)</f>
        <v>6.6E-3</v>
      </c>
      <c r="G107" s="22"/>
      <c r="H107" s="66">
        <v>1</v>
      </c>
      <c r="I107" s="66">
        <v>1</v>
      </c>
      <c r="J107" s="66">
        <f t="shared" si="4"/>
        <v>1.0132566478722036</v>
      </c>
      <c r="K107" s="66">
        <f t="shared" si="1"/>
        <v>1.0110417533070315</v>
      </c>
      <c r="L107" s="21"/>
      <c r="N107" s="25"/>
      <c r="O107" s="19"/>
      <c r="P107" s="17"/>
      <c r="R107" s="17"/>
      <c r="S107" s="25"/>
      <c r="T107" s="18"/>
    </row>
    <row r="108" spans="2:20" ht="15" thickTop="1" x14ac:dyDescent="0.35">
      <c r="B108" t="s">
        <v>125</v>
      </c>
      <c r="C108" s="77">
        <v>44865</v>
      </c>
      <c r="E108" s="99">
        <f t="shared" ref="E108:F110" si="6">ROUND(H108-1,4)</f>
        <v>3.3E-3</v>
      </c>
      <c r="F108" s="99">
        <f t="shared" si="6"/>
        <v>3.0000000000000001E-3</v>
      </c>
      <c r="G108" s="62"/>
      <c r="H108" s="129">
        <v>1.0033339672340633</v>
      </c>
      <c r="I108" s="129">
        <v>1.0030403149953957</v>
      </c>
      <c r="J108" s="20">
        <f>J107*H108</f>
        <v>1.0166348123359064</v>
      </c>
      <c r="K108" s="20">
        <f t="shared" ref="K108:K110" si="7">K107*I108</f>
        <v>1.0141156387105821</v>
      </c>
    </row>
    <row r="109" spans="2:20" x14ac:dyDescent="0.35">
      <c r="B109" t="s">
        <v>126</v>
      </c>
      <c r="C109" s="77">
        <v>44895</v>
      </c>
      <c r="E109" s="83">
        <f t="shared" si="6"/>
        <v>3.8E-3</v>
      </c>
      <c r="F109" s="83">
        <f t="shared" si="6"/>
        <v>3.5000000000000001E-3</v>
      </c>
      <c r="G109" s="62"/>
      <c r="H109" s="129">
        <v>1.0038469042420279</v>
      </c>
      <c r="I109" s="129">
        <v>1.0035103594898063</v>
      </c>
      <c r="J109" s="20">
        <f t="shared" ref="J109:J110" si="8">J108*H109</f>
        <v>1.0205457091080747</v>
      </c>
      <c r="K109" s="20">
        <f t="shared" si="7"/>
        <v>1.0176755491666907</v>
      </c>
    </row>
    <row r="110" spans="2:20" x14ac:dyDescent="0.35">
      <c r="B110" t="s">
        <v>127</v>
      </c>
      <c r="C110" s="77">
        <v>44926</v>
      </c>
      <c r="E110" s="83">
        <f t="shared" si="6"/>
        <v>4.4000000000000003E-3</v>
      </c>
      <c r="F110" s="83">
        <f t="shared" si="6"/>
        <v>4.1000000000000003E-3</v>
      </c>
      <c r="G110" s="62"/>
      <c r="H110" s="129">
        <v>1.0043609500847623</v>
      </c>
      <c r="I110" s="129">
        <v>1.0040883022768921</v>
      </c>
      <c r="J110" s="20">
        <f t="shared" si="8"/>
        <v>1.0249962580047134</v>
      </c>
      <c r="K110" s="20">
        <f t="shared" si="7"/>
        <v>1.0218361144314863</v>
      </c>
    </row>
    <row r="111" spans="2:20" ht="15" thickBot="1" x14ac:dyDescent="0.4">
      <c r="B111" t="s">
        <v>128</v>
      </c>
      <c r="C111" s="77">
        <v>44926</v>
      </c>
      <c r="E111" s="100">
        <f>ROUND((J111/J107)-1,4)</f>
        <v>1.1599999999999999E-2</v>
      </c>
      <c r="F111" s="100">
        <f>ROUND((K111/K107)-1,4)</f>
        <v>1.0699999999999999E-2</v>
      </c>
      <c r="G111" s="62"/>
      <c r="H111" s="66">
        <v>1</v>
      </c>
      <c r="I111" s="66">
        <v>1</v>
      </c>
      <c r="J111" s="66">
        <f t="shared" ref="J111:K112" si="9">J110*H111</f>
        <v>1.0249962580047134</v>
      </c>
      <c r="K111" s="66">
        <f t="shared" si="9"/>
        <v>1.0218361144314863</v>
      </c>
    </row>
    <row r="112" spans="2:20" ht="15" thickTop="1" x14ac:dyDescent="0.35">
      <c r="B112" t="s">
        <v>129</v>
      </c>
      <c r="C112" s="77">
        <v>44926</v>
      </c>
      <c r="E112" s="83">
        <f>ROUND(J112-1,4)</f>
        <v>2.5000000000000001E-2</v>
      </c>
      <c r="F112" s="83">
        <f>ROUND(K112-1,4)</f>
        <v>2.18E-2</v>
      </c>
      <c r="G112" s="62"/>
      <c r="H112" s="66">
        <v>1</v>
      </c>
      <c r="I112" s="66">
        <v>1</v>
      </c>
      <c r="J112" s="66">
        <f t="shared" si="9"/>
        <v>1.0249962580047134</v>
      </c>
      <c r="K112" s="66">
        <f t="shared" si="9"/>
        <v>1.0218361144314863</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6" workbookViewId="0">
      <selection activeCell="H108" sqref="H108:I11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417</v>
      </c>
      <c r="B1" s="7" t="s">
        <v>34</v>
      </c>
    </row>
    <row r="2" spans="1:3" x14ac:dyDescent="0.35">
      <c r="B2" s="1" t="s">
        <v>50</v>
      </c>
    </row>
    <row r="4" spans="1:3" x14ac:dyDescent="0.35">
      <c r="B4" s="5" t="s">
        <v>51</v>
      </c>
    </row>
    <row r="5" spans="1:3" x14ac:dyDescent="0.35">
      <c r="B5" s="5"/>
    </row>
    <row r="6" spans="1:3" x14ac:dyDescent="0.35">
      <c r="B6" s="10" t="s">
        <v>66</v>
      </c>
      <c r="C6" s="37" t="s">
        <v>415</v>
      </c>
    </row>
    <row r="7" spans="1:3" x14ac:dyDescent="0.35">
      <c r="B7" s="10" t="s">
        <v>35</v>
      </c>
      <c r="C7" s="44" t="s">
        <v>417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C'!O14</f>
        <v>101745000</v>
      </c>
      <c r="E35" s="1" t="s">
        <v>48</v>
      </c>
    </row>
    <row r="36" spans="2:5" x14ac:dyDescent="0.35">
      <c r="B36" t="s">
        <v>70</v>
      </c>
      <c r="C36" s="84">
        <f>'Items B &amp; C'!P14</f>
        <v>92484000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C'!AB14</f>
        <v>12991000</v>
      </c>
      <c r="D60" s="67"/>
      <c r="E60" s="81">
        <f>'Items B &amp; C'!AD14</f>
        <v>88750000</v>
      </c>
      <c r="F60" s="81">
        <f>'Items B &amp; C'!AE14</f>
        <v>0</v>
      </c>
      <c r="G60" s="81">
        <f>'Items B &amp; C'!AF14</f>
        <v>4000</v>
      </c>
      <c r="N60" s="24"/>
    </row>
    <row r="61" spans="2:14" x14ac:dyDescent="0.35">
      <c r="B61" t="s">
        <v>79</v>
      </c>
      <c r="C61" s="81">
        <f>'Items B &amp; C'!AG14</f>
        <v>78000</v>
      </c>
      <c r="D61" s="67"/>
      <c r="E61" s="81">
        <f>'Items B &amp; C'!AI14</f>
        <v>0</v>
      </c>
      <c r="F61" s="81">
        <f>'Items B &amp; C'!AJ14</f>
        <v>0</v>
      </c>
      <c r="G61" s="81">
        <f>'Items B &amp; C'!AK14</f>
        <v>9183000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v>
      </c>
    </row>
    <row r="71" spans="2:5" x14ac:dyDescent="0.35">
      <c r="B71" t="s">
        <v>91</v>
      </c>
      <c r="C71" s="84">
        <v>0</v>
      </c>
    </row>
    <row r="72" spans="2:5" x14ac:dyDescent="0.35">
      <c r="B72" t="s">
        <v>92</v>
      </c>
      <c r="C72" s="84">
        <v>0</v>
      </c>
    </row>
    <row r="73" spans="2:5" x14ac:dyDescent="0.35">
      <c r="B73" t="s">
        <v>93</v>
      </c>
      <c r="C73" s="84">
        <v>55</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44</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6">
        <v>1</v>
      </c>
      <c r="I95" s="66">
        <v>1</v>
      </c>
      <c r="J95" s="66">
        <f>H95</f>
        <v>1</v>
      </c>
      <c r="K95" s="66">
        <f>I95</f>
        <v>1</v>
      </c>
      <c r="O95" s="19"/>
    </row>
    <row r="96" spans="2:20" x14ac:dyDescent="0.35">
      <c r="B96" t="s">
        <v>113</v>
      </c>
      <c r="C96" s="77">
        <v>44592</v>
      </c>
      <c r="E96" s="83">
        <f t="shared" ref="E96:F98" si="0">ROUND(H96-1,4)</f>
        <v>1.1000000000000001E-3</v>
      </c>
      <c r="F96" s="83">
        <f t="shared" si="0"/>
        <v>8.9999999999999998E-4</v>
      </c>
      <c r="G96" s="22"/>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35">
      <c r="B97" t="s">
        <v>114</v>
      </c>
      <c r="C97" s="77">
        <v>44620</v>
      </c>
      <c r="E97" s="83">
        <f t="shared" si="0"/>
        <v>1E-3</v>
      </c>
      <c r="F97" s="83">
        <f t="shared" si="0"/>
        <v>8.9999999999999998E-4</v>
      </c>
      <c r="G97" s="2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35">
      <c r="B98" t="s">
        <v>115</v>
      </c>
      <c r="C98" s="77">
        <v>44651</v>
      </c>
      <c r="E98" s="83">
        <f t="shared" si="0"/>
        <v>1.1999999999999999E-3</v>
      </c>
      <c r="F98" s="83">
        <f t="shared" si="0"/>
        <v>1E-3</v>
      </c>
      <c r="G98" s="22"/>
      <c r="H98" s="20">
        <v>1.001223534374609</v>
      </c>
      <c r="I98" s="20">
        <v>1.0009716517079423</v>
      </c>
      <c r="J98" s="20">
        <f t="shared" si="2"/>
        <v>1.0033446945396518</v>
      </c>
      <c r="K98" s="20">
        <f t="shared" si="1"/>
        <v>1.0027888033061647</v>
      </c>
      <c r="L98" s="21"/>
      <c r="N98" s="25"/>
      <c r="O98" s="19"/>
      <c r="P98" s="17"/>
      <c r="R98" s="17"/>
      <c r="S98" s="25"/>
      <c r="T98" s="18"/>
    </row>
    <row r="99" spans="2:20" ht="15" thickBot="1" x14ac:dyDescent="0.4">
      <c r="B99" t="s">
        <v>116</v>
      </c>
      <c r="C99" s="77">
        <v>44651</v>
      </c>
      <c r="E99" s="100">
        <f>ROUND((J99/J95)-1,4)</f>
        <v>3.3E-3</v>
      </c>
      <c r="F99" s="100">
        <f>ROUND((K99/K95)-1,4)</f>
        <v>2.8E-3</v>
      </c>
      <c r="G99" s="22"/>
      <c r="H99" s="66">
        <v>1</v>
      </c>
      <c r="I99" s="66">
        <v>1</v>
      </c>
      <c r="J99" s="66">
        <f t="shared" si="2"/>
        <v>1.0033446945396518</v>
      </c>
      <c r="K99" s="66">
        <f t="shared" si="1"/>
        <v>1.0027888033061647</v>
      </c>
      <c r="L99" s="21"/>
      <c r="N99" s="25"/>
      <c r="O99" s="19"/>
      <c r="R99" s="17"/>
      <c r="S99" s="25"/>
      <c r="T99" s="18"/>
    </row>
    <row r="100" spans="2:20" ht="15" thickTop="1" x14ac:dyDescent="0.35">
      <c r="B100" t="s">
        <v>117</v>
      </c>
      <c r="C100" s="77">
        <v>44681</v>
      </c>
      <c r="E100" s="99">
        <f t="shared" ref="E100:F102" si="3">ROUND(H100-1,4)</f>
        <v>1.5E-3</v>
      </c>
      <c r="F100" s="99">
        <f t="shared" si="3"/>
        <v>1.2999999999999999E-3</v>
      </c>
      <c r="G100" s="22"/>
      <c r="H100" s="20">
        <v>1.0014801886371849</v>
      </c>
      <c r="I100" s="20">
        <v>1.0012876459209044</v>
      </c>
      <c r="J100" s="20">
        <f>J99*H100</f>
        <v>1.0048298339556891</v>
      </c>
      <c r="K100" s="20">
        <f t="shared" si="1"/>
        <v>1.0040800402182704</v>
      </c>
      <c r="L100" s="21"/>
      <c r="N100" s="25"/>
      <c r="O100" s="19"/>
      <c r="R100" s="17"/>
      <c r="S100" s="25"/>
      <c r="T100" s="18"/>
    </row>
    <row r="101" spans="2:20" x14ac:dyDescent="0.35">
      <c r="B101" t="s">
        <v>118</v>
      </c>
      <c r="C101" s="77">
        <v>44712</v>
      </c>
      <c r="E101" s="83">
        <f t="shared" si="3"/>
        <v>1.9E-3</v>
      </c>
      <c r="F101" s="83">
        <f t="shared" si="3"/>
        <v>1.6000000000000001E-3</v>
      </c>
      <c r="G101" s="2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35">
      <c r="B102" t="s">
        <v>119</v>
      </c>
      <c r="C102" s="77">
        <v>44742</v>
      </c>
      <c r="E102" s="83">
        <f t="shared" si="3"/>
        <v>2E-3</v>
      </c>
      <c r="F102" s="83">
        <f t="shared" si="3"/>
        <v>1.6000000000000001E-3</v>
      </c>
      <c r="G102" s="22"/>
      <c r="H102" s="20">
        <v>1.0019640393194527</v>
      </c>
      <c r="I102" s="20">
        <v>1.0015877067638972</v>
      </c>
      <c r="J102" s="20">
        <f t="shared" si="4"/>
        <v>1.0087462298720804</v>
      </c>
      <c r="K102" s="20">
        <f t="shared" si="1"/>
        <v>1.0073268779461353</v>
      </c>
      <c r="L102" s="21"/>
      <c r="N102" s="25"/>
      <c r="O102" s="19"/>
      <c r="R102" s="17"/>
      <c r="S102" s="25"/>
      <c r="T102" s="18"/>
    </row>
    <row r="103" spans="2:20" ht="15" thickBot="1" x14ac:dyDescent="0.4">
      <c r="B103" t="s">
        <v>120</v>
      </c>
      <c r="C103" s="77">
        <v>44742</v>
      </c>
      <c r="E103" s="100">
        <f>ROUND((J103/J99)-1,4)</f>
        <v>5.4000000000000003E-3</v>
      </c>
      <c r="F103" s="100">
        <f>ROUND((K103/K99)-1,4)</f>
        <v>4.4999999999999997E-3</v>
      </c>
      <c r="G103" s="22"/>
      <c r="H103" s="66">
        <v>1</v>
      </c>
      <c r="I103" s="66">
        <v>1</v>
      </c>
      <c r="J103" s="66">
        <f t="shared" si="4"/>
        <v>1.0087462298720804</v>
      </c>
      <c r="K103" s="66">
        <f t="shared" si="1"/>
        <v>1.0073268779461353</v>
      </c>
      <c r="L103" s="21"/>
      <c r="N103" s="25"/>
      <c r="O103" s="19"/>
      <c r="R103" s="17"/>
      <c r="S103" s="25"/>
      <c r="T103" s="18"/>
    </row>
    <row r="104" spans="2:20" ht="15" thickTop="1" x14ac:dyDescent="0.35">
      <c r="B104" t="s">
        <v>121</v>
      </c>
      <c r="C104" s="77">
        <v>44773</v>
      </c>
      <c r="E104" s="99">
        <f t="shared" ref="E104:F106" si="5">ROUND(H104-1,4)</f>
        <v>2.7000000000000001E-3</v>
      </c>
      <c r="F104" s="99">
        <f t="shared" si="5"/>
        <v>2.3999999999999998E-3</v>
      </c>
      <c r="G104" s="2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35">
      <c r="B105" t="s">
        <v>122</v>
      </c>
      <c r="C105" s="77">
        <v>44804</v>
      </c>
      <c r="E105" s="83">
        <f t="shared" si="5"/>
        <v>3.3999999999999998E-3</v>
      </c>
      <c r="F105" s="83">
        <f t="shared" si="5"/>
        <v>3.0000000000000001E-3</v>
      </c>
      <c r="G105" s="22"/>
      <c r="H105" s="20">
        <v>1.0033973764992803</v>
      </c>
      <c r="I105" s="20">
        <v>1.0029727553881691</v>
      </c>
      <c r="J105" s="20">
        <f t="shared" si="4"/>
        <v>1.0149453274125639</v>
      </c>
      <c r="K105" s="20">
        <f t="shared" si="1"/>
        <v>1.0126995083433021</v>
      </c>
      <c r="L105" s="21"/>
      <c r="N105" s="25"/>
      <c r="O105" s="19"/>
      <c r="R105" s="17"/>
      <c r="S105" s="25"/>
      <c r="T105" s="18"/>
    </row>
    <row r="106" spans="2:20" x14ac:dyDescent="0.35">
      <c r="B106" t="s">
        <v>123</v>
      </c>
      <c r="C106" s="77">
        <v>44834</v>
      </c>
      <c r="E106" s="83">
        <f t="shared" si="5"/>
        <v>3.2000000000000002E-3</v>
      </c>
      <c r="F106" s="83">
        <f t="shared" si="5"/>
        <v>2.8E-3</v>
      </c>
      <c r="G106" s="22"/>
      <c r="H106" s="20">
        <v>1.0031973069520244</v>
      </c>
      <c r="I106" s="20">
        <v>1.0027830400631355</v>
      </c>
      <c r="J106" s="20">
        <f t="shared" si="4"/>
        <v>1.0181904191638247</v>
      </c>
      <c r="K106" s="20">
        <f t="shared" si="1"/>
        <v>1.0155178916469392</v>
      </c>
      <c r="L106" s="21"/>
      <c r="N106" s="25"/>
      <c r="O106" s="19"/>
      <c r="R106" s="17"/>
      <c r="S106" s="25"/>
      <c r="T106" s="18"/>
    </row>
    <row r="107" spans="2:20" ht="15" thickBot="1" x14ac:dyDescent="0.4">
      <c r="B107" t="s">
        <v>124</v>
      </c>
      <c r="C107" s="77">
        <v>44834</v>
      </c>
      <c r="E107" s="100">
        <f>ROUND((J107/J103)-1,4)</f>
        <v>9.4000000000000004E-3</v>
      </c>
      <c r="F107" s="100">
        <f>ROUND((K107/K103)-1,4)</f>
        <v>8.0999999999999996E-3</v>
      </c>
      <c r="G107" s="22"/>
      <c r="H107" s="66">
        <v>1</v>
      </c>
      <c r="I107" s="66">
        <v>1</v>
      </c>
      <c r="J107" s="66">
        <f t="shared" si="4"/>
        <v>1.0181904191638247</v>
      </c>
      <c r="K107" s="66">
        <f t="shared" si="1"/>
        <v>1.0155178916469392</v>
      </c>
      <c r="L107" s="21"/>
      <c r="N107" s="25"/>
      <c r="O107" s="19"/>
      <c r="P107" s="17"/>
      <c r="R107" s="17"/>
      <c r="S107" s="25"/>
      <c r="T107" s="18"/>
    </row>
    <row r="108" spans="2:20" ht="15" thickTop="1" x14ac:dyDescent="0.35">
      <c r="B108" t="s">
        <v>125</v>
      </c>
      <c r="C108" s="77">
        <v>44865</v>
      </c>
      <c r="E108" s="99">
        <f t="shared" ref="E108:F110" si="6">ROUND(H108-1,4)</f>
        <v>3.8999999999999998E-3</v>
      </c>
      <c r="F108" s="99">
        <f t="shared" si="6"/>
        <v>3.7000000000000002E-3</v>
      </c>
      <c r="G108" s="62"/>
      <c r="H108" s="129">
        <v>1.0038820522486016</v>
      </c>
      <c r="I108" s="129">
        <v>1.0036870204696844</v>
      </c>
      <c r="J108" s="20">
        <f>J107*H108</f>
        <v>1.0221430875700441</v>
      </c>
      <c r="K108" s="20">
        <f t="shared" ref="K108:K110" si="7">K107*I108</f>
        <v>1.0192621269007722</v>
      </c>
    </row>
    <row r="109" spans="2:20" x14ac:dyDescent="0.35">
      <c r="B109" t="s">
        <v>126</v>
      </c>
      <c r="C109" s="77">
        <v>44895</v>
      </c>
      <c r="E109" s="83">
        <f t="shared" si="6"/>
        <v>4.4999999999999997E-3</v>
      </c>
      <c r="F109" s="83">
        <f t="shared" si="6"/>
        <v>4.1000000000000003E-3</v>
      </c>
      <c r="G109" s="62"/>
      <c r="H109" s="129">
        <v>1.0044822465119096</v>
      </c>
      <c r="I109" s="129">
        <v>1.0041132012894491</v>
      </c>
      <c r="J109" s="20">
        <f t="shared" ref="J109:J110" si="8">J108*H109</f>
        <v>1.0267245848589774</v>
      </c>
      <c r="K109" s="20">
        <f t="shared" si="7"/>
        <v>1.0234545571954272</v>
      </c>
    </row>
    <row r="110" spans="2:20" x14ac:dyDescent="0.35">
      <c r="B110" t="s">
        <v>127</v>
      </c>
      <c r="C110" s="77">
        <v>44926</v>
      </c>
      <c r="E110" s="83">
        <f t="shared" si="6"/>
        <v>4.7999999999999996E-3</v>
      </c>
      <c r="F110" s="83">
        <f t="shared" si="6"/>
        <v>4.1999999999999997E-3</v>
      </c>
      <c r="G110" s="62"/>
      <c r="H110" s="129">
        <v>1.004774531961304</v>
      </c>
      <c r="I110" s="129">
        <v>1.00421394100408</v>
      </c>
      <c r="J110" s="20">
        <f t="shared" si="8"/>
        <v>1.0316267142048432</v>
      </c>
      <c r="K110" s="20">
        <f t="shared" si="7"/>
        <v>1.0277673343198055</v>
      </c>
    </row>
    <row r="111" spans="2:20" ht="15" thickBot="1" x14ac:dyDescent="0.4">
      <c r="B111" t="s">
        <v>128</v>
      </c>
      <c r="C111" s="77">
        <v>44926</v>
      </c>
      <c r="E111" s="100">
        <f>ROUND((J111/J107)-1,4)</f>
        <v>1.32E-2</v>
      </c>
      <c r="F111" s="100">
        <f>ROUND((K111/K107)-1,4)</f>
        <v>1.21E-2</v>
      </c>
      <c r="G111" s="62"/>
      <c r="H111" s="66">
        <v>1</v>
      </c>
      <c r="I111" s="66">
        <v>1</v>
      </c>
      <c r="J111" s="66">
        <f t="shared" ref="J111:K112" si="9">J110*H111</f>
        <v>1.0316267142048432</v>
      </c>
      <c r="K111" s="66">
        <f t="shared" si="9"/>
        <v>1.0277673343198055</v>
      </c>
    </row>
    <row r="112" spans="2:20" ht="15" thickTop="1" x14ac:dyDescent="0.35">
      <c r="B112" t="s">
        <v>129</v>
      </c>
      <c r="C112" s="77">
        <v>44926</v>
      </c>
      <c r="E112" s="83">
        <f>ROUND(J112-1,4)</f>
        <v>3.1600000000000003E-2</v>
      </c>
      <c r="F112" s="83">
        <f>ROUND(K112-1,4)</f>
        <v>2.7799999999999998E-2</v>
      </c>
      <c r="G112" s="62"/>
      <c r="H112" s="66">
        <v>1</v>
      </c>
      <c r="I112" s="66">
        <v>1</v>
      </c>
      <c r="J112" s="66">
        <f t="shared" si="9"/>
        <v>1.0316267142048432</v>
      </c>
      <c r="K112" s="66">
        <f t="shared" si="9"/>
        <v>1.0277673343198055</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Prime S1</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2023-01-13T16:57:29Z</dcterms:modified>
</cp:coreProperties>
</file>