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01.15.23\"/>
    </mc:Choice>
  </mc:AlternateContent>
  <xr:revisionPtr revIDLastSave="0" documentId="13_ncr:1_{556E3FC9-01C1-4CD6-8729-516A3A89BDCB}" xr6:coauthVersionLast="47" xr6:coauthVersionMax="47" xr10:uidLastSave="{00000000-0000-0000-0000-000000000000}"/>
  <bookViews>
    <workbookView xWindow="-120" yWindow="-120" windowWidth="29040" windowHeight="15840" tabRatio="923" activeTab="2" xr2:uid="{08514324-F6D7-4E59-AD02-576599BAA0B8}"/>
  </bookViews>
  <sheets>
    <sheet name="Questions for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364" sheetId="28" r:id="rId9"/>
    <sheet name="Section 1b - Prv Fnd Prime QX" sheetId="31" r:id="rId10"/>
    <sheet name="Section 1b - Prv Fnd Prime A1" sheetId="36" r:id="rId11"/>
    <sheet name="Section 1b - Prv Fnd Prime 2YIG" sheetId="37" r:id="rId12"/>
    <sheet name="Section 1b - Prv Fnd MMT T" sheetId="34" r:id="rId13"/>
    <sheet name="Section 1c All Hedge Funds" sheetId="35"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Q1" sheetId="22" r:id="rId22"/>
    <sheet name="Sec 3 Item D-E Prime Q1" sheetId="23" r:id="rId23"/>
    <sheet name="Sec 3 Item A-C Prime MIG" sheetId="24" r:id="rId24"/>
    <sheet name="Sec 3 Item D-E Prime MIG" sheetId="25" r:id="rId25"/>
    <sheet name="Sec 3 Item A-C Prime QX" sheetId="29" r:id="rId26"/>
    <sheet name="Sec 3 Item D-E Prime QX" sheetId="30" r:id="rId27"/>
    <sheet name="Sec 3 Item A-C Prime Q364" sheetId="32" r:id="rId28"/>
    <sheet name="Sec 3 Item D-E Prime Q364" sheetId="33" r:id="rId29"/>
  </sheets>
  <externalReferences>
    <externalReference r:id="rId30"/>
  </externalReferences>
  <definedNames>
    <definedName name="EURFX">'[1]Items B &amp; C'!$B$15</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7" i="35" l="1"/>
  <c r="D76" i="35"/>
  <c r="D75" i="35"/>
  <c r="D74" i="35"/>
  <c r="C77" i="35"/>
  <c r="B77" i="35"/>
  <c r="C76" i="35"/>
  <c r="B76" i="35"/>
  <c r="C75" i="35"/>
  <c r="B75" i="35"/>
  <c r="C74" i="35"/>
  <c r="B74" i="35"/>
  <c r="G61" i="34"/>
  <c r="E61" i="34"/>
  <c r="C61" i="34"/>
  <c r="G60" i="34"/>
  <c r="E60" i="34"/>
  <c r="C60" i="34"/>
  <c r="C44" i="34"/>
  <c r="C43" i="34"/>
  <c r="D9" i="2"/>
  <c r="C9" i="2"/>
  <c r="F110" i="34"/>
  <c r="E110" i="34"/>
  <c r="F109" i="34"/>
  <c r="E109" i="34"/>
  <c r="F108" i="34"/>
  <c r="E108" i="34"/>
  <c r="K107" i="34"/>
  <c r="E111" i="34" s="1"/>
  <c r="I107" i="34"/>
  <c r="F111" i="34" s="1"/>
  <c r="F107" i="34"/>
  <c r="E107" i="34"/>
  <c r="F106" i="34"/>
  <c r="E106" i="34"/>
  <c r="F105" i="34"/>
  <c r="E105" i="34"/>
  <c r="K104" i="34"/>
  <c r="I104" i="34"/>
  <c r="F104" i="34"/>
  <c r="E104" i="34"/>
  <c r="F103" i="34"/>
  <c r="E103" i="34"/>
  <c r="F102" i="34"/>
  <c r="E102" i="34"/>
  <c r="K101" i="34"/>
  <c r="I101" i="34"/>
  <c r="F101" i="34"/>
  <c r="E101" i="34"/>
  <c r="F100" i="34"/>
  <c r="E100" i="34"/>
  <c r="K98" i="34"/>
  <c r="E99" i="34" s="1"/>
  <c r="E112" i="34" s="1"/>
  <c r="I98" i="34"/>
  <c r="F99" i="34" s="1"/>
  <c r="F112" i="34" s="1"/>
  <c r="F98" i="34"/>
  <c r="E98" i="34"/>
  <c r="F97" i="34"/>
  <c r="E97" i="34"/>
  <c r="G96" i="34"/>
  <c r="G97" i="34" s="1"/>
  <c r="G98" i="34" s="1"/>
  <c r="G99" i="34" s="1"/>
  <c r="G100" i="34" s="1"/>
  <c r="G101" i="34" s="1"/>
  <c r="G102" i="34" s="1"/>
  <c r="G103" i="34" s="1"/>
  <c r="G104" i="34" s="1"/>
  <c r="G105" i="34" s="1"/>
  <c r="G106" i="34" s="1"/>
  <c r="G107" i="34" s="1"/>
  <c r="F96" i="34"/>
  <c r="E96" i="34"/>
  <c r="C51" i="37" l="1"/>
  <c r="G110" i="36" l="1"/>
  <c r="G109" i="36"/>
  <c r="G108" i="36"/>
  <c r="G106" i="36"/>
  <c r="G105" i="36"/>
  <c r="G104" i="36"/>
  <c r="G102" i="36"/>
  <c r="G101" i="36"/>
  <c r="G100" i="36"/>
  <c r="G98" i="36"/>
  <c r="G97" i="36"/>
  <c r="G96" i="36"/>
  <c r="G110" i="31"/>
  <c r="G109" i="31"/>
  <c r="G108" i="31"/>
  <c r="G106" i="31"/>
  <c r="G105" i="31"/>
  <c r="G104" i="31"/>
  <c r="G102" i="31"/>
  <c r="G101" i="31"/>
  <c r="G100" i="31"/>
  <c r="G98" i="31"/>
  <c r="G97" i="31"/>
  <c r="G96" i="31"/>
  <c r="G110" i="28"/>
  <c r="G109" i="28"/>
  <c r="G108" i="28"/>
  <c r="G106" i="28"/>
  <c r="G105" i="28"/>
  <c r="G104" i="28"/>
  <c r="G102" i="28"/>
  <c r="G101" i="28"/>
  <c r="G100" i="28"/>
  <c r="G98" i="28"/>
  <c r="G97" i="28"/>
  <c r="G96" i="28"/>
  <c r="G110" i="15"/>
  <c r="G109" i="15"/>
  <c r="G108" i="15"/>
  <c r="G106" i="15"/>
  <c r="G105" i="15"/>
  <c r="G104" i="15"/>
  <c r="G102" i="15"/>
  <c r="G101" i="15"/>
  <c r="G100" i="15"/>
  <c r="G98" i="15"/>
  <c r="G97" i="15"/>
  <c r="G96" i="15"/>
  <c r="G110" i="14"/>
  <c r="G109" i="14"/>
  <c r="G108" i="14"/>
  <c r="G106" i="14"/>
  <c r="G105" i="14"/>
  <c r="G104" i="14"/>
  <c r="G102" i="14"/>
  <c r="G101" i="14"/>
  <c r="G100" i="14"/>
  <c r="G98" i="14"/>
  <c r="G97" i="14"/>
  <c r="G96" i="14"/>
  <c r="G110" i="9"/>
  <c r="G109" i="9"/>
  <c r="G108" i="9"/>
  <c r="G106" i="9"/>
  <c r="G105" i="9"/>
  <c r="G104" i="9"/>
  <c r="G102" i="9"/>
  <c r="G101" i="9"/>
  <c r="G100" i="9"/>
  <c r="G98" i="9"/>
  <c r="G97" i="9"/>
  <c r="G96" i="9"/>
  <c r="G110" i="8"/>
  <c r="G109" i="8"/>
  <c r="G108" i="8"/>
  <c r="G106" i="8"/>
  <c r="G105" i="8"/>
  <c r="G104" i="8"/>
  <c r="G102" i="8"/>
  <c r="G101" i="8"/>
  <c r="G100" i="8"/>
  <c r="G98" i="8"/>
  <c r="G97" i="8"/>
  <c r="G96" i="8"/>
  <c r="G110" i="5"/>
  <c r="G109" i="5"/>
  <c r="G108" i="5"/>
  <c r="G106" i="5"/>
  <c r="G105" i="5"/>
  <c r="G104" i="5"/>
  <c r="G102" i="5"/>
  <c r="G101" i="5"/>
  <c r="G100" i="5"/>
  <c r="G98" i="5"/>
  <c r="G97" i="5"/>
  <c r="G96" i="5"/>
  <c r="F36" i="32"/>
  <c r="E36" i="32"/>
  <c r="D36" i="32"/>
  <c r="F36" i="29"/>
  <c r="E36" i="29"/>
  <c r="D36" i="29"/>
  <c r="F36" i="24"/>
  <c r="E36" i="24"/>
  <c r="D36" i="24"/>
  <c r="F36" i="22"/>
  <c r="E36" i="22"/>
  <c r="D36" i="22"/>
  <c r="F36" i="20"/>
  <c r="E36" i="20"/>
  <c r="D36" i="20"/>
  <c r="F36" i="18"/>
  <c r="E36" i="18"/>
  <c r="D36" i="18"/>
  <c r="F36" i="12"/>
  <c r="E36" i="12"/>
  <c r="D36" i="12"/>
  <c r="F110" i="37" l="1"/>
  <c r="E110" i="37"/>
  <c r="F109" i="37"/>
  <c r="E109" i="37"/>
  <c r="F108" i="37"/>
  <c r="E108" i="37"/>
  <c r="F106" i="37"/>
  <c r="E106" i="37"/>
  <c r="F105" i="37"/>
  <c r="E105" i="37"/>
  <c r="F104" i="37"/>
  <c r="E104" i="37"/>
  <c r="F102" i="37"/>
  <c r="E102" i="37"/>
  <c r="F101" i="37"/>
  <c r="E101" i="37"/>
  <c r="F100" i="37"/>
  <c r="E100" i="37"/>
  <c r="F98" i="37"/>
  <c r="E98" i="37"/>
  <c r="F97" i="37"/>
  <c r="E97" i="37"/>
  <c r="K96" i="37"/>
  <c r="K97" i="37" s="1"/>
  <c r="K98" i="37" s="1"/>
  <c r="K99" i="37" s="1"/>
  <c r="F96" i="37"/>
  <c r="E96" i="37"/>
  <c r="K95" i="37"/>
  <c r="J95" i="37"/>
  <c r="J96" i="37" s="1"/>
  <c r="J97" i="37" s="1"/>
  <c r="J98" i="37" s="1"/>
  <c r="J99" i="37" s="1"/>
  <c r="J100" i="37" l="1"/>
  <c r="J101" i="37" s="1"/>
  <c r="J102" i="37" s="1"/>
  <c r="J103" i="37" s="1"/>
  <c r="E99" i="37"/>
  <c r="K100" i="37"/>
  <c r="K101" i="37" s="1"/>
  <c r="K102" i="37" s="1"/>
  <c r="K103" i="37" s="1"/>
  <c r="F99" i="37"/>
  <c r="F103" i="37" l="1"/>
  <c r="K104" i="37"/>
  <c r="K105" i="37" s="1"/>
  <c r="K106" i="37" s="1"/>
  <c r="K107" i="37" s="1"/>
  <c r="J104" i="37"/>
  <c r="J105" i="37" s="1"/>
  <c r="J106" i="37" s="1"/>
  <c r="J107" i="37" s="1"/>
  <c r="E103" i="37"/>
  <c r="J108" i="37" l="1"/>
  <c r="J109" i="37" s="1"/>
  <c r="J110" i="37" s="1"/>
  <c r="J111" i="37" s="1"/>
  <c r="E107" i="37"/>
  <c r="K108" i="37"/>
  <c r="K109" i="37" s="1"/>
  <c r="K110" i="37" s="1"/>
  <c r="K111" i="37" s="1"/>
  <c r="F107" i="37"/>
  <c r="K112" i="37" l="1"/>
  <c r="F112" i="37" s="1"/>
  <c r="F111" i="37"/>
  <c r="J112" i="37"/>
  <c r="E112" i="37" s="1"/>
  <c r="E111" i="37"/>
  <c r="F110" i="36" l="1"/>
  <c r="E110" i="36"/>
  <c r="F109" i="36"/>
  <c r="E109" i="36"/>
  <c r="F108" i="36"/>
  <c r="E108" i="36"/>
  <c r="F106" i="36"/>
  <c r="E106" i="36"/>
  <c r="F105" i="36"/>
  <c r="E105" i="36"/>
  <c r="F104" i="36"/>
  <c r="E104" i="36"/>
  <c r="F102" i="36"/>
  <c r="E102" i="36"/>
  <c r="F101" i="36"/>
  <c r="E101" i="36"/>
  <c r="F100" i="36"/>
  <c r="E100" i="36"/>
  <c r="F99" i="36"/>
  <c r="E99" i="36"/>
  <c r="F98" i="36"/>
  <c r="E98" i="36"/>
  <c r="F97" i="36"/>
  <c r="E97" i="36"/>
  <c r="F96" i="36"/>
  <c r="E96" i="36"/>
  <c r="K95" i="36"/>
  <c r="J95" i="36"/>
  <c r="F110" i="31"/>
  <c r="E110" i="31"/>
  <c r="F109" i="31"/>
  <c r="E109" i="31"/>
  <c r="F108" i="31"/>
  <c r="E108" i="31"/>
  <c r="F107" i="31"/>
  <c r="E107" i="31"/>
  <c r="F106" i="31"/>
  <c r="E106" i="31"/>
  <c r="F105" i="31"/>
  <c r="E105" i="31"/>
  <c r="F104" i="31"/>
  <c r="E104" i="31"/>
  <c r="F103" i="31"/>
  <c r="E103" i="31"/>
  <c r="F102" i="31"/>
  <c r="E102" i="31"/>
  <c r="F101" i="31"/>
  <c r="E101" i="31"/>
  <c r="F100" i="31"/>
  <c r="E100" i="31"/>
  <c r="F99" i="31"/>
  <c r="E99" i="31"/>
  <c r="F98" i="31"/>
  <c r="E98" i="31"/>
  <c r="F97" i="31"/>
  <c r="E97" i="31"/>
  <c r="F96" i="31"/>
  <c r="E96" i="31"/>
  <c r="K95" i="31"/>
  <c r="K96" i="31" s="1"/>
  <c r="K97" i="31" s="1"/>
  <c r="K98" i="31" s="1"/>
  <c r="K99" i="31" s="1"/>
  <c r="K100" i="31" s="1"/>
  <c r="K101" i="31" s="1"/>
  <c r="K102" i="31" s="1"/>
  <c r="K103" i="31" s="1"/>
  <c r="K104" i="31" s="1"/>
  <c r="K105" i="31" s="1"/>
  <c r="K106" i="31" s="1"/>
  <c r="K107" i="31" s="1"/>
  <c r="K108" i="31" s="1"/>
  <c r="K109" i="31" s="1"/>
  <c r="K110" i="31" s="1"/>
  <c r="J95" i="31"/>
  <c r="J96" i="31" s="1"/>
  <c r="J97" i="31" s="1"/>
  <c r="J98" i="31" s="1"/>
  <c r="J99" i="31" s="1"/>
  <c r="J100" i="31" s="1"/>
  <c r="J101" i="31" s="1"/>
  <c r="J102" i="31" s="1"/>
  <c r="J103" i="31" s="1"/>
  <c r="J104" i="31" s="1"/>
  <c r="J105" i="31" s="1"/>
  <c r="J106" i="31" s="1"/>
  <c r="J107" i="31" s="1"/>
  <c r="J108" i="31" s="1"/>
  <c r="J109" i="31" s="1"/>
  <c r="J110" i="31" s="1"/>
  <c r="F110" i="28"/>
  <c r="E110" i="28"/>
  <c r="F109" i="28"/>
  <c r="E109" i="28"/>
  <c r="F108" i="28"/>
  <c r="E108" i="28"/>
  <c r="F107" i="28"/>
  <c r="E107" i="28"/>
  <c r="F106" i="28"/>
  <c r="E106" i="28"/>
  <c r="F105" i="28"/>
  <c r="E105" i="28"/>
  <c r="F104" i="28"/>
  <c r="E104" i="28"/>
  <c r="F103" i="28"/>
  <c r="E103" i="28"/>
  <c r="F102" i="28"/>
  <c r="E102" i="28"/>
  <c r="F101" i="28"/>
  <c r="E101" i="28"/>
  <c r="F100" i="28"/>
  <c r="E100" i="28"/>
  <c r="F99" i="28"/>
  <c r="E99" i="28"/>
  <c r="F98" i="28"/>
  <c r="E98" i="28"/>
  <c r="F97" i="28"/>
  <c r="E97" i="28"/>
  <c r="F96" i="28"/>
  <c r="E96" i="28"/>
  <c r="K95" i="28"/>
  <c r="K96" i="28" s="1"/>
  <c r="K97" i="28" s="1"/>
  <c r="K98" i="28" s="1"/>
  <c r="K99" i="28" s="1"/>
  <c r="K100" i="28" s="1"/>
  <c r="K101" i="28" s="1"/>
  <c r="K102" i="28" s="1"/>
  <c r="K103" i="28" s="1"/>
  <c r="K104" i="28" s="1"/>
  <c r="K105" i="28" s="1"/>
  <c r="K106" i="28" s="1"/>
  <c r="K107" i="28" s="1"/>
  <c r="K108" i="28" s="1"/>
  <c r="K109" i="28" s="1"/>
  <c r="K110" i="28" s="1"/>
  <c r="J95" i="28"/>
  <c r="J96" i="28" s="1"/>
  <c r="J97" i="28" s="1"/>
  <c r="J98" i="28" s="1"/>
  <c r="J99" i="28" s="1"/>
  <c r="J100" i="28" s="1"/>
  <c r="J101" i="28" s="1"/>
  <c r="J102" i="28" s="1"/>
  <c r="J103" i="28" s="1"/>
  <c r="J104" i="28" s="1"/>
  <c r="J105" i="28" s="1"/>
  <c r="J106" i="28" s="1"/>
  <c r="J107" i="28" s="1"/>
  <c r="J108" i="28" s="1"/>
  <c r="J109" i="28" s="1"/>
  <c r="J110" i="28" s="1"/>
  <c r="K95" i="15"/>
  <c r="K96" i="15" s="1"/>
  <c r="K97" i="15" s="1"/>
  <c r="K98" i="15" s="1"/>
  <c r="K99" i="15" s="1"/>
  <c r="K100" i="15" s="1"/>
  <c r="K101" i="15" s="1"/>
  <c r="K102" i="15" s="1"/>
  <c r="K103" i="15" s="1"/>
  <c r="K104" i="15" s="1"/>
  <c r="K105" i="15" s="1"/>
  <c r="K106" i="15" s="1"/>
  <c r="K107" i="15" s="1"/>
  <c r="K108" i="15" s="1"/>
  <c r="K109" i="15" s="1"/>
  <c r="K110" i="15" s="1"/>
  <c r="J95" i="15"/>
  <c r="J96" i="15" s="1"/>
  <c r="J97" i="15" s="1"/>
  <c r="J98" i="15" s="1"/>
  <c r="J99" i="15" s="1"/>
  <c r="J100" i="15" s="1"/>
  <c r="J101" i="15" s="1"/>
  <c r="J102" i="15" s="1"/>
  <c r="J103" i="15" s="1"/>
  <c r="J104" i="15" s="1"/>
  <c r="J105" i="15" s="1"/>
  <c r="J106" i="15" s="1"/>
  <c r="J107" i="15" s="1"/>
  <c r="J108" i="15" s="1"/>
  <c r="J109" i="15" s="1"/>
  <c r="J110" i="15" s="1"/>
  <c r="K95" i="14"/>
  <c r="K96" i="14" s="1"/>
  <c r="K97" i="14" s="1"/>
  <c r="K98" i="14" s="1"/>
  <c r="K99" i="14" s="1"/>
  <c r="K100" i="14" s="1"/>
  <c r="K101" i="14" s="1"/>
  <c r="K102" i="14" s="1"/>
  <c r="K103" i="14" s="1"/>
  <c r="K104" i="14" s="1"/>
  <c r="K105" i="14" s="1"/>
  <c r="K106" i="14" s="1"/>
  <c r="K107" i="14" s="1"/>
  <c r="K108" i="14" s="1"/>
  <c r="K109" i="14" s="1"/>
  <c r="K110" i="14" s="1"/>
  <c r="J95" i="14"/>
  <c r="J96" i="14" s="1"/>
  <c r="J97" i="14" s="1"/>
  <c r="J98" i="14" s="1"/>
  <c r="J99" i="14" s="1"/>
  <c r="J100" i="14" s="1"/>
  <c r="J101" i="14" s="1"/>
  <c r="J102" i="14" s="1"/>
  <c r="J103" i="14" s="1"/>
  <c r="J104" i="14" s="1"/>
  <c r="J105" i="14" s="1"/>
  <c r="J106" i="14" s="1"/>
  <c r="J107" i="14" s="1"/>
  <c r="J108" i="14" s="1"/>
  <c r="J109" i="14" s="1"/>
  <c r="J110" i="14" s="1"/>
  <c r="K95" i="9"/>
  <c r="K96" i="9" s="1"/>
  <c r="K97" i="9" s="1"/>
  <c r="K98" i="9" s="1"/>
  <c r="K99" i="9" s="1"/>
  <c r="K100" i="9" s="1"/>
  <c r="K101" i="9" s="1"/>
  <c r="K102" i="9" s="1"/>
  <c r="K103" i="9" s="1"/>
  <c r="K104" i="9" s="1"/>
  <c r="K105" i="9" s="1"/>
  <c r="K106" i="9" s="1"/>
  <c r="K107" i="9" s="1"/>
  <c r="K108" i="9" s="1"/>
  <c r="K109" i="9" s="1"/>
  <c r="K110" i="9" s="1"/>
  <c r="J95" i="9"/>
  <c r="J96" i="9" s="1"/>
  <c r="J97" i="9" s="1"/>
  <c r="J98" i="9" s="1"/>
  <c r="J99" i="9" s="1"/>
  <c r="J100" i="9" s="1"/>
  <c r="J101" i="9" s="1"/>
  <c r="J102" i="9" s="1"/>
  <c r="J103" i="9" s="1"/>
  <c r="J104" i="9" s="1"/>
  <c r="J105" i="9" s="1"/>
  <c r="J106" i="9" s="1"/>
  <c r="J107" i="9" s="1"/>
  <c r="J108" i="9" s="1"/>
  <c r="J109" i="9" s="1"/>
  <c r="J110" i="9" s="1"/>
  <c r="K95" i="8"/>
  <c r="K96" i="8" s="1"/>
  <c r="K97" i="8" s="1"/>
  <c r="K98" i="8" s="1"/>
  <c r="K99" i="8" s="1"/>
  <c r="K100" i="8" s="1"/>
  <c r="K101" i="8" s="1"/>
  <c r="K102" i="8" s="1"/>
  <c r="K103" i="8" s="1"/>
  <c r="K104" i="8" s="1"/>
  <c r="K105" i="8" s="1"/>
  <c r="K106" i="8" s="1"/>
  <c r="K107" i="8" s="1"/>
  <c r="K108" i="8" s="1"/>
  <c r="K109" i="8" s="1"/>
  <c r="K110" i="8" s="1"/>
  <c r="J95" i="8"/>
  <c r="J96" i="8" s="1"/>
  <c r="J97" i="8" s="1"/>
  <c r="J98" i="8" s="1"/>
  <c r="J99" i="8" s="1"/>
  <c r="J100" i="8" s="1"/>
  <c r="J101" i="8" s="1"/>
  <c r="J102" i="8" s="1"/>
  <c r="J103" i="8" s="1"/>
  <c r="J104" i="8" s="1"/>
  <c r="J105" i="8" s="1"/>
  <c r="J106" i="8" s="1"/>
  <c r="J107" i="8" s="1"/>
  <c r="J108" i="8" s="1"/>
  <c r="J109" i="8" s="1"/>
  <c r="J110" i="8" s="1"/>
  <c r="K95" i="5"/>
  <c r="K96" i="5" s="1"/>
  <c r="K97" i="5" s="1"/>
  <c r="K98" i="5" s="1"/>
  <c r="K99" i="5" s="1"/>
  <c r="K100" i="5" s="1"/>
  <c r="K101" i="5" s="1"/>
  <c r="K102" i="5" s="1"/>
  <c r="K103" i="5" s="1"/>
  <c r="K104" i="5" s="1"/>
  <c r="K105" i="5" s="1"/>
  <c r="K106" i="5" s="1"/>
  <c r="K107" i="5" s="1"/>
  <c r="J95" i="5"/>
  <c r="J96" i="5" s="1"/>
  <c r="J97" i="5" s="1"/>
  <c r="J98" i="5" s="1"/>
  <c r="J99" i="5" s="1"/>
  <c r="J100" i="5" s="1"/>
  <c r="J101" i="5" s="1"/>
  <c r="J102" i="5" s="1"/>
  <c r="J103" i="5" s="1"/>
  <c r="J104" i="5" s="1"/>
  <c r="J105" i="5" s="1"/>
  <c r="J106" i="5" s="1"/>
  <c r="J107" i="5" s="1"/>
  <c r="J108" i="5" s="1"/>
  <c r="J109" i="5" s="1"/>
  <c r="J110" i="5" s="1"/>
  <c r="D15" i="2"/>
  <c r="C15" i="2"/>
  <c r="U21" i="2"/>
  <c r="T21" i="2"/>
  <c r="L21" i="2"/>
  <c r="U20" i="2"/>
  <c r="T20" i="2"/>
  <c r="L20" i="2"/>
  <c r="J21" i="2"/>
  <c r="J20" i="2"/>
  <c r="H21" i="2"/>
  <c r="H20" i="2"/>
  <c r="F61" i="37"/>
  <c r="E61" i="37"/>
  <c r="F61" i="36"/>
  <c r="E61" i="36"/>
  <c r="F60" i="36"/>
  <c r="F61" i="31"/>
  <c r="E61" i="31"/>
  <c r="F61" i="28"/>
  <c r="E61" i="28"/>
  <c r="F60" i="28"/>
  <c r="F61" i="15"/>
  <c r="E61" i="15"/>
  <c r="G61" i="14"/>
  <c r="F61" i="14"/>
  <c r="E61" i="14"/>
  <c r="F61" i="9"/>
  <c r="E61" i="9"/>
  <c r="Z19" i="2"/>
  <c r="Z18" i="2"/>
  <c r="Z17" i="2"/>
  <c r="Z16" i="2"/>
  <c r="Z15" i="2"/>
  <c r="Z14" i="2"/>
  <c r="Z13" i="2"/>
  <c r="Z12" i="2"/>
  <c r="Z11" i="2"/>
  <c r="Z10" i="2"/>
  <c r="Z9" i="2"/>
  <c r="G61" i="8"/>
  <c r="F61" i="8"/>
  <c r="E61" i="8"/>
  <c r="F61" i="5"/>
  <c r="E61" i="5"/>
  <c r="F60" i="5"/>
  <c r="AR17" i="2"/>
  <c r="AQ17" i="2"/>
  <c r="AP17" i="2"/>
  <c r="AR16" i="2"/>
  <c r="AQ16" i="2"/>
  <c r="AP16" i="2"/>
  <c r="AR15" i="2"/>
  <c r="AQ15" i="2"/>
  <c r="AP15" i="2"/>
  <c r="AR14" i="2"/>
  <c r="AQ14" i="2"/>
  <c r="AP14" i="2"/>
  <c r="AR13" i="2"/>
  <c r="AQ13" i="2"/>
  <c r="AP13" i="2"/>
  <c r="AR12" i="2"/>
  <c r="AQ12" i="2"/>
  <c r="AP12" i="2"/>
  <c r="AR11" i="2"/>
  <c r="AQ11" i="2"/>
  <c r="AP11" i="2"/>
  <c r="AR10" i="2"/>
  <c r="AQ10" i="2"/>
  <c r="AP10" i="2"/>
  <c r="AR9" i="2"/>
  <c r="AQ9" i="2"/>
  <c r="AP9" i="2"/>
  <c r="AS19" i="2"/>
  <c r="AS17" i="2"/>
  <c r="AS16" i="2"/>
  <c r="AS15" i="2"/>
  <c r="AS14" i="2"/>
  <c r="AS13" i="2"/>
  <c r="AS12" i="2"/>
  <c r="AS11" i="2"/>
  <c r="AS10" i="2"/>
  <c r="AS9" i="2"/>
  <c r="AA19" i="2"/>
  <c r="AK19" i="2" s="1"/>
  <c r="AA18" i="2"/>
  <c r="AK18" i="2" s="1"/>
  <c r="AA17" i="2"/>
  <c r="AK17" i="2" s="1"/>
  <c r="G61" i="37" s="1"/>
  <c r="AA16" i="2"/>
  <c r="AK16" i="2" s="1"/>
  <c r="G61" i="36" s="1"/>
  <c r="AA15" i="2"/>
  <c r="AK15" i="2" s="1"/>
  <c r="G61" i="31" s="1"/>
  <c r="AA14" i="2"/>
  <c r="AK14" i="2" s="1"/>
  <c r="G61" i="28" s="1"/>
  <c r="AA13" i="2"/>
  <c r="AK13" i="2" s="1"/>
  <c r="G61" i="15" s="1"/>
  <c r="AA12" i="2"/>
  <c r="AK12" i="2" s="1"/>
  <c r="AA11" i="2"/>
  <c r="AK11" i="2" s="1"/>
  <c r="G61" i="9" s="1"/>
  <c r="AA10" i="2"/>
  <c r="AK10" i="2" s="1"/>
  <c r="AA9" i="2"/>
  <c r="AK9" i="2" s="1"/>
  <c r="G61" i="5" s="1"/>
  <c r="W19" i="2"/>
  <c r="R19" i="2"/>
  <c r="R18" i="2"/>
  <c r="R17" i="2"/>
  <c r="S17" i="2" s="1"/>
  <c r="W17" i="2" s="1"/>
  <c r="R16" i="2"/>
  <c r="S16" i="2" s="1"/>
  <c r="W16" i="2" s="1"/>
  <c r="R15" i="2"/>
  <c r="S15" i="2" s="1"/>
  <c r="W15" i="2" s="1"/>
  <c r="R14" i="2"/>
  <c r="S14" i="2" s="1"/>
  <c r="W14" i="2" s="1"/>
  <c r="R13" i="2"/>
  <c r="S13" i="2" s="1"/>
  <c r="W13" i="2" s="1"/>
  <c r="R12" i="2"/>
  <c r="S12" i="2" s="1"/>
  <c r="W12" i="2" s="1"/>
  <c r="R11" i="2"/>
  <c r="S11" i="2" s="1"/>
  <c r="W11" i="2" s="1"/>
  <c r="R10" i="2"/>
  <c r="S10" i="2" s="1"/>
  <c r="W10" i="2" s="1"/>
  <c r="R9" i="2"/>
  <c r="S9" i="2" s="1"/>
  <c r="W9" i="2" s="1"/>
  <c r="N19" i="2"/>
  <c r="N18" i="2"/>
  <c r="N17" i="2"/>
  <c r="N16" i="2"/>
  <c r="N21" i="2" s="1"/>
  <c r="N15" i="2"/>
  <c r="N14" i="2"/>
  <c r="N13" i="2"/>
  <c r="N12" i="2"/>
  <c r="N11" i="2"/>
  <c r="N10" i="2"/>
  <c r="M19" i="2"/>
  <c r="M18" i="2"/>
  <c r="M17" i="2"/>
  <c r="M16" i="2"/>
  <c r="M21" i="2" s="1"/>
  <c r="M15" i="2"/>
  <c r="M14" i="2"/>
  <c r="M13" i="2"/>
  <c r="M12" i="2"/>
  <c r="M11" i="2"/>
  <c r="M10" i="2"/>
  <c r="M9" i="2"/>
  <c r="M20" i="2" s="1"/>
  <c r="S20" i="2" l="1"/>
  <c r="R20" i="2"/>
  <c r="R21" i="2"/>
  <c r="S21" i="2"/>
  <c r="K96" i="36" l="1"/>
  <c r="K97" i="36" s="1"/>
  <c r="K98" i="36" s="1"/>
  <c r="K99" i="36" s="1"/>
  <c r="K100" i="36" s="1"/>
  <c r="K101" i="36" s="1"/>
  <c r="K102" i="36" s="1"/>
  <c r="K103" i="36" s="1"/>
  <c r="J96" i="36"/>
  <c r="J97" i="36" s="1"/>
  <c r="J98" i="36" s="1"/>
  <c r="J99" i="36" s="1"/>
  <c r="J100" i="36" s="1"/>
  <c r="J101" i="36" s="1"/>
  <c r="J102" i="36" s="1"/>
  <c r="J103" i="36" s="1"/>
  <c r="K111" i="28"/>
  <c r="J111" i="28"/>
  <c r="J104" i="36" l="1"/>
  <c r="J105" i="36" s="1"/>
  <c r="J106" i="36" s="1"/>
  <c r="J107" i="36" s="1"/>
  <c r="E107" i="36" s="1"/>
  <c r="E103" i="36"/>
  <c r="K104" i="36"/>
  <c r="K105" i="36" s="1"/>
  <c r="K106" i="36" s="1"/>
  <c r="K107" i="36" s="1"/>
  <c r="F107" i="36" s="1"/>
  <c r="F103" i="36"/>
  <c r="J112" i="28"/>
  <c r="E112" i="28" s="1"/>
  <c r="E111" i="28"/>
  <c r="K112" i="28"/>
  <c r="F112" i="28" s="1"/>
  <c r="F111" i="28"/>
  <c r="J108" i="36"/>
  <c r="J109" i="36" s="1"/>
  <c r="J110" i="36" s="1"/>
  <c r="J111" i="36" s="1"/>
  <c r="F60" i="37"/>
  <c r="AG17" i="2"/>
  <c r="C61" i="37" s="1"/>
  <c r="Y17" i="2"/>
  <c r="AF17" i="2" s="1"/>
  <c r="G60" i="37" s="1"/>
  <c r="AG16" i="2"/>
  <c r="C61" i="36" s="1"/>
  <c r="Y16" i="2"/>
  <c r="AF16" i="2" s="1"/>
  <c r="G60" i="36" s="1"/>
  <c r="O17" i="2"/>
  <c r="C35" i="37" s="1"/>
  <c r="P17" i="2"/>
  <c r="C36" i="37" s="1"/>
  <c r="P16" i="2"/>
  <c r="O16" i="2"/>
  <c r="K108" i="36" l="1"/>
  <c r="K109" i="36" s="1"/>
  <c r="K110" i="36" s="1"/>
  <c r="K111" i="36" s="1"/>
  <c r="J112" i="36"/>
  <c r="E112" i="36" s="1"/>
  <c r="E111" i="36"/>
  <c r="K112" i="36"/>
  <c r="F112" i="36" s="1"/>
  <c r="F111" i="36"/>
  <c r="C35" i="36"/>
  <c r="O21" i="2"/>
  <c r="C36" i="36"/>
  <c r="P21" i="2"/>
  <c r="AB17" i="2"/>
  <c r="C60" i="37" s="1"/>
  <c r="Q17" i="2"/>
  <c r="X17" i="2" s="1"/>
  <c r="AD17" i="2" s="1"/>
  <c r="E60" i="37" s="1"/>
  <c r="Q16" i="2"/>
  <c r="AB16" i="2"/>
  <c r="C60" i="36" s="1"/>
  <c r="O19" i="2"/>
  <c r="P19" i="2"/>
  <c r="AB19" i="2"/>
  <c r="Y19" i="2"/>
  <c r="AF19" i="2" s="1"/>
  <c r="AG19" i="2"/>
  <c r="X16" i="2" l="1"/>
  <c r="AD16" i="2" s="1"/>
  <c r="E60" i="36" s="1"/>
  <c r="Q21" i="2"/>
  <c r="Q19" i="2"/>
  <c r="X19" i="2" s="1"/>
  <c r="AD19" i="2" s="1"/>
  <c r="C45" i="34" l="1"/>
  <c r="K111" i="31" l="1"/>
  <c r="F111" i="31" s="1"/>
  <c r="J111" i="31"/>
  <c r="E111" i="31" s="1"/>
  <c r="J111" i="15"/>
  <c r="E110" i="15"/>
  <c r="E109" i="15"/>
  <c r="F110" i="15"/>
  <c r="F109" i="15"/>
  <c r="K111" i="15"/>
  <c r="F108" i="15"/>
  <c r="F110" i="14"/>
  <c r="E110" i="14"/>
  <c r="F109" i="14"/>
  <c r="E109" i="14"/>
  <c r="J111" i="14"/>
  <c r="F108" i="14"/>
  <c r="E108" i="14"/>
  <c r="F110" i="9"/>
  <c r="E110" i="9"/>
  <c r="F109" i="9"/>
  <c r="E109" i="9"/>
  <c r="K111" i="9"/>
  <c r="J111" i="9"/>
  <c r="F108" i="9"/>
  <c r="E108" i="9"/>
  <c r="F110" i="8"/>
  <c r="E110" i="8"/>
  <c r="F109" i="8"/>
  <c r="E109" i="8"/>
  <c r="F108" i="8"/>
  <c r="E108" i="8"/>
  <c r="K111" i="8"/>
  <c r="K112" i="8" s="1"/>
  <c r="F112" i="8" s="1"/>
  <c r="J111" i="8"/>
  <c r="J112" i="8" s="1"/>
  <c r="E112" i="8" s="1"/>
  <c r="E111" i="8" l="1"/>
  <c r="F111" i="8"/>
  <c r="J112" i="31"/>
  <c r="E112" i="31" s="1"/>
  <c r="K112" i="31"/>
  <c r="F112" i="31" s="1"/>
  <c r="E108" i="15"/>
  <c r="J112" i="15"/>
  <c r="E112" i="15" s="1"/>
  <c r="E111" i="15"/>
  <c r="K112" i="15"/>
  <c r="F112" i="15" s="1"/>
  <c r="F111" i="15"/>
  <c r="J112" i="14"/>
  <c r="E112" i="14" s="1"/>
  <c r="E111" i="14"/>
  <c r="J112" i="9"/>
  <c r="E112" i="9" s="1"/>
  <c r="E111" i="9"/>
  <c r="F111" i="9"/>
  <c r="K112" i="9"/>
  <c r="F112" i="9" s="1"/>
  <c r="J111" i="5" l="1"/>
  <c r="J112" i="5" s="1"/>
  <c r="E112" i="5" s="1"/>
  <c r="F110" i="5"/>
  <c r="E110" i="5"/>
  <c r="F109" i="5"/>
  <c r="E109" i="5"/>
  <c r="F108" i="5"/>
  <c r="E108" i="5"/>
  <c r="E111" i="5" l="1"/>
  <c r="C36" i="34"/>
  <c r="C35" i="34"/>
  <c r="C32" i="35" s="1"/>
  <c r="F56" i="33" l="1"/>
  <c r="E56" i="33"/>
  <c r="D56" i="33"/>
  <c r="F60" i="31"/>
  <c r="F107" i="15"/>
  <c r="E107" i="15"/>
  <c r="F106" i="15"/>
  <c r="E106" i="15"/>
  <c r="F105" i="15"/>
  <c r="E105" i="15"/>
  <c r="F104" i="15"/>
  <c r="E104" i="15"/>
  <c r="F103" i="15"/>
  <c r="E103" i="15"/>
  <c r="F102" i="15"/>
  <c r="E102" i="15"/>
  <c r="F101" i="15"/>
  <c r="E101" i="15"/>
  <c r="F100" i="15"/>
  <c r="E100" i="15"/>
  <c r="F99" i="15"/>
  <c r="E99" i="15"/>
  <c r="F98" i="15"/>
  <c r="E98" i="15"/>
  <c r="F97" i="15"/>
  <c r="E97" i="15"/>
  <c r="F96" i="15"/>
  <c r="E96" i="15"/>
  <c r="E107"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F107" i="9"/>
  <c r="E107" i="9"/>
  <c r="E107" i="8"/>
  <c r="F106" i="8"/>
  <c r="E106" i="8"/>
  <c r="F105" i="8"/>
  <c r="E105" i="8"/>
  <c r="F104" i="8"/>
  <c r="E104" i="8"/>
  <c r="F107" i="5"/>
  <c r="E107" i="5"/>
  <c r="F106" i="5"/>
  <c r="E106" i="5"/>
  <c r="F105" i="5"/>
  <c r="E105" i="5"/>
  <c r="F104" i="5"/>
  <c r="E104" i="5"/>
  <c r="F103" i="5"/>
  <c r="E103" i="5"/>
  <c r="K108" i="5"/>
  <c r="K109" i="5" s="1"/>
  <c r="K110" i="5" s="1"/>
  <c r="K111" i="5" s="1"/>
  <c r="K112" i="5" l="1"/>
  <c r="F112" i="5" s="1"/>
  <c r="F111" i="5"/>
  <c r="F103" i="9" l="1"/>
  <c r="E103" i="9"/>
  <c r="F102" i="9"/>
  <c r="E102" i="9"/>
  <c r="F101" i="9"/>
  <c r="E101" i="9"/>
  <c r="F100" i="9"/>
  <c r="E100" i="9"/>
  <c r="F103" i="8"/>
  <c r="E103" i="8"/>
  <c r="F102" i="8"/>
  <c r="E102" i="8"/>
  <c r="F101" i="8"/>
  <c r="E101" i="8"/>
  <c r="F100" i="8"/>
  <c r="E100" i="8"/>
  <c r="F102" i="5"/>
  <c r="E102" i="5"/>
  <c r="F101" i="5"/>
  <c r="E101" i="5"/>
  <c r="F100" i="5"/>
  <c r="E100" i="5"/>
  <c r="F56" i="30" l="1"/>
  <c r="E56" i="30"/>
  <c r="D56" i="30"/>
  <c r="F98" i="9" l="1"/>
  <c r="E98" i="9"/>
  <c r="F97" i="9"/>
  <c r="E97" i="9"/>
  <c r="F96" i="9"/>
  <c r="E96" i="9"/>
  <c r="F98" i="8"/>
  <c r="E98" i="8"/>
  <c r="F97" i="8"/>
  <c r="E97" i="8"/>
  <c r="F96" i="8"/>
  <c r="E96" i="8"/>
  <c r="F99" i="14" l="1"/>
  <c r="AG15" i="2"/>
  <c r="C61" i="31" s="1"/>
  <c r="Y15" i="2"/>
  <c r="AF15" i="2" s="1"/>
  <c r="AG14" i="2"/>
  <c r="C61" i="28" s="1"/>
  <c r="Y14" i="2"/>
  <c r="AF14" i="2" s="1"/>
  <c r="G60" i="28" s="1"/>
  <c r="P15" i="2"/>
  <c r="C36" i="31" s="1"/>
  <c r="AB15" i="2" l="1"/>
  <c r="C60" i="31" s="1"/>
  <c r="Q15" i="2"/>
  <c r="X15" i="2" s="1"/>
  <c r="AD15" i="2" s="1"/>
  <c r="E60" i="31" s="1"/>
  <c r="G60" i="31"/>
  <c r="F103" i="14"/>
  <c r="O15" i="2"/>
  <c r="C35" i="31" s="1"/>
  <c r="F107" i="14" l="1"/>
  <c r="K111" i="14"/>
  <c r="F56" i="25"/>
  <c r="E56" i="25"/>
  <c r="D56" i="25"/>
  <c r="F56" i="23"/>
  <c r="E56" i="23"/>
  <c r="D56" i="23"/>
  <c r="F56" i="21"/>
  <c r="E56" i="21"/>
  <c r="D56" i="21"/>
  <c r="F56" i="19"/>
  <c r="E56" i="19"/>
  <c r="D56" i="19"/>
  <c r="F56" i="13"/>
  <c r="E56" i="13"/>
  <c r="D56" i="13"/>
  <c r="F60" i="15"/>
  <c r="F60" i="14"/>
  <c r="F60" i="9"/>
  <c r="F99" i="8"/>
  <c r="E99" i="8"/>
  <c r="F60" i="8"/>
  <c r="F98" i="5"/>
  <c r="E98" i="5"/>
  <c r="F97" i="5"/>
  <c r="E97" i="5"/>
  <c r="F96" i="5"/>
  <c r="E96" i="5"/>
  <c r="P14" i="2"/>
  <c r="C36" i="28" s="1"/>
  <c r="AG13" i="2"/>
  <c r="C61" i="15" s="1"/>
  <c r="Y13" i="2"/>
  <c r="AF13" i="2" s="1"/>
  <c r="G60" i="15" s="1"/>
  <c r="Q13" i="2"/>
  <c r="P13" i="2"/>
  <c r="C36" i="15" s="1"/>
  <c r="AG12" i="2"/>
  <c r="C61" i="14" s="1"/>
  <c r="Y12" i="2"/>
  <c r="AF12" i="2" s="1"/>
  <c r="G60" i="14" s="1"/>
  <c r="P12" i="2"/>
  <c r="C36" i="14" s="1"/>
  <c r="AG11" i="2"/>
  <c r="C61" i="9" s="1"/>
  <c r="Y11" i="2"/>
  <c r="AF11" i="2" s="1"/>
  <c r="G60" i="9" s="1"/>
  <c r="P11" i="2"/>
  <c r="C36" i="9" s="1"/>
  <c r="AG10" i="2"/>
  <c r="Y10" i="2"/>
  <c r="AF10" i="2" s="1"/>
  <c r="G60" i="8" s="1"/>
  <c r="P10" i="2"/>
  <c r="C36" i="8" s="1"/>
  <c r="AG9" i="2"/>
  <c r="C61" i="5" s="1"/>
  <c r="Y9" i="2"/>
  <c r="AF9" i="2" s="1"/>
  <c r="G60" i="5" s="1"/>
  <c r="N9" i="2"/>
  <c r="N20" i="2" s="1"/>
  <c r="Q9" i="2" l="1"/>
  <c r="AB10" i="2"/>
  <c r="C60" i="8" s="1"/>
  <c r="Q10" i="2"/>
  <c r="AB11" i="2"/>
  <c r="C60" i="9" s="1"/>
  <c r="Q11" i="2"/>
  <c r="X11" i="2" s="1"/>
  <c r="AD11" i="2" s="1"/>
  <c r="E60" i="9" s="1"/>
  <c r="AB14" i="2"/>
  <c r="C60" i="28" s="1"/>
  <c r="Q14" i="2"/>
  <c r="X14" i="2" s="1"/>
  <c r="AD14" i="2" s="1"/>
  <c r="E60" i="28" s="1"/>
  <c r="AB12" i="2"/>
  <c r="C60" i="14" s="1"/>
  <c r="Q12" i="2"/>
  <c r="X12" i="2" s="1"/>
  <c r="AD12" i="2" s="1"/>
  <c r="E60" i="14" s="1"/>
  <c r="K112" i="14"/>
  <c r="F112" i="14" s="1"/>
  <c r="F111" i="14"/>
  <c r="O10" i="2"/>
  <c r="C35" i="8" s="1"/>
  <c r="X10" i="2"/>
  <c r="AD10" i="2" s="1"/>
  <c r="E60" i="8" s="1"/>
  <c r="O11" i="2"/>
  <c r="C35" i="9" s="1"/>
  <c r="O13" i="2"/>
  <c r="C35" i="15" s="1"/>
  <c r="X13" i="2"/>
  <c r="AD13" i="2" s="1"/>
  <c r="E60" i="15" s="1"/>
  <c r="C61" i="8"/>
  <c r="E99" i="9"/>
  <c r="F99" i="9"/>
  <c r="F99" i="5"/>
  <c r="E99" i="5"/>
  <c r="O12" i="2"/>
  <c r="C35" i="14" s="1"/>
  <c r="O9" i="2"/>
  <c r="P9" i="2"/>
  <c r="O14" i="2"/>
  <c r="C35" i="28" s="1"/>
  <c r="AB13" i="2"/>
  <c r="C60" i="15" s="1"/>
  <c r="AB9" i="2"/>
  <c r="C60" i="5" s="1"/>
  <c r="C36" i="5" l="1"/>
  <c r="P20" i="2"/>
  <c r="D10" i="2" s="1"/>
  <c r="C35" i="5"/>
  <c r="O20" i="2"/>
  <c r="C10" i="2" s="1"/>
  <c r="Q20" i="2"/>
  <c r="X9" i="2"/>
  <c r="AD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G24" authorId="0" shapeId="0" xr:uid="{E210D822-815E-4DCC-974D-2ECE020F3D09}">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 ref="R24"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<sst xmlns="http://schemas.openxmlformats.org/spreadsheetml/2006/main" count="3595" uniqueCount="546">
  <si>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</si>
  <si>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</si>
  <si>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</si>
  <si>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</si>
  <si>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</si>
  <si>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</si>
  <si>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</si>
  <si>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</si>
  <si>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</si>
  <si>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</si>
  <si>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</si>
  <si>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</si>
  <si>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</si>
  <si>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</si>
  <si>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</si>
  <si>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</si>
  <si>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</si>
  <si>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</si>
  <si>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</si>
  <si>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</si>
  <si>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</si>
  <si>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</si>
  <si>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</si>
  <si>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</si>
  <si>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</si>
  <si>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</si>
  <si>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</si>
  <si>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</si>
  <si>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</si>
  <si>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</si>
  <si>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</si>
  <si>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</si>
  <si>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</si>
  <si>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</si>
  <si>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</si>
  <si>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</si>
  <si>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</si>
  <si>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</si>
  <si>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</si>
  <si>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</si>
  <si>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</si>
  <si>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</si>
  <si>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</si>
  <si>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</si>
  <si>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</si>
  <si>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</si>
  <si>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</si>
  <si>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</si>
  <si>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</si>
  <si>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</si>
  <si>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</si>
  <si>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</si>
  <si>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</si>
  <si>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</si>
  <si>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</si>
  <si>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</si>
  <si>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</si>
  <si>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</si>
  <si>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</si>
  <si>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</si>
  <si>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</si>
  <si>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</si>
  <si>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</si>
  <si>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</si>
  <si>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</si>
  <si>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</si>
  <si>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</si>
  <si>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</si>
  <si>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</si>
  <si>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</si>
  <si>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</si>
  <si>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</si>
  <si>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</si>
  <si>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</si>
  <si>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</si>
  <si>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</si>
  <si>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</si>
  <si>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</si>
  <si>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</si>
  <si>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</si>
  <si>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</si>
  <si>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</si>
  <si>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</si>
  <si>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</si>
  <si>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</si>
  <si>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</si>
  <si>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</si>
  <si>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</si>
  <si>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</si>
  <si>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</si>
  <si>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</si>
  <si>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</si>
  <si>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</si>
  <si>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</si>
  <si>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</si>
  <si>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</si>
  <si>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</si>
  <si>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</si>
  <si>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</si>
  <si>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</si>
  <si>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</si>
  <si>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</si>
  <si>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</si>
  <si>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</si>
  <si>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</si>
  <si>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</si>
  <si>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</si>
  <si>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</si>
  <si>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</si>
  <si>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</si>
  <si>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</si>
  <si>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</si>
  <si>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</si>
  <si>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</si>
  <si>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</si>
  <si>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</si>
  <si>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</si>
  <si>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</si>
  <si>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</si>
  <si>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</si>
  <si>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</si>
  <si>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</si>
  <si>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</si>
  <si>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</si>
  <si>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</si>
  <si>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</si>
  <si>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</si>
  <si>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</si>
  <si>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</si>
  <si>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</si>
  <si>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</si>
  <si>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</si>
  <si>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</si>
  <si>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</si>
  <si>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</si>
  <si>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</si>
  <si>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</si>
  <si>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</si>
  <si>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</si>
  <si>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</si>
  <si>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</si>
  <si>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</si>
  <si>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</si>
  <si>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</si>
  <si>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</si>
  <si>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</si>
  <si>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</si>
  <si>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</si>
  <si>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</si>
  <si>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</si>
  <si>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</si>
  <si>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</si>
  <si>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</si>
  <si>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</si>
  <si>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</si>
  <si>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</si>
  <si>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</si>
  <si>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</si>
  <si>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</si>
  <si>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</si>
  <si>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</si>
  <si>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</si>
  <si>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</si>
  <si>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</si>
  <si>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</si>
  <si>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</si>
  <si>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</si>
  <si>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</si>
  <si>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</si>
  <si>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</si>
  <si>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</si>
  <si>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</si>
  <si>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</si>
  <si>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</si>
  <si>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</si>
  <si>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</si>
  <si>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</si>
  <si>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</si>
  <si>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</si>
  <si>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</si>
  <si>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</si>
  <si>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</si>
  <si>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</si>
  <si>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</si>
  <si>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</si>
  <si>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</si>
  <si>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</si>
  <si>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</si>
  <si>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</si>
  <si>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</si>
  <si>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</si>
  <si>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</si>
  <si>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</si>
  <si>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</si>
  <si>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</si>
  <si>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</si>
  <si>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</si>
  <si>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</si>
  <si>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</si>
  <si>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</si>
  <si>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</si>
  <si>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</si>
  <si>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</si>
  <si>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</si>
  <si>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</si>
  <si>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</si>
  <si>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</si>
  <si>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</si>
  <si>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</si>
  <si>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</si>
  <si>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</si>
  <si>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</si>
  <si>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</si>
  <si>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</si>
  <si>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</si>
  <si>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</si>
  <si>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</si>
  <si>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</si>
  <si>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</si>
  <si>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</si>
  <si>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</si>
  <si>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</si>
  <si>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</si>
  <si>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</si>
  <si>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</si>
  <si>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</si>
  <si>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</si>
  <si>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</si>
  <si>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</si>
  <si>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</si>
  <si>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</si>
  <si>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</si>
  <si>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</si>
  <si>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</si>
  <si>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</si>
  <si>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</si>
  <si>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</si>
  <si>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</si>
  <si>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</si>
  <si>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</si>
  <si>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</si>
  <si>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</si>
  <si>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</si>
  <si>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</si>
  <si>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</si>
  <si>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</si>
  <si>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</si>
  <si>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</si>
  <si>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</si>
  <si>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</si>
  <si>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</si>
  <si>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</si>
  <si>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</si>
  <si>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</si>
  <si>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</si>
  <si>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</si>
  <si>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</si>
  <si>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</si>
  <si>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</si>
  <si>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</si>
  <si>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</si>
  <si>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</si>
  <si>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</si>
  <si>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</si>
  <si>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</si>
  <si>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</si>
  <si>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</si>
  <si>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</si>
  <si>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</si>
  <si>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</si>
  <si>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</si>
  <si>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</si>
  <si>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</si>
  <si>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</si>
  <si>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</si>
  <si>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</si>
  <si>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</si>
  <si>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</si>
  <si>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</si>
  <si>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</si>
  <si>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</si>
  <si>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</si>
  <si>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</si>
  <si>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</si>
  <si>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</si>
  <si>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</si>
  <si>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</si>
  <si>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</si>
  <si>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</si>
  <si>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</si>
  <si>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</si>
  <si>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</si>
  <si>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</si>
  <si>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</si>
  <si>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</si>
  <si>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</si>
  <si>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</si>
  <si>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</si>
  <si>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</si>
  <si>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</si>
  <si>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</si>
  <si>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</si>
  <si>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</si>
  <si>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</si>
  <si>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</si>
  <si>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</si>
  <si>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</si>
  <si>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</si>
  <si>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</si>
  <si>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</si>
  <si>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</si>
  <si>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</si>
  <si>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</si>
  <si>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</si>
  <si>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</si>
  <si>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</si>
  <si>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</si>
  <si>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</si>
  <si>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</si>
  <si>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</si>
  <si>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</si>
  <si>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</si>
  <si>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</si>
  <si>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</si>
  <si>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</si>
  <si>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</si>
  <si>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</si>
  <si>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</si>
  <si>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</si>
  <si>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</si>
  <si>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</si>
  <si>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</si>
  <si>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</si>
  <si>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</si>
  <si>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</si>
  <si>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</si>
  <si>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</si>
  <si>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</si>
  <si>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</si>
  <si>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</si>
  <si>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</si>
  <si>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</si>
  <si>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</si>
  <si>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</si>
  <si>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</si>
  <si>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</si>
  <si>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</si>
  <si>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</si>
  <si>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</si>
  <si>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</si>
  <si>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</si>
  <si>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</si>
  <si>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</si>
  <si>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</si>
  <si>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</si>
  <si>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</si>
  <si>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</si>
  <si>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</si>
  <si>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</si>
  <si>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</si>
  <si>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</si>
  <si>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</si>
  <si>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</si>
  <si>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</si>
  <si>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</si>
  <si>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</si>
  <si>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</si>
  <si>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</si>
  <si>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</si>
  <si>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</si>
  <si>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</si>
  <si>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</si>
  <si>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</si>
  <si>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</si>
  <si>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</si>
  <si>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</si>
  <si>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</si>
  <si>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</si>
  <si>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</si>
  <si>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</si>
  <si>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</si>
  <si>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</si>
  <si>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</si>
  <si>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</si>
  <si>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</si>
  <si>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</si>
  <si>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</si>
  <si>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</si>
  <si>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</si>
  <si>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</si>
  <si>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</si>
  <si>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</si>
  <si>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</si>
  <si>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</si>
  <si>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</si>
  <si>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</si>
  <si>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</si>
  <si>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</si>
  <si>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</si>
  <si>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</si>
  <si>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</si>
  <si>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</si>
  <si>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</si>
  <si>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</si>
  <si>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</si>
  <si>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</si>
  <si>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</si>
  <si>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</si>
  <si>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</si>
  <si>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</si>
  <si>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</si>
  <si>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</si>
  <si>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</si>
  <si>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</si>
  <si>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</si>
  <si>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</si>
  <si>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</si>
  <si>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</si>
  <si>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</si>
  <si>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</si>
  <si>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</si>
  <si>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Return</t>
  </si>
  <si>
    <t>Quart Returns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</si>
  <si>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</si>
  <si>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</si>
  <si>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</si>
  <si>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</si>
  <si>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</si>
  <si>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</si>
  <si>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</si>
  <si>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</si>
  <si>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</si>
  <si>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</si>
  <si>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</si>
  <si>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</si>
  <si>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</si>
  <si>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</si>
  <si>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</si>
  <si>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</si>
  <si>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</si>
  <si>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</si>
  <si>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</si>
  <si>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</si>
  <si>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</si>
  <si>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</si>
  <si>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</si>
  <si>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</si>
  <si>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</si>
  <si>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</si>
  <si>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</si>
  <si>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</si>
  <si>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</si>
  <si>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</si>
  <si>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</si>
  <si>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</si>
  <si>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</si>
  <si>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</si>
  <si>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</si>
  <si>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</si>
  <si>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</si>
  <si>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</si>
  <si>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</si>
  <si>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</si>
  <si>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</si>
  <si>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</si>
  <si>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</si>
  <si>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</si>
  <si>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</si>
  <si>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</si>
  <si>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</si>
  <si>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</si>
  <si>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</si>
  <si>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</si>
  <si>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</si>
  <si>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</si>
  <si>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</si>
  <si>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</si>
  <si>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</si>
  <si>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</si>
  <si>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</si>
  <si>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</si>
  <si>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</si>
  <si>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</si>
  <si>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</si>
  <si>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</si>
  <si>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</si>
  <si>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</si>
  <si>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</si>
  <si>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</si>
  <si>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</si>
  <si>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</si>
  <si>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</si>
  <si>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</si>
  <si>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</si>
  <si>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</si>
  <si>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</si>
  <si>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</si>
  <si>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</si>
  <si>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</si>
  <si>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</si>
  <si>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</si>
  <si>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</si>
  <si>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</si>
  <si>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</si>
  <si>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</si>
  <si>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</si>
  <si>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</si>
  <si>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</si>
  <si>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</si>
  <si>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</si>
  <si>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</si>
  <si>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</si>
  <si>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</si>
  <si>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</si>
  <si>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</si>
  <si>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</si>
  <si>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</si>
  <si>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</si>
  <si>
    <t xml:space="preserve">Owned mmfs </t>
  </si>
  <si>
    <t>Margin Held (mmfs)</t>
  </si>
  <si>
    <t>Cash Held</t>
  </si>
  <si>
    <t>Not Rounded</t>
  </si>
  <si>
    <t>FUND</t>
  </si>
  <si>
    <t>Month 1</t>
  </si>
  <si>
    <t>Month 2</t>
  </si>
  <si>
    <t>Month 3</t>
  </si>
  <si>
    <t>Total Other</t>
  </si>
  <si>
    <t>pasted values from the MMT Monthly Returns 12.31.22 file</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</si>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</sst>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 numFmtId="172" formatCode="_([$€-2]\ * #,##0.00_);_([$€-2]\ * \(#,##0.00\);_([$€-2]\ * &quot;-&quot;??_);_(@_)"/>
  </numFmts>
  <fonts count="20"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
      <b/>
      <sz val="12"/>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6"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5">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169" fontId="0" fillId="0" borderId="0" xfId="0" applyNumberFormat="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43" fontId="0" fillId="0" borderId="2" xfId="0" applyNumberFormat="1" applyBorder="1"/>
    <xf numFmtId="0" fontId="0" fillId="0" borderId="2" xfId="0" applyBorder="1" applyAlignment="1">
      <alignment horizontal="center"/>
    </xf>
    <xf numFmtId="168" fontId="0" fillId="12" borderId="3" xfId="2" applyNumberFormat="1" applyFont="1" applyFill="1" applyBorder="1"/>
    <xf numFmtId="43" fontId="0" fillId="0" borderId="3" xfId="2" applyFont="1" applyBorder="1"/>
    <xf numFmtId="168" fontId="0" fillId="0" borderId="3" xfId="2" applyNumberFormat="1" applyFont="1" applyBorder="1"/>
    <xf numFmtId="43" fontId="0" fillId="12" borderId="26" xfId="2" applyFont="1" applyFill="1" applyBorder="1"/>
    <xf numFmtId="43" fontId="0" fillId="12" borderId="27" xfId="2" applyFont="1" applyFill="1" applyBorder="1"/>
    <xf numFmtId="168" fontId="0" fillId="0" borderId="3" xfId="0" applyNumberFormat="1" applyBorder="1"/>
    <xf numFmtId="166" fontId="0" fillId="13" borderId="0" xfId="0" applyNumberFormat="1" applyFill="1"/>
    <xf numFmtId="10" fontId="0" fillId="8" borderId="0" xfId="0" applyNumberFormat="1" applyFill="1"/>
    <xf numFmtId="10" fontId="0" fillId="8" borderId="0" xfId="3" applyNumberFormat="1" applyFont="1" applyFill="1"/>
    <xf numFmtId="0" fontId="0" fillId="8" borderId="0" xfId="0" applyFill="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0" fillId="0" borderId="1" xfId="0" applyFill="1" applyBorder="1" applyAlignment="1">
      <alignment horizontal="center"/>
    </xf>
    <xf numFmtId="0" fontId="0" fillId="14" borderId="18" xfId="0" applyFill="1" applyBorder="1"/>
    <xf numFmtId="168" fontId="0" fillId="14" borderId="19" xfId="2" applyNumberFormat="1" applyFont="1" applyFill="1" applyBorder="1"/>
    <xf numFmtId="172" fontId="0" fillId="14" borderId="18" xfId="0" applyNumberFormat="1" applyFill="1" applyBorder="1" applyAlignment="1">
      <alignment horizontal="right"/>
    </xf>
    <xf numFmtId="168" fontId="0" fillId="14" borderId="28" xfId="0" applyNumberFormat="1" applyFill="1" applyBorder="1"/>
    <xf numFmtId="0" fontId="0" fillId="14" borderId="20" xfId="0" applyFill="1" applyBorder="1"/>
    <xf numFmtId="168" fontId="0" fillId="14" borderId="21" xfId="2" applyNumberFormat="1" applyFont="1" applyFill="1" applyBorder="1"/>
    <xf numFmtId="0" fontId="0" fillId="14" borderId="20" xfId="0" applyFill="1" applyBorder="1" applyAlignment="1">
      <alignment horizontal="right"/>
    </xf>
    <xf numFmtId="9" fontId="0" fillId="14" borderId="0" xfId="2" applyNumberFormat="1" applyFont="1" applyFill="1" applyBorder="1"/>
    <xf numFmtId="9" fontId="0" fillId="14" borderId="21" xfId="2" applyNumberFormat="1" applyFont="1" applyFill="1" applyBorder="1"/>
    <xf numFmtId="168" fontId="0" fillId="14" borderId="0" xfId="2" applyNumberFormat="1" applyFont="1" applyFill="1" applyBorder="1"/>
    <xf numFmtId="0" fontId="0" fillId="14" borderId="22" xfId="0" applyFill="1" applyBorder="1"/>
    <xf numFmtId="168" fontId="0" fillId="14" borderId="23" xfId="2" applyNumberFormat="1" applyFont="1" applyFill="1" applyBorder="1"/>
    <xf numFmtId="172" fontId="0" fillId="14" borderId="18" xfId="0" applyNumberFormat="1" applyFill="1" applyBorder="1"/>
    <xf numFmtId="0" fontId="0" fillId="14" borderId="28" xfId="0" applyFill="1" applyBorder="1"/>
    <xf numFmtId="0" fontId="19" fillId="2" borderId="18" xfId="0" applyFont="1" applyFill="1" applyBorder="1" applyAlignment="1">
      <alignment horizontal="center" vertical="center" wrapText="1"/>
    </xf>
    <xf numFmtId="168" fontId="0" fillId="14" borderId="0" xfId="0" applyNumberFormat="1" applyFill="1"/>
    <xf numFmtId="172" fontId="0" fillId="14" borderId="20" xfId="0" applyNumberFormat="1" applyFill="1" applyBorder="1"/>
    <xf numFmtId="172" fontId="0" fillId="14" borderId="0" xfId="0" applyNumberFormat="1" applyFill="1"/>
    <xf numFmtId="172" fontId="0" fillId="14" borderId="22" xfId="0" applyNumberFormat="1" applyFill="1" applyBorder="1"/>
    <xf numFmtId="0" fontId="0" fillId="14" borderId="29" xfId="0" applyFill="1" applyBorder="1"/>
    <xf numFmtId="43" fontId="0" fillId="14" borderId="0" xfId="0" applyNumberFormat="1" applyFill="1"/>
    <xf numFmtId="0" fontId="0" fillId="14" borderId="22" xfId="0" applyFill="1" applyBorder="1" applyAlignment="1">
      <alignment horizontal="right"/>
    </xf>
    <xf numFmtId="168" fontId="0" fillId="14" borderId="29" xfId="0" applyNumberFormat="1" applyFill="1" applyBorder="1"/>
    <xf numFmtId="0" fontId="5" fillId="8" borderId="0" xfId="0" applyFont="1" applyFill="1" applyAlignment="1">
      <alignment vertical="center"/>
    </xf>
    <xf numFmtId="15" fontId="0" fillId="8" borderId="0" xfId="0" applyNumberFormat="1" applyFill="1" applyAlignment="1">
      <alignment horizontal="center"/>
    </xf>
    <xf numFmtId="168" fontId="0" fillId="14" borderId="28" xfId="2" applyNumberFormat="1" applyFont="1" applyFill="1" applyBorder="1"/>
    <xf numFmtId="168" fontId="0" fillId="14" borderId="0" xfId="2" applyNumberFormat="1" applyFont="1" applyFill="1"/>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168" fontId="0" fillId="14" borderId="29" xfId="2" applyNumberFormat="1" applyFont="1" applyFill="1" applyBorder="1"/>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P12" sqref="P12"/>
    </sheetView>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69" t="s">
        <v>86</v>
      </c>
      <c r="D17" s="26"/>
      <c r="E17" s="26"/>
      <c r="F17" s="26"/>
      <c r="G17" s="26"/>
      <c r="H17" s="26"/>
      <c r="I17" s="26"/>
      <c r="J17" s="26"/>
      <c r="K17" s="26"/>
      <c r="L17" s="26"/>
    </row>
    <row r="18" spans="2:12" x14ac:dyDescent="0.25">
      <c r="C18" s="69" t="s">
        <v>87</v>
      </c>
      <c r="D18" s="26"/>
      <c r="E18" s="26"/>
      <c r="F18" s="26"/>
      <c r="G18" s="26"/>
      <c r="H18" s="26"/>
      <c r="I18" s="26"/>
      <c r="J18" s="26"/>
      <c r="K18" s="26"/>
      <c r="L18" s="26"/>
    </row>
    <row r="19" spans="2:12" x14ac:dyDescent="0.25">
      <c r="C19" s="26" t="s">
        <v>389</v>
      </c>
      <c r="D19" s="26"/>
      <c r="E19" s="26"/>
      <c r="F19" s="26"/>
      <c r="G19" s="26"/>
      <c r="H19" s="26"/>
      <c r="I19" s="26"/>
      <c r="J19" s="26"/>
      <c r="K19" s="26"/>
      <c r="L19" s="26"/>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7"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0" t="s">
        <v>66</v>
      </c>
      <c r="C6" s="37" t="s">
        <v>404</v>
      </c>
    </row>
    <row r="7" spans="1:3" x14ac:dyDescent="0.25">
      <c r="B7" s="10" t="s">
        <v>35</v>
      </c>
      <c r="C7" s="37" t="s">
        <v>405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C'!O15</f>
        <v>250809000</v>
      </c>
      <c r="E35" s="1" t="s">
        <v>48</v>
      </c>
    </row>
    <row r="36" spans="2:5" x14ac:dyDescent="0.25">
      <c r="B36" t="s">
        <v>70</v>
      </c>
      <c r="C36" s="84">
        <f>'Items B &amp; C'!P15</f>
        <v>245135000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C'!AB15</f>
        <v>15624000</v>
      </c>
      <c r="D60" s="67"/>
      <c r="E60" s="81">
        <f>'Items B &amp; C'!AD15</f>
        <v>235181000</v>
      </c>
      <c r="F60" s="81">
        <f>'Items B &amp; C'!AE15</f>
        <v>0</v>
      </c>
      <c r="G60" s="81">
        <f>'Items B &amp; C'!AF15</f>
        <v>3000</v>
      </c>
      <c r="N60" s="24"/>
    </row>
    <row r="61" spans="2:14" x14ac:dyDescent="0.25">
      <c r="B61" t="s">
        <v>79</v>
      </c>
      <c r="C61" s="81">
        <f>'Items B &amp; C'!AG15</f>
        <v>185000</v>
      </c>
      <c r="D61" s="67"/>
      <c r="E61" s="81">
        <f>'Items B &amp; C'!AI15</f>
        <v>0</v>
      </c>
      <c r="F61" s="81">
        <f>'Items B &amp; C'!AJ15</f>
        <v>0</v>
      </c>
      <c r="G61" s="81">
        <f>'Items B &amp; C'!AK15</f>
        <v>5489000</v>
      </c>
      <c r="N61" s="24"/>
    </row>
    <row r="64" spans="2:14" x14ac:dyDescent="0.25">
      <c r="B64" t="s">
        <v>88</v>
      </c>
      <c r="E64" s="1" t="s">
        <v>86</v>
      </c>
    </row>
    <row r="65" spans="2:5" x14ac:dyDescent="0.25">
      <c r="B65" t="s">
        <v>85</v>
      </c>
      <c r="C65" s="84">
        <v>99</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16</v>
      </c>
      <c r="E73" s="1" t="s">
        <v>103</v>
      </c>
    </row>
    <row r="74" spans="2:5" x14ac:dyDescent="0.25">
      <c r="B74" t="s">
        <v>94</v>
      </c>
      <c r="C74" s="84">
        <v>0</v>
      </c>
      <c r="E74" s="1" t="s">
        <v>104</v>
      </c>
    </row>
    <row r="75" spans="2:5" x14ac:dyDescent="0.25">
      <c r="B75" t="s">
        <v>95</v>
      </c>
      <c r="C75" s="84">
        <v>0</v>
      </c>
      <c r="E75" s="1" t="s">
        <v>105</v>
      </c>
    </row>
    <row r="76" spans="2:5" x14ac:dyDescent="0.25">
      <c r="B76" t="s">
        <v>96</v>
      </c>
      <c r="C76" s="84">
        <v>83</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8.9999999999999998E-4</v>
      </c>
      <c r="F96" s="83">
        <f t="shared" si="0"/>
        <v>8.0000000000000004E-4</v>
      </c>
      <c r="G96" s="25">
        <f>F96*12</f>
        <v>9.6000000000000009E-3</v>
      </c>
      <c r="H96" s="20">
        <v>1.0008718074754916</v>
      </c>
      <c r="I96" s="20">
        <v>1.0007593234667511</v>
      </c>
      <c r="J96" s="20">
        <f>J95*H96</f>
        <v>1.0008718074754916</v>
      </c>
      <c r="K96" s="20">
        <f t="shared" ref="K96:K107" si="1">K95*I96</f>
        <v>1.0007593234667511</v>
      </c>
      <c r="L96" s="21"/>
      <c r="N96" s="25"/>
      <c r="O96" s="19"/>
      <c r="P96" s="17"/>
      <c r="R96" s="17"/>
      <c r="S96" s="25"/>
      <c r="T96" s="18"/>
    </row>
    <row r="97" spans="2:20" x14ac:dyDescent="0.25">
      <c r="B97" t="s">
        <v>114</v>
      </c>
      <c r="C97" s="77">
        <v>44620</v>
      </c>
      <c r="E97" s="83">
        <f t="shared" si="0"/>
        <v>8.9999999999999998E-4</v>
      </c>
      <c r="F97" s="83">
        <f t="shared" si="0"/>
        <v>6.9999999999999999E-4</v>
      </c>
      <c r="G97" s="25">
        <f t="shared" ref="G97:G110" si="2">F97*12</f>
        <v>8.3999999999999995E-3</v>
      </c>
      <c r="H97" s="20">
        <v>1.0008611659848965</v>
      </c>
      <c r="I97" s="20">
        <v>1.0007152258405814</v>
      </c>
      <c r="J97" s="20">
        <f t="shared" ref="J97:J99" si="3">J96*H97</f>
        <v>1.0017337242313313</v>
      </c>
      <c r="K97" s="20">
        <f t="shared" si="1"/>
        <v>1.0014750923950972</v>
      </c>
      <c r="L97" s="21"/>
      <c r="N97" s="25"/>
      <c r="O97" s="19"/>
      <c r="P97" s="17"/>
      <c r="R97" s="17"/>
      <c r="S97" s="25"/>
      <c r="T97" s="18"/>
    </row>
    <row r="98" spans="2:20" x14ac:dyDescent="0.25">
      <c r="B98" t="s">
        <v>115</v>
      </c>
      <c r="C98" s="77">
        <v>44651</v>
      </c>
      <c r="E98" s="83">
        <f t="shared" si="0"/>
        <v>1E-3</v>
      </c>
      <c r="F98" s="83">
        <f t="shared" si="0"/>
        <v>8.0000000000000004E-4</v>
      </c>
      <c r="G98" s="25">
        <f t="shared" si="2"/>
        <v>9.6000000000000009E-3</v>
      </c>
      <c r="H98" s="20">
        <v>1.0010260400018134</v>
      </c>
      <c r="I98" s="20">
        <v>1.000791292453965</v>
      </c>
      <c r="J98" s="20">
        <f t="shared" si="3"/>
        <v>1.0027615431035581</v>
      </c>
      <c r="K98" s="20">
        <f t="shared" si="1"/>
        <v>1.0022675520785433</v>
      </c>
      <c r="L98" s="21"/>
      <c r="N98" s="25"/>
      <c r="O98" s="19"/>
      <c r="P98" s="17"/>
      <c r="R98" s="17"/>
      <c r="S98" s="25"/>
      <c r="T98" s="18"/>
    </row>
    <row r="99" spans="2:20" ht="15.75" thickBot="1" x14ac:dyDescent="0.3">
      <c r="B99" t="s">
        <v>116</v>
      </c>
      <c r="C99" s="77">
        <v>44651</v>
      </c>
      <c r="E99" s="100">
        <f>ROUND((J99/J95)-1,4)</f>
        <v>2.8E-3</v>
      </c>
      <c r="F99" s="100">
        <f>ROUND((K99/K95)-1,4)</f>
        <v>2.3E-3</v>
      </c>
      <c r="G99" s="25"/>
      <c r="H99" s="66">
        <v>1</v>
      </c>
      <c r="I99" s="66">
        <v>1</v>
      </c>
      <c r="J99" s="66">
        <f t="shared" si="3"/>
        <v>1.0027615431035581</v>
      </c>
      <c r="K99" s="66">
        <f t="shared" si="1"/>
        <v>1.0022675520785433</v>
      </c>
      <c r="L99" s="21"/>
      <c r="N99" s="25"/>
      <c r="O99" s="19"/>
      <c r="R99" s="17"/>
      <c r="S99" s="25"/>
      <c r="T99" s="18"/>
    </row>
    <row r="100" spans="2:20" ht="15.75" thickTop="1" x14ac:dyDescent="0.25">
      <c r="B100" t="s">
        <v>117</v>
      </c>
      <c r="C100" s="77">
        <v>44681</v>
      </c>
      <c r="E100" s="99">
        <f t="shared" ref="E100:F102" si="4">ROUND(H100-1,4)</f>
        <v>1.2999999999999999E-3</v>
      </c>
      <c r="F100" s="99">
        <f t="shared" si="4"/>
        <v>1.1000000000000001E-3</v>
      </c>
      <c r="G100" s="25">
        <f t="shared" si="2"/>
        <v>1.32E-2</v>
      </c>
      <c r="H100" s="20">
        <v>1.0013477341957331</v>
      </c>
      <c r="I100" s="20">
        <v>1.0011217922501625</v>
      </c>
      <c r="J100" s="20">
        <f>J99*H100</f>
        <v>1.0041129991253648</v>
      </c>
      <c r="K100" s="20">
        <f t="shared" si="1"/>
        <v>1.0033918880510544</v>
      </c>
      <c r="L100" s="21"/>
      <c r="N100" s="25"/>
      <c r="O100" s="19"/>
      <c r="R100" s="17"/>
      <c r="S100" s="25"/>
      <c r="T100" s="18"/>
    </row>
    <row r="101" spans="2:20" x14ac:dyDescent="0.25">
      <c r="B101" t="s">
        <v>118</v>
      </c>
      <c r="C101" s="77">
        <v>44712</v>
      </c>
      <c r="E101" s="83">
        <f t="shared" si="4"/>
        <v>1.8E-3</v>
      </c>
      <c r="F101" s="83">
        <f t="shared" si="4"/>
        <v>1.5E-3</v>
      </c>
      <c r="G101" s="25">
        <f t="shared" si="2"/>
        <v>1.8000000000000002E-2</v>
      </c>
      <c r="H101" s="20">
        <v>1.0017573745935544</v>
      </c>
      <c r="I101" s="20">
        <v>1.0014799794128106</v>
      </c>
      <c r="J101" s="20">
        <f t="shared" ref="J101:J107" si="5">J100*H101</f>
        <v>1.0058776017990854</v>
      </c>
      <c r="K101" s="20">
        <f t="shared" si="1"/>
        <v>1.0048768873883511</v>
      </c>
      <c r="L101" s="21"/>
      <c r="N101" s="25"/>
      <c r="O101" s="19"/>
      <c r="P101" s="17"/>
      <c r="R101" s="17"/>
      <c r="S101" s="25"/>
      <c r="T101" s="18"/>
    </row>
    <row r="102" spans="2:20" x14ac:dyDescent="0.25">
      <c r="B102" t="s">
        <v>119</v>
      </c>
      <c r="C102" s="77">
        <v>44742</v>
      </c>
      <c r="E102" s="83">
        <f t="shared" si="4"/>
        <v>1.8E-3</v>
      </c>
      <c r="F102" s="83">
        <f t="shared" si="4"/>
        <v>1.4E-3</v>
      </c>
      <c r="G102" s="25">
        <f t="shared" si="2"/>
        <v>1.6799999999999999E-2</v>
      </c>
      <c r="H102" s="20">
        <v>1.0018097630260705</v>
      </c>
      <c r="I102" s="20">
        <v>1.0014301223228985</v>
      </c>
      <c r="J102" s="20">
        <f t="shared" si="5"/>
        <v>1.0076980018915738</v>
      </c>
      <c r="K102" s="20">
        <f t="shared" si="1"/>
        <v>1.0063139842567699</v>
      </c>
      <c r="L102" s="21"/>
      <c r="N102" s="25"/>
      <c r="O102" s="19"/>
      <c r="R102" s="17"/>
      <c r="S102" s="25"/>
      <c r="T102" s="18"/>
    </row>
    <row r="103" spans="2:20" ht="15.75" thickBot="1" x14ac:dyDescent="0.3">
      <c r="B103" t="s">
        <v>120</v>
      </c>
      <c r="C103" s="77">
        <v>44742</v>
      </c>
      <c r="E103" s="100">
        <f>ROUND((J103/J99)-1,4)</f>
        <v>4.8999999999999998E-3</v>
      </c>
      <c r="F103" s="100">
        <f>ROUND((K103/K99)-1,4)</f>
        <v>4.0000000000000001E-3</v>
      </c>
      <c r="G103" s="25"/>
      <c r="H103" s="66">
        <v>1</v>
      </c>
      <c r="I103" s="66">
        <v>1</v>
      </c>
      <c r="J103" s="66">
        <f t="shared" si="5"/>
        <v>1.0076980018915738</v>
      </c>
      <c r="K103" s="66">
        <f t="shared" si="1"/>
        <v>1.0063139842567699</v>
      </c>
      <c r="L103" s="21"/>
      <c r="N103" s="25"/>
      <c r="O103" s="19"/>
      <c r="R103" s="17"/>
      <c r="S103" s="25"/>
      <c r="T103" s="18"/>
    </row>
    <row r="104" spans="2:20" ht="15.75" thickTop="1" x14ac:dyDescent="0.25">
      <c r="B104" t="s">
        <v>121</v>
      </c>
      <c r="C104" s="77">
        <v>44773</v>
      </c>
      <c r="E104" s="99">
        <f t="shared" ref="E104:F106" si="6">ROUND(H104-1,4)</f>
        <v>2.5000000000000001E-3</v>
      </c>
      <c r="F104" s="99">
        <f t="shared" si="6"/>
        <v>2.2000000000000001E-3</v>
      </c>
      <c r="G104" s="25">
        <f t="shared" si="2"/>
        <v>2.64E-2</v>
      </c>
      <c r="H104" s="20">
        <v>1.0025175730798961</v>
      </c>
      <c r="I104" s="20">
        <v>1.0021785286915177</v>
      </c>
      <c r="J104" s="20">
        <f t="shared" si="5"/>
        <v>1.010234955253801</v>
      </c>
      <c r="K104" s="20">
        <f t="shared" si="1"/>
        <v>1.0085062681441488</v>
      </c>
      <c r="L104" s="21"/>
      <c r="N104" s="25"/>
      <c r="O104" s="19"/>
      <c r="P104" s="17"/>
      <c r="R104" s="17"/>
      <c r="S104" s="25"/>
      <c r="T104" s="18"/>
    </row>
    <row r="105" spans="2:20" x14ac:dyDescent="0.25">
      <c r="B105" t="s">
        <v>122</v>
      </c>
      <c r="C105" s="77">
        <v>44804</v>
      </c>
      <c r="E105" s="83">
        <f t="shared" si="6"/>
        <v>3.0999999999999999E-3</v>
      </c>
      <c r="F105" s="83">
        <f t="shared" si="6"/>
        <v>2.8E-3</v>
      </c>
      <c r="G105" s="25">
        <f t="shared" si="2"/>
        <v>3.3599999999999998E-2</v>
      </c>
      <c r="H105" s="20">
        <v>1.0030562152579501</v>
      </c>
      <c r="I105" s="20">
        <v>1.0027513978674902</v>
      </c>
      <c r="J105" s="20">
        <f t="shared" si="5"/>
        <v>1.0133224507381622</v>
      </c>
      <c r="K105" s="20">
        <f t="shared" si="1"/>
        <v>1.0112810701396711</v>
      </c>
      <c r="L105" s="21"/>
      <c r="N105" s="25"/>
      <c r="O105" s="19"/>
      <c r="R105" s="17"/>
      <c r="S105" s="25"/>
      <c r="T105" s="18"/>
    </row>
    <row r="106" spans="2:20" x14ac:dyDescent="0.25">
      <c r="B106" t="s">
        <v>123</v>
      </c>
      <c r="C106" s="77">
        <v>44834</v>
      </c>
      <c r="E106" s="83">
        <f t="shared" si="6"/>
        <v>3.0000000000000001E-3</v>
      </c>
      <c r="F106" s="83">
        <f t="shared" si="6"/>
        <v>2.7000000000000001E-3</v>
      </c>
      <c r="G106" s="25">
        <f t="shared" si="2"/>
        <v>3.2399999999999998E-2</v>
      </c>
      <c r="H106" s="20">
        <v>1.0029718847168183</v>
      </c>
      <c r="I106" s="20">
        <v>1.0026553059167689</v>
      </c>
      <c r="J106" s="20">
        <f t="shared" si="5"/>
        <v>1.0163339282427197</v>
      </c>
      <c r="K106" s="20">
        <f t="shared" si="1"/>
        <v>1.0139663307487292</v>
      </c>
      <c r="L106" s="21"/>
      <c r="N106" s="25"/>
      <c r="O106" s="19"/>
      <c r="R106" s="17"/>
      <c r="S106" s="25"/>
      <c r="T106" s="18"/>
    </row>
    <row r="107" spans="2:20" ht="15.75" thickBot="1" x14ac:dyDescent="0.3">
      <c r="B107" t="s">
        <v>124</v>
      </c>
      <c r="C107" s="77">
        <v>44834</v>
      </c>
      <c r="E107" s="100">
        <f>ROUND((J107/J103)-1,4)</f>
        <v>8.6E-3</v>
      </c>
      <c r="F107" s="100">
        <f>ROUND((K107/K103)-1,4)</f>
        <v>7.6E-3</v>
      </c>
      <c r="G107" s="25"/>
      <c r="H107" s="66">
        <v>1</v>
      </c>
      <c r="I107" s="66">
        <v>1</v>
      </c>
      <c r="J107" s="66">
        <f t="shared" si="5"/>
        <v>1.0163339282427197</v>
      </c>
      <c r="K107" s="66">
        <f t="shared" si="1"/>
        <v>1.0139663307487292</v>
      </c>
      <c r="L107" s="21"/>
      <c r="N107" s="25"/>
      <c r="O107" s="19"/>
      <c r="P107" s="17"/>
      <c r="R107" s="17"/>
      <c r="S107" s="25"/>
      <c r="T107" s="18"/>
    </row>
    <row r="108" spans="2:20" ht="15.75" thickTop="1" x14ac:dyDescent="0.25">
      <c r="B108" t="s">
        <v>125</v>
      </c>
      <c r="C108" s="77">
        <v>44865</v>
      </c>
      <c r="E108" s="99">
        <f t="shared" ref="E108:F110" si="7">ROUND(H108-1,4)</f>
        <v>3.8E-3</v>
      </c>
      <c r="F108" s="99">
        <f t="shared" si="7"/>
        <v>3.5000000000000001E-3</v>
      </c>
      <c r="G108" s="25">
        <f t="shared" si="2"/>
        <v>4.2000000000000003E-2</v>
      </c>
      <c r="H108" s="122">
        <v>1.0037783340694675</v>
      </c>
      <c r="I108" s="122">
        <v>1.0034976306229482</v>
      </c>
      <c r="J108" s="20">
        <f>J107*H108</f>
        <v>1.0201739773497549</v>
      </c>
      <c r="K108" s="20">
        <f t="shared" ref="K108:K110" si="8">K107*I108</f>
        <v>1.0175128104377944</v>
      </c>
    </row>
    <row r="109" spans="2:20" x14ac:dyDescent="0.25">
      <c r="B109" t="s">
        <v>126</v>
      </c>
      <c r="C109" s="77">
        <v>44895</v>
      </c>
      <c r="E109" s="83">
        <f t="shared" si="7"/>
        <v>4.3E-3</v>
      </c>
      <c r="F109" s="83">
        <f t="shared" si="7"/>
        <v>3.8999999999999998E-3</v>
      </c>
      <c r="G109" s="25">
        <f t="shared" si="2"/>
        <v>4.6799999999999994E-2</v>
      </c>
      <c r="H109" s="122">
        <v>1.0042773275739429</v>
      </c>
      <c r="I109" s="122">
        <v>1.0039025575298994</v>
      </c>
      <c r="J109" s="20">
        <f t="shared" ref="J109:J110" si="9">J108*H109</f>
        <v>1.0245375956332921</v>
      </c>
      <c r="K109" s="20">
        <f t="shared" si="8"/>
        <v>1.0214837127179375</v>
      </c>
    </row>
    <row r="110" spans="2:20" x14ac:dyDescent="0.25">
      <c r="B110" t="s">
        <v>127</v>
      </c>
      <c r="C110" s="77">
        <v>44926</v>
      </c>
      <c r="E110" s="83">
        <f t="shared" si="7"/>
        <v>4.4000000000000003E-3</v>
      </c>
      <c r="F110" s="83">
        <f t="shared" si="7"/>
        <v>4.0000000000000001E-3</v>
      </c>
      <c r="G110" s="25">
        <f t="shared" si="2"/>
        <v>4.8000000000000001E-2</v>
      </c>
      <c r="H110" s="122">
        <v>1.0044319928794812</v>
      </c>
      <c r="I110" s="122">
        <v>1.0040187056205492</v>
      </c>
      <c r="J110" s="20">
        <f t="shared" si="9"/>
        <v>1.0290783389618996</v>
      </c>
      <c r="K110" s="20">
        <f t="shared" si="8"/>
        <v>1.0255887550555365</v>
      </c>
    </row>
    <row r="111" spans="2:20" ht="15.75" thickBot="1" x14ac:dyDescent="0.3">
      <c r="B111" t="s">
        <v>128</v>
      </c>
      <c r="C111" s="77">
        <v>44926</v>
      </c>
      <c r="E111" s="100">
        <f>ROUND((J111/J107)-1,4)</f>
        <v>1.2500000000000001E-2</v>
      </c>
      <c r="F111" s="100">
        <f>ROUND((K111/K107)-1,4)</f>
        <v>1.15E-2</v>
      </c>
      <c r="G111" s="62"/>
      <c r="H111" s="66">
        <v>1</v>
      </c>
      <c r="I111" s="66">
        <v>1</v>
      </c>
      <c r="J111" s="66">
        <f t="shared" ref="J111:K112" si="10">J110*H111</f>
        <v>1.0290783389618996</v>
      </c>
      <c r="K111" s="66">
        <f t="shared" si="10"/>
        <v>1.0255887550555365</v>
      </c>
    </row>
    <row r="112" spans="2:20" ht="15.75" thickTop="1" x14ac:dyDescent="0.25">
      <c r="B112" t="s">
        <v>129</v>
      </c>
      <c r="C112" s="77">
        <v>44926</v>
      </c>
      <c r="E112" s="83">
        <f>ROUND(J112-1,4)</f>
        <v>2.9100000000000001E-2</v>
      </c>
      <c r="F112" s="83">
        <f>ROUND(K112-1,4)</f>
        <v>2.5600000000000001E-2</v>
      </c>
      <c r="G112" s="62"/>
      <c r="H112" s="66">
        <v>1</v>
      </c>
      <c r="I112" s="66">
        <v>1</v>
      </c>
      <c r="J112" s="66">
        <f t="shared" si="10"/>
        <v>1.0290783389618996</v>
      </c>
      <c r="K112" s="66">
        <f t="shared" si="10"/>
        <v>1.0255887550555365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workbookViewId="0">
      <selection activeCell="C7" sqref="C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31" t="s">
        <v>528</v>
      </c>
      <c r="B1" s="7" t="s">
        <v>34</v>
      </c>
    </row>
    <row r="2" spans="1:3" x14ac:dyDescent="0.25">
      <c r="B2" s="1" t="s">
        <v>50</v>
      </c>
    </row>
    <row r="4" spans="1:3" x14ac:dyDescent="0.25">
      <c r="B4" s="5" t="s">
        <v>51</v>
      </c>
    </row>
    <row r="5" spans="1:3" x14ac:dyDescent="0.25">
      <c r="B5" s="5"/>
    </row>
    <row r="6" spans="1:3" x14ac:dyDescent="0.25">
      <c r="B6" s="10" t="s">
        <v>66</v>
      </c>
      <c r="C6" s="37" t="s">
        <v>516</v>
      </c>
    </row>
    <row r="7" spans="1:3" x14ac:dyDescent="0.25">
      <c r="B7" s="10" t="s">
        <v>35</v>
      </c>
      <c r="C7" s="44" t="s">
        <v>528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C'!O16</f>
        <v>75109000</v>
      </c>
      <c r="E35" s="1" t="s">
        <v>48</v>
      </c>
    </row>
    <row r="36" spans="2:5" x14ac:dyDescent="0.25">
      <c r="B36" t="s">
        <v>70</v>
      </c>
      <c r="C36" s="84">
        <f>'Items B &amp; C'!P16</f>
        <v>75013000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C'!AB16</f>
        <v>1147000</v>
      </c>
      <c r="D60" s="67"/>
      <c r="E60" s="81">
        <f>'Items B &amp; C'!AD16</f>
        <v>73962000</v>
      </c>
      <c r="F60" s="81">
        <f>'Items B &amp; C'!AE16</f>
        <v>0</v>
      </c>
      <c r="G60" s="81">
        <f>'Items B &amp; C'!AF16</f>
        <v>0</v>
      </c>
      <c r="N60" s="24"/>
    </row>
    <row r="61" spans="2:14" x14ac:dyDescent="0.25">
      <c r="B61" t="s">
        <v>79</v>
      </c>
      <c r="C61" s="81">
        <f>'Items B &amp; C'!AG16</f>
        <v>95000</v>
      </c>
      <c r="D61" s="67"/>
      <c r="E61" s="81">
        <f>'Items B &amp; C'!AI16</f>
        <v>0</v>
      </c>
      <c r="F61" s="81">
        <f>'Items B &amp; C'!AJ16</f>
        <v>0</v>
      </c>
      <c r="G61" s="81">
        <f>'Items B &amp; C'!AK16</f>
        <v>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20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80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5">
        <f>F96*12</f>
        <v>0</v>
      </c>
      <c r="H96" s="20">
        <v>1</v>
      </c>
      <c r="I96" s="20">
        <v>1</v>
      </c>
      <c r="J96" s="20">
        <f>J95*H96</f>
        <v>1</v>
      </c>
      <c r="K96" s="20">
        <f t="shared" ref="K96:K110" si="1">K95*I96</f>
        <v>1</v>
      </c>
      <c r="L96" s="21"/>
      <c r="N96" s="25"/>
      <c r="O96" s="19"/>
      <c r="P96" s="17"/>
      <c r="R96" s="17"/>
      <c r="S96" s="25"/>
      <c r="T96" s="18"/>
    </row>
    <row r="97" spans="2:20" x14ac:dyDescent="0.25">
      <c r="B97" t="s">
        <v>114</v>
      </c>
      <c r="C97" s="77">
        <v>44620</v>
      </c>
      <c r="E97" s="83">
        <f t="shared" si="0"/>
        <v>0</v>
      </c>
      <c r="F97" s="83">
        <f t="shared" si="0"/>
        <v>0</v>
      </c>
      <c r="G97" s="25">
        <f t="shared" ref="G97:G110" si="2">F97*12</f>
        <v>0</v>
      </c>
      <c r="H97" s="20">
        <v>1</v>
      </c>
      <c r="I97" s="20">
        <v>1</v>
      </c>
      <c r="J97" s="20">
        <f t="shared" ref="J97:J98" si="3">J96*H97</f>
        <v>1</v>
      </c>
      <c r="K97" s="20">
        <f t="shared" si="1"/>
        <v>1</v>
      </c>
      <c r="L97" s="21"/>
      <c r="N97" s="25"/>
      <c r="O97" s="19"/>
      <c r="P97" s="17"/>
      <c r="R97" s="17"/>
      <c r="S97" s="25"/>
      <c r="T97" s="18"/>
    </row>
    <row r="98" spans="2:20" x14ac:dyDescent="0.25">
      <c r="B98" t="s">
        <v>115</v>
      </c>
      <c r="C98" s="77">
        <v>44651</v>
      </c>
      <c r="E98" s="83">
        <f t="shared" si="0"/>
        <v>0</v>
      </c>
      <c r="F98" s="83">
        <f t="shared" si="0"/>
        <v>0</v>
      </c>
      <c r="G98" s="25">
        <f t="shared" si="2"/>
        <v>0</v>
      </c>
      <c r="H98" s="20">
        <v>1</v>
      </c>
      <c r="I98" s="20">
        <v>1</v>
      </c>
      <c r="J98" s="20">
        <f t="shared" si="3"/>
        <v>1</v>
      </c>
      <c r="K98" s="20">
        <f t="shared" si="1"/>
        <v>1</v>
      </c>
      <c r="L98" s="21"/>
      <c r="N98" s="25"/>
      <c r="O98" s="19"/>
      <c r="P98" s="17"/>
      <c r="R98" s="17"/>
      <c r="S98" s="25"/>
      <c r="T98" s="18"/>
    </row>
    <row r="99" spans="2:20" ht="15.75" thickBot="1" x14ac:dyDescent="0.3">
      <c r="B99" t="s">
        <v>116</v>
      </c>
      <c r="C99" s="77">
        <v>44651</v>
      </c>
      <c r="E99" s="100">
        <f>ROUND((J99/J95)-1,4)</f>
        <v>0</v>
      </c>
      <c r="F99" s="100">
        <f>ROUND((K99/K95)-1,4)</f>
        <v>0</v>
      </c>
      <c r="G99" s="25"/>
      <c r="H99" s="63">
        <v>1</v>
      </c>
      <c r="I99" s="63">
        <v>1</v>
      </c>
      <c r="J99" s="63">
        <f>J98*H99</f>
        <v>1</v>
      </c>
      <c r="K99" s="63">
        <f t="shared" si="1"/>
        <v>1</v>
      </c>
      <c r="L99" s="21"/>
      <c r="N99" s="25"/>
      <c r="O99" s="19"/>
      <c r="R99" s="17"/>
      <c r="S99" s="25"/>
      <c r="T99" s="18"/>
    </row>
    <row r="100" spans="2:20" ht="15.75" thickTop="1" x14ac:dyDescent="0.25">
      <c r="B100" t="s">
        <v>117</v>
      </c>
      <c r="C100" s="77">
        <v>44681</v>
      </c>
      <c r="E100" s="99">
        <f t="shared" ref="E100:F102" si="4">ROUND(H100-1,4)</f>
        <v>0</v>
      </c>
      <c r="F100" s="99">
        <f t="shared" si="4"/>
        <v>0</v>
      </c>
      <c r="G100" s="25">
        <f t="shared" si="2"/>
        <v>0</v>
      </c>
      <c r="H100" s="20">
        <v>1</v>
      </c>
      <c r="I100" s="20">
        <v>1</v>
      </c>
      <c r="J100" s="20">
        <f t="shared" ref="J100:K112" si="5">J99*H100</f>
        <v>1</v>
      </c>
      <c r="K100" s="20">
        <f t="shared" si="1"/>
        <v>1</v>
      </c>
      <c r="L100" s="21"/>
      <c r="N100" s="25"/>
      <c r="O100" s="19"/>
      <c r="R100" s="17"/>
      <c r="S100" s="25"/>
      <c r="T100" s="18"/>
    </row>
    <row r="101" spans="2:20" x14ac:dyDescent="0.25">
      <c r="B101" t="s">
        <v>118</v>
      </c>
      <c r="C101" s="77">
        <v>44712</v>
      </c>
      <c r="E101" s="83">
        <f t="shared" si="4"/>
        <v>1.8E-3</v>
      </c>
      <c r="F101" s="83">
        <f t="shared" si="4"/>
        <v>1.6000000000000001E-3</v>
      </c>
      <c r="G101" s="25">
        <f t="shared" si="2"/>
        <v>1.9200000000000002E-2</v>
      </c>
      <c r="H101" s="122">
        <v>1.001816124825635</v>
      </c>
      <c r="I101" s="122">
        <v>1.0015575452072343</v>
      </c>
      <c r="J101" s="20">
        <f t="shared" si="5"/>
        <v>1.001816124825635</v>
      </c>
      <c r="K101" s="20">
        <f t="shared" si="1"/>
        <v>1.0015575452072343</v>
      </c>
      <c r="L101" s="21"/>
      <c r="N101" s="25"/>
      <c r="O101" s="19"/>
      <c r="P101" s="17"/>
      <c r="R101" s="17"/>
      <c r="S101" s="25"/>
      <c r="T101" s="18"/>
    </row>
    <row r="102" spans="2:20" x14ac:dyDescent="0.25">
      <c r="B102" t="s">
        <v>119</v>
      </c>
      <c r="C102" s="77">
        <v>44742</v>
      </c>
      <c r="E102" s="83">
        <f t="shared" si="4"/>
        <v>2.7000000000000001E-3</v>
      </c>
      <c r="F102" s="83">
        <f t="shared" si="4"/>
        <v>2.2000000000000001E-3</v>
      </c>
      <c r="G102" s="25">
        <f t="shared" si="2"/>
        <v>2.64E-2</v>
      </c>
      <c r="H102" s="122">
        <v>1.002696336716371</v>
      </c>
      <c r="I102" s="122">
        <v>1.0022207493661113</v>
      </c>
      <c r="J102" s="20">
        <f t="shared" si="5"/>
        <v>1.0045173584260549</v>
      </c>
      <c r="K102" s="20">
        <f t="shared" si="1"/>
        <v>1.0037817534908773</v>
      </c>
      <c r="L102" s="21"/>
      <c r="N102" s="25"/>
      <c r="O102" s="19"/>
      <c r="R102" s="17"/>
      <c r="S102" s="25"/>
      <c r="T102" s="18"/>
    </row>
    <row r="103" spans="2:20" ht="15.75" thickBot="1" x14ac:dyDescent="0.3">
      <c r="B103" t="s">
        <v>120</v>
      </c>
      <c r="C103" s="77">
        <v>44742</v>
      </c>
      <c r="E103" s="100">
        <f>ROUND((J103/J99)-1,4)</f>
        <v>4.4999999999999997E-3</v>
      </c>
      <c r="F103" s="100">
        <f>ROUND((K103/K99)-1,4)</f>
        <v>3.8E-3</v>
      </c>
      <c r="G103" s="25"/>
      <c r="H103" s="63">
        <v>1</v>
      </c>
      <c r="I103" s="63">
        <v>1</v>
      </c>
      <c r="J103" s="63">
        <f t="shared" si="5"/>
        <v>1.0045173584260549</v>
      </c>
      <c r="K103" s="63">
        <f t="shared" si="1"/>
        <v>1.0037817534908773</v>
      </c>
      <c r="L103" s="21"/>
      <c r="N103" s="25"/>
      <c r="O103" s="19"/>
      <c r="R103" s="17"/>
      <c r="S103" s="25"/>
      <c r="T103" s="18"/>
    </row>
    <row r="104" spans="2:20" ht="15.75" thickTop="1" x14ac:dyDescent="0.25">
      <c r="B104" t="s">
        <v>121</v>
      </c>
      <c r="C104" s="77">
        <v>44773</v>
      </c>
      <c r="E104" s="99">
        <f t="shared" ref="E104:F106" si="6">ROUND(H104-1,4)</f>
        <v>3.7000000000000002E-3</v>
      </c>
      <c r="F104" s="99">
        <f t="shared" si="6"/>
        <v>3.3E-3</v>
      </c>
      <c r="G104" s="25">
        <f t="shared" si="2"/>
        <v>3.9599999999999996E-2</v>
      </c>
      <c r="H104" s="122">
        <v>1.0037358493548256</v>
      </c>
      <c r="I104" s="122">
        <v>1.0032695767879727</v>
      </c>
      <c r="J104" s="20">
        <f t="shared" si="5"/>
        <v>1.008270083951442</v>
      </c>
      <c r="K104" s="20">
        <f t="shared" si="1"/>
        <v>1.0070636950122815</v>
      </c>
      <c r="L104" s="21"/>
      <c r="N104" s="25"/>
      <c r="O104" s="19"/>
      <c r="P104" s="17"/>
      <c r="R104" s="17"/>
      <c r="S104" s="25"/>
      <c r="T104" s="18"/>
    </row>
    <row r="105" spans="2:20" x14ac:dyDescent="0.25">
      <c r="B105" t="s">
        <v>122</v>
      </c>
      <c r="C105" s="77">
        <v>44804</v>
      </c>
      <c r="E105" s="83">
        <f t="shared" si="6"/>
        <v>3.7000000000000002E-3</v>
      </c>
      <c r="F105" s="83">
        <f t="shared" si="6"/>
        <v>3.3E-3</v>
      </c>
      <c r="G105" s="25">
        <f t="shared" si="2"/>
        <v>3.9599999999999996E-2</v>
      </c>
      <c r="H105" s="122">
        <v>1.0037239156296414</v>
      </c>
      <c r="I105" s="122">
        <v>1.0032581835401269</v>
      </c>
      <c r="J105" s="20">
        <f t="shared" si="5"/>
        <v>1.0120247966759686</v>
      </c>
      <c r="K105" s="20">
        <f t="shared" si="1"/>
        <v>1.0103448933672299</v>
      </c>
      <c r="L105" s="21"/>
      <c r="N105" s="25"/>
      <c r="O105" s="19"/>
      <c r="R105" s="17"/>
      <c r="S105" s="25"/>
      <c r="T105" s="18"/>
    </row>
    <row r="106" spans="2:20" x14ac:dyDescent="0.25">
      <c r="B106" t="s">
        <v>123</v>
      </c>
      <c r="C106" s="77">
        <v>44834</v>
      </c>
      <c r="E106" s="83">
        <f t="shared" si="6"/>
        <v>3.5999999999999999E-3</v>
      </c>
      <c r="F106" s="83">
        <f t="shared" si="6"/>
        <v>3.0999999999999999E-3</v>
      </c>
      <c r="G106" s="25">
        <f t="shared" si="2"/>
        <v>3.7199999999999997E-2</v>
      </c>
      <c r="H106" s="122">
        <v>1.0035935251413033</v>
      </c>
      <c r="I106" s="122">
        <v>1.0031441482838583</v>
      </c>
      <c r="J106" s="20">
        <f t="shared" si="5"/>
        <v>1.015661533226446</v>
      </c>
      <c r="K106" s="20">
        <f t="shared" si="1"/>
        <v>1.0135215675298155</v>
      </c>
      <c r="L106" s="21"/>
      <c r="N106" s="25"/>
      <c r="O106" s="19"/>
      <c r="R106" s="17"/>
      <c r="S106" s="25"/>
      <c r="T106" s="18"/>
    </row>
    <row r="107" spans="2:20" ht="15.75" thickBot="1" x14ac:dyDescent="0.3">
      <c r="B107" t="s">
        <v>124</v>
      </c>
      <c r="C107" s="77">
        <v>44834</v>
      </c>
      <c r="E107" s="100">
        <f>ROUND((J107/J103)-1,4)</f>
        <v>1.11E-2</v>
      </c>
      <c r="F107" s="100">
        <f>ROUND((K107/K103)-1,4)</f>
        <v>9.7000000000000003E-3</v>
      </c>
      <c r="G107" s="25"/>
      <c r="H107" s="63">
        <v>1</v>
      </c>
      <c r="I107" s="63">
        <v>1</v>
      </c>
      <c r="J107" s="63">
        <f t="shared" si="5"/>
        <v>1.015661533226446</v>
      </c>
      <c r="K107" s="63">
        <f t="shared" si="1"/>
        <v>1.0135215675298155</v>
      </c>
      <c r="L107" s="21"/>
      <c r="N107" s="25"/>
      <c r="O107" s="19"/>
      <c r="P107" s="17"/>
      <c r="R107" s="17"/>
      <c r="S107" s="25"/>
      <c r="T107" s="18"/>
    </row>
    <row r="108" spans="2:20" ht="15.75" thickTop="1" x14ac:dyDescent="0.25">
      <c r="B108" t="s">
        <v>125</v>
      </c>
      <c r="C108" s="77">
        <v>44865</v>
      </c>
      <c r="E108" s="99">
        <f t="shared" ref="E108:F110" si="7">ROUND(H108-1,4)</f>
        <v>5.0000000000000001E-3</v>
      </c>
      <c r="F108" s="99">
        <f t="shared" si="7"/>
        <v>4.5999999999999999E-3</v>
      </c>
      <c r="G108" s="25">
        <f t="shared" si="2"/>
        <v>5.5199999999999999E-2</v>
      </c>
      <c r="H108" s="122">
        <v>1.0050408493153113</v>
      </c>
      <c r="I108" s="122">
        <v>1.0045729448327703</v>
      </c>
      <c r="J108" s="20">
        <f>J107*H108</f>
        <v>1.0207813299707986</v>
      </c>
      <c r="K108" s="20">
        <f t="shared" si="1"/>
        <v>1.0181563457449521</v>
      </c>
    </row>
    <row r="109" spans="2:20" x14ac:dyDescent="0.25">
      <c r="B109" t="s">
        <v>126</v>
      </c>
      <c r="C109" s="77">
        <v>44895</v>
      </c>
      <c r="E109" s="83">
        <f t="shared" si="7"/>
        <v>4.7999999999999996E-3</v>
      </c>
      <c r="F109" s="83">
        <f t="shared" si="7"/>
        <v>4.4000000000000003E-3</v>
      </c>
      <c r="G109" s="25">
        <f t="shared" si="2"/>
        <v>5.28E-2</v>
      </c>
      <c r="H109" s="122">
        <v>1.0048439299291843</v>
      </c>
      <c r="I109" s="122">
        <v>1.0043929999929546</v>
      </c>
      <c r="J109" s="20">
        <f t="shared" ref="J109:J110" si="8">J108*H109</f>
        <v>1.0257259232061966</v>
      </c>
      <c r="K109" s="20">
        <f t="shared" si="1"/>
        <v>1.0226291065646362</v>
      </c>
    </row>
    <row r="110" spans="2:20" x14ac:dyDescent="0.25">
      <c r="B110" t="s">
        <v>127</v>
      </c>
      <c r="C110" s="77">
        <v>44926</v>
      </c>
      <c r="E110" s="83">
        <f t="shared" si="7"/>
        <v>5.0000000000000001E-3</v>
      </c>
      <c r="F110" s="83">
        <f t="shared" si="7"/>
        <v>4.5999999999999999E-3</v>
      </c>
      <c r="G110" s="25">
        <f t="shared" si="2"/>
        <v>5.5199999999999999E-2</v>
      </c>
      <c r="H110" s="122">
        <v>1.0050173191660512</v>
      </c>
      <c r="I110" s="122">
        <v>1.0045502948799643</v>
      </c>
      <c r="J110" s="20">
        <f t="shared" si="8"/>
        <v>1.0308723175398147</v>
      </c>
      <c r="K110" s="20">
        <f t="shared" si="1"/>
        <v>1.0272823705523397</v>
      </c>
    </row>
    <row r="111" spans="2:20" ht="15.75" thickBot="1" x14ac:dyDescent="0.3">
      <c r="B111" t="s">
        <v>128</v>
      </c>
      <c r="C111" s="77">
        <v>44926</v>
      </c>
      <c r="E111" s="100">
        <f>ROUND((J111/J107)-1,4)</f>
        <v>1.4999999999999999E-2</v>
      </c>
      <c r="F111" s="100">
        <f>ROUND((K111/K107)-1,4)</f>
        <v>1.3599999999999999E-2</v>
      </c>
      <c r="G111" s="62"/>
      <c r="H111" s="66">
        <v>1</v>
      </c>
      <c r="I111" s="66">
        <v>1</v>
      </c>
      <c r="J111" s="66">
        <f t="shared" si="5"/>
        <v>1.0308723175398147</v>
      </c>
      <c r="K111" s="66">
        <f t="shared" si="5"/>
        <v>1.0272823705523397</v>
      </c>
    </row>
    <row r="112" spans="2:20" ht="15.75" thickTop="1" x14ac:dyDescent="0.25">
      <c r="B112" t="s">
        <v>129</v>
      </c>
      <c r="C112" s="77">
        <v>44926</v>
      </c>
      <c r="E112" s="83">
        <f>ROUND(J112-1,4)</f>
        <v>3.09E-2</v>
      </c>
      <c r="F112" s="83">
        <f>ROUND(K112-1,4)</f>
        <v>2.7300000000000001E-2</v>
      </c>
      <c r="G112" s="62"/>
      <c r="H112" s="66">
        <v>1</v>
      </c>
      <c r="I112" s="66">
        <v>1</v>
      </c>
      <c r="J112" s="66">
        <f t="shared" si="5"/>
        <v>1.0308723175398147</v>
      </c>
      <c r="K112" s="66">
        <f t="shared" si="5"/>
        <v>1.0272823705523397</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workbookViewId="0">
      <selection activeCell="H13" sqref="H1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31" t="s">
        <v>545</v>
      </c>
      <c r="B1" s="7" t="s">
        <v>34</v>
      </c>
    </row>
    <row r="2" spans="1:3" x14ac:dyDescent="0.25">
      <c r="B2" s="1" t="s">
        <v>50</v>
      </c>
    </row>
    <row r="4" spans="1:3" x14ac:dyDescent="0.25">
      <c r="B4" s="5" t="s">
        <v>51</v>
      </c>
    </row>
    <row r="5" spans="1:3" x14ac:dyDescent="0.25">
      <c r="B5" s="5"/>
    </row>
    <row r="6" spans="1:3" x14ac:dyDescent="0.25">
      <c r="B6" s="10" t="s">
        <v>66</v>
      </c>
      <c r="C6" s="37" t="s">
        <v>517</v>
      </c>
    </row>
    <row r="7" spans="1:3" x14ac:dyDescent="0.25">
      <c r="B7" s="10" t="s">
        <v>35</v>
      </c>
      <c r="C7" s="44" t="s">
        <v>545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C'!O17</f>
        <v>87286000</v>
      </c>
      <c r="E35" s="1" t="s">
        <v>48</v>
      </c>
    </row>
    <row r="36" spans="2:5" x14ac:dyDescent="0.25">
      <c r="B36" t="s">
        <v>70</v>
      </c>
      <c r="C36" s="84">
        <f>'Items B &amp; C'!P17</f>
        <v>87053000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152</v>
      </c>
    </row>
    <row r="51" spans="2:14" x14ac:dyDescent="0.25">
      <c r="B51" t="s">
        <v>73</v>
      </c>
      <c r="C51" s="98">
        <f>87000000*6</f>
        <v>522000000</v>
      </c>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C'!AB17</f>
        <v>3163000</v>
      </c>
      <c r="D60" s="67"/>
      <c r="E60" s="81">
        <f>'Items B &amp; C'!AD17</f>
        <v>84122000</v>
      </c>
      <c r="F60" s="81">
        <f>'Items B &amp; C'!AE17</f>
        <v>0</v>
      </c>
      <c r="G60" s="81">
        <f>'Items B &amp; C'!AF17</f>
        <v>0</v>
      </c>
      <c r="N60" s="24"/>
    </row>
    <row r="61" spans="2:14" x14ac:dyDescent="0.25">
      <c r="B61" t="s">
        <v>79</v>
      </c>
      <c r="C61" s="81">
        <f>'Items B &amp; C'!AG17</f>
        <v>81000</v>
      </c>
      <c r="D61" s="67"/>
      <c r="E61" s="81">
        <f>'Items B &amp; C'!AI17</f>
        <v>0</v>
      </c>
      <c r="F61" s="81">
        <f>'Items B &amp; C'!AJ17</f>
        <v>0</v>
      </c>
      <c r="G61" s="81">
        <f>'Items B &amp; C'!AK17</f>
        <v>151000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83</v>
      </c>
      <c r="E73" s="1" t="s">
        <v>103</v>
      </c>
    </row>
    <row r="74" spans="2:5" x14ac:dyDescent="0.25">
      <c r="B74" t="s">
        <v>94</v>
      </c>
      <c r="C74" s="84">
        <v>0</v>
      </c>
      <c r="E74" s="1" t="s">
        <v>104</v>
      </c>
    </row>
    <row r="75" spans="2:5" x14ac:dyDescent="0.25">
      <c r="B75" t="s">
        <v>95</v>
      </c>
      <c r="C75" s="84">
        <v>0</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2"/>
      <c r="H96" s="20">
        <v>1</v>
      </c>
      <c r="I96" s="20">
        <v>1</v>
      </c>
      <c r="J96" s="20">
        <f>J95*H96</f>
        <v>1</v>
      </c>
      <c r="K96" s="20">
        <f t="shared" ref="K96:K110" si="1">K95*I96</f>
        <v>1</v>
      </c>
      <c r="L96" s="21"/>
      <c r="N96" s="25"/>
      <c r="O96" s="19"/>
      <c r="P96" s="17"/>
      <c r="R96" s="17"/>
      <c r="S96" s="25"/>
      <c r="T96" s="18"/>
    </row>
    <row r="97" spans="2:20" x14ac:dyDescent="0.25">
      <c r="B97" t="s">
        <v>114</v>
      </c>
      <c r="C97" s="77">
        <v>44620</v>
      </c>
      <c r="E97" s="83">
        <f t="shared" si="0"/>
        <v>0</v>
      </c>
      <c r="F97" s="83">
        <f t="shared" si="0"/>
        <v>0</v>
      </c>
      <c r="G97" s="22"/>
      <c r="H97" s="20">
        <v>1</v>
      </c>
      <c r="I97" s="20">
        <v>1</v>
      </c>
      <c r="J97" s="20">
        <f t="shared" ref="J97:J98" si="2">J96*H97</f>
        <v>1</v>
      </c>
      <c r="K97" s="20">
        <f t="shared" si="1"/>
        <v>1</v>
      </c>
      <c r="L97" s="21"/>
      <c r="N97" s="25"/>
      <c r="O97" s="19"/>
      <c r="P97" s="17"/>
      <c r="R97" s="17"/>
      <c r="S97" s="25"/>
      <c r="T97" s="18"/>
    </row>
    <row r="98" spans="2:20" x14ac:dyDescent="0.25">
      <c r="B98" t="s">
        <v>115</v>
      </c>
      <c r="C98" s="77">
        <v>44651</v>
      </c>
      <c r="E98" s="83">
        <f t="shared" si="0"/>
        <v>0</v>
      </c>
      <c r="F98" s="83">
        <f t="shared" si="0"/>
        <v>0</v>
      </c>
      <c r="G98" s="22"/>
      <c r="H98" s="20">
        <v>1</v>
      </c>
      <c r="I98" s="20">
        <v>1</v>
      </c>
      <c r="J98" s="20">
        <f t="shared" si="2"/>
        <v>1</v>
      </c>
      <c r="K98" s="20">
        <f t="shared" si="1"/>
        <v>1</v>
      </c>
      <c r="L98" s="21"/>
      <c r="N98" s="25"/>
      <c r="O98" s="19"/>
      <c r="P98" s="17"/>
      <c r="R98" s="17"/>
      <c r="S98" s="25"/>
      <c r="T98" s="18"/>
    </row>
    <row r="99" spans="2:20" ht="15.75" thickBot="1" x14ac:dyDescent="0.3">
      <c r="B99" t="s">
        <v>116</v>
      </c>
      <c r="C99" s="77">
        <v>44651</v>
      </c>
      <c r="E99" s="100">
        <f>ROUND((J99/J95)-1,4)</f>
        <v>0</v>
      </c>
      <c r="F99" s="100">
        <f>ROUND((K99/K95)-1,4)</f>
        <v>0</v>
      </c>
      <c r="G99" s="22"/>
      <c r="H99" s="63">
        <v>1</v>
      </c>
      <c r="I99" s="63">
        <v>1</v>
      </c>
      <c r="J99" s="63">
        <f>J98*H99</f>
        <v>1</v>
      </c>
      <c r="K99" s="63">
        <f t="shared" si="1"/>
        <v>1</v>
      </c>
      <c r="L99" s="21"/>
      <c r="N99" s="25"/>
      <c r="O99" s="19"/>
      <c r="R99" s="17"/>
      <c r="S99" s="25"/>
      <c r="T99" s="18"/>
    </row>
    <row r="100" spans="2:20" ht="15.75" thickTop="1" x14ac:dyDescent="0.25">
      <c r="B100" t="s">
        <v>117</v>
      </c>
      <c r="C100" s="77">
        <v>44681</v>
      </c>
      <c r="E100" s="99">
        <f t="shared" ref="E100:F102" si="3">ROUND(H100-1,4)</f>
        <v>0</v>
      </c>
      <c r="F100" s="99">
        <f t="shared" si="3"/>
        <v>0</v>
      </c>
      <c r="G100" s="22"/>
      <c r="H100" s="20">
        <v>1</v>
      </c>
      <c r="I100" s="20">
        <v>1</v>
      </c>
      <c r="J100" s="20">
        <f t="shared" ref="J100:K112" si="4">J99*H100</f>
        <v>1</v>
      </c>
      <c r="K100" s="20">
        <f t="shared" si="1"/>
        <v>1</v>
      </c>
      <c r="L100" s="21"/>
      <c r="N100" s="25"/>
      <c r="O100" s="19"/>
      <c r="R100" s="17"/>
      <c r="S100" s="25"/>
      <c r="T100" s="18"/>
    </row>
    <row r="101" spans="2:20" x14ac:dyDescent="0.25">
      <c r="B101" t="s">
        <v>118</v>
      </c>
      <c r="C101" s="77">
        <v>44712</v>
      </c>
      <c r="E101" s="83">
        <f t="shared" si="3"/>
        <v>0</v>
      </c>
      <c r="F101" s="83">
        <f t="shared" si="3"/>
        <v>0</v>
      </c>
      <c r="G101" s="22"/>
      <c r="H101" s="20">
        <v>1</v>
      </c>
      <c r="I101" s="20">
        <v>1</v>
      </c>
      <c r="J101" s="20">
        <f t="shared" si="4"/>
        <v>1</v>
      </c>
      <c r="K101" s="20">
        <f t="shared" si="1"/>
        <v>1</v>
      </c>
      <c r="L101" s="21"/>
      <c r="N101" s="25"/>
      <c r="O101" s="19"/>
      <c r="P101" s="17"/>
      <c r="R101" s="17"/>
      <c r="S101" s="25"/>
      <c r="T101" s="18"/>
    </row>
    <row r="102" spans="2:20" x14ac:dyDescent="0.25">
      <c r="B102" t="s">
        <v>119</v>
      </c>
      <c r="C102" s="77">
        <v>44742</v>
      </c>
      <c r="E102" s="83">
        <f t="shared" si="3"/>
        <v>0</v>
      </c>
      <c r="F102" s="83">
        <f t="shared" si="3"/>
        <v>0</v>
      </c>
      <c r="G102" s="22"/>
      <c r="H102" s="20">
        <v>1</v>
      </c>
      <c r="I102" s="20">
        <v>1</v>
      </c>
      <c r="J102" s="20">
        <f t="shared" si="4"/>
        <v>1</v>
      </c>
      <c r="K102" s="20">
        <f t="shared" si="1"/>
        <v>1</v>
      </c>
      <c r="L102" s="21"/>
      <c r="N102" s="25"/>
      <c r="O102" s="19"/>
      <c r="R102" s="17"/>
      <c r="S102" s="25"/>
      <c r="T102" s="18"/>
    </row>
    <row r="103" spans="2:20" ht="15.75" thickBot="1" x14ac:dyDescent="0.3">
      <c r="B103" t="s">
        <v>120</v>
      </c>
      <c r="C103" s="77">
        <v>44742</v>
      </c>
      <c r="E103" s="100">
        <f>ROUND((J103/J99)-1,4)</f>
        <v>0</v>
      </c>
      <c r="F103" s="100">
        <f>ROUND((K103/K99)-1,4)</f>
        <v>0</v>
      </c>
      <c r="G103" s="22"/>
      <c r="H103" s="63">
        <v>1</v>
      </c>
      <c r="I103" s="63">
        <v>1</v>
      </c>
      <c r="J103" s="63">
        <f t="shared" si="4"/>
        <v>1</v>
      </c>
      <c r="K103" s="63">
        <f t="shared" si="1"/>
        <v>1</v>
      </c>
      <c r="L103" s="21"/>
      <c r="N103" s="25"/>
      <c r="O103" s="19"/>
      <c r="R103" s="17"/>
      <c r="S103" s="25"/>
      <c r="T103" s="18"/>
    </row>
    <row r="104" spans="2:20" ht="15.75" thickTop="1" x14ac:dyDescent="0.25">
      <c r="B104" t="s">
        <v>121</v>
      </c>
      <c r="C104" s="77">
        <v>44773</v>
      </c>
      <c r="E104" s="99">
        <f t="shared" ref="E104:F106" si="5">ROUND(H104-1,4)</f>
        <v>0</v>
      </c>
      <c r="F104" s="99">
        <f t="shared" si="5"/>
        <v>0</v>
      </c>
      <c r="G104" s="22"/>
      <c r="H104" s="20">
        <v>1</v>
      </c>
      <c r="I104" s="20">
        <v>1</v>
      </c>
      <c r="J104" s="20">
        <f t="shared" si="4"/>
        <v>1</v>
      </c>
      <c r="K104" s="20">
        <f t="shared" si="1"/>
        <v>1</v>
      </c>
      <c r="L104" s="21"/>
      <c r="N104" s="25"/>
      <c r="O104" s="19"/>
      <c r="P104" s="17"/>
      <c r="R104" s="17"/>
      <c r="S104" s="25"/>
      <c r="T104" s="18"/>
    </row>
    <row r="105" spans="2:20" x14ac:dyDescent="0.25">
      <c r="B105" t="s">
        <v>122</v>
      </c>
      <c r="C105" s="77">
        <v>44804</v>
      </c>
      <c r="E105" s="83">
        <f t="shared" si="5"/>
        <v>-2.8E-3</v>
      </c>
      <c r="F105" s="83">
        <f t="shared" si="5"/>
        <v>-2.8999999999999998E-3</v>
      </c>
      <c r="G105" s="22"/>
      <c r="H105" s="122">
        <v>0.99718132149999994</v>
      </c>
      <c r="I105" s="122">
        <v>0.99710673849999998</v>
      </c>
      <c r="J105" s="20">
        <f t="shared" si="4"/>
        <v>0.99718132149999994</v>
      </c>
      <c r="K105" s="20">
        <f t="shared" si="1"/>
        <v>0.99710673849999998</v>
      </c>
      <c r="L105" s="21"/>
      <c r="N105" s="25"/>
      <c r="O105" s="19"/>
      <c r="R105" s="17"/>
      <c r="S105" s="25"/>
      <c r="T105" s="18"/>
    </row>
    <row r="106" spans="2:20" x14ac:dyDescent="0.25">
      <c r="B106" t="s">
        <v>123</v>
      </c>
      <c r="C106" s="77">
        <v>44834</v>
      </c>
      <c r="E106" s="83">
        <f t="shared" si="5"/>
        <v>-7.9000000000000008E-3</v>
      </c>
      <c r="F106" s="83">
        <f t="shared" si="5"/>
        <v>-8.3000000000000001E-3</v>
      </c>
      <c r="G106" s="22"/>
      <c r="H106" s="122">
        <v>0.99214616468598782</v>
      </c>
      <c r="I106" s="122">
        <v>0.99170798151255857</v>
      </c>
      <c r="J106" s="20">
        <f t="shared" si="4"/>
        <v>0.98934962362272993</v>
      </c>
      <c r="K106" s="20">
        <f t="shared" si="1"/>
        <v>0.98883871099040554</v>
      </c>
      <c r="L106" s="21"/>
      <c r="N106" s="25"/>
      <c r="O106" s="19"/>
      <c r="R106" s="17"/>
      <c r="S106" s="25"/>
      <c r="T106" s="18"/>
    </row>
    <row r="107" spans="2:20" ht="15.75" thickBot="1" x14ac:dyDescent="0.3">
      <c r="B107" t="s">
        <v>124</v>
      </c>
      <c r="C107" s="77">
        <v>44834</v>
      </c>
      <c r="E107" s="100">
        <f>ROUND((J107/J103)-1,4)</f>
        <v>-1.0699999999999999E-2</v>
      </c>
      <c r="F107" s="100">
        <f>ROUND((K107/K103)-1,4)</f>
        <v>-1.12E-2</v>
      </c>
      <c r="G107" s="22"/>
      <c r="H107" s="63">
        <v>1</v>
      </c>
      <c r="I107" s="63">
        <v>1</v>
      </c>
      <c r="J107" s="63">
        <f t="shared" si="4"/>
        <v>0.98934962362272993</v>
      </c>
      <c r="K107" s="63">
        <f t="shared" si="1"/>
        <v>0.98883871099040554</v>
      </c>
      <c r="L107" s="21"/>
      <c r="N107" s="25"/>
      <c r="O107" s="19"/>
      <c r="P107" s="17"/>
      <c r="R107" s="17"/>
      <c r="S107" s="25"/>
      <c r="T107" s="18"/>
    </row>
    <row r="108" spans="2:20" ht="15.75" thickTop="1" x14ac:dyDescent="0.25">
      <c r="B108" t="s">
        <v>125</v>
      </c>
      <c r="C108" s="77">
        <v>44865</v>
      </c>
      <c r="E108" s="99">
        <f t="shared" ref="E108:F110" si="6">ROUND(H108-1,4)</f>
        <v>-2.5000000000000001E-3</v>
      </c>
      <c r="F108" s="99">
        <f t="shared" si="6"/>
        <v>-3.0000000000000001E-3</v>
      </c>
      <c r="G108" s="62"/>
      <c r="H108" s="122">
        <v>0.99747070725481479</v>
      </c>
      <c r="I108" s="122">
        <v>0.99704366847151393</v>
      </c>
      <c r="J108" s="20">
        <f>J107*H108</f>
        <v>0.98684726879724927</v>
      </c>
      <c r="K108" s="20">
        <f t="shared" si="1"/>
        <v>0.9859153759325171</v>
      </c>
    </row>
    <row r="109" spans="2:20" x14ac:dyDescent="0.25">
      <c r="B109" t="s">
        <v>126</v>
      </c>
      <c r="C109" s="77">
        <v>44895</v>
      </c>
      <c r="E109" s="83">
        <f t="shared" si="6"/>
        <v>1.14E-2</v>
      </c>
      <c r="F109" s="83">
        <f t="shared" si="6"/>
        <v>1.11E-2</v>
      </c>
      <c r="G109" s="62"/>
      <c r="H109" s="122">
        <v>1.0114365935514356</v>
      </c>
      <c r="I109" s="122">
        <v>1.0110609519324951</v>
      </c>
      <c r="J109" s="20">
        <f t="shared" ref="J109:J110" si="7">J108*H109</f>
        <v>0.99813343990782766</v>
      </c>
      <c r="K109" s="20">
        <f t="shared" si="1"/>
        <v>0.99682053851521457</v>
      </c>
    </row>
    <row r="110" spans="2:20" x14ac:dyDescent="0.25">
      <c r="B110" t="s">
        <v>127</v>
      </c>
      <c r="C110" s="77">
        <v>44926</v>
      </c>
      <c r="E110" s="83">
        <f t="shared" si="6"/>
        <v>3.0000000000000001E-3</v>
      </c>
      <c r="F110" s="83">
        <f t="shared" si="6"/>
        <v>2.5999999999999999E-3</v>
      </c>
      <c r="G110" s="62"/>
      <c r="H110" s="122">
        <v>1.0029572718283695</v>
      </c>
      <c r="I110" s="122">
        <v>1.0025639792512666</v>
      </c>
      <c r="J110" s="20">
        <f t="shared" si="7"/>
        <v>1.0010851918106205</v>
      </c>
      <c r="K110" s="20">
        <f t="shared" si="1"/>
        <v>0.99937636569320398</v>
      </c>
    </row>
    <row r="111" spans="2:20" ht="15.75" thickBot="1" x14ac:dyDescent="0.3">
      <c r="B111" t="s">
        <v>128</v>
      </c>
      <c r="C111" s="77">
        <v>44926</v>
      </c>
      <c r="E111" s="100">
        <f>ROUND((J111/J107)-1,4)</f>
        <v>1.1900000000000001E-2</v>
      </c>
      <c r="F111" s="100">
        <f>ROUND((K111/K107)-1,4)</f>
        <v>1.0699999999999999E-2</v>
      </c>
      <c r="G111" s="62"/>
      <c r="H111" s="66">
        <v>1</v>
      </c>
      <c r="I111" s="66">
        <v>1</v>
      </c>
      <c r="J111" s="66">
        <f t="shared" si="4"/>
        <v>1.0010851918106205</v>
      </c>
      <c r="K111" s="66">
        <f t="shared" si="4"/>
        <v>0.99937636569320398</v>
      </c>
    </row>
    <row r="112" spans="2:20" ht="15.75" thickTop="1" x14ac:dyDescent="0.25">
      <c r="B112" t="s">
        <v>129</v>
      </c>
      <c r="C112" s="77">
        <v>44926</v>
      </c>
      <c r="E112" s="83">
        <f>ROUND(J112-1,4)</f>
        <v>1.1000000000000001E-3</v>
      </c>
      <c r="F112" s="83">
        <f>ROUND(K112-1,4)</f>
        <v>-5.9999999999999995E-4</v>
      </c>
      <c r="G112" s="62"/>
      <c r="H112" s="66">
        <v>1</v>
      </c>
      <c r="I112" s="66">
        <v>1</v>
      </c>
      <c r="J112" s="66">
        <f t="shared" si="4"/>
        <v>1.0010851918106205</v>
      </c>
      <c r="K112" s="66">
        <f t="shared" si="4"/>
        <v>0.99937636569320398</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N122"/>
  <sheetViews>
    <sheetView topLeftCell="A3" workbookViewId="0">
      <selection activeCell="C33" sqref="C33"/>
    </sheetView>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418</v>
      </c>
      <c r="B1" s="7" t="s">
        <v>34</v>
      </c>
    </row>
    <row r="2" spans="1:3" x14ac:dyDescent="0.25">
      <c r="B2" s="1" t="s">
        <v>50</v>
      </c>
    </row>
    <row r="4" spans="1:3" x14ac:dyDescent="0.25">
      <c r="B4" s="5" t="s">
        <v>51</v>
      </c>
    </row>
    <row r="5" spans="1:3" x14ac:dyDescent="0.25">
      <c r="B5" s="5"/>
    </row>
    <row r="6" spans="1:3" x14ac:dyDescent="0.25">
      <c r="B6" s="10" t="s">
        <v>66</v>
      </c>
      <c r="C6" s="37" t="s">
        <v>419</v>
      </c>
    </row>
    <row r="7" spans="1:3" x14ac:dyDescent="0.25">
      <c r="B7" s="10" t="s">
        <v>35</v>
      </c>
      <c r="C7" s="37" t="s">
        <v>418</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C'!C9</f>
        <v>917398000</v>
      </c>
      <c r="E35" s="1" t="s">
        <v>48</v>
      </c>
    </row>
    <row r="36" spans="2:5" x14ac:dyDescent="0.25">
      <c r="B36" t="s">
        <v>70</v>
      </c>
      <c r="C36" s="84">
        <f>'Items B &amp; C'!D9</f>
        <v>270098000</v>
      </c>
      <c r="E36" s="1" t="s">
        <v>55</v>
      </c>
    </row>
    <row r="37" spans="2:5" x14ac:dyDescent="0.25">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84">
        <f>'Items B &amp; C'!V23</f>
        <v>646537000</v>
      </c>
      <c r="E43" s="1" t="s">
        <v>59</v>
      </c>
    </row>
    <row r="44" spans="2:5" x14ac:dyDescent="0.25">
      <c r="B44" t="s">
        <v>62</v>
      </c>
      <c r="C44" s="98">
        <f>'Items B &amp; C'!V24*100</f>
        <v>41.767483513171058</v>
      </c>
      <c r="E44" s="1" t="s">
        <v>60</v>
      </c>
    </row>
    <row r="45" spans="2:5" x14ac:dyDescent="0.25">
      <c r="B45" t="s">
        <v>63</v>
      </c>
      <c r="C45" s="98">
        <f>100-C44</f>
        <v>58.232516486828942</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c r="F56" s="65"/>
      <c r="G56" s="65"/>
    </row>
    <row r="57" spans="2:14" x14ac:dyDescent="0.25">
      <c r="B57" t="s">
        <v>77</v>
      </c>
      <c r="E57" s="15"/>
      <c r="F57" s="65"/>
    </row>
    <row r="59" spans="2:14" x14ac:dyDescent="0.25">
      <c r="C59" t="s">
        <v>80</v>
      </c>
      <c r="E59" t="s">
        <v>81</v>
      </c>
      <c r="F59" t="s">
        <v>82</v>
      </c>
      <c r="G59" t="s">
        <v>83</v>
      </c>
    </row>
    <row r="60" spans="2:14" x14ac:dyDescent="0.25">
      <c r="B60" t="s">
        <v>78</v>
      </c>
      <c r="C60" s="82">
        <f>'Items B &amp; C'!V25</f>
        <v>644000</v>
      </c>
      <c r="E60" s="82">
        <f>'Items B &amp; C'!V26</f>
        <v>647300000</v>
      </c>
      <c r="F60" s="82">
        <v>0</v>
      </c>
      <c r="G60" s="82">
        <f>'Items B &amp; C'!V27</f>
        <v>4000</v>
      </c>
      <c r="H60" s="64"/>
      <c r="N60" s="24"/>
    </row>
    <row r="61" spans="2:14" x14ac:dyDescent="0.25">
      <c r="B61" t="s">
        <v>79</v>
      </c>
      <c r="C61" s="82">
        <f>'Items B &amp; C'!V29</f>
        <v>1124000</v>
      </c>
      <c r="E61" s="82">
        <f>'Items B &amp; C'!V30</f>
        <v>646536000</v>
      </c>
      <c r="F61" s="82">
        <v>0</v>
      </c>
      <c r="G61" s="82">
        <f>'Items B &amp; C'!V28</f>
        <v>90000</v>
      </c>
      <c r="H61" s="64"/>
      <c r="N61" s="24"/>
    </row>
    <row r="62" spans="2:14" x14ac:dyDescent="0.25">
      <c r="C62" s="15"/>
      <c r="H62" s="65"/>
    </row>
    <row r="63" spans="2:14" x14ac:dyDescent="0.25">
      <c r="C63" s="15"/>
    </row>
    <row r="64" spans="2:14" x14ac:dyDescent="0.25">
      <c r="B64" t="s">
        <v>88</v>
      </c>
      <c r="C64" s="15"/>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100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11" x14ac:dyDescent="0.25">
      <c r="B81" t="s">
        <v>100</v>
      </c>
      <c r="C81" s="84">
        <v>0</v>
      </c>
    </row>
    <row r="82" spans="2:11" x14ac:dyDescent="0.25">
      <c r="B82" t="s">
        <v>102</v>
      </c>
      <c r="C82" s="84">
        <v>0</v>
      </c>
    </row>
    <row r="83" spans="2:11" x14ac:dyDescent="0.25">
      <c r="B83" t="s">
        <v>420</v>
      </c>
      <c r="C83" s="84">
        <v>0</v>
      </c>
    </row>
    <row r="85" spans="2:11" s="3" customFormat="1" ht="15.75" thickBot="1" x14ac:dyDescent="0.3"/>
    <row r="86" spans="2:11" ht="15.75" thickTop="1" x14ac:dyDescent="0.25"/>
    <row r="87" spans="2:11" ht="18.75" x14ac:dyDescent="0.3">
      <c r="B87" s="7" t="s">
        <v>107</v>
      </c>
    </row>
    <row r="89" spans="2:11" x14ac:dyDescent="0.25">
      <c r="B89" t="s">
        <v>108</v>
      </c>
    </row>
    <row r="90" spans="2:11" x14ac:dyDescent="0.25">
      <c r="B90" t="s">
        <v>109</v>
      </c>
    </row>
    <row r="91" spans="2:11" x14ac:dyDescent="0.25">
      <c r="B91" t="s">
        <v>110</v>
      </c>
    </row>
    <row r="92" spans="2:11" x14ac:dyDescent="0.25">
      <c r="B92" t="s">
        <v>111</v>
      </c>
    </row>
    <row r="93" spans="2:11" x14ac:dyDescent="0.25">
      <c r="B93" t="s">
        <v>112</v>
      </c>
      <c r="G93" s="125" t="s">
        <v>527</v>
      </c>
      <c r="H93" s="125"/>
      <c r="I93" s="125"/>
      <c r="J93" s="125"/>
      <c r="K93" s="125"/>
    </row>
    <row r="94" spans="2:11" x14ac:dyDescent="0.25">
      <c r="G94" s="125"/>
      <c r="H94" s="125" t="s">
        <v>421</v>
      </c>
      <c r="I94" s="155" t="s">
        <v>422</v>
      </c>
      <c r="J94" s="155" t="s">
        <v>423</v>
      </c>
      <c r="K94" s="155" t="s">
        <v>422</v>
      </c>
    </row>
    <row r="95" spans="2:11" x14ac:dyDescent="0.25">
      <c r="C95" s="13" t="s">
        <v>130</v>
      </c>
      <c r="D95" s="68"/>
      <c r="E95" s="12" t="s">
        <v>131</v>
      </c>
      <c r="F95" s="12" t="s">
        <v>132</v>
      </c>
      <c r="G95" s="156">
        <v>44561</v>
      </c>
      <c r="H95" s="125"/>
      <c r="I95" s="125"/>
      <c r="J95" s="125"/>
      <c r="K95" s="125"/>
    </row>
    <row r="96" spans="2:11" x14ac:dyDescent="0.25">
      <c r="B96" t="s">
        <v>113</v>
      </c>
      <c r="C96" s="77">
        <v>44592</v>
      </c>
      <c r="D96" s="68"/>
      <c r="E96" s="83">
        <f>ROUND(J96,4)</f>
        <v>0.45779999999999998</v>
      </c>
      <c r="F96" s="83">
        <f>ROUND(H96,4)</f>
        <v>0.192</v>
      </c>
      <c r="G96" s="156">
        <f>EDATE(G95,1)</f>
        <v>44592</v>
      </c>
      <c r="H96" s="123">
        <v>0.19203793946712922</v>
      </c>
      <c r="I96" s="123"/>
      <c r="J96" s="124">
        <v>0.45775831049204568</v>
      </c>
      <c r="K96" s="123"/>
    </row>
    <row r="97" spans="2:11" x14ac:dyDescent="0.25">
      <c r="B97" t="s">
        <v>114</v>
      </c>
      <c r="C97" s="77">
        <v>44620</v>
      </c>
      <c r="D97" s="68"/>
      <c r="E97" s="83">
        <f>ROUND(J97,4)</f>
        <v>0.69810000000000005</v>
      </c>
      <c r="F97" s="83">
        <f>ROUND(H97,4)</f>
        <v>0.29039999999999999</v>
      </c>
      <c r="G97" s="156">
        <f t="shared" ref="G97:G107" si="0">EDATE(G96,1)</f>
        <v>44620</v>
      </c>
      <c r="H97" s="123">
        <v>0.29044477206821018</v>
      </c>
      <c r="I97" s="123"/>
      <c r="J97" s="124">
        <v>0.69806780477102282</v>
      </c>
      <c r="K97" s="123"/>
    </row>
    <row r="98" spans="2:11" x14ac:dyDescent="0.25">
      <c r="B98" t="s">
        <v>115</v>
      </c>
      <c r="C98" s="77">
        <v>44651</v>
      </c>
      <c r="D98" s="68"/>
      <c r="E98" s="83">
        <f>ROUND(J98,4)</f>
        <v>0.82010000000000005</v>
      </c>
      <c r="F98" s="83">
        <f>ROUND(H98,4)</f>
        <v>0.3599</v>
      </c>
      <c r="G98" s="156">
        <f t="shared" si="0"/>
        <v>44648</v>
      </c>
      <c r="H98" s="123">
        <v>0.35986908545097274</v>
      </c>
      <c r="I98" s="123">
        <f>SUM(H96:H98)</f>
        <v>0.84235179698631213</v>
      </c>
      <c r="J98" s="124">
        <v>0.82012169027608939</v>
      </c>
      <c r="K98" s="123">
        <f>SUM(J96:J98)</f>
        <v>1.9759478055391577</v>
      </c>
    </row>
    <row r="99" spans="2:11" ht="15.75" thickBot="1" x14ac:dyDescent="0.3">
      <c r="B99" t="s">
        <v>116</v>
      </c>
      <c r="C99" s="77">
        <v>44651</v>
      </c>
      <c r="D99" s="68"/>
      <c r="E99" s="100">
        <f>ROUND(K98,4)</f>
        <v>1.9759</v>
      </c>
      <c r="F99" s="100">
        <f>ROUND(I98,4)</f>
        <v>0.84240000000000004</v>
      </c>
      <c r="G99" s="156">
        <f t="shared" si="0"/>
        <v>44679</v>
      </c>
      <c r="H99" s="123">
        <v>0.43823527215810909</v>
      </c>
      <c r="I99" s="125"/>
      <c r="J99" s="124">
        <v>0.87605195451075857</v>
      </c>
      <c r="K99" s="125"/>
    </row>
    <row r="100" spans="2:11" ht="15.75" thickTop="1" x14ac:dyDescent="0.25">
      <c r="B100" t="s">
        <v>117</v>
      </c>
      <c r="C100" s="77">
        <v>44681</v>
      </c>
      <c r="D100" s="68"/>
      <c r="E100" s="99">
        <f>ROUND(J99,4)</f>
        <v>0.87609999999999999</v>
      </c>
      <c r="F100" s="99">
        <f>ROUND(H99,4)</f>
        <v>0.43819999999999998</v>
      </c>
      <c r="G100" s="156">
        <f t="shared" si="0"/>
        <v>44709</v>
      </c>
      <c r="H100" s="123">
        <v>0.26579531514553723</v>
      </c>
      <c r="I100" s="125"/>
      <c r="J100" s="124">
        <v>0.59046541664113028</v>
      </c>
      <c r="K100" s="125"/>
    </row>
    <row r="101" spans="2:11" x14ac:dyDescent="0.25">
      <c r="B101" t="s">
        <v>118</v>
      </c>
      <c r="C101" s="77">
        <v>44712</v>
      </c>
      <c r="D101" s="68"/>
      <c r="E101" s="83">
        <f>ROUND(J100,4)</f>
        <v>0.59050000000000002</v>
      </c>
      <c r="F101" s="83">
        <f>ROUND(H100,4)</f>
        <v>0.26579999999999998</v>
      </c>
      <c r="G101" s="156">
        <f t="shared" si="0"/>
        <v>44740</v>
      </c>
      <c r="H101" s="123">
        <v>2.1932938372943855E-2</v>
      </c>
      <c r="I101" s="123">
        <f>SUM(H99:H101)</f>
        <v>0.72596352567659017</v>
      </c>
      <c r="J101" s="124">
        <v>0.34082403688023788</v>
      </c>
      <c r="K101" s="123">
        <f>SUM(J99:J101)</f>
        <v>1.8073414080321268</v>
      </c>
    </row>
    <row r="102" spans="2:11" x14ac:dyDescent="0.25">
      <c r="B102" t="s">
        <v>119</v>
      </c>
      <c r="C102" s="77">
        <v>44742</v>
      </c>
      <c r="D102" s="68"/>
      <c r="E102" s="83">
        <f>ROUND(J101,4)</f>
        <v>0.34079999999999999</v>
      </c>
      <c r="F102" s="83">
        <f>ROUND(H101,4)</f>
        <v>2.1899999999999999E-2</v>
      </c>
      <c r="G102" s="156">
        <f t="shared" si="0"/>
        <v>44770</v>
      </c>
      <c r="H102" s="123">
        <v>2.2078277191337037E-2</v>
      </c>
      <c r="I102" s="125"/>
      <c r="J102" s="124">
        <v>0.37274283610875864</v>
      </c>
      <c r="K102" s="125"/>
    </row>
    <row r="103" spans="2:11" ht="15.75" thickBot="1" x14ac:dyDescent="0.3">
      <c r="B103" t="s">
        <v>120</v>
      </c>
      <c r="C103" s="77">
        <v>44742</v>
      </c>
      <c r="D103" s="68"/>
      <c r="E103" s="100">
        <f>ROUND(K101,4)</f>
        <v>1.8072999999999999</v>
      </c>
      <c r="F103" s="100">
        <f>ROUND(I101,4)</f>
        <v>0.72599999999999998</v>
      </c>
      <c r="G103" s="156">
        <f t="shared" si="0"/>
        <v>44801</v>
      </c>
      <c r="H103" s="123">
        <v>0.15528544248588072</v>
      </c>
      <c r="I103" s="125"/>
      <c r="J103" s="124">
        <v>0.53888886995858454</v>
      </c>
      <c r="K103" s="125"/>
    </row>
    <row r="104" spans="2:11" ht="15.75" thickTop="1" x14ac:dyDescent="0.25">
      <c r="B104" t="s">
        <v>121</v>
      </c>
      <c r="C104" s="77">
        <v>44773</v>
      </c>
      <c r="D104" s="68"/>
      <c r="E104" s="99">
        <f>ROUND(J102,4)</f>
        <v>0.37269999999999998</v>
      </c>
      <c r="F104" s="99">
        <f>ROUND(H102,4)</f>
        <v>2.2100000000000002E-2</v>
      </c>
      <c r="G104" s="156">
        <f t="shared" si="0"/>
        <v>44832</v>
      </c>
      <c r="H104" s="123">
        <v>2.7170793964584217E-2</v>
      </c>
      <c r="I104" s="123">
        <f>SUM(H102:H104)</f>
        <v>0.20453451364180197</v>
      </c>
      <c r="J104" s="124">
        <v>0.35262603599541648</v>
      </c>
      <c r="K104" s="123">
        <f>SUM(J102:J104)</f>
        <v>1.2642577420627596</v>
      </c>
    </row>
    <row r="105" spans="2:11" x14ac:dyDescent="0.25">
      <c r="B105" t="s">
        <v>122</v>
      </c>
      <c r="C105" s="77">
        <v>44804</v>
      </c>
      <c r="D105" s="68"/>
      <c r="E105" s="83">
        <f>ROUND(J103,4)</f>
        <v>0.53890000000000005</v>
      </c>
      <c r="F105" s="83">
        <f>ROUND(H103,4)</f>
        <v>0.15529999999999999</v>
      </c>
      <c r="G105" s="156">
        <f t="shared" si="0"/>
        <v>44862</v>
      </c>
      <c r="H105" s="123">
        <v>1.28369591487556E-2</v>
      </c>
      <c r="I105" s="125"/>
      <c r="J105" s="124">
        <v>0.3670885706281749</v>
      </c>
      <c r="K105" s="125"/>
    </row>
    <row r="106" spans="2:11" x14ac:dyDescent="0.25">
      <c r="B106" t="s">
        <v>123</v>
      </c>
      <c r="C106" s="77">
        <v>44834</v>
      </c>
      <c r="D106" s="68"/>
      <c r="E106" s="83">
        <f>ROUND(J104,4)</f>
        <v>0.35260000000000002</v>
      </c>
      <c r="F106" s="83">
        <f>ROUND(H104,4)</f>
        <v>2.7199999999999998E-2</v>
      </c>
      <c r="G106" s="156">
        <f t="shared" si="0"/>
        <v>44893</v>
      </c>
      <c r="H106" s="123">
        <v>1.805690199337473E-2</v>
      </c>
      <c r="I106" s="125"/>
      <c r="J106" s="124">
        <v>0.36480379740430025</v>
      </c>
      <c r="K106" s="125"/>
    </row>
    <row r="107" spans="2:11" ht="15.75" thickBot="1" x14ac:dyDescent="0.3">
      <c r="B107" t="s">
        <v>124</v>
      </c>
      <c r="C107" s="77">
        <v>44834</v>
      </c>
      <c r="D107" s="68"/>
      <c r="E107" s="100">
        <f>ROUND(K104,4)</f>
        <v>1.2643</v>
      </c>
      <c r="F107" s="100">
        <f>ROUND(I104,4)</f>
        <v>0.20449999999999999</v>
      </c>
      <c r="G107" s="156">
        <f t="shared" si="0"/>
        <v>44923</v>
      </c>
      <c r="H107" s="123">
        <v>0.12031899154078207</v>
      </c>
      <c r="I107" s="123">
        <f>SUM(H105:H107)</f>
        <v>0.1512128526829124</v>
      </c>
      <c r="J107" s="124">
        <v>0.521392387887048</v>
      </c>
      <c r="K107" s="123">
        <f>SUM(J105:J107)</f>
        <v>1.2532847559195233</v>
      </c>
    </row>
    <row r="108" spans="2:11" ht="15.75" thickTop="1" x14ac:dyDescent="0.25">
      <c r="B108" t="s">
        <v>125</v>
      </c>
      <c r="C108" s="77">
        <v>44865</v>
      </c>
      <c r="D108" s="68"/>
      <c r="E108" s="99">
        <f>ROUND(J105,4)</f>
        <v>0.36709999999999998</v>
      </c>
      <c r="F108" s="99">
        <f>ROUND(H105,4)</f>
        <v>1.2800000000000001E-2</v>
      </c>
      <c r="G108" s="22"/>
    </row>
    <row r="109" spans="2:11" x14ac:dyDescent="0.25">
      <c r="B109" t="s">
        <v>126</v>
      </c>
      <c r="C109" s="77">
        <v>44895</v>
      </c>
      <c r="D109" s="68"/>
      <c r="E109" s="83">
        <f>ROUND(J106,4)</f>
        <v>0.36480000000000001</v>
      </c>
      <c r="F109" s="83">
        <f>ROUND(H106,4)</f>
        <v>1.8100000000000002E-2</v>
      </c>
      <c r="G109" s="22"/>
    </row>
    <row r="110" spans="2:11" x14ac:dyDescent="0.25">
      <c r="B110" t="s">
        <v>127</v>
      </c>
      <c r="C110" s="77">
        <v>44926</v>
      </c>
      <c r="D110" s="68"/>
      <c r="E110" s="83">
        <f>ROUND(J107,4)</f>
        <v>0.52139999999999997</v>
      </c>
      <c r="F110" s="83">
        <f>ROUND(H107,4)</f>
        <v>0.1203</v>
      </c>
    </row>
    <row r="111" spans="2:11" ht="15.75" thickBot="1" x14ac:dyDescent="0.3">
      <c r="B111" t="s">
        <v>128</v>
      </c>
      <c r="C111" s="77">
        <v>44926</v>
      </c>
      <c r="D111" s="68"/>
      <c r="E111" s="100">
        <f>ROUND(K107,4)</f>
        <v>1.2533000000000001</v>
      </c>
      <c r="F111" s="100">
        <f>ROUND(I107,4)</f>
        <v>0.1512</v>
      </c>
    </row>
    <row r="112" spans="2:11" ht="15.75" thickTop="1" x14ac:dyDescent="0.25">
      <c r="B112" t="s">
        <v>129</v>
      </c>
      <c r="C112" s="77">
        <v>44926</v>
      </c>
      <c r="D112" s="68"/>
      <c r="E112" s="83">
        <f>SUM(E99,E103,E107,E111)</f>
        <v>6.3007999999999997</v>
      </c>
      <c r="F112" s="83">
        <f>SUM(F99,F103,F107,F111)</f>
        <v>1.9240999999999999</v>
      </c>
    </row>
    <row r="113" spans="4:8" x14ac:dyDescent="0.25">
      <c r="D113" s="68"/>
    </row>
    <row r="114" spans="4:8" x14ac:dyDescent="0.25">
      <c r="D114" s="68"/>
      <c r="E114" s="17"/>
      <c r="H114" s="1" t="s">
        <v>133</v>
      </c>
    </row>
    <row r="115" spans="4:8" x14ac:dyDescent="0.25">
      <c r="E115" s="17"/>
      <c r="H115" s="1" t="s">
        <v>134</v>
      </c>
    </row>
    <row r="116" spans="4:8" x14ac:dyDescent="0.25">
      <c r="E116" s="17"/>
      <c r="H116" s="1" t="s">
        <v>135</v>
      </c>
    </row>
    <row r="117" spans="4:8" x14ac:dyDescent="0.25">
      <c r="E117" s="17"/>
      <c r="H117" s="1"/>
    </row>
    <row r="118" spans="4:8" x14ac:dyDescent="0.25">
      <c r="E118" s="102"/>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workbookViewId="0">
      <selection activeCell="D19" sqref="D19"/>
    </sheetView>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418</v>
      </c>
      <c r="B1" s="103" t="s">
        <v>424</v>
      </c>
    </row>
    <row r="3" spans="1:3" ht="18.75" x14ac:dyDescent="0.3">
      <c r="B3" s="7" t="s">
        <v>425</v>
      </c>
    </row>
    <row r="4" spans="1:3" ht="18.75" x14ac:dyDescent="0.3">
      <c r="B4" s="7"/>
    </row>
    <row r="5" spans="1:3" x14ac:dyDescent="0.25">
      <c r="B5" t="s">
        <v>426</v>
      </c>
      <c r="C5" s="37" t="s">
        <v>419</v>
      </c>
    </row>
    <row r="6" spans="1:3" x14ac:dyDescent="0.25">
      <c r="B6" t="s">
        <v>427</v>
      </c>
      <c r="C6" s="37" t="s">
        <v>418</v>
      </c>
    </row>
    <row r="10" spans="1:3" ht="18.75" x14ac:dyDescent="0.3">
      <c r="B10" s="7" t="s">
        <v>428</v>
      </c>
    </row>
    <row r="12" spans="1:3" x14ac:dyDescent="0.25">
      <c r="B12" t="s">
        <v>429</v>
      </c>
    </row>
    <row r="13" spans="1:3" x14ac:dyDescent="0.25">
      <c r="C13" s="44" t="s">
        <v>430</v>
      </c>
    </row>
    <row r="16" spans="1:3" x14ac:dyDescent="0.25">
      <c r="B16" t="s">
        <v>431</v>
      </c>
    </row>
    <row r="17" spans="2:5" x14ac:dyDescent="0.25">
      <c r="B17" t="s">
        <v>432</v>
      </c>
    </row>
    <row r="18" spans="2:5" x14ac:dyDescent="0.25">
      <c r="B18" t="s">
        <v>433</v>
      </c>
    </row>
    <row r="19" spans="2:5" x14ac:dyDescent="0.25">
      <c r="B19" t="s">
        <v>434</v>
      </c>
    </row>
    <row r="21" spans="2:5" x14ac:dyDescent="0.25">
      <c r="B21" s="5" t="s">
        <v>435</v>
      </c>
      <c r="C21" s="5" t="s">
        <v>436</v>
      </c>
      <c r="D21" s="5" t="s">
        <v>437</v>
      </c>
    </row>
    <row r="22" spans="2:5" x14ac:dyDescent="0.25">
      <c r="B22" t="s">
        <v>438</v>
      </c>
      <c r="C22" s="82">
        <v>0</v>
      </c>
      <c r="D22" s="104"/>
    </row>
    <row r="23" spans="2:5" x14ac:dyDescent="0.25">
      <c r="B23" t="s">
        <v>439</v>
      </c>
      <c r="C23" s="82">
        <v>0</v>
      </c>
      <c r="D23" s="104"/>
    </row>
    <row r="24" spans="2:5" x14ac:dyDescent="0.25">
      <c r="B24" t="s">
        <v>440</v>
      </c>
      <c r="C24" s="82">
        <v>0</v>
      </c>
      <c r="D24" s="104"/>
    </row>
    <row r="25" spans="2:5" x14ac:dyDescent="0.25">
      <c r="B25" t="s">
        <v>441</v>
      </c>
      <c r="C25" s="82">
        <v>0</v>
      </c>
      <c r="D25" s="104"/>
    </row>
    <row r="26" spans="2:5" x14ac:dyDescent="0.25">
      <c r="B26" t="s">
        <v>442</v>
      </c>
      <c r="C26" s="82">
        <v>0</v>
      </c>
      <c r="D26" s="104"/>
      <c r="E26" s="1" t="s">
        <v>443</v>
      </c>
    </row>
    <row r="27" spans="2:5" x14ac:dyDescent="0.25">
      <c r="B27" t="s">
        <v>444</v>
      </c>
      <c r="C27" s="82">
        <v>0</v>
      </c>
      <c r="D27" s="104"/>
      <c r="E27" s="1" t="s">
        <v>445</v>
      </c>
    </row>
    <row r="28" spans="2:5" x14ac:dyDescent="0.25">
      <c r="B28" t="s">
        <v>446</v>
      </c>
      <c r="C28" s="82">
        <v>0</v>
      </c>
      <c r="D28" s="104"/>
      <c r="E28" s="1" t="s">
        <v>447</v>
      </c>
    </row>
    <row r="29" spans="2:5" x14ac:dyDescent="0.25">
      <c r="B29" t="s">
        <v>448</v>
      </c>
      <c r="C29" s="82">
        <v>0</v>
      </c>
      <c r="D29" s="104"/>
      <c r="E29" s="1" t="s">
        <v>449</v>
      </c>
    </row>
    <row r="30" spans="2:5" x14ac:dyDescent="0.25">
      <c r="B30" t="s">
        <v>450</v>
      </c>
      <c r="C30" s="82">
        <v>0</v>
      </c>
      <c r="D30" s="104"/>
      <c r="E30" s="1" t="s">
        <v>451</v>
      </c>
    </row>
    <row r="31" spans="2:5" x14ac:dyDescent="0.25">
      <c r="B31" t="s">
        <v>452</v>
      </c>
      <c r="C31" s="82">
        <v>0</v>
      </c>
      <c r="D31" s="104"/>
      <c r="E31" s="1"/>
    </row>
    <row r="32" spans="2:5" x14ac:dyDescent="0.25">
      <c r="B32" t="s">
        <v>453</v>
      </c>
      <c r="C32" s="84">
        <f>ROUND(('Section 1b - Prv Fnd MMT T'!C35/'Section 1b - Prv Fnd MMT T'!C36)*100,0)</f>
        <v>340</v>
      </c>
      <c r="D32" s="104"/>
      <c r="E32" s="1"/>
    </row>
    <row r="33" spans="2:5" x14ac:dyDescent="0.25">
      <c r="B33" t="s">
        <v>454</v>
      </c>
      <c r="C33" s="82">
        <v>0</v>
      </c>
      <c r="D33" s="104"/>
      <c r="E33" s="1" t="s">
        <v>455</v>
      </c>
    </row>
    <row r="34" spans="2:5" x14ac:dyDescent="0.25">
      <c r="B34" t="s">
        <v>456</v>
      </c>
      <c r="C34" s="82">
        <v>0</v>
      </c>
      <c r="D34" s="104"/>
      <c r="E34" s="1" t="s">
        <v>457</v>
      </c>
    </row>
    <row r="35" spans="2:5" x14ac:dyDescent="0.25">
      <c r="B35" t="s">
        <v>458</v>
      </c>
      <c r="C35" s="82">
        <v>0</v>
      </c>
      <c r="D35" s="104"/>
    </row>
    <row r="36" spans="2:5" x14ac:dyDescent="0.25">
      <c r="B36" t="s">
        <v>459</v>
      </c>
      <c r="C36" s="82">
        <v>0</v>
      </c>
      <c r="D36" s="104"/>
    </row>
    <row r="37" spans="2:5" x14ac:dyDescent="0.25">
      <c r="B37" t="s">
        <v>460</v>
      </c>
      <c r="C37" s="82">
        <v>0</v>
      </c>
      <c r="D37" s="104"/>
    </row>
    <row r="38" spans="2:5" x14ac:dyDescent="0.25">
      <c r="B38" t="s">
        <v>461</v>
      </c>
      <c r="C38" s="82">
        <v>0</v>
      </c>
      <c r="D38" s="104"/>
    </row>
    <row r="39" spans="2:5" x14ac:dyDescent="0.25">
      <c r="B39" t="s">
        <v>462</v>
      </c>
      <c r="C39" s="82">
        <v>0</v>
      </c>
      <c r="D39" s="104"/>
    </row>
    <row r="40" spans="2:5" x14ac:dyDescent="0.25">
      <c r="B40" t="s">
        <v>463</v>
      </c>
      <c r="C40" s="82">
        <v>0</v>
      </c>
      <c r="D40" s="104"/>
    </row>
    <row r="41" spans="2:5" x14ac:dyDescent="0.25">
      <c r="B41" t="s">
        <v>464</v>
      </c>
      <c r="C41" s="82">
        <v>0</v>
      </c>
      <c r="D41" s="104"/>
    </row>
    <row r="42" spans="2:5" x14ac:dyDescent="0.25">
      <c r="B42" t="s">
        <v>465</v>
      </c>
      <c r="C42" s="82">
        <v>0</v>
      </c>
      <c r="D42" s="104"/>
    </row>
    <row r="43" spans="2:5" x14ac:dyDescent="0.25">
      <c r="B43" t="s">
        <v>466</v>
      </c>
      <c r="C43" s="82">
        <v>0</v>
      </c>
      <c r="D43" s="104"/>
    </row>
    <row r="47" spans="2:5" x14ac:dyDescent="0.25">
      <c r="B47" t="s">
        <v>467</v>
      </c>
    </row>
    <row r="48" spans="2:5" x14ac:dyDescent="0.25">
      <c r="B48" s="105">
        <v>0</v>
      </c>
      <c r="C48" s="44">
        <v>100</v>
      </c>
    </row>
    <row r="49" spans="1:5" x14ac:dyDescent="0.25">
      <c r="B49" s="106" t="s">
        <v>468</v>
      </c>
      <c r="C49" s="2"/>
      <c r="E49" s="1" t="s">
        <v>469</v>
      </c>
    </row>
    <row r="50" spans="1:5" x14ac:dyDescent="0.25">
      <c r="B50" s="106" t="s">
        <v>470</v>
      </c>
      <c r="C50" s="2"/>
      <c r="E50" s="1" t="s">
        <v>471</v>
      </c>
    </row>
    <row r="51" spans="1:5" x14ac:dyDescent="0.25">
      <c r="B51" s="106" t="s">
        <v>472</v>
      </c>
      <c r="C51" s="2"/>
      <c r="E51" s="1" t="s">
        <v>473</v>
      </c>
    </row>
    <row r="52" spans="1:5" x14ac:dyDescent="0.25">
      <c r="B52" s="106" t="s">
        <v>474</v>
      </c>
      <c r="C52" s="2"/>
      <c r="E52" s="1" t="s">
        <v>475</v>
      </c>
    </row>
    <row r="53" spans="1:5" x14ac:dyDescent="0.25">
      <c r="B53" s="106" t="s">
        <v>476</v>
      </c>
      <c r="C53" s="2"/>
      <c r="E53" s="1" t="s">
        <v>477</v>
      </c>
    </row>
    <row r="54" spans="1:5" x14ac:dyDescent="0.25">
      <c r="B54" s="106" t="s">
        <v>478</v>
      </c>
      <c r="C54" s="2"/>
    </row>
    <row r="58" spans="1:5" x14ac:dyDescent="0.25">
      <c r="B58" t="s">
        <v>479</v>
      </c>
    </row>
    <row r="59" spans="1:5" x14ac:dyDescent="0.25">
      <c r="B59" t="s">
        <v>480</v>
      </c>
    </row>
    <row r="61" spans="1:5" ht="45" x14ac:dyDescent="0.25">
      <c r="B61" s="107" t="s">
        <v>481</v>
      </c>
      <c r="C61" s="107" t="s">
        <v>482</v>
      </c>
      <c r="D61" s="107" t="s">
        <v>483</v>
      </c>
    </row>
    <row r="63" spans="1:5" x14ac:dyDescent="0.25">
      <c r="A63" s="106" t="s">
        <v>484</v>
      </c>
      <c r="B63" s="37"/>
      <c r="C63" s="37"/>
      <c r="D63" s="37"/>
      <c r="E63" s="1" t="s">
        <v>485</v>
      </c>
    </row>
    <row r="64" spans="1:5" x14ac:dyDescent="0.25">
      <c r="A64" s="106" t="s">
        <v>486</v>
      </c>
      <c r="B64" s="37"/>
      <c r="C64" s="37"/>
      <c r="D64" s="37"/>
      <c r="E64" s="1" t="s">
        <v>487</v>
      </c>
    </row>
    <row r="65" spans="1:5" x14ac:dyDescent="0.25">
      <c r="A65" s="106" t="s">
        <v>488</v>
      </c>
      <c r="B65" s="37"/>
      <c r="C65" s="37"/>
      <c r="D65" s="37"/>
      <c r="E65" s="1" t="s">
        <v>489</v>
      </c>
    </row>
    <row r="66" spans="1:5" x14ac:dyDescent="0.25">
      <c r="A66" s="106" t="s">
        <v>490</v>
      </c>
      <c r="B66" s="37"/>
      <c r="C66" s="37"/>
      <c r="D66" s="37"/>
      <c r="E66" t="s">
        <v>491</v>
      </c>
    </row>
    <row r="67" spans="1:5" x14ac:dyDescent="0.25">
      <c r="A67" s="106" t="s">
        <v>492</v>
      </c>
      <c r="B67" s="37"/>
      <c r="C67" s="37"/>
      <c r="D67" s="37"/>
      <c r="E67" t="s">
        <v>493</v>
      </c>
    </row>
    <row r="68" spans="1:5" x14ac:dyDescent="0.25">
      <c r="A68" s="106"/>
    </row>
    <row r="70" spans="1:5" x14ac:dyDescent="0.25">
      <c r="B70" t="s">
        <v>494</v>
      </c>
    </row>
    <row r="71" spans="1:5" x14ac:dyDescent="0.25">
      <c r="B71" t="s">
        <v>495</v>
      </c>
    </row>
    <row r="73" spans="1:5" ht="45" x14ac:dyDescent="0.25">
      <c r="B73" s="107" t="s">
        <v>481</v>
      </c>
      <c r="C73" s="107" t="s">
        <v>482</v>
      </c>
      <c r="D73" t="s">
        <v>496</v>
      </c>
    </row>
    <row r="74" spans="1:5" x14ac:dyDescent="0.25">
      <c r="A74" s="106" t="s">
        <v>484</v>
      </c>
      <c r="B74" s="37" t="str">
        <f>'Items B &amp; C'!N27</f>
        <v>AMHERST PIERPONT SECURITIES LLC USD</v>
      </c>
      <c r="C74" s="37" t="str">
        <f>'Items B &amp; C'!O27</f>
        <v>Santander</v>
      </c>
      <c r="D74" s="81">
        <f>'Items B &amp; C'!Q27</f>
        <v>270042000</v>
      </c>
      <c r="E74" s="1" t="s">
        <v>485</v>
      </c>
    </row>
    <row r="75" spans="1:5" x14ac:dyDescent="0.25">
      <c r="A75" s="106" t="s">
        <v>486</v>
      </c>
      <c r="B75" s="37" t="str">
        <f>'Items B &amp; C'!N28</f>
        <v>MACQUARIE BANK LIMITED USD</v>
      </c>
      <c r="C75" s="37" t="str">
        <f>'Items B &amp; C'!O28</f>
        <v>MACQUARIE BANK LIMITED</v>
      </c>
      <c r="D75" s="81">
        <f>'Items B &amp; C'!Q28</f>
        <v>2000</v>
      </c>
      <c r="E75" s="1" t="s">
        <v>487</v>
      </c>
    </row>
    <row r="76" spans="1:5" x14ac:dyDescent="0.25">
      <c r="A76" s="106" t="s">
        <v>488</v>
      </c>
      <c r="B76" s="37" t="str">
        <f>'Items B &amp; C'!N29</f>
        <v>NATWEST MARKETS PLC USD</v>
      </c>
      <c r="C76" s="37" t="str">
        <f>'Items B &amp; C'!O29</f>
        <v>Royal Bank of Scotland</v>
      </c>
      <c r="D76" s="81">
        <f>'Items B &amp; C'!Q29</f>
        <v>113041000</v>
      </c>
      <c r="E76" s="1" t="s">
        <v>489</v>
      </c>
    </row>
    <row r="77" spans="1:5" x14ac:dyDescent="0.25">
      <c r="A77" s="106" t="s">
        <v>490</v>
      </c>
      <c r="B77" s="37" t="str">
        <f>'Items B &amp; C'!N30</f>
        <v>DAIWA CAPITAL MARKETS EUROPE LIMITED USD</v>
      </c>
      <c r="C77" s="37" t="str">
        <f>'Items B &amp; C'!O30</f>
        <v>Daiwa</v>
      </c>
      <c r="D77" s="81">
        <f>'Items B &amp; C'!Q30</f>
        <v>263452000</v>
      </c>
      <c r="E77" t="s">
        <v>491</v>
      </c>
    </row>
    <row r="78" spans="1:5" x14ac:dyDescent="0.25">
      <c r="A78" s="106" t="s">
        <v>492</v>
      </c>
      <c r="B78" s="37"/>
      <c r="C78" s="37"/>
      <c r="D78" s="37"/>
      <c r="E78" t="s">
        <v>493</v>
      </c>
    </row>
    <row r="82" spans="2:3" x14ac:dyDescent="0.25">
      <c r="B82" t="s">
        <v>498</v>
      </c>
    </row>
    <row r="84" spans="2:3" x14ac:dyDescent="0.25">
      <c r="B84" t="s">
        <v>499</v>
      </c>
    </row>
    <row r="85" spans="2:3" x14ac:dyDescent="0.25">
      <c r="B85" s="106" t="s">
        <v>500</v>
      </c>
      <c r="C85" s="84">
        <v>0</v>
      </c>
    </row>
    <row r="86" spans="2:3" x14ac:dyDescent="0.25">
      <c r="B86" s="106" t="s">
        <v>501</v>
      </c>
      <c r="C86" s="84">
        <v>100</v>
      </c>
    </row>
    <row r="88" spans="2:3" x14ac:dyDescent="0.25">
      <c r="B88" t="s">
        <v>502</v>
      </c>
    </row>
    <row r="89" spans="2:3" x14ac:dyDescent="0.25">
      <c r="B89" s="106" t="s">
        <v>503</v>
      </c>
      <c r="C89" s="44" t="s">
        <v>387</v>
      </c>
    </row>
    <row r="90" spans="2:3" x14ac:dyDescent="0.25">
      <c r="B90" s="106" t="s">
        <v>501</v>
      </c>
      <c r="C90" s="44" t="s">
        <v>387</v>
      </c>
    </row>
    <row r="92" spans="2:3" x14ac:dyDescent="0.25">
      <c r="B92" t="s">
        <v>504</v>
      </c>
    </row>
    <row r="93" spans="2:3" x14ac:dyDescent="0.25">
      <c r="B93" s="106" t="s">
        <v>505</v>
      </c>
      <c r="C93" s="44" t="s">
        <v>387</v>
      </c>
    </row>
    <row r="94" spans="2:3" x14ac:dyDescent="0.25">
      <c r="B94" s="106" t="s">
        <v>506</v>
      </c>
      <c r="C94" s="44" t="s">
        <v>387</v>
      </c>
    </row>
    <row r="96" spans="2:3" x14ac:dyDescent="0.25">
      <c r="B96" t="s">
        <v>507</v>
      </c>
    </row>
    <row r="97" spans="2:3" x14ac:dyDescent="0.25">
      <c r="B97" s="106" t="s">
        <v>505</v>
      </c>
      <c r="C97" s="84">
        <v>0</v>
      </c>
    </row>
    <row r="98" spans="2:3" x14ac:dyDescent="0.25">
      <c r="B98" s="106" t="s">
        <v>506</v>
      </c>
      <c r="C98" s="84">
        <v>100</v>
      </c>
    </row>
    <row r="99" spans="2:3" x14ac:dyDescent="0.25">
      <c r="B99" s="106" t="s">
        <v>508</v>
      </c>
      <c r="C99" s="84">
        <v>0</v>
      </c>
    </row>
    <row r="102" spans="2:3" x14ac:dyDescent="0.25">
      <c r="B102" t="s">
        <v>509</v>
      </c>
    </row>
    <row r="103" spans="2:3" x14ac:dyDescent="0.25">
      <c r="B103" t="s">
        <v>510</v>
      </c>
    </row>
    <row r="104" spans="2:3" x14ac:dyDescent="0.25">
      <c r="B104" t="s">
        <v>511</v>
      </c>
      <c r="C104" s="8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70">
        <f>'Items B &amp; C'!AP9</f>
        <v>69321000</v>
      </c>
      <c r="E36" s="70">
        <f>'Items B &amp; C'!AQ9</f>
        <v>44060000</v>
      </c>
      <c r="F36" s="70">
        <f>'Items B &amp; C'!AR9</f>
        <v>44305000</v>
      </c>
      <c r="G36" s="65"/>
    </row>
    <row r="37" spans="2:8" ht="30" x14ac:dyDescent="0.25">
      <c r="C37" s="10" t="s">
        <v>195</v>
      </c>
      <c r="D37" s="41" t="s">
        <v>387</v>
      </c>
      <c r="E37" s="41" t="s">
        <v>387</v>
      </c>
      <c r="F37" s="41" t="s">
        <v>387</v>
      </c>
    </row>
    <row r="38" spans="2:8" ht="30" x14ac:dyDescent="0.25">
      <c r="C38" s="10" t="s">
        <v>196</v>
      </c>
      <c r="D38" s="41" t="s">
        <v>387</v>
      </c>
      <c r="E38" s="41" t="s">
        <v>387</v>
      </c>
      <c r="F38" s="41" t="s">
        <v>387</v>
      </c>
    </row>
    <row r="39" spans="2:8" x14ac:dyDescent="0.25">
      <c r="C39" s="10" t="s">
        <v>197</v>
      </c>
      <c r="D39" s="71">
        <v>10</v>
      </c>
      <c r="E39" s="71">
        <v>9</v>
      </c>
      <c r="F39" s="71">
        <v>13</v>
      </c>
      <c r="G39" s="88" t="s">
        <v>406</v>
      </c>
    </row>
    <row r="40" spans="2:8" x14ac:dyDescent="0.25">
      <c r="C40" s="10" t="s">
        <v>198</v>
      </c>
      <c r="D40" s="71">
        <v>10</v>
      </c>
      <c r="E40" s="71">
        <v>9</v>
      </c>
      <c r="F40" s="71">
        <v>13</v>
      </c>
      <c r="G40" s="88" t="s">
        <v>406</v>
      </c>
    </row>
    <row r="41" spans="2:8" x14ac:dyDescent="0.25">
      <c r="C41" s="10" t="s">
        <v>199</v>
      </c>
      <c r="D41" s="71">
        <v>3.2000000000000002E-3</v>
      </c>
      <c r="E41" s="71">
        <v>3.2000000000000002E-3</v>
      </c>
      <c r="F41" s="71">
        <v>3.3E-3</v>
      </c>
      <c r="G41" s="88" t="s">
        <v>407</v>
      </c>
    </row>
    <row r="42" spans="2:8" x14ac:dyDescent="0.25">
      <c r="C42" s="10" t="s">
        <v>200</v>
      </c>
      <c r="D42" s="101">
        <v>3684685.87</v>
      </c>
      <c r="E42" s="101">
        <v>8707943.5299999993</v>
      </c>
      <c r="F42" s="101">
        <v>4422878.8</v>
      </c>
      <c r="G42" s="88" t="s">
        <v>408</v>
      </c>
    </row>
    <row r="43" spans="2:8" x14ac:dyDescent="0.25">
      <c r="C43" s="10" t="s">
        <v>201</v>
      </c>
      <c r="D43" s="101">
        <v>3684685.87</v>
      </c>
      <c r="E43" s="101">
        <v>8707943.5299999993</v>
      </c>
      <c r="F43" s="101">
        <v>4422878.8</v>
      </c>
      <c r="G43" s="88" t="s">
        <v>409</v>
      </c>
    </row>
    <row r="44" spans="2:8" x14ac:dyDescent="0.25">
      <c r="C44" s="10" t="s">
        <v>202</v>
      </c>
      <c r="D44" s="71">
        <v>0</v>
      </c>
      <c r="E44" s="71">
        <v>0</v>
      </c>
      <c r="F44" s="71">
        <v>0</v>
      </c>
      <c r="G44" s="88"/>
      <c r="H44" t="s">
        <v>416</v>
      </c>
    </row>
    <row r="48" spans="2:8" x14ac:dyDescent="0.25">
      <c r="B48" s="29" t="s">
        <v>204</v>
      </c>
    </row>
    <row r="49" spans="2:8" x14ac:dyDescent="0.25">
      <c r="B49" s="29"/>
    </row>
    <row r="50" spans="2:8" ht="30" x14ac:dyDescent="0.25">
      <c r="B50">
        <v>56</v>
      </c>
      <c r="C50" s="10" t="s">
        <v>208</v>
      </c>
      <c r="D50" s="41" t="s">
        <v>153</v>
      </c>
      <c r="E50" s="88" t="s">
        <v>410</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53</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C'!AP10</f>
        <v>745641000</v>
      </c>
      <c r="E36" s="70">
        <f>'Items B &amp; C'!AQ10</f>
        <v>571456000</v>
      </c>
      <c r="F36" s="70">
        <f>'Items B &amp; C'!AR10</f>
        <v>543384000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5.8999999999999999E-3</v>
      </c>
      <c r="E41" s="71">
        <v>6.4000000000000003E-3</v>
      </c>
      <c r="F41" s="71">
        <v>7.0000000000000001E-3</v>
      </c>
      <c r="G41" s="88" t="s">
        <v>407</v>
      </c>
    </row>
    <row r="42" spans="2:9" x14ac:dyDescent="0.25">
      <c r="C42" s="10" t="s">
        <v>200</v>
      </c>
      <c r="D42" s="101">
        <v>85222360.569999993</v>
      </c>
      <c r="E42" s="101">
        <v>5084675.1100000003</v>
      </c>
      <c r="F42" s="101">
        <v>24391130.629999999</v>
      </c>
      <c r="G42" s="88" t="s">
        <v>408</v>
      </c>
    </row>
    <row r="43" spans="2:9" x14ac:dyDescent="0.25">
      <c r="C43" s="10" t="s">
        <v>201</v>
      </c>
      <c r="D43" s="101">
        <v>85222360.569999993</v>
      </c>
      <c r="E43" s="101">
        <v>31335039.629999999</v>
      </c>
      <c r="F43" s="101">
        <v>24391130.629999999</v>
      </c>
      <c r="G43" s="88" t="s">
        <v>409</v>
      </c>
    </row>
    <row r="44" spans="2:9" x14ac:dyDescent="0.25">
      <c r="C44" s="10" t="s">
        <v>202</v>
      </c>
      <c r="D44" s="71">
        <v>0</v>
      </c>
      <c r="E44" s="71">
        <v>0</v>
      </c>
      <c r="F44" s="71">
        <v>0</v>
      </c>
      <c r="H44" s="87" t="s">
        <v>416</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37</v>
      </c>
      <c r="E9" s="34"/>
      <c r="F9" s="34"/>
      <c r="G9" s="34"/>
      <c r="H9" s="34"/>
    </row>
    <row r="10" spans="1:8" x14ac:dyDescent="0.25">
      <c r="B10" s="34"/>
      <c r="C10" s="36" t="s">
        <v>226</v>
      </c>
      <c r="D10" s="41">
        <v>7</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E10" sqref="E10"/>
    </sheetView>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6" t="s">
        <v>145</v>
      </c>
    </row>
    <row r="31" spans="2:3" x14ac:dyDescent="0.25">
      <c r="B31" t="s">
        <v>14</v>
      </c>
      <c r="C31" s="37" t="s">
        <v>146</v>
      </c>
    </row>
    <row r="32" spans="2:3" x14ac:dyDescent="0.25">
      <c r="B32" t="s">
        <v>12</v>
      </c>
      <c r="C32" s="77">
        <v>44939</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5" workbookViewId="0">
      <selection activeCell="D36" sqref="D36:F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C'!AP11</f>
        <v>72611000</v>
      </c>
      <c r="E36" s="70">
        <f>'Items B &amp; C'!AQ11</f>
        <v>72859000</v>
      </c>
      <c r="F36" s="70">
        <f>'Items B &amp; C'!AR11</f>
        <v>73149000</v>
      </c>
      <c r="G36" s="65"/>
      <c r="H36" s="65"/>
      <c r="I36" s="65"/>
    </row>
    <row r="37" spans="2:9" ht="30" x14ac:dyDescent="0.25">
      <c r="C37" s="10" t="s">
        <v>195</v>
      </c>
      <c r="D37" s="44" t="s">
        <v>387</v>
      </c>
      <c r="E37" s="44" t="s">
        <v>387</v>
      </c>
      <c r="F37" s="44" t="s">
        <v>387</v>
      </c>
    </row>
    <row r="38" spans="2:9" ht="30" x14ac:dyDescent="0.25">
      <c r="C38" s="10" t="s">
        <v>196</v>
      </c>
      <c r="D38" s="44" t="s">
        <v>387</v>
      </c>
      <c r="E38" s="44" t="s">
        <v>387</v>
      </c>
      <c r="F38" s="44"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5.7999999999999996E-3</v>
      </c>
      <c r="E41" s="71">
        <v>6.4000000000000003E-3</v>
      </c>
      <c r="F41" s="71">
        <v>7.0000000000000001E-3</v>
      </c>
      <c r="G41" s="88" t="s">
        <v>407</v>
      </c>
    </row>
    <row r="42" spans="2:9" x14ac:dyDescent="0.25">
      <c r="C42" s="10" t="s">
        <v>200</v>
      </c>
      <c r="D42" s="71">
        <v>7319517.25</v>
      </c>
      <c r="E42" s="71">
        <v>2232602.62</v>
      </c>
      <c r="F42" s="71">
        <v>1409277.68</v>
      </c>
      <c r="G42" s="88" t="s">
        <v>408</v>
      </c>
    </row>
    <row r="43" spans="2:9" x14ac:dyDescent="0.25">
      <c r="C43" s="10" t="s">
        <v>201</v>
      </c>
      <c r="D43" s="71">
        <v>7319517.25</v>
      </c>
      <c r="E43" s="71">
        <v>2634307.7200000002</v>
      </c>
      <c r="F43" s="71">
        <v>1409277.68</v>
      </c>
      <c r="G43" s="88"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D9" sqref="D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5" workbookViewId="0">
      <selection activeCell="C14" sqref="C14"/>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398</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C'!AP12</f>
        <v>482583000</v>
      </c>
      <c r="E36" s="70">
        <f>'Items B &amp; C'!AQ12</f>
        <v>484390000</v>
      </c>
      <c r="F36" s="70">
        <f>'Items B &amp; C'!AR12</f>
        <v>581115000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56</v>
      </c>
      <c r="E39" s="71">
        <v>42</v>
      </c>
      <c r="F39" s="71">
        <v>13</v>
      </c>
      <c r="G39" s="89" t="s">
        <v>406</v>
      </c>
    </row>
    <row r="40" spans="2:9" x14ac:dyDescent="0.25">
      <c r="C40" s="10" t="s">
        <v>198</v>
      </c>
      <c r="D40" s="71">
        <v>56</v>
      </c>
      <c r="E40" s="71">
        <v>42</v>
      </c>
      <c r="F40" s="71">
        <v>13</v>
      </c>
      <c r="G40" s="89" t="s">
        <v>406</v>
      </c>
    </row>
    <row r="41" spans="2:9" x14ac:dyDescent="0.25">
      <c r="C41" s="10" t="s">
        <v>199</v>
      </c>
      <c r="D41" s="71">
        <v>7.4000000000000003E-3</v>
      </c>
      <c r="E41" s="71">
        <v>8.8000000000000005E-3</v>
      </c>
      <c r="F41" s="71">
        <v>8.8999999999999999E-3</v>
      </c>
      <c r="G41" s="89" t="s">
        <v>407</v>
      </c>
    </row>
    <row r="42" spans="2:9" x14ac:dyDescent="0.25">
      <c r="C42" s="10" t="s">
        <v>200</v>
      </c>
      <c r="D42" s="101">
        <v>37142596.649999999</v>
      </c>
      <c r="E42" s="101">
        <v>2669673.98</v>
      </c>
      <c r="F42" s="101">
        <v>4091811.85</v>
      </c>
      <c r="G42" s="89" t="s">
        <v>408</v>
      </c>
    </row>
    <row r="43" spans="2:9" x14ac:dyDescent="0.25">
      <c r="C43" s="10" t="s">
        <v>201</v>
      </c>
      <c r="D43" s="101">
        <v>37142596.649999999</v>
      </c>
      <c r="E43" s="101">
        <v>11911746.140000001</v>
      </c>
      <c r="F43" s="101">
        <v>4091811.85</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23" workbookViewId="0">
      <selection activeCell="D32" sqref="D32"/>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52</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C'!AP13</f>
        <v>226657000</v>
      </c>
      <c r="E36" s="70">
        <f>'Items B &amp; C'!AQ13</f>
        <v>206973000</v>
      </c>
      <c r="F36" s="70">
        <f>'Items B &amp; C'!AR13</f>
        <v>207447000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10</v>
      </c>
      <c r="E39" s="71">
        <v>9</v>
      </c>
      <c r="F39" s="71">
        <v>13</v>
      </c>
      <c r="G39" s="89" t="s">
        <v>406</v>
      </c>
    </row>
    <row r="40" spans="2:9" x14ac:dyDescent="0.25">
      <c r="C40" s="10" t="s">
        <v>198</v>
      </c>
      <c r="D40" s="71">
        <v>10</v>
      </c>
      <c r="E40" s="71">
        <v>9</v>
      </c>
      <c r="F40" s="71">
        <v>13</v>
      </c>
      <c r="G40" s="89" t="s">
        <v>406</v>
      </c>
    </row>
    <row r="41" spans="2:9" x14ac:dyDescent="0.25">
      <c r="C41" s="10" t="s">
        <v>199</v>
      </c>
      <c r="D41" s="71">
        <v>6.7000000000000002E-3</v>
      </c>
      <c r="E41" s="71">
        <v>6.7999999999999996E-3</v>
      </c>
      <c r="F41" s="71">
        <v>8.3999999999999995E-3</v>
      </c>
      <c r="G41" s="89" t="s">
        <v>407</v>
      </c>
    </row>
    <row r="42" spans="2:9" x14ac:dyDescent="0.25">
      <c r="C42" s="10" t="s">
        <v>200</v>
      </c>
      <c r="D42" s="71">
        <v>5736301.2599999998</v>
      </c>
      <c r="E42" s="71">
        <v>4022832.78</v>
      </c>
      <c r="F42" s="71">
        <v>827075.13</v>
      </c>
      <c r="G42" s="89" t="s">
        <v>408</v>
      </c>
    </row>
    <row r="43" spans="2:9" x14ac:dyDescent="0.25">
      <c r="C43" s="10" t="s">
        <v>201</v>
      </c>
      <c r="D43" s="71">
        <v>5736301.2599999998</v>
      </c>
      <c r="E43" s="71">
        <v>4143723.7899999996</v>
      </c>
      <c r="F43" s="71">
        <v>827075.13</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D11" sqref="D1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37</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election activeCell="C19" sqref="C19"/>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404</v>
      </c>
    </row>
    <row r="18" spans="2:4" x14ac:dyDescent="0.25">
      <c r="C18" t="s">
        <v>181</v>
      </c>
      <c r="D18" s="44" t="s">
        <v>405</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C'!AP15</f>
        <v>232011000</v>
      </c>
      <c r="E36" s="70">
        <f>'Items B &amp; C'!AQ15</f>
        <v>234421000</v>
      </c>
      <c r="F36" s="70">
        <f>'Items B &amp; C'!AR15</f>
        <v>245135000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54</v>
      </c>
      <c r="E39" s="71">
        <v>36</v>
      </c>
      <c r="F39" s="71">
        <v>18</v>
      </c>
      <c r="G39" s="89" t="s">
        <v>406</v>
      </c>
    </row>
    <row r="40" spans="2:9" x14ac:dyDescent="0.25">
      <c r="C40" s="10" t="s">
        <v>198</v>
      </c>
      <c r="D40" s="71">
        <v>54</v>
      </c>
      <c r="E40" s="71">
        <v>36</v>
      </c>
      <c r="F40" s="71">
        <v>18</v>
      </c>
      <c r="G40" s="89" t="s">
        <v>406</v>
      </c>
    </row>
    <row r="41" spans="2:9" x14ac:dyDescent="0.25">
      <c r="C41" s="10" t="s">
        <v>199</v>
      </c>
      <c r="D41" s="71">
        <v>9.9000000000000008E-3</v>
      </c>
      <c r="E41" s="71">
        <v>1.0200000000000001E-2</v>
      </c>
      <c r="F41" s="71">
        <v>1.0200000000000001E-2</v>
      </c>
      <c r="G41" s="89" t="s">
        <v>407</v>
      </c>
    </row>
    <row r="42" spans="2:9" x14ac:dyDescent="0.25">
      <c r="C42" s="10" t="s">
        <v>200</v>
      </c>
      <c r="D42" s="71">
        <v>14588983.880000001</v>
      </c>
      <c r="E42" s="71">
        <v>7811118.6200000001</v>
      </c>
      <c r="F42" s="71">
        <v>28373801.27</v>
      </c>
      <c r="G42" s="89" t="s">
        <v>408</v>
      </c>
    </row>
    <row r="43" spans="2:9" x14ac:dyDescent="0.25">
      <c r="C43" s="10" t="s">
        <v>201</v>
      </c>
      <c r="D43" s="71">
        <v>14588983.880000001</v>
      </c>
      <c r="E43" s="71">
        <v>11960173.83</v>
      </c>
      <c r="F43" s="71">
        <v>28373801.27</v>
      </c>
      <c r="G43" s="89" t="s">
        <v>409</v>
      </c>
    </row>
    <row r="44" spans="2:9" x14ac:dyDescent="0.25">
      <c r="C44" s="10" t="s">
        <v>202</v>
      </c>
      <c r="D44" s="71">
        <v>0</v>
      </c>
      <c r="E44" s="71">
        <v>0</v>
      </c>
      <c r="F44" s="71">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election activeCell="D11" sqref="D1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59</v>
      </c>
      <c r="E9" s="34"/>
      <c r="F9" s="34"/>
      <c r="G9" s="34"/>
      <c r="H9" s="34"/>
    </row>
    <row r="10" spans="1:8" x14ac:dyDescent="0.25">
      <c r="B10" s="34"/>
      <c r="C10" s="36" t="s">
        <v>226</v>
      </c>
      <c r="D10" s="41">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election activeCell="C20" sqref="C20"/>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415</v>
      </c>
    </row>
    <row r="18" spans="2:4" x14ac:dyDescent="0.25">
      <c r="C18" t="s">
        <v>181</v>
      </c>
      <c r="D18" s="44" t="s">
        <v>417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C'!AP14</f>
        <v>90220000</v>
      </c>
      <c r="E36" s="70">
        <f>'Items B &amp; C'!AQ14</f>
        <v>92096000</v>
      </c>
      <c r="F36" s="70">
        <f>'Items B &amp; C'!AR14</f>
        <v>92484000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292</v>
      </c>
      <c r="E39" s="71">
        <v>259</v>
      </c>
      <c r="F39" s="71">
        <v>165</v>
      </c>
      <c r="G39" s="89" t="s">
        <v>406</v>
      </c>
    </row>
    <row r="40" spans="2:9" x14ac:dyDescent="0.25">
      <c r="C40" s="10" t="s">
        <v>198</v>
      </c>
      <c r="D40" s="71">
        <v>292</v>
      </c>
      <c r="E40" s="71">
        <v>259</v>
      </c>
      <c r="F40" s="71">
        <v>165</v>
      </c>
      <c r="G40" s="89" t="s">
        <v>406</v>
      </c>
    </row>
    <row r="41" spans="2:9" x14ac:dyDescent="0.25">
      <c r="C41" s="10" t="s">
        <v>199</v>
      </c>
      <c r="D41" s="71">
        <v>1.29E-2</v>
      </c>
      <c r="E41" s="71">
        <v>1.29E-2</v>
      </c>
      <c r="F41" s="71">
        <v>1.17E-2</v>
      </c>
      <c r="G41" s="89" t="s">
        <v>407</v>
      </c>
    </row>
    <row r="42" spans="2:9" x14ac:dyDescent="0.25">
      <c r="C42" s="10" t="s">
        <v>200</v>
      </c>
      <c r="D42" s="71">
        <v>505270.35</v>
      </c>
      <c r="E42" s="71">
        <v>504613.83</v>
      </c>
      <c r="F42" s="71">
        <v>10684158.869999999</v>
      </c>
      <c r="G42" s="89" t="s">
        <v>408</v>
      </c>
    </row>
    <row r="43" spans="2:9" x14ac:dyDescent="0.25">
      <c r="C43" s="10" t="s">
        <v>201</v>
      </c>
      <c r="D43" s="71">
        <v>505270.35</v>
      </c>
      <c r="E43" s="71">
        <v>1029613.8300000001</v>
      </c>
      <c r="F43" s="71">
        <v>10684158.869999999</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23" workbookViewId="0">
      <selection activeCell="C45" sqref="C45"/>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55</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8"/>
  <sheetViews>
    <sheetView tabSelected="1" topLeftCell="E1" zoomScale="85" zoomScaleNormal="85" workbookViewId="0">
      <selection activeCell="L26" sqref="L26"/>
    </sheetView>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3" width="15.28515625" bestFit="1" customWidth="1"/>
    <col min="14" max="14" width="36" customWidth="1"/>
    <col min="15" max="15" width="24.42578125" customWidth="1"/>
    <col min="16" max="16" width="14.28515625" bestFit="1" customWidth="1"/>
    <col min="17" max="17" width="15.28515625" bestFit="1" customWidth="1"/>
    <col min="18" max="18" width="16.85546875" customWidth="1"/>
    <col min="19" max="19" width="19.7109375" bestFit="1" customWidth="1"/>
    <col min="20" max="20" width="21.42578125" bestFit="1"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2" customWidth="1"/>
    <col min="36" max="36" width="1.42578125" customWidth="1"/>
    <col min="37" max="37" width="14.285156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7" t="s">
        <v>412</v>
      </c>
      <c r="Q4" s="97"/>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5"/>
      <c r="I7" s="65"/>
      <c r="M7" s="129" t="s">
        <v>521</v>
      </c>
      <c r="N7" s="130"/>
      <c r="O7" s="129" t="s">
        <v>361</v>
      </c>
      <c r="P7" s="130"/>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522</v>
      </c>
      <c r="H8" s="3" t="s">
        <v>352</v>
      </c>
      <c r="I8" s="3" t="s">
        <v>518</v>
      </c>
      <c r="J8" s="3" t="s">
        <v>519</v>
      </c>
      <c r="K8" s="3" t="s">
        <v>520</v>
      </c>
      <c r="L8" s="94" t="s">
        <v>353</v>
      </c>
      <c r="M8" s="94" t="s">
        <v>29</v>
      </c>
      <c r="N8" s="94" t="s">
        <v>360</v>
      </c>
      <c r="O8" s="94" t="s">
        <v>29</v>
      </c>
      <c r="P8" s="94" t="s">
        <v>360</v>
      </c>
      <c r="Q8" s="114" t="s">
        <v>370</v>
      </c>
      <c r="R8" s="114" t="s">
        <v>367</v>
      </c>
      <c r="S8" s="114" t="s">
        <v>371</v>
      </c>
      <c r="T8" s="3" t="s">
        <v>368</v>
      </c>
      <c r="U8" s="3" t="s">
        <v>369</v>
      </c>
      <c r="V8" s="3"/>
      <c r="W8" s="115" t="s">
        <v>80</v>
      </c>
      <c r="X8" s="115" t="s">
        <v>81</v>
      </c>
      <c r="Y8" s="115" t="s">
        <v>83</v>
      </c>
      <c r="Z8" s="115" t="s">
        <v>80</v>
      </c>
      <c r="AA8" s="115" t="s">
        <v>83</v>
      </c>
      <c r="AB8" s="115" t="s">
        <v>80</v>
      </c>
      <c r="AC8" s="115"/>
      <c r="AD8" s="115" t="s">
        <v>81</v>
      </c>
      <c r="AE8" s="115"/>
      <c r="AF8" s="115" t="s">
        <v>83</v>
      </c>
      <c r="AG8" s="115" t="s">
        <v>80</v>
      </c>
      <c r="AH8" s="115"/>
      <c r="AI8" s="115" t="s">
        <v>81</v>
      </c>
      <c r="AJ8" s="115"/>
      <c r="AK8" s="115" t="s">
        <v>83</v>
      </c>
      <c r="AL8" s="115"/>
      <c r="AM8" s="115" t="s">
        <v>523</v>
      </c>
      <c r="AN8" s="115" t="s">
        <v>524</v>
      </c>
      <c r="AO8" s="115" t="s">
        <v>525</v>
      </c>
      <c r="AP8" s="115" t="s">
        <v>523</v>
      </c>
      <c r="AQ8" s="115" t="s">
        <v>524</v>
      </c>
      <c r="AR8" s="115" t="s">
        <v>525</v>
      </c>
      <c r="AS8" s="3"/>
    </row>
    <row r="9" spans="2:45" ht="15.75" thickTop="1" x14ac:dyDescent="0.25">
      <c r="B9" s="8" t="s">
        <v>21</v>
      </c>
      <c r="C9" s="78">
        <f>ROUND(S24+S25,-3)</f>
        <v>917398000</v>
      </c>
      <c r="D9" s="78">
        <f>ROUND(S24+S25-S27,-3)</f>
        <v>270098000</v>
      </c>
      <c r="G9" s="4" t="s">
        <v>354</v>
      </c>
      <c r="H9" s="116">
        <v>44304868.289999999</v>
      </c>
      <c r="I9" s="116">
        <v>105953.95000000001</v>
      </c>
      <c r="J9" s="116">
        <v>289999.99999999977</v>
      </c>
      <c r="K9" s="116">
        <v>0</v>
      </c>
      <c r="L9" s="116">
        <v>62446.07</v>
      </c>
      <c r="M9" s="117">
        <f>H9+J9+L9</f>
        <v>44657314.359999999</v>
      </c>
      <c r="N9" s="117">
        <f>H9</f>
        <v>44304868.289999999</v>
      </c>
      <c r="O9" s="118">
        <f>ROUND(M9,-3)</f>
        <v>44657000</v>
      </c>
      <c r="P9" s="118">
        <f>ROUND(N9,-3)</f>
        <v>44305000</v>
      </c>
      <c r="Q9" s="117">
        <f>H9-SUM(S9,T9,U9)+L9</f>
        <v>44261360.409999996</v>
      </c>
      <c r="R9" s="116">
        <f>I9+J9+U9+K9</f>
        <v>395953.94999999978</v>
      </c>
      <c r="S9" s="118">
        <f>R9-U9-J9</f>
        <v>105953.95000000001</v>
      </c>
      <c r="T9" s="119">
        <v>0</v>
      </c>
      <c r="U9" s="120">
        <v>0</v>
      </c>
      <c r="V9" s="4"/>
      <c r="W9" s="121">
        <f>SUM(S9:T9,J9)</f>
        <v>395953.94999999978</v>
      </c>
      <c r="X9" s="121">
        <f t="shared" ref="X9:X13" si="0">Q9</f>
        <v>44261360.409999996</v>
      </c>
      <c r="Y9" s="121">
        <f>U9</f>
        <v>0</v>
      </c>
      <c r="Z9" s="121">
        <f>L9</f>
        <v>62446.07</v>
      </c>
      <c r="AA9" s="121">
        <f>J9</f>
        <v>289999.99999999977</v>
      </c>
      <c r="AB9" s="121">
        <f t="shared" ref="AB9:AB13" si="1">ROUND(W9,-3)</f>
        <v>396000</v>
      </c>
      <c r="AC9" s="121"/>
      <c r="AD9" s="121">
        <f t="shared" ref="AD9:AD13" si="2">ROUND(X9,-3)</f>
        <v>44261000</v>
      </c>
      <c r="AE9" s="121"/>
      <c r="AF9" s="121">
        <f t="shared" ref="AF9:AF13" si="3">ROUND(Y9,-3)</f>
        <v>0</v>
      </c>
      <c r="AG9" s="121">
        <f t="shared" ref="AG9:AG13" si="4">ROUND(Z9,-3)</f>
        <v>62000</v>
      </c>
      <c r="AH9" s="4"/>
      <c r="AI9" s="117">
        <v>0</v>
      </c>
      <c r="AJ9" s="117"/>
      <c r="AK9" s="118">
        <f>ROUND(AA9,-3)</f>
        <v>290000</v>
      </c>
      <c r="AL9" s="4"/>
      <c r="AM9" s="118">
        <v>69320829.553000003</v>
      </c>
      <c r="AN9" s="118">
        <v>44060169.343000002</v>
      </c>
      <c r="AO9" s="118">
        <v>44304868.572999999</v>
      </c>
      <c r="AP9" s="118">
        <f>ROUND(AM9,-3)</f>
        <v>69321000</v>
      </c>
      <c r="AQ9" s="118">
        <f t="shared" ref="AQ9:AQ17" si="5">ROUND(AN9,-3)</f>
        <v>44060000</v>
      </c>
      <c r="AR9" s="118">
        <f t="shared" ref="AR9:AR17" si="6">ROUND(AO9,-3)</f>
        <v>44305000</v>
      </c>
      <c r="AS9" s="4" t="str">
        <f t="shared" ref="AS9:AS17" si="7">G9</f>
        <v>USG M</v>
      </c>
    </row>
    <row r="10" spans="2:45" x14ac:dyDescent="0.25">
      <c r="B10" s="8" t="s">
        <v>22</v>
      </c>
      <c r="C10" s="78">
        <f>O20</f>
        <v>1828038000</v>
      </c>
      <c r="D10" s="78">
        <f>P20</f>
        <v>1787019000</v>
      </c>
      <c r="G10" t="s">
        <v>355</v>
      </c>
      <c r="H10" s="92">
        <v>543384167.11143112</v>
      </c>
      <c r="I10" s="92">
        <v>15333885.289999999</v>
      </c>
      <c r="J10" s="92">
        <v>11272067.918130901</v>
      </c>
      <c r="K10" s="92">
        <v>1309442.3500000001</v>
      </c>
      <c r="L10" s="92">
        <v>67483.38</v>
      </c>
      <c r="M10" s="14">
        <f t="shared" ref="M10:M19" si="8">H10+J10+L10</f>
        <v>554723718.40956199</v>
      </c>
      <c r="N10" s="14">
        <f t="shared" ref="N10:N19" si="9">H10</f>
        <v>543384167.11143112</v>
      </c>
      <c r="O10" s="64">
        <f t="shared" ref="O10:O14" si="10">ROUND(M10,-3)</f>
        <v>554724000</v>
      </c>
      <c r="P10" s="64">
        <f t="shared" ref="P10:P14" si="11">ROUND(N10,-3)</f>
        <v>543384000</v>
      </c>
      <c r="Q10" s="14">
        <f t="shared" ref="Q10:Q17" si="12">H10-SUM(S10,T10,U10)+L10</f>
        <v>510317295.3214311</v>
      </c>
      <c r="R10" s="92">
        <f t="shared" ref="R10:R19" si="13">I10+J10+U10+K10</f>
        <v>28187098.088130902</v>
      </c>
      <c r="S10" s="64">
        <f t="shared" ref="S10:S17" si="14">R10-U10-J10</f>
        <v>16643327.640000001</v>
      </c>
      <c r="T10" s="110">
        <v>16219325</v>
      </c>
      <c r="U10" s="111">
        <v>271702.53000000003</v>
      </c>
      <c r="W10" s="65">
        <f t="shared" ref="W10:W19" si="15">SUM(S10:T10,J10)</f>
        <v>44134720.558130905</v>
      </c>
      <c r="X10" s="65">
        <f t="shared" si="0"/>
        <v>510317295.3214311</v>
      </c>
      <c r="Y10" s="65">
        <f t="shared" ref="Y10:Y13" si="16">U10</f>
        <v>271702.53000000003</v>
      </c>
      <c r="Z10" s="65">
        <f t="shared" ref="Z10:Z19" si="17">L10</f>
        <v>67483.38</v>
      </c>
      <c r="AA10" s="65">
        <f t="shared" ref="AA10:AA19" si="18">J10</f>
        <v>11272067.918130901</v>
      </c>
      <c r="AB10" s="65">
        <f t="shared" si="1"/>
        <v>44135000</v>
      </c>
      <c r="AC10" s="65"/>
      <c r="AD10" s="65">
        <f>ROUND(X10,-3)</f>
        <v>510317000</v>
      </c>
      <c r="AE10" s="65"/>
      <c r="AF10" s="65">
        <f t="shared" si="3"/>
        <v>272000</v>
      </c>
      <c r="AG10" s="65">
        <f>ROUND(Z10,-3)</f>
        <v>67000</v>
      </c>
      <c r="AI10" s="14">
        <v>0</v>
      </c>
      <c r="AJ10" s="14"/>
      <c r="AK10" s="64">
        <f t="shared" ref="AK10:AK19" si="19">ROUND(AA10,-3)</f>
        <v>11272000</v>
      </c>
      <c r="AM10" s="64">
        <v>745640751.84640002</v>
      </c>
      <c r="AN10" s="64">
        <v>571456059.06640005</v>
      </c>
      <c r="AO10" s="64">
        <v>543384167.09640002</v>
      </c>
      <c r="AP10" s="64">
        <f t="shared" ref="AP10:AP17" si="20">ROUND(AM10,-3)</f>
        <v>745641000</v>
      </c>
      <c r="AQ10" s="64">
        <f t="shared" si="5"/>
        <v>571456000</v>
      </c>
      <c r="AR10" s="64">
        <f t="shared" si="6"/>
        <v>543384000</v>
      </c>
      <c r="AS10" t="str">
        <f t="shared" si="7"/>
        <v>Prime M</v>
      </c>
    </row>
    <row r="11" spans="2:45" x14ac:dyDescent="0.25">
      <c r="B11" s="8" t="s">
        <v>23</v>
      </c>
      <c r="C11" s="78">
        <v>0</v>
      </c>
      <c r="D11" s="78">
        <v>0</v>
      </c>
      <c r="G11" t="s">
        <v>356</v>
      </c>
      <c r="H11" s="92">
        <v>73148839.886473164</v>
      </c>
      <c r="I11" s="92">
        <v>2114325.66</v>
      </c>
      <c r="J11" s="92">
        <v>1316475.9462732</v>
      </c>
      <c r="K11" s="92">
        <v>179390.1</v>
      </c>
      <c r="L11" s="92">
        <v>8141.54</v>
      </c>
      <c r="M11" s="14">
        <f t="shared" si="8"/>
        <v>74473457.372746363</v>
      </c>
      <c r="N11" s="14">
        <f t="shared" si="9"/>
        <v>73148839.886473164</v>
      </c>
      <c r="O11" s="64">
        <f t="shared" si="10"/>
        <v>74473000</v>
      </c>
      <c r="P11" s="64">
        <f t="shared" si="11"/>
        <v>73149000</v>
      </c>
      <c r="Q11" s="14">
        <f t="shared" si="12"/>
        <v>68585668.166473165</v>
      </c>
      <c r="R11" s="92">
        <f t="shared" si="13"/>
        <v>3646767.5362732005</v>
      </c>
      <c r="S11" s="64">
        <f t="shared" si="14"/>
        <v>2293715.7600000007</v>
      </c>
      <c r="T11" s="110">
        <v>2241021.67</v>
      </c>
      <c r="U11" s="111">
        <v>36575.83</v>
      </c>
      <c r="W11" s="65">
        <f t="shared" si="15"/>
        <v>5851213.3762732008</v>
      </c>
      <c r="X11" s="65">
        <f t="shared" si="0"/>
        <v>68585668.166473165</v>
      </c>
      <c r="Y11" s="65">
        <f t="shared" si="16"/>
        <v>36575.83</v>
      </c>
      <c r="Z11" s="65">
        <f t="shared" si="17"/>
        <v>8141.54</v>
      </c>
      <c r="AA11" s="65">
        <f t="shared" si="18"/>
        <v>1316475.9462732</v>
      </c>
      <c r="AB11" s="65">
        <f t="shared" si="1"/>
        <v>5851000</v>
      </c>
      <c r="AC11" s="65"/>
      <c r="AD11" s="65">
        <f t="shared" si="2"/>
        <v>68586000</v>
      </c>
      <c r="AE11" s="65"/>
      <c r="AF11" s="65">
        <f t="shared" si="3"/>
        <v>37000</v>
      </c>
      <c r="AG11" s="65">
        <f t="shared" si="4"/>
        <v>8000</v>
      </c>
      <c r="AI11" s="14">
        <v>0</v>
      </c>
      <c r="AJ11" s="14"/>
      <c r="AK11" s="64">
        <f t="shared" si="19"/>
        <v>1316000</v>
      </c>
      <c r="AM11" s="64">
        <v>72611477.359999999</v>
      </c>
      <c r="AN11" s="64">
        <v>72858802.230000004</v>
      </c>
      <c r="AO11" s="64">
        <v>73148839.870000005</v>
      </c>
      <c r="AP11" s="64">
        <f t="shared" si="20"/>
        <v>72611000</v>
      </c>
      <c r="AQ11" s="64">
        <f t="shared" si="5"/>
        <v>72859000</v>
      </c>
      <c r="AR11" s="64">
        <f t="shared" si="6"/>
        <v>73149000</v>
      </c>
      <c r="AS11" t="str">
        <f t="shared" si="7"/>
        <v>Prime C1</v>
      </c>
    </row>
    <row r="12" spans="2:45" x14ac:dyDescent="0.25">
      <c r="B12" s="8" t="s">
        <v>24</v>
      </c>
      <c r="C12" s="78">
        <v>0</v>
      </c>
      <c r="D12" s="78">
        <v>0</v>
      </c>
      <c r="G12" t="s">
        <v>357</v>
      </c>
      <c r="H12" s="92">
        <v>581115179.71199644</v>
      </c>
      <c r="I12" s="92">
        <v>18723906.599999998</v>
      </c>
      <c r="J12" s="92">
        <v>8557371.0820999891</v>
      </c>
      <c r="K12" s="92">
        <v>1675576.09</v>
      </c>
      <c r="L12" s="92">
        <v>331195.972503433</v>
      </c>
      <c r="M12" s="14">
        <f t="shared" si="8"/>
        <v>590003746.76659989</v>
      </c>
      <c r="N12" s="14">
        <f t="shared" si="9"/>
        <v>581115179.71199644</v>
      </c>
      <c r="O12" s="64">
        <f t="shared" si="10"/>
        <v>590004000</v>
      </c>
      <c r="P12" s="64">
        <f t="shared" si="11"/>
        <v>581115000</v>
      </c>
      <c r="Q12" s="14">
        <f t="shared" si="12"/>
        <v>539724746.6244998</v>
      </c>
      <c r="R12" s="92">
        <f t="shared" si="13"/>
        <v>29110585.792099986</v>
      </c>
      <c r="S12" s="64">
        <f t="shared" si="14"/>
        <v>20399482.689999998</v>
      </c>
      <c r="T12" s="110">
        <v>21168414.350000001</v>
      </c>
      <c r="U12" s="111">
        <v>153732.01999999999</v>
      </c>
      <c r="V12" s="15"/>
      <c r="W12" s="65">
        <f t="shared" si="15"/>
        <v>50125268.122099988</v>
      </c>
      <c r="X12" s="65">
        <f t="shared" si="0"/>
        <v>539724746.6244998</v>
      </c>
      <c r="Y12" s="65">
        <f t="shared" si="16"/>
        <v>153732.01999999999</v>
      </c>
      <c r="Z12" s="65">
        <f t="shared" si="17"/>
        <v>331195.972503433</v>
      </c>
      <c r="AA12" s="65">
        <f t="shared" si="18"/>
        <v>8557371.0820999891</v>
      </c>
      <c r="AB12" s="65">
        <f t="shared" si="1"/>
        <v>50125000</v>
      </c>
      <c r="AC12" s="65"/>
      <c r="AD12" s="65">
        <f t="shared" si="2"/>
        <v>539725000</v>
      </c>
      <c r="AE12" s="65"/>
      <c r="AF12" s="65">
        <f t="shared" si="3"/>
        <v>154000</v>
      </c>
      <c r="AG12" s="65">
        <f t="shared" si="4"/>
        <v>331000</v>
      </c>
      <c r="AI12" s="14">
        <v>0</v>
      </c>
      <c r="AJ12" s="14"/>
      <c r="AK12" s="64">
        <f t="shared" si="19"/>
        <v>8557000</v>
      </c>
      <c r="AM12" s="64">
        <v>482583335.29790002</v>
      </c>
      <c r="AN12" s="64">
        <v>484389886.55790001</v>
      </c>
      <c r="AO12" s="64">
        <v>581115179.70790005</v>
      </c>
      <c r="AP12" s="64">
        <f t="shared" si="20"/>
        <v>482583000</v>
      </c>
      <c r="AQ12" s="64">
        <f t="shared" si="5"/>
        <v>484390000</v>
      </c>
      <c r="AR12" s="64">
        <f t="shared" si="6"/>
        <v>581115000</v>
      </c>
      <c r="AS12" t="str">
        <f t="shared" si="7"/>
        <v>Prime Q1</v>
      </c>
    </row>
    <row r="13" spans="2:45" x14ac:dyDescent="0.25">
      <c r="B13" s="8" t="s">
        <v>25</v>
      </c>
      <c r="C13" s="78">
        <v>0</v>
      </c>
      <c r="D13" s="78">
        <v>0</v>
      </c>
      <c r="G13" t="s">
        <v>359</v>
      </c>
      <c r="H13" s="92">
        <v>207447235.44722748</v>
      </c>
      <c r="I13" s="92">
        <v>3127326.46</v>
      </c>
      <c r="J13" s="92">
        <v>3997767.5225274805</v>
      </c>
      <c r="K13" s="92">
        <v>284897.03000000003</v>
      </c>
      <c r="L13" s="92">
        <v>31601.079999999994</v>
      </c>
      <c r="M13" s="14">
        <f t="shared" si="8"/>
        <v>211476604.04975498</v>
      </c>
      <c r="N13" s="14">
        <f t="shared" si="9"/>
        <v>207447235.44722748</v>
      </c>
      <c r="O13" s="64">
        <f t="shared" si="10"/>
        <v>211477000</v>
      </c>
      <c r="P13" s="64">
        <f t="shared" si="11"/>
        <v>207447000</v>
      </c>
      <c r="Q13" s="14">
        <f t="shared" si="12"/>
        <v>200615028.77722749</v>
      </c>
      <c r="R13" s="92">
        <f t="shared" si="13"/>
        <v>7467242.7025274811</v>
      </c>
      <c r="S13" s="64">
        <f t="shared" si="14"/>
        <v>3412223.49</v>
      </c>
      <c r="T13" s="110">
        <v>3394332.57</v>
      </c>
      <c r="U13" s="111">
        <v>57251.69</v>
      </c>
      <c r="W13" s="65">
        <f t="shared" si="15"/>
        <v>10804323.582527481</v>
      </c>
      <c r="X13" s="65">
        <f t="shared" si="0"/>
        <v>200615028.77722749</v>
      </c>
      <c r="Y13" s="65">
        <f t="shared" si="16"/>
        <v>57251.69</v>
      </c>
      <c r="Z13" s="65">
        <f t="shared" si="17"/>
        <v>31601.079999999994</v>
      </c>
      <c r="AA13" s="65">
        <f t="shared" si="18"/>
        <v>3997767.5225274805</v>
      </c>
      <c r="AB13" s="65">
        <f t="shared" si="1"/>
        <v>10804000</v>
      </c>
      <c r="AC13" s="65"/>
      <c r="AD13" s="65">
        <f t="shared" si="2"/>
        <v>200615000</v>
      </c>
      <c r="AE13" s="65"/>
      <c r="AF13" s="65">
        <f t="shared" si="3"/>
        <v>57000</v>
      </c>
      <c r="AG13" s="65">
        <f t="shared" si="4"/>
        <v>32000</v>
      </c>
      <c r="AI13" s="14">
        <v>0</v>
      </c>
      <c r="AJ13" s="14"/>
      <c r="AK13" s="64">
        <f t="shared" si="19"/>
        <v>3998000</v>
      </c>
      <c r="AM13" s="64">
        <v>226656709.75839999</v>
      </c>
      <c r="AN13" s="64">
        <v>206972972.33840001</v>
      </c>
      <c r="AO13" s="64">
        <v>207447235.4384</v>
      </c>
      <c r="AP13" s="64">
        <f t="shared" si="20"/>
        <v>226657000</v>
      </c>
      <c r="AQ13" s="64">
        <f t="shared" si="5"/>
        <v>206973000</v>
      </c>
      <c r="AR13" s="64">
        <f t="shared" si="6"/>
        <v>207447000</v>
      </c>
      <c r="AS13" t="str">
        <f t="shared" si="7"/>
        <v>Prime MIG</v>
      </c>
    </row>
    <row r="14" spans="2:45" x14ac:dyDescent="0.25">
      <c r="B14" s="8" t="s">
        <v>26</v>
      </c>
      <c r="C14" s="78">
        <v>0</v>
      </c>
      <c r="D14" s="78">
        <v>0</v>
      </c>
      <c r="G14" t="s">
        <v>414</v>
      </c>
      <c r="H14" s="92">
        <v>92484091.834496751</v>
      </c>
      <c r="I14" s="92">
        <v>1681331.86</v>
      </c>
      <c r="J14" s="92">
        <v>9183087.8540967703</v>
      </c>
      <c r="K14" s="92">
        <v>168550.78</v>
      </c>
      <c r="L14" s="92">
        <v>78012.200000000012</v>
      </c>
      <c r="M14" s="14">
        <f t="shared" si="8"/>
        <v>101745191.88859352</v>
      </c>
      <c r="N14" s="14">
        <f t="shared" si="9"/>
        <v>92484091.834496751</v>
      </c>
      <c r="O14" s="64">
        <f t="shared" si="10"/>
        <v>101745000</v>
      </c>
      <c r="P14" s="64">
        <f t="shared" si="11"/>
        <v>92484000</v>
      </c>
      <c r="Q14" s="14">
        <f t="shared" si="12"/>
        <v>88749663.314496756</v>
      </c>
      <c r="R14" s="92">
        <f t="shared" si="13"/>
        <v>11037374.474096769</v>
      </c>
      <c r="S14" s="64">
        <f t="shared" si="14"/>
        <v>1849882.6399999987</v>
      </c>
      <c r="T14" s="110">
        <v>1958154.1</v>
      </c>
      <c r="U14" s="111">
        <v>4403.9799999999996</v>
      </c>
      <c r="W14" s="65">
        <f t="shared" si="15"/>
        <v>12991124.594096769</v>
      </c>
      <c r="X14" s="65">
        <f t="shared" ref="X14:X15" si="21">Q14</f>
        <v>88749663.314496756</v>
      </c>
      <c r="Y14" s="65">
        <f t="shared" ref="Y14:Y15" si="22">U14</f>
        <v>4403.9799999999996</v>
      </c>
      <c r="Z14" s="65">
        <f t="shared" si="17"/>
        <v>78012.200000000012</v>
      </c>
      <c r="AA14" s="65">
        <f t="shared" si="18"/>
        <v>9183087.8540967703</v>
      </c>
      <c r="AB14" s="65">
        <f t="shared" ref="AB14:AB15" si="23">ROUND(W14,-3)</f>
        <v>12991000</v>
      </c>
      <c r="AC14" s="65"/>
      <c r="AD14" s="65">
        <f t="shared" ref="AD14:AD15" si="24">ROUND(X14,-3)</f>
        <v>88750000</v>
      </c>
      <c r="AE14" s="65"/>
      <c r="AF14" s="65">
        <f t="shared" ref="AF14:AF15" si="25">ROUND(Y14,-3)</f>
        <v>4000</v>
      </c>
      <c r="AG14" s="65">
        <f t="shared" ref="AG14:AG15" si="26">ROUND(Z14,-3)</f>
        <v>78000</v>
      </c>
      <c r="AI14" s="14">
        <v>0</v>
      </c>
      <c r="AJ14" s="14"/>
      <c r="AK14" s="64">
        <f t="shared" si="19"/>
        <v>9183000</v>
      </c>
      <c r="AM14" s="64">
        <v>90220013.060000002</v>
      </c>
      <c r="AN14" s="64">
        <v>92095692.709999993</v>
      </c>
      <c r="AO14" s="64">
        <v>92484091.819999993</v>
      </c>
      <c r="AP14" s="64">
        <f t="shared" si="20"/>
        <v>90220000</v>
      </c>
      <c r="AQ14" s="64">
        <f t="shared" si="5"/>
        <v>92096000</v>
      </c>
      <c r="AR14" s="64">
        <f t="shared" si="6"/>
        <v>92484000</v>
      </c>
      <c r="AS14" t="str">
        <f t="shared" si="7"/>
        <v>Prime Q364</v>
      </c>
    </row>
    <row r="15" spans="2:45" x14ac:dyDescent="0.25">
      <c r="B15" s="8" t="s">
        <v>27</v>
      </c>
      <c r="C15" s="78">
        <f>O21</f>
        <v>162395000</v>
      </c>
      <c r="D15" s="78">
        <f>P21</f>
        <v>162066000</v>
      </c>
      <c r="G15" t="s">
        <v>403</v>
      </c>
      <c r="H15" s="92">
        <v>245134935.55086631</v>
      </c>
      <c r="I15" s="92">
        <v>4709175.4400000004</v>
      </c>
      <c r="J15" s="92">
        <v>5489358.3914663792</v>
      </c>
      <c r="K15" s="92">
        <v>440855.81</v>
      </c>
      <c r="L15" s="92">
        <v>184676.36000000002</v>
      </c>
      <c r="M15" s="14">
        <f t="shared" si="8"/>
        <v>250808970.3023327</v>
      </c>
      <c r="N15" s="14">
        <f t="shared" si="9"/>
        <v>245134935.55086631</v>
      </c>
      <c r="O15" s="64">
        <f t="shared" ref="O15" si="27">ROUND(M15,-3)</f>
        <v>250809000</v>
      </c>
      <c r="P15" s="64">
        <f t="shared" ref="P15" si="28">ROUND(N15,-3)</f>
        <v>245135000</v>
      </c>
      <c r="Q15" s="14">
        <f t="shared" si="12"/>
        <v>235181327.71086633</v>
      </c>
      <c r="R15" s="92">
        <f t="shared" si="13"/>
        <v>10642723.601466382</v>
      </c>
      <c r="S15" s="64">
        <f t="shared" si="14"/>
        <v>5150031.2500000019</v>
      </c>
      <c r="T15" s="110">
        <v>4984918.99</v>
      </c>
      <c r="U15" s="111">
        <v>3333.96</v>
      </c>
      <c r="W15" s="65">
        <f t="shared" si="15"/>
        <v>15624308.631466381</v>
      </c>
      <c r="X15" s="65">
        <f t="shared" si="21"/>
        <v>235181327.71086633</v>
      </c>
      <c r="Y15" s="65">
        <f t="shared" si="22"/>
        <v>3333.96</v>
      </c>
      <c r="Z15" s="65">
        <f t="shared" si="17"/>
        <v>184676.36000000002</v>
      </c>
      <c r="AA15" s="65">
        <f t="shared" si="18"/>
        <v>5489358.3914663792</v>
      </c>
      <c r="AB15" s="65">
        <f t="shared" si="23"/>
        <v>15624000</v>
      </c>
      <c r="AC15" s="65"/>
      <c r="AD15" s="65">
        <f t="shared" si="24"/>
        <v>235181000</v>
      </c>
      <c r="AE15" s="65"/>
      <c r="AF15" s="65">
        <f t="shared" si="25"/>
        <v>3000</v>
      </c>
      <c r="AG15" s="65">
        <f t="shared" si="26"/>
        <v>185000</v>
      </c>
      <c r="AI15" s="14">
        <v>0</v>
      </c>
      <c r="AJ15" s="14"/>
      <c r="AK15" s="64">
        <f t="shared" si="19"/>
        <v>5489000</v>
      </c>
      <c r="AM15" s="64">
        <v>232010621.96000001</v>
      </c>
      <c r="AN15" s="64">
        <v>234421102.27000001</v>
      </c>
      <c r="AO15" s="64">
        <v>245134935.56510001</v>
      </c>
      <c r="AP15" s="64">
        <f t="shared" si="20"/>
        <v>232011000</v>
      </c>
      <c r="AQ15" s="64">
        <f t="shared" si="5"/>
        <v>234421000</v>
      </c>
      <c r="AR15" s="64">
        <f t="shared" si="6"/>
        <v>245135000</v>
      </c>
      <c r="AS15" t="str">
        <f t="shared" si="7"/>
        <v>Prime QX</v>
      </c>
    </row>
    <row r="16" spans="2:45" x14ac:dyDescent="0.25">
      <c r="B16" s="8" t="s">
        <v>30</v>
      </c>
      <c r="C16" s="78">
        <v>0</v>
      </c>
      <c r="D16" s="78">
        <v>0</v>
      </c>
      <c r="G16" t="s">
        <v>514</v>
      </c>
      <c r="H16" s="108">
        <v>75013187.729166672</v>
      </c>
      <c r="I16" s="108">
        <v>27903.870000000003</v>
      </c>
      <c r="J16" s="108">
        <v>0</v>
      </c>
      <c r="K16" s="108">
        <v>1118637.45</v>
      </c>
      <c r="L16" s="108">
        <v>95489.79</v>
      </c>
      <c r="M16" s="14">
        <f t="shared" si="8"/>
        <v>75108677.519166678</v>
      </c>
      <c r="N16" s="14">
        <f t="shared" si="9"/>
        <v>75013187.729166672</v>
      </c>
      <c r="O16" s="64">
        <f t="shared" ref="O16:O17" si="29">ROUND(M16,-3)</f>
        <v>75109000</v>
      </c>
      <c r="P16" s="64">
        <f t="shared" ref="P16:P17" si="30">ROUND(N16,-3)</f>
        <v>75013000</v>
      </c>
      <c r="Q16" s="14">
        <f t="shared" si="12"/>
        <v>73962136.199166685</v>
      </c>
      <c r="R16" s="108">
        <f t="shared" si="13"/>
        <v>1146541.32</v>
      </c>
      <c r="S16" s="64">
        <f t="shared" si="14"/>
        <v>1146541.32</v>
      </c>
      <c r="T16" s="110">
        <v>0</v>
      </c>
      <c r="U16" s="111">
        <v>0</v>
      </c>
      <c r="W16" s="65">
        <f t="shared" si="15"/>
        <v>1146541.32</v>
      </c>
      <c r="X16" s="65">
        <f t="shared" ref="X16:X17" si="31">Q16</f>
        <v>73962136.199166685</v>
      </c>
      <c r="Y16" s="65">
        <f t="shared" ref="Y16:Y17" si="32">U16</f>
        <v>0</v>
      </c>
      <c r="Z16" s="65">
        <f t="shared" si="17"/>
        <v>95489.79</v>
      </c>
      <c r="AA16" s="65">
        <f t="shared" si="18"/>
        <v>0</v>
      </c>
      <c r="AB16" s="65">
        <f t="shared" ref="AB16:AB17" si="33">ROUND(W16,-3)</f>
        <v>1147000</v>
      </c>
      <c r="AC16" s="65"/>
      <c r="AD16" s="65">
        <f t="shared" ref="AD16:AD17" si="34">ROUND(X16,-3)</f>
        <v>73962000</v>
      </c>
      <c r="AE16" s="65"/>
      <c r="AF16" s="65">
        <f t="shared" ref="AF16:AF17" si="35">ROUND(Y16,-3)</f>
        <v>0</v>
      </c>
      <c r="AG16" s="65">
        <f t="shared" ref="AG16:AG17" si="36">ROUND(Z16,-3)</f>
        <v>95000</v>
      </c>
      <c r="AI16" s="14">
        <v>0</v>
      </c>
      <c r="AJ16" s="14"/>
      <c r="AK16" s="64">
        <f t="shared" si="19"/>
        <v>0</v>
      </c>
      <c r="AM16" s="64">
        <v>75342498.329999998</v>
      </c>
      <c r="AN16" s="64">
        <v>75673948.329999998</v>
      </c>
      <c r="AO16" s="64">
        <v>75013187.719999999</v>
      </c>
      <c r="AP16" s="64">
        <f t="shared" si="20"/>
        <v>75342000</v>
      </c>
      <c r="AQ16" s="64">
        <f t="shared" si="5"/>
        <v>75674000</v>
      </c>
      <c r="AR16" s="64">
        <f t="shared" si="6"/>
        <v>75013000</v>
      </c>
      <c r="AS16" t="str">
        <f t="shared" si="7"/>
        <v>Prime A1</v>
      </c>
    </row>
    <row r="17" spans="2:45" x14ac:dyDescent="0.25">
      <c r="B17" s="8"/>
      <c r="G17" t="s">
        <v>515</v>
      </c>
      <c r="H17" s="108">
        <v>87053375.159999996</v>
      </c>
      <c r="I17" s="108">
        <v>2668787.59</v>
      </c>
      <c r="J17" s="108">
        <v>151311.59</v>
      </c>
      <c r="K17" s="108">
        <v>343347.71</v>
      </c>
      <c r="L17" s="108">
        <v>80945.239999999991</v>
      </c>
      <c r="M17" s="14">
        <f t="shared" si="8"/>
        <v>87285631.989999995</v>
      </c>
      <c r="N17" s="14">
        <f t="shared" si="9"/>
        <v>87053375.159999996</v>
      </c>
      <c r="O17" s="64">
        <f t="shared" si="29"/>
        <v>87286000</v>
      </c>
      <c r="P17" s="64">
        <f t="shared" si="30"/>
        <v>87053000</v>
      </c>
      <c r="Q17" s="14">
        <f t="shared" si="12"/>
        <v>84122185.099999994</v>
      </c>
      <c r="R17" s="108">
        <f t="shared" si="13"/>
        <v>3163446.8899999997</v>
      </c>
      <c r="S17" s="64">
        <f t="shared" si="14"/>
        <v>3012135.3</v>
      </c>
      <c r="T17" s="110">
        <v>0</v>
      </c>
      <c r="U17" s="111">
        <v>0</v>
      </c>
      <c r="W17" s="65">
        <f t="shared" si="15"/>
        <v>3163446.8899999997</v>
      </c>
      <c r="X17" s="65">
        <f t="shared" si="31"/>
        <v>84122185.099999994</v>
      </c>
      <c r="Y17" s="65">
        <f t="shared" si="32"/>
        <v>0</v>
      </c>
      <c r="Z17" s="65">
        <f t="shared" si="17"/>
        <v>80945.239999999991</v>
      </c>
      <c r="AA17" s="65">
        <f t="shared" si="18"/>
        <v>151311.59</v>
      </c>
      <c r="AB17" s="65">
        <f t="shared" si="33"/>
        <v>3163000</v>
      </c>
      <c r="AC17" s="65"/>
      <c r="AD17" s="65">
        <f t="shared" si="34"/>
        <v>84122000</v>
      </c>
      <c r="AE17" s="65"/>
      <c r="AF17" s="65">
        <f t="shared" si="35"/>
        <v>0</v>
      </c>
      <c r="AG17" s="65">
        <f t="shared" si="36"/>
        <v>81000</v>
      </c>
      <c r="AI17" s="14">
        <v>0</v>
      </c>
      <c r="AJ17" s="14"/>
      <c r="AK17" s="64">
        <f t="shared" si="19"/>
        <v>151000</v>
      </c>
      <c r="AM17" s="64">
        <v>39766512.060000002</v>
      </c>
      <c r="AN17" s="64">
        <v>86830613.530000001</v>
      </c>
      <c r="AO17" s="64">
        <v>87053375.159999996</v>
      </c>
      <c r="AP17" s="64">
        <f t="shared" si="20"/>
        <v>39767000</v>
      </c>
      <c r="AQ17" s="64">
        <f t="shared" si="5"/>
        <v>86831000</v>
      </c>
      <c r="AR17" s="64">
        <f t="shared" si="6"/>
        <v>87053000</v>
      </c>
      <c r="AS17" t="str">
        <f t="shared" si="7"/>
        <v>Prime 2YIG</v>
      </c>
    </row>
    <row r="18" spans="2:45" x14ac:dyDescent="0.25">
      <c r="B18" s="8"/>
      <c r="H18" s="108"/>
      <c r="I18" s="108"/>
      <c r="J18" s="108"/>
      <c r="K18" s="108"/>
      <c r="L18" s="108"/>
      <c r="M18" s="24">
        <f t="shared" si="8"/>
        <v>0</v>
      </c>
      <c r="N18" s="24">
        <f t="shared" si="9"/>
        <v>0</v>
      </c>
      <c r="O18" s="109"/>
      <c r="P18" s="109"/>
      <c r="Q18" s="24"/>
      <c r="R18" s="108">
        <f t="shared" si="13"/>
        <v>0</v>
      </c>
      <c r="S18" s="109"/>
      <c r="T18" s="110"/>
      <c r="U18" s="111"/>
      <c r="W18" s="65"/>
      <c r="X18" s="65"/>
      <c r="Y18" s="65"/>
      <c r="Z18" s="65">
        <f t="shared" si="17"/>
        <v>0</v>
      </c>
      <c r="AA18" s="65">
        <f t="shared" si="18"/>
        <v>0</v>
      </c>
      <c r="AB18" s="65"/>
      <c r="AC18" s="65"/>
      <c r="AD18" s="65"/>
      <c r="AE18" s="65"/>
      <c r="AF18" s="65"/>
      <c r="AG18" s="65"/>
      <c r="AI18" s="14">
        <v>0</v>
      </c>
      <c r="AJ18" s="14"/>
      <c r="AK18" s="64">
        <f t="shared" si="19"/>
        <v>0</v>
      </c>
      <c r="AM18" s="64"/>
      <c r="AN18" s="64"/>
      <c r="AO18" s="64"/>
    </row>
    <row r="19" spans="2:45" ht="15.75" thickBot="1" x14ac:dyDescent="0.3">
      <c r="B19" s="8"/>
      <c r="G19" s="3" t="s">
        <v>358</v>
      </c>
      <c r="H19" s="93">
        <v>0</v>
      </c>
      <c r="I19" s="93">
        <v>149249.53</v>
      </c>
      <c r="J19" s="93">
        <v>0</v>
      </c>
      <c r="K19" s="93">
        <v>0</v>
      </c>
      <c r="L19" s="93">
        <v>149249.53</v>
      </c>
      <c r="M19" s="94">
        <f t="shared" si="8"/>
        <v>149249.53</v>
      </c>
      <c r="N19" s="94">
        <f t="shared" si="9"/>
        <v>0</v>
      </c>
      <c r="O19" s="95">
        <f>ROUND(M19,-3)</f>
        <v>149000</v>
      </c>
      <c r="P19" s="95">
        <f>ROUND(N19,-3)</f>
        <v>0</v>
      </c>
      <c r="Q19" s="94">
        <f t="shared" ref="Q19" si="37">M19-SUM(L19,S19,T19,U19)</f>
        <v>0</v>
      </c>
      <c r="R19" s="93">
        <f t="shared" si="13"/>
        <v>149249.53</v>
      </c>
      <c r="S19" s="95"/>
      <c r="T19" s="112">
        <v>0</v>
      </c>
      <c r="U19" s="113">
        <v>0</v>
      </c>
      <c r="V19" s="3"/>
      <c r="W19" s="96">
        <f t="shared" si="15"/>
        <v>0</v>
      </c>
      <c r="X19" s="96">
        <f t="shared" ref="X19" si="38">Q19</f>
        <v>0</v>
      </c>
      <c r="Y19" s="96">
        <f t="shared" ref="Y19" si="39">U19</f>
        <v>0</v>
      </c>
      <c r="Z19" s="96">
        <f t="shared" si="17"/>
        <v>149249.53</v>
      </c>
      <c r="AA19" s="96">
        <f t="shared" si="18"/>
        <v>0</v>
      </c>
      <c r="AB19" s="96">
        <f t="shared" ref="AB19" si="40">ROUND(W19,-3)</f>
        <v>0</v>
      </c>
      <c r="AC19" s="96"/>
      <c r="AD19" s="96">
        <f t="shared" ref="AD19" si="41">ROUND(X19,-3)</f>
        <v>0</v>
      </c>
      <c r="AE19" s="96"/>
      <c r="AF19" s="96">
        <f t="shared" ref="AF19" si="42">ROUND(Y19,-3)</f>
        <v>0</v>
      </c>
      <c r="AG19" s="96">
        <f t="shared" ref="AG19" si="43">ROUND(Z19,-3)</f>
        <v>149000</v>
      </c>
      <c r="AH19" s="3"/>
      <c r="AI19" s="94">
        <v>0</v>
      </c>
      <c r="AJ19" s="94"/>
      <c r="AK19" s="95">
        <f t="shared" si="19"/>
        <v>0</v>
      </c>
      <c r="AL19" s="3"/>
      <c r="AM19" s="95"/>
      <c r="AN19" s="95"/>
      <c r="AO19" s="95"/>
      <c r="AP19" s="3"/>
      <c r="AQ19" s="3"/>
      <c r="AR19" s="3"/>
      <c r="AS19" s="3" t="str">
        <f>G19</f>
        <v>Prime EXP</v>
      </c>
    </row>
    <row r="20" spans="2:45" ht="15.75" thickTop="1" x14ac:dyDescent="0.25">
      <c r="C20" s="65"/>
      <c r="G20" t="s">
        <v>362</v>
      </c>
      <c r="H20" s="64">
        <f>SUM(H9:H15,H19)</f>
        <v>1787019317.8324914</v>
      </c>
      <c r="I20" s="64"/>
      <c r="J20" s="64">
        <f>SUM(J9:J15,J19)</f>
        <v>40106128.714594722</v>
      </c>
      <c r="K20" s="64"/>
      <c r="L20" s="64">
        <f t="shared" ref="L20:U20" si="44">SUM(L9:L15,L19)</f>
        <v>912806.13250343304</v>
      </c>
      <c r="M20" s="64">
        <f t="shared" si="44"/>
        <v>1828038252.6795895</v>
      </c>
      <c r="N20" s="64">
        <f t="shared" si="44"/>
        <v>1787019317.8324914</v>
      </c>
      <c r="O20" s="64">
        <f t="shared" si="44"/>
        <v>1828038000</v>
      </c>
      <c r="P20" s="64">
        <f t="shared" si="44"/>
        <v>1787019000</v>
      </c>
      <c r="Q20" s="64">
        <f t="shared" si="44"/>
        <v>1687435090.3249946</v>
      </c>
      <c r="R20" s="64">
        <f t="shared" si="44"/>
        <v>90636995.67459473</v>
      </c>
      <c r="S20" s="64">
        <f t="shared" si="44"/>
        <v>49854617.420000002</v>
      </c>
      <c r="T20" s="64">
        <f t="shared" si="44"/>
        <v>49966166.680000007</v>
      </c>
      <c r="U20" s="64">
        <f t="shared" si="44"/>
        <v>527000.01</v>
      </c>
    </row>
    <row r="21" spans="2:45" x14ac:dyDescent="0.25">
      <c r="C21" s="65"/>
      <c r="G21" t="s">
        <v>526</v>
      </c>
      <c r="H21" s="65">
        <f>SUM(H16:H17)</f>
        <v>162066562.88916665</v>
      </c>
      <c r="I21" s="64"/>
      <c r="J21" s="65">
        <f>SUM(J16:J17)</f>
        <v>151311.59</v>
      </c>
      <c r="K21" s="64"/>
      <c r="L21" s="65">
        <f t="shared" ref="L21:U21" si="45">SUM(L16:L17)</f>
        <v>176435.02999999997</v>
      </c>
      <c r="M21" s="65">
        <f t="shared" si="45"/>
        <v>162394309.50916666</v>
      </c>
      <c r="N21" s="65">
        <f t="shared" si="45"/>
        <v>162066562.88916665</v>
      </c>
      <c r="O21" s="65">
        <f t="shared" si="45"/>
        <v>162395000</v>
      </c>
      <c r="P21" s="65">
        <f t="shared" si="45"/>
        <v>162066000</v>
      </c>
      <c r="Q21" s="65">
        <f t="shared" si="45"/>
        <v>158084321.29916668</v>
      </c>
      <c r="R21" s="65">
        <f t="shared" si="45"/>
        <v>4309988.21</v>
      </c>
      <c r="S21" s="65">
        <f t="shared" si="45"/>
        <v>4158676.62</v>
      </c>
      <c r="T21" s="65">
        <f t="shared" si="45"/>
        <v>0</v>
      </c>
      <c r="U21" s="65">
        <f t="shared" si="45"/>
        <v>0</v>
      </c>
    </row>
    <row r="22" spans="2:45" s="3" customFormat="1" ht="15.75" thickBot="1" x14ac:dyDescent="0.3"/>
    <row r="23" spans="2:45" ht="16.5" thickTop="1" thickBot="1" x14ac:dyDescent="0.3">
      <c r="T23" s="134" t="s">
        <v>529</v>
      </c>
      <c r="U23" s="135">
        <v>646536211.39239645</v>
      </c>
      <c r="V23" s="133">
        <v>646537000</v>
      </c>
    </row>
    <row r="24" spans="2:45" x14ac:dyDescent="0.25">
      <c r="G24" t="s">
        <v>382</v>
      </c>
      <c r="R24" s="132" t="s">
        <v>383</v>
      </c>
      <c r="S24" s="133">
        <v>269869.83</v>
      </c>
      <c r="T24" s="138" t="s">
        <v>530</v>
      </c>
      <c r="U24" s="139">
        <v>0.41767483513171061</v>
      </c>
      <c r="V24" s="140">
        <v>0.41767483513171061</v>
      </c>
    </row>
    <row r="25" spans="2:45" ht="15.75" x14ac:dyDescent="0.25">
      <c r="B25" s="6" t="s">
        <v>31</v>
      </c>
      <c r="R25" s="136" t="s">
        <v>384</v>
      </c>
      <c r="S25" s="137">
        <v>917128548.32999992</v>
      </c>
      <c r="T25" s="138" t="s">
        <v>531</v>
      </c>
      <c r="U25" s="141">
        <v>643575.44376500219</v>
      </c>
      <c r="V25" s="137">
        <v>644000</v>
      </c>
    </row>
    <row r="26" spans="2:45" ht="15.75" thickBot="1" x14ac:dyDescent="0.3">
      <c r="B26" t="s">
        <v>147</v>
      </c>
      <c r="R26" s="136" t="s">
        <v>385</v>
      </c>
      <c r="S26" s="137">
        <v>450787.32520710566</v>
      </c>
      <c r="T26" s="138" t="s">
        <v>532</v>
      </c>
      <c r="U26" s="141">
        <v>647300296.4494971</v>
      </c>
      <c r="V26" s="137">
        <v>647300000</v>
      </c>
    </row>
    <row r="27" spans="2:45" ht="15" customHeight="1" thickBot="1" x14ac:dyDescent="0.3">
      <c r="B27" t="s">
        <v>148</v>
      </c>
      <c r="N27" s="144" t="s">
        <v>539</v>
      </c>
      <c r="O27" s="145" t="s">
        <v>544</v>
      </c>
      <c r="P27" s="157">
        <v>270041905.5</v>
      </c>
      <c r="Q27" s="133">
        <v>270042000</v>
      </c>
      <c r="R27" s="142" t="s">
        <v>386</v>
      </c>
      <c r="S27" s="143">
        <v>647300296.4494971</v>
      </c>
      <c r="T27" s="138" t="s">
        <v>534</v>
      </c>
      <c r="U27" s="147">
        <v>4238.0169159444449</v>
      </c>
      <c r="V27" s="137">
        <v>4000</v>
      </c>
    </row>
    <row r="28" spans="2:45" ht="15" customHeight="1" x14ac:dyDescent="0.25">
      <c r="B28" t="s">
        <v>149</v>
      </c>
      <c r="N28" s="148" t="s">
        <v>540</v>
      </c>
      <c r="O28" s="149" t="s">
        <v>535</v>
      </c>
      <c r="P28" s="158">
        <v>1635.0500000000002</v>
      </c>
      <c r="Q28" s="137">
        <v>2000</v>
      </c>
      <c r="R28" s="146" t="s">
        <v>533</v>
      </c>
      <c r="S28" s="159"/>
      <c r="T28" s="138" t="s">
        <v>536</v>
      </c>
      <c r="U28" s="147">
        <v>89999.999999999985</v>
      </c>
      <c r="V28" s="137">
        <v>90000</v>
      </c>
    </row>
    <row r="29" spans="2:45" x14ac:dyDescent="0.25">
      <c r="N29" s="148" t="s">
        <v>541</v>
      </c>
      <c r="O29" s="149" t="s">
        <v>497</v>
      </c>
      <c r="P29" s="158">
        <v>113041047.53329647</v>
      </c>
      <c r="Q29" s="137">
        <v>113041000</v>
      </c>
      <c r="R29" s="160"/>
      <c r="S29" s="161"/>
      <c r="T29" s="138" t="s">
        <v>537</v>
      </c>
      <c r="U29" s="152">
        <v>1123766.7277816152</v>
      </c>
      <c r="V29" s="137">
        <v>1124000</v>
      </c>
    </row>
    <row r="30" spans="2:45" ht="15.75" thickBot="1" x14ac:dyDescent="0.3">
      <c r="B30" s="5" t="s">
        <v>33</v>
      </c>
      <c r="C30" s="5" t="s">
        <v>32</v>
      </c>
      <c r="N30" s="150" t="s">
        <v>543</v>
      </c>
      <c r="O30" s="151" t="s">
        <v>542</v>
      </c>
      <c r="P30" s="162">
        <v>263451623.30909997</v>
      </c>
      <c r="Q30" s="143">
        <v>263452000</v>
      </c>
      <c r="R30" s="163"/>
      <c r="S30" s="164"/>
      <c r="T30" s="153" t="s">
        <v>538</v>
      </c>
      <c r="U30" s="154">
        <v>646536211.39239645</v>
      </c>
      <c r="V30" s="143">
        <v>646536000</v>
      </c>
    </row>
    <row r="31" spans="2:45" ht="91.5" customHeight="1" x14ac:dyDescent="0.25">
      <c r="B31" s="85" t="s">
        <v>399</v>
      </c>
      <c r="C31" s="126" t="s">
        <v>413</v>
      </c>
      <c r="D31" s="127"/>
      <c r="E31" s="127"/>
      <c r="F31" s="127"/>
      <c r="G31" s="127"/>
      <c r="H31" s="127"/>
      <c r="I31" s="127"/>
      <c r="J31" s="127"/>
      <c r="K31" s="127"/>
      <c r="L31" s="128"/>
    </row>
    <row r="32" spans="2:45" ht="74.25" customHeight="1" x14ac:dyDescent="0.25">
      <c r="B32" s="85" t="s">
        <v>512</v>
      </c>
      <c r="C32" s="126" t="s">
        <v>513</v>
      </c>
      <c r="D32" s="127"/>
      <c r="E32" s="127"/>
      <c r="F32" s="127"/>
      <c r="G32" s="127"/>
      <c r="H32" s="127"/>
      <c r="I32" s="127"/>
      <c r="J32" s="127"/>
      <c r="K32" s="127"/>
      <c r="L32" s="128"/>
    </row>
    <row r="34" spans="2:14" x14ac:dyDescent="0.25">
      <c r="B34" s="65"/>
      <c r="C34" s="65"/>
      <c r="N34" s="65"/>
    </row>
    <row r="35" spans="2:14" x14ac:dyDescent="0.25">
      <c r="N35" s="65"/>
    </row>
    <row r="36" spans="2:14" x14ac:dyDescent="0.25">
      <c r="N36" s="65"/>
    </row>
    <row r="37" spans="2:14" x14ac:dyDescent="0.25">
      <c r="N37" s="65"/>
    </row>
    <row r="38" spans="2:14" x14ac:dyDescent="0.25">
      <c r="N38" s="65"/>
    </row>
  </sheetData>
  <mergeCells count="5">
    <mergeCell ref="C31:L31"/>
    <mergeCell ref="C32:L32"/>
    <mergeCell ref="M7:N7"/>
    <mergeCell ref="O7:P7"/>
    <mergeCell ref="R28:S30"/>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C'!O9</f>
        <v>44657000</v>
      </c>
      <c r="E35" s="1" t="s">
        <v>48</v>
      </c>
    </row>
    <row r="36" spans="2:5" x14ac:dyDescent="0.25">
      <c r="B36" t="s">
        <v>70</v>
      </c>
      <c r="C36" s="79">
        <f>'Items B &amp; C'!P9</f>
        <v>44305000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C'!AB9</f>
        <v>396000</v>
      </c>
      <c r="D60" s="64"/>
      <c r="E60" s="81">
        <f>'Items B &amp; C'!AD9</f>
        <v>44261000</v>
      </c>
      <c r="F60" s="81">
        <f>'Items B &amp; C'!AE9</f>
        <v>0</v>
      </c>
      <c r="G60" s="81">
        <f>'Items B &amp; C'!AF9</f>
        <v>0</v>
      </c>
      <c r="N60" s="24"/>
    </row>
    <row r="61" spans="2:14" x14ac:dyDescent="0.25">
      <c r="B61" t="s">
        <v>79</v>
      </c>
      <c r="C61" s="81">
        <f>'Items B &amp; C'!AG9</f>
        <v>62000</v>
      </c>
      <c r="D61" s="64"/>
      <c r="E61" s="81">
        <f>'Items B &amp; C'!AI9</f>
        <v>0</v>
      </c>
      <c r="F61" s="81">
        <f>'Items B &amp; C'!AJ9</f>
        <v>0</v>
      </c>
      <c r="G61" s="81">
        <f>'Items B &amp; C'!AK9</f>
        <v>290000</v>
      </c>
      <c r="N61" s="24"/>
    </row>
    <row r="64" spans="2:14" x14ac:dyDescent="0.25">
      <c r="B64" t="s">
        <v>88</v>
      </c>
      <c r="E64" s="1" t="s">
        <v>86</v>
      </c>
    </row>
    <row r="65" spans="2:5" x14ac:dyDescent="0.25">
      <c r="B65" t="s">
        <v>85</v>
      </c>
      <c r="C65" s="98">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8">
        <v>0</v>
      </c>
    </row>
    <row r="71" spans="2:5" x14ac:dyDescent="0.25">
      <c r="B71" t="s">
        <v>91</v>
      </c>
      <c r="C71" s="98">
        <v>0</v>
      </c>
    </row>
    <row r="72" spans="2:5" x14ac:dyDescent="0.25">
      <c r="B72" t="s">
        <v>92</v>
      </c>
      <c r="C72" s="98">
        <v>0</v>
      </c>
    </row>
    <row r="73" spans="2:5" x14ac:dyDescent="0.25">
      <c r="B73" t="s">
        <v>93</v>
      </c>
      <c r="C73" s="98">
        <v>47</v>
      </c>
      <c r="E73" s="1" t="s">
        <v>103</v>
      </c>
    </row>
    <row r="74" spans="2:5" x14ac:dyDescent="0.25">
      <c r="B74" t="s">
        <v>94</v>
      </c>
      <c r="C74" s="98">
        <v>0</v>
      </c>
      <c r="E74" s="1" t="s">
        <v>104</v>
      </c>
    </row>
    <row r="75" spans="2:5" x14ac:dyDescent="0.25">
      <c r="B75" t="s">
        <v>95</v>
      </c>
      <c r="C75" s="98">
        <v>0</v>
      </c>
      <c r="E75" s="1" t="s">
        <v>105</v>
      </c>
    </row>
    <row r="76" spans="2:5" x14ac:dyDescent="0.25">
      <c r="B76" t="s">
        <v>96</v>
      </c>
      <c r="C76" s="98">
        <v>53</v>
      </c>
      <c r="E76" s="1" t="s">
        <v>106</v>
      </c>
    </row>
    <row r="77" spans="2:5" x14ac:dyDescent="0.25">
      <c r="B77" t="s">
        <v>97</v>
      </c>
      <c r="C77" s="98">
        <v>0</v>
      </c>
    </row>
    <row r="78" spans="2:5" x14ac:dyDescent="0.25">
      <c r="B78" t="s">
        <v>98</v>
      </c>
      <c r="C78" s="98">
        <v>0</v>
      </c>
    </row>
    <row r="79" spans="2:5" x14ac:dyDescent="0.25">
      <c r="B79" t="s">
        <v>101</v>
      </c>
      <c r="C79" s="98">
        <v>0</v>
      </c>
    </row>
    <row r="80" spans="2:5" x14ac:dyDescent="0.25">
      <c r="B80" t="s">
        <v>99</v>
      </c>
      <c r="C80" s="98">
        <v>0</v>
      </c>
    </row>
    <row r="81" spans="2:20" x14ac:dyDescent="0.25">
      <c r="B81" t="s">
        <v>100</v>
      </c>
      <c r="C81" s="98">
        <v>0</v>
      </c>
    </row>
    <row r="82" spans="2:20" x14ac:dyDescent="0.25">
      <c r="B82" t="s">
        <v>102</v>
      </c>
      <c r="C82" s="98">
        <v>0</v>
      </c>
    </row>
    <row r="83" spans="2:20" x14ac:dyDescent="0.25">
      <c r="B83" t="s">
        <v>155</v>
      </c>
      <c r="C83" s="98">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2.9999999999999997E-4</v>
      </c>
      <c r="F96" s="83">
        <f t="shared" si="0"/>
        <v>2.0000000000000001E-4</v>
      </c>
      <c r="G96" s="25">
        <f>F96*12</f>
        <v>2.4000000000000002E-3</v>
      </c>
      <c r="H96" s="20">
        <v>1.000282073447248</v>
      </c>
      <c r="I96" s="20">
        <v>1.0001698637125092</v>
      </c>
      <c r="J96" s="20">
        <f>J95*H96</f>
        <v>1.000282073447248</v>
      </c>
      <c r="K96" s="20">
        <f t="shared" ref="K96:K107" si="1">K95*I96</f>
        <v>1.0001698637125092</v>
      </c>
      <c r="L96" s="21"/>
      <c r="N96" s="25"/>
      <c r="O96" s="19"/>
      <c r="P96" s="17"/>
      <c r="R96" s="17"/>
      <c r="S96" s="25"/>
      <c r="T96" s="18"/>
    </row>
    <row r="97" spans="2:20" x14ac:dyDescent="0.25">
      <c r="B97" t="s">
        <v>114</v>
      </c>
      <c r="C97" s="77">
        <v>44620</v>
      </c>
      <c r="E97" s="83">
        <f t="shared" si="0"/>
        <v>2.9999999999999997E-4</v>
      </c>
      <c r="F97" s="83">
        <f t="shared" si="0"/>
        <v>2.0000000000000001E-4</v>
      </c>
      <c r="G97" s="25">
        <f t="shared" ref="G97:G110" si="2">F97*12</f>
        <v>2.4000000000000002E-3</v>
      </c>
      <c r="H97" s="20">
        <v>1.0002566858423831</v>
      </c>
      <c r="I97" s="20">
        <v>1.0001534252069153</v>
      </c>
      <c r="J97" s="20">
        <f t="shared" ref="J97:J107" si="3">J96*H97</f>
        <v>1.0005388316938915</v>
      </c>
      <c r="K97" s="20">
        <f t="shared" si="1"/>
        <v>1.0003233149807997</v>
      </c>
      <c r="L97" s="21"/>
      <c r="N97" s="25"/>
      <c r="O97" s="19"/>
      <c r="P97" s="17"/>
      <c r="R97" s="17"/>
      <c r="S97" s="25"/>
      <c r="T97" s="18"/>
    </row>
    <row r="98" spans="2:20" x14ac:dyDescent="0.25">
      <c r="B98" t="s">
        <v>115</v>
      </c>
      <c r="C98" s="77">
        <v>44651</v>
      </c>
      <c r="E98" s="83">
        <f t="shared" si="0"/>
        <v>4.0000000000000002E-4</v>
      </c>
      <c r="F98" s="83">
        <f t="shared" si="0"/>
        <v>2.0000000000000001E-4</v>
      </c>
      <c r="G98" s="25">
        <f t="shared" si="2"/>
        <v>2.4000000000000002E-3</v>
      </c>
      <c r="H98" s="20">
        <v>1.00035672813816</v>
      </c>
      <c r="I98" s="20">
        <v>1.0002446641581979</v>
      </c>
      <c r="J98" s="20">
        <f t="shared" si="3"/>
        <v>1.0008957520484785</v>
      </c>
      <c r="K98" s="20">
        <f t="shared" si="1"/>
        <v>1.0005680582425853</v>
      </c>
      <c r="L98" s="21"/>
      <c r="N98" s="25"/>
      <c r="O98" s="19"/>
      <c r="P98" s="17"/>
      <c r="R98" s="17"/>
      <c r="S98" s="25"/>
      <c r="T98" s="18"/>
    </row>
    <row r="99" spans="2:20" ht="15.75" thickBot="1" x14ac:dyDescent="0.3">
      <c r="B99" t="s">
        <v>116</v>
      </c>
      <c r="C99" s="77">
        <v>44651</v>
      </c>
      <c r="E99" s="100">
        <f>ROUND((J99/J95)-1,4)</f>
        <v>8.9999999999999998E-4</v>
      </c>
      <c r="F99" s="100">
        <f>ROUND((K99/K95)-1,4)</f>
        <v>5.9999999999999995E-4</v>
      </c>
      <c r="G99" s="25"/>
      <c r="H99" s="66">
        <v>1</v>
      </c>
      <c r="I99" s="66">
        <v>1</v>
      </c>
      <c r="J99" s="66">
        <f t="shared" si="3"/>
        <v>1.0008957520484785</v>
      </c>
      <c r="K99" s="66">
        <f t="shared" si="1"/>
        <v>1.0005680582425853</v>
      </c>
      <c r="L99" s="21"/>
      <c r="N99" s="25"/>
      <c r="O99" s="19"/>
      <c r="R99" s="17"/>
      <c r="S99" s="25"/>
      <c r="T99" s="18"/>
    </row>
    <row r="100" spans="2:20" ht="15.75" thickTop="1" x14ac:dyDescent="0.25">
      <c r="B100" t="s">
        <v>117</v>
      </c>
      <c r="C100" s="77">
        <v>44681</v>
      </c>
      <c r="E100" s="99">
        <f t="shared" ref="E100:E102" si="4">ROUND(H100-1,4)</f>
        <v>5.0000000000000001E-4</v>
      </c>
      <c r="F100" s="99">
        <f t="shared" ref="F100:F102" si="5">ROUND(I100-1,4)</f>
        <v>2.9999999999999997E-4</v>
      </c>
      <c r="G100" s="25">
        <f t="shared" si="2"/>
        <v>3.5999999999999999E-3</v>
      </c>
      <c r="H100" s="20">
        <v>1.0004627528485153</v>
      </c>
      <c r="I100" s="20">
        <v>1.0003282215094984</v>
      </c>
      <c r="J100" s="20">
        <f t="shared" si="3"/>
        <v>1.0013589194088057</v>
      </c>
      <c r="K100" s="20">
        <f t="shared" si="1"/>
        <v>1.0008964662010176</v>
      </c>
      <c r="L100" s="21"/>
      <c r="N100" s="25"/>
      <c r="O100" s="19"/>
      <c r="R100" s="17"/>
      <c r="S100" s="25"/>
      <c r="T100" s="18"/>
    </row>
    <row r="101" spans="2:20" x14ac:dyDescent="0.25">
      <c r="B101" t="s">
        <v>118</v>
      </c>
      <c r="C101" s="77">
        <v>44712</v>
      </c>
      <c r="E101" s="83">
        <f t="shared" si="4"/>
        <v>8.0000000000000004E-4</v>
      </c>
      <c r="F101" s="83">
        <f t="shared" si="5"/>
        <v>5.9999999999999995E-4</v>
      </c>
      <c r="G101" s="25">
        <f t="shared" si="2"/>
        <v>7.1999999999999998E-3</v>
      </c>
      <c r="H101" s="20">
        <v>1.0007628733899778</v>
      </c>
      <c r="I101" s="20">
        <v>1.0005677044771104</v>
      </c>
      <c r="J101" s="20">
        <f t="shared" si="3"/>
        <v>1.0021228294822397</v>
      </c>
      <c r="K101" s="20">
        <f t="shared" si="1"/>
        <v>1.0014646796060038</v>
      </c>
      <c r="L101" s="21"/>
      <c r="N101" s="25"/>
      <c r="O101" s="19"/>
      <c r="P101" s="17"/>
      <c r="R101" s="17"/>
      <c r="S101" s="25"/>
      <c r="T101" s="18"/>
    </row>
    <row r="102" spans="2:20" x14ac:dyDescent="0.25">
      <c r="B102" t="s">
        <v>119</v>
      </c>
      <c r="C102" s="77">
        <v>44742</v>
      </c>
      <c r="E102" s="83">
        <f t="shared" si="4"/>
        <v>1E-3</v>
      </c>
      <c r="F102" s="83">
        <f t="shared" si="5"/>
        <v>8.9999999999999998E-4</v>
      </c>
      <c r="G102" s="25">
        <f t="shared" si="2"/>
        <v>1.0800000000000001E-2</v>
      </c>
      <c r="H102" s="20">
        <v>1.0010419835830291</v>
      </c>
      <c r="I102" s="20">
        <v>1.0008762212767766</v>
      </c>
      <c r="J102" s="20">
        <f t="shared" si="3"/>
        <v>1.003167025018739</v>
      </c>
      <c r="K102" s="20">
        <f t="shared" si="1"/>
        <v>1.0023421842662148</v>
      </c>
      <c r="L102" s="21"/>
      <c r="N102" s="25"/>
      <c r="O102" s="19"/>
      <c r="R102" s="17"/>
      <c r="S102" s="25"/>
      <c r="T102" s="18"/>
    </row>
    <row r="103" spans="2:20" ht="15.75" thickBot="1" x14ac:dyDescent="0.3">
      <c r="B103" t="s">
        <v>120</v>
      </c>
      <c r="C103" s="77">
        <v>44742</v>
      </c>
      <c r="E103" s="100">
        <f>ROUND((J103/J99)-1,4)</f>
        <v>2.3E-3</v>
      </c>
      <c r="F103" s="100">
        <f>ROUND((K103/K99)-1,4)</f>
        <v>1.8E-3</v>
      </c>
      <c r="G103" s="25"/>
      <c r="H103" s="66">
        <v>1</v>
      </c>
      <c r="I103" s="66">
        <v>1</v>
      </c>
      <c r="J103" s="66">
        <f t="shared" si="3"/>
        <v>1.003167025018739</v>
      </c>
      <c r="K103" s="66">
        <f t="shared" si="1"/>
        <v>1.0023421842662148</v>
      </c>
      <c r="L103" s="21"/>
      <c r="N103" s="25"/>
      <c r="O103" s="19"/>
      <c r="R103" s="17"/>
      <c r="S103" s="25"/>
      <c r="T103" s="18"/>
    </row>
    <row r="104" spans="2:20" ht="15.75" thickTop="1" x14ac:dyDescent="0.25">
      <c r="B104" t="s">
        <v>121</v>
      </c>
      <c r="C104" s="77">
        <v>44773</v>
      </c>
      <c r="E104" s="99">
        <f t="shared" ref="E104:E106" si="6">ROUND(H104-1,4)</f>
        <v>1.5E-3</v>
      </c>
      <c r="F104" s="99">
        <f t="shared" ref="F104:F106" si="7">ROUND(I104-1,4)</f>
        <v>1.4E-3</v>
      </c>
      <c r="G104" s="25">
        <f t="shared" si="2"/>
        <v>1.6799999999999999E-2</v>
      </c>
      <c r="H104" s="20">
        <v>1.0015420228669858</v>
      </c>
      <c r="I104" s="20">
        <v>1.0013609229333107</v>
      </c>
      <c r="J104" s="20">
        <f t="shared" si="3"/>
        <v>1.0047139315107241</v>
      </c>
      <c r="K104" s="20">
        <f t="shared" si="1"/>
        <v>1.0037062947318074</v>
      </c>
      <c r="L104" s="21"/>
      <c r="N104" s="25"/>
      <c r="O104" s="19"/>
      <c r="P104" s="17"/>
      <c r="R104" s="17"/>
      <c r="S104" s="25"/>
      <c r="T104" s="18"/>
    </row>
    <row r="105" spans="2:20" x14ac:dyDescent="0.25">
      <c r="B105" t="s">
        <v>122</v>
      </c>
      <c r="C105" s="77">
        <v>44804</v>
      </c>
      <c r="E105" s="83">
        <f t="shared" si="6"/>
        <v>2E-3</v>
      </c>
      <c r="F105" s="83">
        <f t="shared" si="7"/>
        <v>1.8E-3</v>
      </c>
      <c r="G105" s="25">
        <f t="shared" si="2"/>
        <v>2.1600000000000001E-2</v>
      </c>
      <c r="H105" s="20">
        <v>1.0020268989609995</v>
      </c>
      <c r="I105" s="20">
        <v>1.001848154078135</v>
      </c>
      <c r="J105" s="20">
        <f t="shared" si="3"/>
        <v>1.0067503851346049</v>
      </c>
      <c r="K105" s="20">
        <f t="shared" si="1"/>
        <v>1.0055612986136657</v>
      </c>
      <c r="L105" s="21"/>
      <c r="N105" s="25"/>
      <c r="O105" s="19"/>
      <c r="R105" s="17"/>
      <c r="S105" s="25"/>
      <c r="T105" s="18"/>
    </row>
    <row r="106" spans="2:20" x14ac:dyDescent="0.25">
      <c r="B106" t="s">
        <v>123</v>
      </c>
      <c r="C106" s="77">
        <v>44834</v>
      </c>
      <c r="E106" s="83">
        <f t="shared" si="6"/>
        <v>2.3999999999999998E-3</v>
      </c>
      <c r="F106" s="83">
        <f t="shared" si="7"/>
        <v>2.0999999999999999E-3</v>
      </c>
      <c r="G106" s="25">
        <f t="shared" si="2"/>
        <v>2.52E-2</v>
      </c>
      <c r="H106" s="20">
        <v>1.0023787833488409</v>
      </c>
      <c r="I106" s="20">
        <v>1.0021396309691166</v>
      </c>
      <c r="J106" s="20">
        <f t="shared" si="3"/>
        <v>1.0091452261872023</v>
      </c>
      <c r="K106" s="20">
        <f t="shared" si="1"/>
        <v>1.0077128287095247</v>
      </c>
      <c r="L106" s="21"/>
      <c r="N106" s="25"/>
      <c r="O106" s="19"/>
      <c r="R106" s="17"/>
      <c r="S106" s="25"/>
      <c r="T106" s="18"/>
    </row>
    <row r="107" spans="2:20" ht="15.75" thickBot="1" x14ac:dyDescent="0.3">
      <c r="B107" t="s">
        <v>124</v>
      </c>
      <c r="C107" s="77">
        <v>44834</v>
      </c>
      <c r="E107" s="100">
        <f>ROUND((J107/J103)-1,4)</f>
        <v>6.0000000000000001E-3</v>
      </c>
      <c r="F107" s="100">
        <f>ROUND((K107/K103)-1,4)</f>
        <v>5.4000000000000003E-3</v>
      </c>
      <c r="G107" s="25"/>
      <c r="H107" s="66">
        <v>1</v>
      </c>
      <c r="I107" s="66">
        <v>1</v>
      </c>
      <c r="J107" s="66">
        <f t="shared" si="3"/>
        <v>1.0091452261872023</v>
      </c>
      <c r="K107" s="66">
        <f t="shared" si="1"/>
        <v>1.0077128287095247</v>
      </c>
      <c r="L107" s="21"/>
      <c r="N107" s="25"/>
      <c r="O107" s="19"/>
      <c r="P107" s="17"/>
      <c r="R107" s="17"/>
      <c r="S107" s="25"/>
      <c r="T107" s="18"/>
    </row>
    <row r="108" spans="2:20" ht="15.75" thickTop="1" x14ac:dyDescent="0.25">
      <c r="B108" t="s">
        <v>125</v>
      </c>
      <c r="C108" s="77">
        <v>44865</v>
      </c>
      <c r="E108" s="99">
        <f t="shared" ref="E108:E110" si="8">ROUND(H108-1,4)</f>
        <v>2.8E-3</v>
      </c>
      <c r="F108" s="99">
        <f t="shared" ref="F108:F110" si="9">ROUND(I108-1,4)</f>
        <v>2.7000000000000001E-3</v>
      </c>
      <c r="G108" s="25">
        <f t="shared" si="2"/>
        <v>3.2399999999999998E-2</v>
      </c>
      <c r="H108" s="122">
        <v>1.0028364527624698</v>
      </c>
      <c r="I108" s="122">
        <v>1.0026505727781891</v>
      </c>
      <c r="J108" s="20">
        <f>J107*H108</f>
        <v>1.0120076189517542</v>
      </c>
      <c r="K108" s="20">
        <f t="shared" ref="K108:K110" si="10">K107*I108</f>
        <v>1.0103838449015341</v>
      </c>
    </row>
    <row r="109" spans="2:20" x14ac:dyDescent="0.25">
      <c r="B109" t="s">
        <v>126</v>
      </c>
      <c r="C109" s="77">
        <v>44895</v>
      </c>
      <c r="E109" s="83">
        <f t="shared" si="8"/>
        <v>3.2000000000000002E-3</v>
      </c>
      <c r="F109" s="83">
        <f t="shared" si="9"/>
        <v>3.0000000000000001E-3</v>
      </c>
      <c r="G109" s="25">
        <f t="shared" si="2"/>
        <v>3.6000000000000004E-2</v>
      </c>
      <c r="H109" s="122">
        <v>1.0031992325017354</v>
      </c>
      <c r="I109" s="122">
        <v>1.003003771574235</v>
      </c>
      <c r="J109" s="20">
        <f t="shared" ref="J109:J110" si="11">J108*H109</f>
        <v>1.0152452666183085</v>
      </c>
      <c r="K109" s="20">
        <f t="shared" si="10"/>
        <v>1.0134188071739156</v>
      </c>
    </row>
    <row r="110" spans="2:20" x14ac:dyDescent="0.25">
      <c r="B110" t="s">
        <v>127</v>
      </c>
      <c r="C110" s="77">
        <v>44926</v>
      </c>
      <c r="E110" s="83">
        <f t="shared" si="8"/>
        <v>3.7000000000000002E-3</v>
      </c>
      <c r="F110" s="83">
        <f t="shared" si="9"/>
        <v>3.5000000000000001E-3</v>
      </c>
      <c r="G110" s="25">
        <f t="shared" si="2"/>
        <v>4.2000000000000003E-2</v>
      </c>
      <c r="H110" s="122">
        <v>1.0037045199679739</v>
      </c>
      <c r="I110" s="122">
        <v>1.0035111686563865</v>
      </c>
      <c r="J110" s="20">
        <f t="shared" si="11"/>
        <v>1.0190062629808871</v>
      </c>
      <c r="K110" s="20">
        <f t="shared" si="10"/>
        <v>1.0169770915254572</v>
      </c>
    </row>
    <row r="111" spans="2:20" ht="15.75" thickBot="1" x14ac:dyDescent="0.3">
      <c r="B111" t="s">
        <v>128</v>
      </c>
      <c r="C111" s="77">
        <v>44926</v>
      </c>
      <c r="E111" s="100">
        <f>ROUND((J111/J107)-1,4)</f>
        <v>9.7999999999999997E-3</v>
      </c>
      <c r="F111" s="100">
        <f>ROUND((K111/K107)-1,4)</f>
        <v>9.1999999999999998E-3</v>
      </c>
      <c r="G111" s="25"/>
      <c r="H111" s="66">
        <v>1</v>
      </c>
      <c r="I111" s="66">
        <v>1</v>
      </c>
      <c r="J111" s="66">
        <f t="shared" ref="J111:K112" si="12">J110*H111</f>
        <v>1.0190062629808871</v>
      </c>
      <c r="K111" s="66">
        <f t="shared" si="12"/>
        <v>1.0169770915254572</v>
      </c>
    </row>
    <row r="112" spans="2:20" ht="15.75" thickTop="1" x14ac:dyDescent="0.25">
      <c r="B112" t="s">
        <v>129</v>
      </c>
      <c r="C112" s="77">
        <v>44926</v>
      </c>
      <c r="E112" s="83">
        <f>ROUND(J112-1,4)</f>
        <v>1.9E-2</v>
      </c>
      <c r="F112" s="83">
        <f>ROUND(K112-1,4)</f>
        <v>1.7000000000000001E-2</v>
      </c>
      <c r="G112" s="25"/>
      <c r="H112" s="66">
        <v>1</v>
      </c>
      <c r="I112" s="66">
        <v>1</v>
      </c>
      <c r="J112" s="66">
        <f t="shared" si="12"/>
        <v>1.0190062629808871</v>
      </c>
      <c r="K112" s="66">
        <f t="shared" si="12"/>
        <v>1.0169770915254572</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75" zoomScale="85" zoomScaleNormal="85"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C'!O10</f>
        <v>554724000</v>
      </c>
      <c r="E35" s="1" t="s">
        <v>48</v>
      </c>
    </row>
    <row r="36" spans="2:5" x14ac:dyDescent="0.25">
      <c r="B36" t="s">
        <v>70</v>
      </c>
      <c r="C36" s="79">
        <f>'Items B &amp; C'!P10</f>
        <v>543384000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1">
        <f>'Items B &amp; C'!AB10</f>
        <v>44135000</v>
      </c>
      <c r="D60" s="67"/>
      <c r="E60" s="81">
        <f>'Items B &amp; C'!AD10</f>
        <v>510317000</v>
      </c>
      <c r="F60" s="81">
        <f>'Items B &amp; C'!AE10</f>
        <v>0</v>
      </c>
      <c r="G60" s="81">
        <f>'Items B &amp; C'!AF10</f>
        <v>272000</v>
      </c>
      <c r="H60" s="15"/>
    </row>
    <row r="61" spans="2:8" x14ac:dyDescent="0.25">
      <c r="B61" t="s">
        <v>79</v>
      </c>
      <c r="C61" s="81">
        <f>'Items B &amp; C'!AG10</f>
        <v>67000</v>
      </c>
      <c r="D61" s="67"/>
      <c r="E61" s="81">
        <f>'Items B &amp; C'!AI10</f>
        <v>0</v>
      </c>
      <c r="F61" s="81">
        <f>'Items B &amp; C'!AJ10</f>
        <v>0</v>
      </c>
      <c r="G61" s="81">
        <f>'Items B &amp; C'!AK10</f>
        <v>11272000</v>
      </c>
    </row>
    <row r="64" spans="2:8" x14ac:dyDescent="0.25">
      <c r="B64" t="s">
        <v>88</v>
      </c>
      <c r="E64" s="1" t="s">
        <v>86</v>
      </c>
    </row>
    <row r="65" spans="2:5" x14ac:dyDescent="0.25">
      <c r="B65" t="s">
        <v>85</v>
      </c>
      <c r="C65" s="84">
        <v>80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14</v>
      </c>
      <c r="E73" s="1" t="s">
        <v>103</v>
      </c>
    </row>
    <row r="74" spans="2:5" x14ac:dyDescent="0.25">
      <c r="B74" t="s">
        <v>94</v>
      </c>
      <c r="C74" s="84">
        <v>0</v>
      </c>
      <c r="E74" s="1" t="s">
        <v>104</v>
      </c>
    </row>
    <row r="75" spans="2:5" x14ac:dyDescent="0.25">
      <c r="B75" t="s">
        <v>95</v>
      </c>
      <c r="C75" s="84">
        <v>27</v>
      </c>
      <c r="E75" s="1" t="s">
        <v>105</v>
      </c>
    </row>
    <row r="76" spans="2:5" x14ac:dyDescent="0.25">
      <c r="B76" t="s">
        <v>96</v>
      </c>
      <c r="C76" s="84">
        <v>58</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4.0000000000000002E-4</v>
      </c>
      <c r="G96" s="25">
        <f>F96*12</f>
        <v>4.8000000000000004E-3</v>
      </c>
      <c r="H96" s="20">
        <v>1.0006180799088134</v>
      </c>
      <c r="I96" s="20">
        <v>1.0003593832617996</v>
      </c>
      <c r="J96" s="20">
        <f>J95*H96</f>
        <v>1.0006180799088134</v>
      </c>
      <c r="K96" s="20">
        <f t="shared" ref="K96:K107" si="1">K95*I96</f>
        <v>1.0003593832617996</v>
      </c>
      <c r="L96" s="21"/>
      <c r="N96" s="25"/>
      <c r="O96" s="19"/>
      <c r="P96" s="17"/>
      <c r="R96" s="17"/>
      <c r="S96" s="25"/>
      <c r="T96" s="18"/>
    </row>
    <row r="97" spans="2:20" x14ac:dyDescent="0.25">
      <c r="B97" t="s">
        <v>114</v>
      </c>
      <c r="C97" s="77">
        <v>44620</v>
      </c>
      <c r="E97" s="83">
        <f t="shared" si="0"/>
        <v>5.9999999999999995E-4</v>
      </c>
      <c r="F97" s="83">
        <f t="shared" si="0"/>
        <v>2.9999999999999997E-4</v>
      </c>
      <c r="G97" s="25">
        <f t="shared" ref="G97:G110" si="2">F97*12</f>
        <v>3.5999999999999999E-3</v>
      </c>
      <c r="H97" s="20">
        <v>1.0005642195679127</v>
      </c>
      <c r="I97" s="20">
        <v>1.0003288900799592</v>
      </c>
      <c r="J97" s="20">
        <f t="shared" ref="J97:J99" si="3">J96*H97</f>
        <v>1.0011826482095052</v>
      </c>
      <c r="K97" s="20">
        <f t="shared" si="1"/>
        <v>1.0006883915393485</v>
      </c>
      <c r="L97" s="21"/>
      <c r="N97" s="25"/>
      <c r="O97" s="19"/>
      <c r="P97" s="17"/>
      <c r="R97" s="17"/>
      <c r="S97" s="25"/>
      <c r="T97" s="18"/>
    </row>
    <row r="98" spans="2:20" x14ac:dyDescent="0.25">
      <c r="B98" t="s">
        <v>115</v>
      </c>
      <c r="C98" s="77">
        <v>44651</v>
      </c>
      <c r="E98" s="83">
        <f t="shared" si="0"/>
        <v>6.9999999999999999E-4</v>
      </c>
      <c r="F98" s="83">
        <f t="shared" si="0"/>
        <v>5.0000000000000001E-4</v>
      </c>
      <c r="G98" s="25">
        <f t="shared" si="2"/>
        <v>6.0000000000000001E-3</v>
      </c>
      <c r="H98" s="20">
        <v>1.0007236598825089</v>
      </c>
      <c r="I98" s="20">
        <v>1.0004811289200457</v>
      </c>
      <c r="J98" s="20">
        <f t="shared" si="3"/>
        <v>1.0019071639270785</v>
      </c>
      <c r="K98" s="20">
        <f t="shared" si="1"/>
        <v>1.001169851664472</v>
      </c>
      <c r="L98" s="21"/>
      <c r="N98" s="25"/>
      <c r="O98" s="19"/>
      <c r="P98" s="17"/>
      <c r="R98" s="17"/>
      <c r="S98" s="25"/>
      <c r="T98" s="18"/>
    </row>
    <row r="99" spans="2:20" ht="15.75" thickBot="1" x14ac:dyDescent="0.3">
      <c r="B99" t="s">
        <v>116</v>
      </c>
      <c r="C99" s="77">
        <v>44651</v>
      </c>
      <c r="E99" s="100">
        <f>ROUND((J99/J95)-1,4)</f>
        <v>1.9E-3</v>
      </c>
      <c r="F99" s="100">
        <f>ROUND((K99/K95)-1,4)</f>
        <v>1.1999999999999999E-3</v>
      </c>
      <c r="G99" s="25"/>
      <c r="H99" s="66">
        <v>1</v>
      </c>
      <c r="I99" s="66">
        <v>1</v>
      </c>
      <c r="J99" s="66">
        <f t="shared" si="3"/>
        <v>1.0019071639270785</v>
      </c>
      <c r="K99" s="66">
        <f t="shared" si="1"/>
        <v>1.001169851664472</v>
      </c>
      <c r="L99" s="21"/>
      <c r="N99" s="25"/>
      <c r="O99" s="19"/>
      <c r="R99" s="17"/>
      <c r="S99" s="25"/>
      <c r="T99" s="18"/>
    </row>
    <row r="100" spans="2:20" ht="15.75" thickTop="1" x14ac:dyDescent="0.25">
      <c r="B100" t="s">
        <v>117</v>
      </c>
      <c r="C100" s="77">
        <v>44681</v>
      </c>
      <c r="E100" s="99">
        <f t="shared" ref="E100:E102" si="4">ROUND(H100-1,4)</f>
        <v>8.0000000000000004E-4</v>
      </c>
      <c r="F100" s="99">
        <f t="shared" ref="F100:F102" si="5">ROUND(I100-1,4)</f>
        <v>5.9999999999999995E-4</v>
      </c>
      <c r="G100" s="25">
        <f t="shared" si="2"/>
        <v>7.1999999999999998E-3</v>
      </c>
      <c r="H100" s="20">
        <v>1.0008329562116798</v>
      </c>
      <c r="I100" s="20">
        <v>1.0006188926262085</v>
      </c>
      <c r="J100" s="20">
        <f>J99*H100</f>
        <v>1.0027417087227979</v>
      </c>
      <c r="K100" s="20">
        <f t="shared" si="1"/>
        <v>1.0017894683032496</v>
      </c>
      <c r="L100" s="21"/>
      <c r="N100" s="25"/>
      <c r="O100" s="19"/>
      <c r="R100" s="17"/>
      <c r="S100" s="25"/>
      <c r="T100" s="18"/>
    </row>
    <row r="101" spans="2:20" x14ac:dyDescent="0.25">
      <c r="B101" t="s">
        <v>118</v>
      </c>
      <c r="C101" s="77">
        <v>44712</v>
      </c>
      <c r="E101" s="83">
        <f t="shared" si="4"/>
        <v>1.1999999999999999E-3</v>
      </c>
      <c r="F101" s="83">
        <f t="shared" si="5"/>
        <v>8.9999999999999998E-4</v>
      </c>
      <c r="G101" s="25">
        <f t="shared" si="2"/>
        <v>1.0800000000000001E-2</v>
      </c>
      <c r="H101" s="20">
        <v>1.0011864699885997</v>
      </c>
      <c r="I101" s="20">
        <v>1.0009009008578551</v>
      </c>
      <c r="J101" s="20">
        <f t="shared" ref="J101:J107" si="6">J100*H101</f>
        <v>1.0039314316665147</v>
      </c>
      <c r="K101" s="20">
        <f t="shared" si="1"/>
        <v>1.0026919812946342</v>
      </c>
      <c r="L101" s="21"/>
      <c r="N101" s="25"/>
      <c r="O101" s="19"/>
      <c r="P101" s="17"/>
      <c r="R101" s="17"/>
      <c r="S101" s="25"/>
      <c r="T101" s="18"/>
    </row>
    <row r="102" spans="2:20" x14ac:dyDescent="0.25">
      <c r="B102" t="s">
        <v>119</v>
      </c>
      <c r="C102" s="77">
        <v>44742</v>
      </c>
      <c r="E102" s="83">
        <f t="shared" si="4"/>
        <v>1.4E-3</v>
      </c>
      <c r="F102" s="83">
        <f t="shared" si="5"/>
        <v>1.1999999999999999E-3</v>
      </c>
      <c r="G102" s="25">
        <f t="shared" si="2"/>
        <v>1.44E-2</v>
      </c>
      <c r="H102" s="20">
        <v>1.0014166334765973</v>
      </c>
      <c r="I102" s="20">
        <v>1.0012025872566914</v>
      </c>
      <c r="J102" s="20">
        <f t="shared" si="6"/>
        <v>1.0053536345408216</v>
      </c>
      <c r="K102" s="20">
        <f t="shared" si="1"/>
        <v>1.0038978058937258</v>
      </c>
      <c r="L102" s="21"/>
      <c r="N102" s="25"/>
      <c r="O102" s="19"/>
      <c r="R102" s="17"/>
      <c r="S102" s="25"/>
      <c r="T102" s="18"/>
    </row>
    <row r="103" spans="2:20" ht="15.75" thickBot="1" x14ac:dyDescent="0.3">
      <c r="B103" t="s">
        <v>120</v>
      </c>
      <c r="C103" s="77">
        <v>44742</v>
      </c>
      <c r="E103" s="100">
        <f>ROUND((J103/J99)-1,4)</f>
        <v>3.3999999999999998E-3</v>
      </c>
      <c r="F103" s="100">
        <f>ROUND((K103/K99)-1,4)</f>
        <v>2.7000000000000001E-3</v>
      </c>
      <c r="G103" s="25"/>
      <c r="H103" s="66">
        <v>1</v>
      </c>
      <c r="I103" s="66">
        <v>1</v>
      </c>
      <c r="J103" s="66">
        <f t="shared" si="6"/>
        <v>1.0053536345408216</v>
      </c>
      <c r="K103" s="66">
        <f t="shared" si="1"/>
        <v>1.0038978058937258</v>
      </c>
      <c r="L103" s="21"/>
      <c r="N103" s="25"/>
      <c r="O103" s="19"/>
      <c r="R103" s="17"/>
      <c r="S103" s="25"/>
      <c r="T103" s="18"/>
    </row>
    <row r="104" spans="2:20" ht="15.75" thickTop="1" x14ac:dyDescent="0.25">
      <c r="B104" t="s">
        <v>121</v>
      </c>
      <c r="C104" s="77">
        <v>44773</v>
      </c>
      <c r="E104" s="99">
        <f t="shared" ref="E104:E106" si="7">ROUND(H104-1,4)</f>
        <v>1.9E-3</v>
      </c>
      <c r="F104" s="99">
        <f t="shared" ref="F104:F106" si="8">ROUND(I104-1,4)</f>
        <v>1.6999999999999999E-3</v>
      </c>
      <c r="G104" s="25">
        <f t="shared" si="2"/>
        <v>2.0399999999999998E-2</v>
      </c>
      <c r="H104" s="20">
        <v>1.0019440895302905</v>
      </c>
      <c r="I104" s="20">
        <v>1.0017023215717507</v>
      </c>
      <c r="J104" s="20">
        <f t="shared" si="6"/>
        <v>1.0073081320159718</v>
      </c>
      <c r="K104" s="20">
        <f t="shared" si="1"/>
        <v>1.0056067627845318</v>
      </c>
      <c r="L104" s="21"/>
      <c r="N104" s="25"/>
      <c r="O104" s="19"/>
      <c r="P104" s="17"/>
      <c r="R104" s="17"/>
      <c r="S104" s="25"/>
      <c r="T104" s="18"/>
    </row>
    <row r="105" spans="2:20" x14ac:dyDescent="0.25">
      <c r="B105" t="s">
        <v>122</v>
      </c>
      <c r="C105" s="77">
        <v>44804</v>
      </c>
      <c r="E105" s="83">
        <f t="shared" si="7"/>
        <v>2.5000000000000001E-3</v>
      </c>
      <c r="F105" s="83">
        <f t="shared" si="8"/>
        <v>2.2000000000000001E-3</v>
      </c>
      <c r="G105" s="25">
        <f t="shared" si="2"/>
        <v>2.64E-2</v>
      </c>
      <c r="H105" s="20">
        <v>1.0024685576043448</v>
      </c>
      <c r="I105" s="20">
        <v>1.002209188150377</v>
      </c>
      <c r="J105" s="20">
        <f t="shared" si="6"/>
        <v>1.0097947301651782</v>
      </c>
      <c r="K105" s="20">
        <f t="shared" si="1"/>
        <v>1.0078283373288144</v>
      </c>
      <c r="L105" s="21"/>
      <c r="N105" s="25"/>
      <c r="O105" s="19"/>
      <c r="R105" s="17"/>
      <c r="S105" s="25"/>
      <c r="T105" s="18"/>
    </row>
    <row r="106" spans="2:20" x14ac:dyDescent="0.25">
      <c r="B106" t="s">
        <v>123</v>
      </c>
      <c r="C106" s="77">
        <v>44834</v>
      </c>
      <c r="E106" s="83">
        <f t="shared" si="7"/>
        <v>2.7000000000000001E-3</v>
      </c>
      <c r="F106" s="83">
        <f t="shared" si="8"/>
        <v>2.5000000000000001E-3</v>
      </c>
      <c r="G106" s="25">
        <f t="shared" si="2"/>
        <v>0.03</v>
      </c>
      <c r="H106" s="20">
        <v>1.0026650995666058</v>
      </c>
      <c r="I106" s="20">
        <v>1.0024641034913362</v>
      </c>
      <c r="J106" s="20">
        <f t="shared" si="6"/>
        <v>1.0124859336629022</v>
      </c>
      <c r="K106" s="20">
        <f t="shared" si="1"/>
        <v>1.0103117306534939</v>
      </c>
      <c r="L106" s="21"/>
      <c r="N106" s="25"/>
      <c r="O106" s="19"/>
      <c r="R106" s="17"/>
      <c r="S106" s="25"/>
      <c r="T106" s="18"/>
    </row>
    <row r="107" spans="2:20" ht="15.75" thickBot="1" x14ac:dyDescent="0.3">
      <c r="B107" t="s">
        <v>124</v>
      </c>
      <c r="C107" s="77">
        <v>44834</v>
      </c>
      <c r="E107" s="100">
        <f>ROUND((J107/J103)-1,4)</f>
        <v>7.1000000000000004E-3</v>
      </c>
      <c r="F107" s="100">
        <f>ROUND((K107/K103)-1,4)</f>
        <v>6.4000000000000003E-3</v>
      </c>
      <c r="G107" s="25"/>
      <c r="H107" s="66">
        <v>1</v>
      </c>
      <c r="I107" s="66">
        <v>1</v>
      </c>
      <c r="J107" s="66">
        <f t="shared" si="6"/>
        <v>1.0124859336629022</v>
      </c>
      <c r="K107" s="66">
        <f t="shared" si="1"/>
        <v>1.0103117306534939</v>
      </c>
      <c r="L107" s="21"/>
      <c r="N107" s="25"/>
      <c r="O107" s="19"/>
      <c r="P107" s="17"/>
      <c r="R107" s="17"/>
      <c r="S107" s="25"/>
      <c r="T107" s="18"/>
    </row>
    <row r="108" spans="2:20" ht="15.75" thickTop="1" x14ac:dyDescent="0.25">
      <c r="B108" t="s">
        <v>125</v>
      </c>
      <c r="C108" s="77">
        <v>44865</v>
      </c>
      <c r="E108" s="99">
        <f t="shared" ref="E108:F110" si="9">ROUND(H108-1,4)</f>
        <v>3.2000000000000002E-3</v>
      </c>
      <c r="F108" s="99">
        <f t="shared" si="9"/>
        <v>3.0000000000000001E-3</v>
      </c>
      <c r="G108" s="25">
        <f t="shared" si="2"/>
        <v>3.6000000000000004E-2</v>
      </c>
      <c r="H108" s="122">
        <v>1.0032047094634202</v>
      </c>
      <c r="I108" s="122">
        <v>1.0029543399759155</v>
      </c>
      <c r="J108" s="20">
        <f>J107*H108</f>
        <v>1.0157306569160915</v>
      </c>
      <c r="K108" s="20">
        <f t="shared" ref="K108:K110" si="10">K107*I108</f>
        <v>1.0132965349874998</v>
      </c>
    </row>
    <row r="109" spans="2:20" x14ac:dyDescent="0.25">
      <c r="B109" t="s">
        <v>126</v>
      </c>
      <c r="C109" s="77">
        <v>44895</v>
      </c>
      <c r="E109" s="83">
        <f t="shared" si="9"/>
        <v>3.7000000000000002E-3</v>
      </c>
      <c r="F109" s="83">
        <f t="shared" si="9"/>
        <v>3.3999999999999998E-3</v>
      </c>
      <c r="G109" s="25">
        <f t="shared" si="2"/>
        <v>4.0799999999999996E-2</v>
      </c>
      <c r="H109" s="122">
        <v>1.0037051908373438</v>
      </c>
      <c r="I109" s="122">
        <v>1.0034251491713391</v>
      </c>
      <c r="J109" s="20">
        <f t="shared" ref="J109:J110" si="11">J108*H109</f>
        <v>1.0194941328393061</v>
      </c>
      <c r="K109" s="20">
        <f t="shared" si="10"/>
        <v>1.016767226774633</v>
      </c>
    </row>
    <row r="110" spans="2:20" x14ac:dyDescent="0.25">
      <c r="B110" t="s">
        <v>127</v>
      </c>
      <c r="C110" s="77">
        <v>44926</v>
      </c>
      <c r="E110" s="83">
        <f t="shared" si="9"/>
        <v>4.1999999999999997E-3</v>
      </c>
      <c r="F110" s="83">
        <f t="shared" si="9"/>
        <v>4.0000000000000001E-3</v>
      </c>
      <c r="G110" s="25">
        <f t="shared" si="2"/>
        <v>4.8000000000000001E-2</v>
      </c>
      <c r="H110" s="122">
        <v>1.0042158219375681</v>
      </c>
      <c r="I110" s="122">
        <v>1.0039874831912925</v>
      </c>
      <c r="J110" s="20">
        <f t="shared" si="11"/>
        <v>1.0237921385697519</v>
      </c>
      <c r="K110" s="20">
        <f t="shared" si="10"/>
        <v>1.020821569000854</v>
      </c>
    </row>
    <row r="111" spans="2:20" ht="15.75" thickBot="1" x14ac:dyDescent="0.3">
      <c r="B111" t="s">
        <v>128</v>
      </c>
      <c r="C111" s="77">
        <v>44926</v>
      </c>
      <c r="E111" s="100">
        <f>ROUND((J111/J107)-1,4)</f>
        <v>1.12E-2</v>
      </c>
      <c r="F111" s="100">
        <f>ROUND((K111/K107)-1,4)</f>
        <v>1.04E-2</v>
      </c>
      <c r="G111" s="62"/>
      <c r="H111" s="66">
        <v>1</v>
      </c>
      <c r="I111" s="66">
        <v>1</v>
      </c>
      <c r="J111" s="66">
        <f t="shared" ref="J111:K112" si="12">J110*H111</f>
        <v>1.0237921385697519</v>
      </c>
      <c r="K111" s="66">
        <f t="shared" si="12"/>
        <v>1.020821569000854</v>
      </c>
    </row>
    <row r="112" spans="2:20" ht="15.75" thickTop="1" x14ac:dyDescent="0.25">
      <c r="B112" t="s">
        <v>129</v>
      </c>
      <c r="C112" s="77">
        <v>44926</v>
      </c>
      <c r="E112" s="83">
        <f>ROUND(J112-1,4)</f>
        <v>2.3800000000000002E-2</v>
      </c>
      <c r="F112" s="83">
        <f>ROUND(K112-1,4)</f>
        <v>2.0799999999999999E-2</v>
      </c>
      <c r="G112" s="62"/>
      <c r="H112" s="66">
        <v>1</v>
      </c>
      <c r="I112" s="66">
        <v>1</v>
      </c>
      <c r="J112" s="66">
        <f t="shared" si="12"/>
        <v>1.0237921385697519</v>
      </c>
      <c r="K112" s="66">
        <f t="shared" si="12"/>
        <v>1.020821569000854</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1" zoomScale="85" zoomScaleNormal="85"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C'!O11</f>
        <v>74473000</v>
      </c>
      <c r="E35" s="1" t="s">
        <v>48</v>
      </c>
    </row>
    <row r="36" spans="2:5" x14ac:dyDescent="0.25">
      <c r="B36" t="s">
        <v>70</v>
      </c>
      <c r="C36" s="84">
        <f>'Items B &amp; C'!P11</f>
        <v>73149000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C'!AB11</f>
        <v>5851000</v>
      </c>
      <c r="D60" s="67"/>
      <c r="E60" s="81">
        <f>'Items B &amp; C'!AD11</f>
        <v>68586000</v>
      </c>
      <c r="F60" s="81">
        <f>'Items B &amp; C'!AE11</f>
        <v>0</v>
      </c>
      <c r="G60" s="81">
        <f>'Items B &amp; C'!AF11</f>
        <v>37000</v>
      </c>
    </row>
    <row r="61" spans="2:7" x14ac:dyDescent="0.25">
      <c r="B61" t="s">
        <v>79</v>
      </c>
      <c r="C61" s="81">
        <f>'Items B &amp; C'!AG11</f>
        <v>8000</v>
      </c>
      <c r="D61" s="67"/>
      <c r="E61" s="81">
        <f>'Items B &amp; C'!AI11</f>
        <v>0</v>
      </c>
      <c r="F61" s="81">
        <f>'Items B &amp; C'!AJ11</f>
        <v>0</v>
      </c>
      <c r="G61" s="81">
        <f>'Items B &amp; C'!AK11</f>
        <v>1316000</v>
      </c>
    </row>
    <row r="64" spans="2:7"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100</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2.9999999999999997E-4</v>
      </c>
      <c r="G96" s="25">
        <f>F96*12</f>
        <v>3.5999999999999999E-3</v>
      </c>
      <c r="H96" s="20">
        <v>1.000607418730987</v>
      </c>
      <c r="I96" s="20">
        <v>1.000349438582516</v>
      </c>
      <c r="J96" s="20">
        <f>J95*H96</f>
        <v>1.000607418730987</v>
      </c>
      <c r="K96" s="20">
        <f t="shared" ref="K96:K107" si="1">K95*I96</f>
        <v>1.000349438582516</v>
      </c>
      <c r="L96" s="21"/>
      <c r="N96" s="25"/>
      <c r="O96" s="19"/>
      <c r="P96" s="17"/>
      <c r="R96" s="17"/>
      <c r="S96" s="25"/>
      <c r="T96" s="18"/>
    </row>
    <row r="97" spans="2:20" x14ac:dyDescent="0.25">
      <c r="B97" t="s">
        <v>114</v>
      </c>
      <c r="C97" s="77">
        <v>44620</v>
      </c>
      <c r="E97" s="83">
        <f t="shared" si="0"/>
        <v>5.9999999999999995E-4</v>
      </c>
      <c r="F97" s="83">
        <f t="shared" si="0"/>
        <v>2.9999999999999997E-4</v>
      </c>
      <c r="G97" s="25">
        <f t="shared" ref="G97:G110" si="2">F97*12</f>
        <v>3.5999999999999999E-3</v>
      </c>
      <c r="H97" s="20">
        <v>1.0005608647217652</v>
      </c>
      <c r="I97" s="20">
        <v>1.0003288936276444</v>
      </c>
      <c r="J97" s="20">
        <f t="shared" ref="J97:J99" si="3">J96*H97</f>
        <v>1.0011686241324897</v>
      </c>
      <c r="K97" s="20">
        <f t="shared" si="1"/>
        <v>1.0006784471382835</v>
      </c>
      <c r="L97" s="21"/>
      <c r="N97" s="25"/>
      <c r="O97" s="19"/>
      <c r="P97" s="17"/>
      <c r="R97" s="17"/>
      <c r="S97" s="25"/>
      <c r="T97" s="18"/>
    </row>
    <row r="98" spans="2:20" x14ac:dyDescent="0.25">
      <c r="B98" t="s">
        <v>115</v>
      </c>
      <c r="C98" s="77">
        <v>44651</v>
      </c>
      <c r="E98" s="83">
        <f t="shared" si="0"/>
        <v>6.9999999999999999E-4</v>
      </c>
      <c r="F98" s="83">
        <f t="shared" si="0"/>
        <v>5.0000000000000001E-4</v>
      </c>
      <c r="G98" s="25">
        <f t="shared" si="2"/>
        <v>6.0000000000000001E-3</v>
      </c>
      <c r="H98" s="20">
        <v>1.0007283572395416</v>
      </c>
      <c r="I98" s="20">
        <v>1.0004811307424026</v>
      </c>
      <c r="J98" s="20">
        <f t="shared" si="3"/>
        <v>1.0018978325478785</v>
      </c>
      <c r="K98" s="20">
        <f t="shared" si="1"/>
        <v>1.0011599043024615</v>
      </c>
      <c r="L98" s="21"/>
      <c r="N98" s="25"/>
      <c r="O98" s="19"/>
      <c r="P98" s="17"/>
      <c r="R98" s="17"/>
      <c r="S98" s="25"/>
      <c r="T98" s="18"/>
    </row>
    <row r="99" spans="2:20" ht="15.75" thickBot="1" x14ac:dyDescent="0.3">
      <c r="B99" t="s">
        <v>116</v>
      </c>
      <c r="C99" s="77">
        <v>44651</v>
      </c>
      <c r="E99" s="100">
        <f>ROUND((J99/J95)-1,4)</f>
        <v>1.9E-3</v>
      </c>
      <c r="F99" s="100">
        <f>ROUND((K99/K95)-1,4)</f>
        <v>1.1999999999999999E-3</v>
      </c>
      <c r="G99" s="25"/>
      <c r="H99" s="66">
        <v>1</v>
      </c>
      <c r="I99" s="66">
        <v>1</v>
      </c>
      <c r="J99" s="66">
        <f t="shared" si="3"/>
        <v>1.0018978325478785</v>
      </c>
      <c r="K99" s="66">
        <f t="shared" si="1"/>
        <v>1.0011599043024615</v>
      </c>
      <c r="L99" s="21"/>
      <c r="O99" s="19"/>
      <c r="R99" s="17"/>
      <c r="S99" s="25"/>
      <c r="T99" s="18"/>
    </row>
    <row r="100" spans="2:20" ht="15.75" thickTop="1" x14ac:dyDescent="0.25">
      <c r="B100" t="s">
        <v>117</v>
      </c>
      <c r="C100" s="77">
        <v>44681</v>
      </c>
      <c r="E100" s="99">
        <f t="shared" ref="E100:F102" si="4">ROUND(H100-1,4)</f>
        <v>8.0000000000000004E-4</v>
      </c>
      <c r="F100" s="99">
        <f t="shared" si="4"/>
        <v>5.9999999999999995E-4</v>
      </c>
      <c r="G100" s="25">
        <f t="shared" si="2"/>
        <v>7.1999999999999998E-3</v>
      </c>
      <c r="H100" s="20">
        <v>1.0008421692402181</v>
      </c>
      <c r="I100" s="20">
        <v>1.000618890807137</v>
      </c>
      <c r="J100" s="20">
        <f>J99*H100</f>
        <v>1.0027416000842915</v>
      </c>
      <c r="K100" s="20">
        <f t="shared" si="1"/>
        <v>1.0017795129637084</v>
      </c>
      <c r="L100" s="21"/>
      <c r="N100" s="25"/>
      <c r="O100" s="19"/>
      <c r="R100" s="17"/>
      <c r="S100" s="25"/>
      <c r="T100" s="18"/>
    </row>
    <row r="101" spans="2:20" x14ac:dyDescent="0.25">
      <c r="B101" t="s">
        <v>118</v>
      </c>
      <c r="C101" s="77">
        <v>44712</v>
      </c>
      <c r="E101" s="83">
        <f t="shared" si="4"/>
        <v>1.1999999999999999E-3</v>
      </c>
      <c r="F101" s="83">
        <f t="shared" si="4"/>
        <v>8.9999999999999998E-4</v>
      </c>
      <c r="G101" s="25">
        <f t="shared" si="2"/>
        <v>1.0800000000000001E-2</v>
      </c>
      <c r="H101" s="20">
        <v>1.0011773165793247</v>
      </c>
      <c r="I101" s="20">
        <v>1.0009009063746959</v>
      </c>
      <c r="J101" s="20">
        <f t="shared" ref="J101:J107" si="5">J100*H101</f>
        <v>1.0039221443948494</v>
      </c>
      <c r="K101" s="20">
        <f t="shared" si="1"/>
        <v>1.0026820225129771</v>
      </c>
      <c r="L101" s="21"/>
      <c r="N101" s="25"/>
      <c r="O101" s="19"/>
      <c r="P101" s="17"/>
      <c r="R101" s="17"/>
      <c r="S101" s="25"/>
      <c r="T101" s="18"/>
    </row>
    <row r="102" spans="2:20" x14ac:dyDescent="0.25">
      <c r="B102" t="s">
        <v>119</v>
      </c>
      <c r="C102" s="77">
        <v>44742</v>
      </c>
      <c r="E102" s="83">
        <f t="shared" si="4"/>
        <v>1.4E-3</v>
      </c>
      <c r="F102" s="83">
        <f t="shared" si="4"/>
        <v>1.1999999999999999E-3</v>
      </c>
      <c r="G102" s="25">
        <f t="shared" si="2"/>
        <v>1.44E-2</v>
      </c>
      <c r="H102" s="20">
        <v>1.0014164114713984</v>
      </c>
      <c r="I102" s="20">
        <v>1.0012025841263801</v>
      </c>
      <c r="J102" s="20">
        <f t="shared" si="5"/>
        <v>1.0053441112365611</v>
      </c>
      <c r="K102" s="20">
        <f t="shared" si="1"/>
        <v>1.0038878319970579</v>
      </c>
      <c r="L102" s="21"/>
      <c r="N102" s="25"/>
      <c r="O102" s="19"/>
      <c r="R102" s="17"/>
      <c r="S102" s="25"/>
      <c r="T102" s="18"/>
    </row>
    <row r="103" spans="2:20" ht="15.75" thickBot="1" x14ac:dyDescent="0.3">
      <c r="B103" t="s">
        <v>120</v>
      </c>
      <c r="C103" s="77">
        <v>44742</v>
      </c>
      <c r="E103" s="100">
        <f>ROUND((J103/J99)-1,4)</f>
        <v>3.3999999999999998E-3</v>
      </c>
      <c r="F103" s="100">
        <f>ROUND((K103/K99)-1,4)</f>
        <v>2.7000000000000001E-3</v>
      </c>
      <c r="G103" s="25"/>
      <c r="H103" s="66">
        <v>1</v>
      </c>
      <c r="I103" s="66">
        <v>1</v>
      </c>
      <c r="J103" s="66">
        <f t="shared" si="5"/>
        <v>1.0053441112365611</v>
      </c>
      <c r="K103" s="66">
        <f t="shared" si="1"/>
        <v>1.0038878319970579</v>
      </c>
      <c r="L103" s="21"/>
      <c r="O103" s="19"/>
      <c r="R103" s="17"/>
      <c r="S103" s="25"/>
      <c r="T103" s="18"/>
    </row>
    <row r="104" spans="2:20" ht="15.75" thickTop="1" x14ac:dyDescent="0.25">
      <c r="B104" t="s">
        <v>121</v>
      </c>
      <c r="C104" s="77">
        <v>44773</v>
      </c>
      <c r="E104" s="99">
        <f t="shared" ref="E104:E106" si="6">ROUND(H104-1,4)</f>
        <v>2E-3</v>
      </c>
      <c r="F104" s="99">
        <f t="shared" ref="F104:F106" si="7">ROUND(I104-1,4)</f>
        <v>1.6999999999999999E-3</v>
      </c>
      <c r="G104" s="25">
        <f t="shared" si="2"/>
        <v>2.0399999999999998E-2</v>
      </c>
      <c r="H104" s="20">
        <v>1.0019709797362235</v>
      </c>
      <c r="I104" s="20">
        <v>1.0017133062038197</v>
      </c>
      <c r="J104" s="20">
        <f t="shared" si="5"/>
        <v>1.00732562410774</v>
      </c>
      <c r="K104" s="20">
        <f t="shared" si="1"/>
        <v>1.0056077992475576</v>
      </c>
      <c r="L104" s="21"/>
      <c r="N104" s="25"/>
      <c r="O104" s="19"/>
      <c r="P104" s="17"/>
      <c r="R104" s="17"/>
      <c r="S104" s="25"/>
      <c r="T104" s="18"/>
    </row>
    <row r="105" spans="2:20" x14ac:dyDescent="0.25">
      <c r="B105" t="s">
        <v>122</v>
      </c>
      <c r="C105" s="77">
        <v>44804</v>
      </c>
      <c r="E105" s="83">
        <f t="shared" si="6"/>
        <v>2.5000000000000001E-3</v>
      </c>
      <c r="F105" s="83">
        <f t="shared" si="7"/>
        <v>2.2000000000000001E-3</v>
      </c>
      <c r="G105" s="25">
        <f t="shared" si="2"/>
        <v>2.64E-2</v>
      </c>
      <c r="H105" s="20">
        <v>1.0024708723278237</v>
      </c>
      <c r="I105" s="20">
        <v>1.0021982020972526</v>
      </c>
      <c r="J105" s="20">
        <f t="shared" si="5"/>
        <v>1.0098145971174555</v>
      </c>
      <c r="K105" s="20">
        <f t="shared" si="1"/>
        <v>1.0078183284208773</v>
      </c>
      <c r="L105" s="21"/>
      <c r="N105" s="25"/>
      <c r="O105" s="19"/>
      <c r="R105" s="17"/>
      <c r="S105" s="25"/>
      <c r="T105" s="18"/>
    </row>
    <row r="106" spans="2:20" x14ac:dyDescent="0.25">
      <c r="B106" t="s">
        <v>123</v>
      </c>
      <c r="C106" s="77">
        <v>44834</v>
      </c>
      <c r="E106" s="83">
        <f t="shared" si="6"/>
        <v>2.7000000000000001E-3</v>
      </c>
      <c r="F106" s="83">
        <f t="shared" si="7"/>
        <v>2.5000000000000001E-3</v>
      </c>
      <c r="G106" s="25">
        <f t="shared" si="2"/>
        <v>0.03</v>
      </c>
      <c r="H106" s="20">
        <v>1.0026658746092711</v>
      </c>
      <c r="I106" s="20">
        <v>1.0024641098906961</v>
      </c>
      <c r="J106" s="20">
        <f t="shared" si="5"/>
        <v>1.0125066362119823</v>
      </c>
      <c r="K106" s="20">
        <f t="shared" si="1"/>
        <v>1.0103017035319639</v>
      </c>
      <c r="L106" s="21"/>
      <c r="N106" s="25"/>
      <c r="O106" s="19"/>
      <c r="R106" s="17"/>
      <c r="S106" s="25"/>
      <c r="T106" s="18"/>
    </row>
    <row r="107" spans="2:20" ht="15.75" thickBot="1" x14ac:dyDescent="0.3">
      <c r="B107" t="s">
        <v>124</v>
      </c>
      <c r="C107" s="77">
        <v>44834</v>
      </c>
      <c r="E107" s="100">
        <f>ROUND((J107/J103)-1,4)</f>
        <v>7.1000000000000004E-3</v>
      </c>
      <c r="F107" s="100">
        <f>ROUND((K107/K103)-1,4)</f>
        <v>6.4000000000000003E-3</v>
      </c>
      <c r="G107" s="25"/>
      <c r="H107" s="66">
        <v>1</v>
      </c>
      <c r="I107" s="66">
        <v>1</v>
      </c>
      <c r="J107" s="66">
        <f t="shared" si="5"/>
        <v>1.0125066362119823</v>
      </c>
      <c r="K107" s="66">
        <f t="shared" si="1"/>
        <v>1.0103017035319639</v>
      </c>
      <c r="L107" s="21"/>
      <c r="O107" s="19"/>
      <c r="P107" s="17"/>
      <c r="R107" s="17"/>
      <c r="S107" s="25"/>
      <c r="T107" s="18"/>
    </row>
    <row r="108" spans="2:20" ht="15.75" thickTop="1" x14ac:dyDescent="0.25">
      <c r="B108" t="s">
        <v>125</v>
      </c>
      <c r="C108" s="77">
        <v>44865</v>
      </c>
      <c r="E108" s="99">
        <f t="shared" ref="E108:F110" si="8">ROUND(H108-1,4)</f>
        <v>3.2000000000000002E-3</v>
      </c>
      <c r="F108" s="99">
        <f t="shared" si="8"/>
        <v>3.0000000000000001E-3</v>
      </c>
      <c r="G108" s="25">
        <f t="shared" si="2"/>
        <v>3.6000000000000004E-2</v>
      </c>
      <c r="H108" s="122">
        <v>1.0032074032780767</v>
      </c>
      <c r="I108" s="122">
        <v>1.0029543429011274</v>
      </c>
      <c r="J108" s="20">
        <f>J107*H108</f>
        <v>1.015754153316043</v>
      </c>
      <c r="K108" s="20">
        <f t="shared" ref="K108:K110" si="9">K107*I108</f>
        <v>1.0132864811977904</v>
      </c>
      <c r="N108" s="25"/>
    </row>
    <row r="109" spans="2:20" x14ac:dyDescent="0.25">
      <c r="B109" t="s">
        <v>126</v>
      </c>
      <c r="C109" s="77">
        <v>44895</v>
      </c>
      <c r="E109" s="83">
        <f t="shared" si="8"/>
        <v>3.7000000000000002E-3</v>
      </c>
      <c r="F109" s="83">
        <f t="shared" si="8"/>
        <v>3.3999999999999998E-3</v>
      </c>
      <c r="G109" s="25">
        <f t="shared" si="2"/>
        <v>4.0799999999999996E-2</v>
      </c>
      <c r="H109" s="122">
        <v>1.0036819593660038</v>
      </c>
      <c r="I109" s="122">
        <v>1.003402415556875</v>
      </c>
      <c r="J109" s="20">
        <f t="shared" ref="J109:J110" si="10">J108*H109</f>
        <v>1.0194941188344022</v>
      </c>
      <c r="K109" s="20">
        <f t="shared" si="9"/>
        <v>1.016734102884989</v>
      </c>
      <c r="N109" s="25"/>
    </row>
    <row r="110" spans="2:20" x14ac:dyDescent="0.25">
      <c r="B110" t="s">
        <v>127</v>
      </c>
      <c r="C110" s="77">
        <v>44926</v>
      </c>
      <c r="E110" s="83">
        <f t="shared" si="8"/>
        <v>4.1999999999999997E-3</v>
      </c>
      <c r="F110" s="83">
        <f t="shared" si="8"/>
        <v>4.0000000000000001E-3</v>
      </c>
      <c r="G110" s="25">
        <f t="shared" si="2"/>
        <v>4.8000000000000001E-2</v>
      </c>
      <c r="H110" s="122">
        <v>1.0041933376903283</v>
      </c>
      <c r="I110" s="122">
        <v>1.0039779285908668</v>
      </c>
      <c r="J110" s="20">
        <f t="shared" si="10"/>
        <v>1.0237692019479785</v>
      </c>
      <c r="K110" s="20">
        <f t="shared" si="9"/>
        <v>1.0207785985421645</v>
      </c>
    </row>
    <row r="111" spans="2:20" ht="15.75" thickBot="1" x14ac:dyDescent="0.3">
      <c r="B111" t="s">
        <v>128</v>
      </c>
      <c r="C111" s="77">
        <v>44926</v>
      </c>
      <c r="E111" s="100">
        <f>ROUND((J111/J107)-1,4)</f>
        <v>1.11E-2</v>
      </c>
      <c r="F111" s="100">
        <f>ROUND((K111/K107)-1,4)</f>
        <v>1.04E-2</v>
      </c>
      <c r="G111" s="62"/>
      <c r="H111" s="66">
        <v>1</v>
      </c>
      <c r="I111" s="66">
        <v>1</v>
      </c>
      <c r="J111" s="66">
        <f t="shared" ref="J111:K112" si="11">J110*H111</f>
        <v>1.0237692019479785</v>
      </c>
      <c r="K111" s="66">
        <f t="shared" si="11"/>
        <v>1.0207785985421645</v>
      </c>
    </row>
    <row r="112" spans="2:20" ht="15.75" thickTop="1" x14ac:dyDescent="0.25">
      <c r="B112" t="s">
        <v>129</v>
      </c>
      <c r="C112" s="77">
        <v>44926</v>
      </c>
      <c r="E112" s="83">
        <f>ROUND(J112-1,4)</f>
        <v>2.3800000000000002E-2</v>
      </c>
      <c r="F112" s="83">
        <f>ROUND(K112-1,4)</f>
        <v>2.0799999999999999E-2</v>
      </c>
      <c r="G112" s="62"/>
      <c r="H112" s="66">
        <v>1</v>
      </c>
      <c r="I112" s="66">
        <v>1</v>
      </c>
      <c r="J112" s="66">
        <f t="shared" si="11"/>
        <v>1.0237692019479785</v>
      </c>
      <c r="K112" s="66">
        <f t="shared" si="11"/>
        <v>1.0207785985421645</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78" zoomScale="85" zoomScaleNormal="85" workbookViewId="0">
      <selection activeCell="G105" sqref="G105"/>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C'!O12</f>
        <v>590004000</v>
      </c>
      <c r="E35" s="1" t="s">
        <v>48</v>
      </c>
    </row>
    <row r="36" spans="2:5" x14ac:dyDescent="0.25">
      <c r="B36" t="s">
        <v>70</v>
      </c>
      <c r="C36" s="84">
        <f>'Items B &amp; C'!P12</f>
        <v>581115000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C'!AB12</f>
        <v>50125000</v>
      </c>
      <c r="D60" s="67"/>
      <c r="E60" s="81">
        <f>'Items B &amp; C'!AD12</f>
        <v>539725000</v>
      </c>
      <c r="F60" s="81">
        <f>'Items B &amp; C'!AE12</f>
        <v>0</v>
      </c>
      <c r="G60" s="81">
        <f>'Items B &amp; C'!AF12</f>
        <v>154000</v>
      </c>
    </row>
    <row r="61" spans="2:7" x14ac:dyDescent="0.25">
      <c r="B61" t="s">
        <v>79</v>
      </c>
      <c r="C61" s="81">
        <f>'Items B &amp; C'!AG12</f>
        <v>331000</v>
      </c>
      <c r="D61" s="67"/>
      <c r="E61" s="81">
        <f>'Items B &amp; C'!AI12</f>
        <v>0</v>
      </c>
      <c r="F61" s="81">
        <f>'Items B &amp; C'!AJ12</f>
        <v>0</v>
      </c>
      <c r="G61" s="81">
        <f>'Items B &amp; C'!AK12</f>
        <v>8557000</v>
      </c>
    </row>
    <row r="64" spans="2:7" x14ac:dyDescent="0.25">
      <c r="B64" t="s">
        <v>88</v>
      </c>
      <c r="E64" s="1" t="s">
        <v>86</v>
      </c>
    </row>
    <row r="65" spans="2:5" x14ac:dyDescent="0.25">
      <c r="B65" t="s">
        <v>85</v>
      </c>
      <c r="C65" s="84">
        <v>90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9</v>
      </c>
      <c r="E73" s="1" t="s">
        <v>103</v>
      </c>
    </row>
    <row r="74" spans="2:5" x14ac:dyDescent="0.25">
      <c r="B74" t="s">
        <v>94</v>
      </c>
      <c r="C74" s="84">
        <v>0</v>
      </c>
      <c r="E74" s="1" t="s">
        <v>104</v>
      </c>
    </row>
    <row r="75" spans="2:5" x14ac:dyDescent="0.25">
      <c r="B75" t="s">
        <v>95</v>
      </c>
      <c r="C75" s="84">
        <v>52</v>
      </c>
      <c r="E75" s="1" t="s">
        <v>105</v>
      </c>
    </row>
    <row r="76" spans="2:5" x14ac:dyDescent="0.25">
      <c r="B76" t="s">
        <v>96</v>
      </c>
      <c r="C76" s="84">
        <v>30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9</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8.0000000000000004E-4</v>
      </c>
      <c r="F96" s="83">
        <f t="shared" si="0"/>
        <v>5.9999999999999995E-4</v>
      </c>
      <c r="G96" s="25">
        <f>F96*12</f>
        <v>7.1999999999999998E-3</v>
      </c>
      <c r="H96" s="20">
        <v>1.0008424430004645</v>
      </c>
      <c r="I96" s="20">
        <v>1.0005542535133884</v>
      </c>
      <c r="J96" s="20">
        <f>J95*H96</f>
        <v>1.0008424430004645</v>
      </c>
      <c r="K96" s="20">
        <f t="shared" ref="K96:K107" si="1">K95*I96</f>
        <v>1.0005542535133884</v>
      </c>
      <c r="L96" s="21"/>
      <c r="N96" s="25"/>
      <c r="O96" s="19"/>
      <c r="P96" s="17"/>
      <c r="R96" s="17"/>
      <c r="S96" s="25"/>
      <c r="T96" s="18"/>
    </row>
    <row r="97" spans="2:20" x14ac:dyDescent="0.25">
      <c r="B97" t="s">
        <v>114</v>
      </c>
      <c r="C97" s="77">
        <v>44620</v>
      </c>
      <c r="E97" s="83">
        <f t="shared" si="0"/>
        <v>8.0000000000000004E-4</v>
      </c>
      <c r="F97" s="83">
        <f t="shared" si="0"/>
        <v>5.0000000000000001E-4</v>
      </c>
      <c r="G97" s="25">
        <f t="shared" ref="G97:G110" si="2">F97*12</f>
        <v>6.0000000000000001E-3</v>
      </c>
      <c r="H97" s="20">
        <v>1.000774542000505</v>
      </c>
      <c r="I97" s="20">
        <v>1.0005364810389108</v>
      </c>
      <c r="J97" s="20">
        <f t="shared" ref="J97:J99" si="3">J96*H97</f>
        <v>1.0016176375084564</v>
      </c>
      <c r="K97" s="20">
        <f t="shared" si="1"/>
        <v>1.0010910318988</v>
      </c>
      <c r="L97" s="21"/>
      <c r="N97" s="25"/>
      <c r="O97" s="19"/>
      <c r="P97" s="17"/>
      <c r="R97" s="17"/>
      <c r="S97" s="25"/>
      <c r="T97" s="18"/>
    </row>
    <row r="98" spans="2:20" x14ac:dyDescent="0.25">
      <c r="B98" t="s">
        <v>115</v>
      </c>
      <c r="C98" s="77">
        <v>44651</v>
      </c>
      <c r="E98" s="83">
        <f t="shared" si="0"/>
        <v>8.9999999999999998E-4</v>
      </c>
      <c r="F98" s="83">
        <f t="shared" si="0"/>
        <v>5.9999999999999995E-4</v>
      </c>
      <c r="G98" s="25">
        <f t="shared" si="2"/>
        <v>7.1999999999999998E-3</v>
      </c>
      <c r="H98" s="20">
        <v>1.0008615238974123</v>
      </c>
      <c r="I98" s="20">
        <v>1.0005936437633554</v>
      </c>
      <c r="J98" s="20">
        <f t="shared" si="3"/>
        <v>1.0024805550392397</v>
      </c>
      <c r="K98" s="20">
        <f t="shared" si="1"/>
        <v>1.0016853233464378</v>
      </c>
      <c r="L98" s="21"/>
      <c r="N98" s="25"/>
      <c r="O98" s="19"/>
      <c r="P98" s="17"/>
      <c r="R98" s="17"/>
      <c r="S98" s="25"/>
      <c r="T98" s="18"/>
    </row>
    <row r="99" spans="2:20" ht="15.75" thickBot="1" x14ac:dyDescent="0.3">
      <c r="B99" t="s">
        <v>116</v>
      </c>
      <c r="C99" s="77">
        <v>44651</v>
      </c>
      <c r="E99" s="100">
        <f>ROUND((J99/J95)-1,4)</f>
        <v>2.5000000000000001E-3</v>
      </c>
      <c r="F99" s="100">
        <f>ROUND((K99/K95)-1,4)</f>
        <v>1.6999999999999999E-3</v>
      </c>
      <c r="G99" s="25"/>
      <c r="H99" s="66">
        <v>1</v>
      </c>
      <c r="I99" s="66">
        <v>1</v>
      </c>
      <c r="J99" s="66">
        <f t="shared" si="3"/>
        <v>1.0024805550392397</v>
      </c>
      <c r="K99" s="66">
        <f t="shared" si="1"/>
        <v>1.0016853233464378</v>
      </c>
      <c r="L99" s="21"/>
      <c r="N99" s="25"/>
      <c r="O99" s="19"/>
      <c r="R99" s="17"/>
      <c r="S99" s="25"/>
      <c r="T99" s="18"/>
    </row>
    <row r="100" spans="2:20" ht="15.75" thickTop="1" x14ac:dyDescent="0.25">
      <c r="B100" t="s">
        <v>117</v>
      </c>
      <c r="C100" s="77">
        <v>44681</v>
      </c>
      <c r="E100" s="99">
        <f t="shared" ref="E100:F102" si="4">ROUND(H100-1,4)</f>
        <v>1.1000000000000001E-3</v>
      </c>
      <c r="F100" s="99">
        <f t="shared" si="4"/>
        <v>8.9999999999999998E-4</v>
      </c>
      <c r="G100" s="25">
        <f t="shared" si="2"/>
        <v>1.0800000000000001E-2</v>
      </c>
      <c r="H100" s="20">
        <v>1.0011496827787854</v>
      </c>
      <c r="I100" s="20">
        <v>1.000917000599989</v>
      </c>
      <c r="J100" s="20">
        <f>J99*H100</f>
        <v>1.0036330896694354</v>
      </c>
      <c r="K100" s="20">
        <f t="shared" si="1"/>
        <v>1.0026038693889467</v>
      </c>
      <c r="L100" s="21"/>
      <c r="N100" s="25"/>
      <c r="O100" s="19"/>
      <c r="R100" s="17"/>
      <c r="S100" s="25"/>
      <c r="T100" s="18"/>
    </row>
    <row r="101" spans="2:20" x14ac:dyDescent="0.25">
      <c r="B101" t="s">
        <v>118</v>
      </c>
      <c r="C101" s="77">
        <v>44712</v>
      </c>
      <c r="E101" s="83">
        <f t="shared" si="4"/>
        <v>1.6000000000000001E-3</v>
      </c>
      <c r="F101" s="83">
        <f t="shared" si="4"/>
        <v>1.2999999999999999E-3</v>
      </c>
      <c r="G101" s="25">
        <f t="shared" si="2"/>
        <v>1.5599999999999999E-2</v>
      </c>
      <c r="H101" s="20">
        <v>1.0015636021225713</v>
      </c>
      <c r="I101" s="20">
        <v>1.0012564071836525</v>
      </c>
      <c r="J101" s="20">
        <f t="shared" ref="J101:J107" si="5">J100*H101</f>
        <v>1.0052023724987253</v>
      </c>
      <c r="K101" s="20">
        <f t="shared" si="1"/>
        <v>1.0038635480928049</v>
      </c>
      <c r="L101" s="21"/>
      <c r="N101" s="25"/>
      <c r="O101" s="19"/>
      <c r="P101" s="17"/>
      <c r="R101" s="17"/>
      <c r="S101" s="25"/>
      <c r="T101" s="18"/>
    </row>
    <row r="102" spans="2:20" x14ac:dyDescent="0.25">
      <c r="B102" t="s">
        <v>119</v>
      </c>
      <c r="C102" s="77">
        <v>44742</v>
      </c>
      <c r="E102" s="83">
        <f t="shared" si="4"/>
        <v>1.5E-3</v>
      </c>
      <c r="F102" s="83">
        <f t="shared" si="4"/>
        <v>1.1999999999999999E-3</v>
      </c>
      <c r="G102" s="25">
        <f t="shared" si="2"/>
        <v>1.44E-2</v>
      </c>
      <c r="H102" s="20">
        <v>1.0015341894081575</v>
      </c>
      <c r="I102" s="20">
        <v>1.0012143526081618</v>
      </c>
      <c r="J102" s="20">
        <f t="shared" si="5"/>
        <v>1.0067445433316677</v>
      </c>
      <c r="K102" s="20">
        <f t="shared" si="1"/>
        <v>1.0050825924106699</v>
      </c>
      <c r="L102" s="21"/>
      <c r="N102" s="25"/>
      <c r="O102" s="19"/>
      <c r="R102" s="17"/>
      <c r="S102" s="25"/>
      <c r="T102" s="18"/>
    </row>
    <row r="103" spans="2:20" ht="15.75" thickBot="1" x14ac:dyDescent="0.3">
      <c r="B103" t="s">
        <v>120</v>
      </c>
      <c r="C103" s="77">
        <v>44742</v>
      </c>
      <c r="E103" s="100">
        <f>ROUND((J103/J99)-1,4)</f>
        <v>4.3E-3</v>
      </c>
      <c r="F103" s="100">
        <f>ROUND((K103/K99)-1,4)</f>
        <v>3.3999999999999998E-3</v>
      </c>
      <c r="G103" s="25"/>
      <c r="H103" s="66">
        <v>1</v>
      </c>
      <c r="I103" s="66">
        <v>1</v>
      </c>
      <c r="J103" s="66">
        <f t="shared" si="5"/>
        <v>1.0067445433316677</v>
      </c>
      <c r="K103" s="66">
        <f t="shared" si="1"/>
        <v>1.0050825924106699</v>
      </c>
      <c r="L103" s="21"/>
      <c r="N103" s="25"/>
      <c r="O103" s="19"/>
      <c r="R103" s="17"/>
      <c r="S103" s="25"/>
      <c r="T103" s="18"/>
    </row>
    <row r="104" spans="2:20" ht="15.75" thickTop="1" x14ac:dyDescent="0.25">
      <c r="B104" t="s">
        <v>121</v>
      </c>
      <c r="C104" s="77">
        <v>44773</v>
      </c>
      <c r="E104" s="99">
        <f t="shared" ref="E104:F106" si="6">ROUND(H104-1,4)</f>
        <v>2.3999999999999998E-3</v>
      </c>
      <c r="F104" s="99">
        <f t="shared" si="6"/>
        <v>1.9E-3</v>
      </c>
      <c r="G104" s="25">
        <f t="shared" si="2"/>
        <v>2.2800000000000001E-2</v>
      </c>
      <c r="H104" s="20">
        <v>1.002361823282178</v>
      </c>
      <c r="I104" s="20">
        <v>1.0019456800058637</v>
      </c>
      <c r="J104" s="20">
        <f t="shared" si="5"/>
        <v>1.0091222960333142</v>
      </c>
      <c r="K104" s="20">
        <f t="shared" si="1"/>
        <v>1.0070381615149651</v>
      </c>
      <c r="L104" s="21"/>
      <c r="N104" s="25"/>
      <c r="O104" s="19"/>
      <c r="P104" s="17"/>
      <c r="R104" s="17"/>
      <c r="S104" s="25"/>
      <c r="T104" s="18"/>
    </row>
    <row r="105" spans="2:20" x14ac:dyDescent="0.25">
      <c r="B105" t="s">
        <v>122</v>
      </c>
      <c r="C105" s="77">
        <v>44804</v>
      </c>
      <c r="E105" s="83">
        <f t="shared" si="6"/>
        <v>2.8999999999999998E-3</v>
      </c>
      <c r="F105" s="83">
        <f t="shared" si="6"/>
        <v>2.5000000000000001E-3</v>
      </c>
      <c r="G105" s="25">
        <f t="shared" si="2"/>
        <v>0.03</v>
      </c>
      <c r="H105" s="20">
        <v>1.0029154256276425</v>
      </c>
      <c r="I105" s="20">
        <v>1.0025109819517843</v>
      </c>
      <c r="J105" s="20">
        <f t="shared" si="5"/>
        <v>1.0120643170365951</v>
      </c>
      <c r="K105" s="20">
        <f t="shared" si="1"/>
        <v>1.0095668161632871</v>
      </c>
      <c r="L105" s="21"/>
      <c r="N105" s="25"/>
      <c r="O105" s="19"/>
      <c r="R105" s="17"/>
      <c r="S105" s="25"/>
      <c r="T105" s="18"/>
    </row>
    <row r="106" spans="2:20" x14ac:dyDescent="0.25">
      <c r="B106" t="s">
        <v>123</v>
      </c>
      <c r="C106" s="77">
        <v>44834</v>
      </c>
      <c r="E106" s="83">
        <f t="shared" si="6"/>
        <v>2.7000000000000001E-3</v>
      </c>
      <c r="F106" s="83">
        <f t="shared" si="6"/>
        <v>2.3999999999999998E-3</v>
      </c>
      <c r="G106" s="25">
        <f t="shared" si="2"/>
        <v>2.8799999999999999E-2</v>
      </c>
      <c r="H106" s="20">
        <v>1.0027488099344724</v>
      </c>
      <c r="I106" s="20">
        <v>1.0024237592103307</v>
      </c>
      <c r="J106" s="20">
        <f t="shared" si="5"/>
        <v>1.0148462894855903</v>
      </c>
      <c r="K106" s="20">
        <f t="shared" si="1"/>
        <v>1.0120137630324071</v>
      </c>
      <c r="L106" s="21"/>
      <c r="N106" s="25"/>
      <c r="O106" s="19"/>
      <c r="R106" s="17"/>
      <c r="S106" s="25"/>
      <c r="T106" s="18"/>
    </row>
    <row r="107" spans="2:20" ht="15.75" thickBot="1" x14ac:dyDescent="0.3">
      <c r="B107" t="s">
        <v>124</v>
      </c>
      <c r="C107" s="77">
        <v>44834</v>
      </c>
      <c r="E107" s="100">
        <f>ROUND((J107/J103)-1,4)</f>
        <v>8.0000000000000002E-3</v>
      </c>
      <c r="F107" s="100">
        <f>ROUND((K107/K103)-1,4)</f>
        <v>6.8999999999999999E-3</v>
      </c>
      <c r="G107" s="25"/>
      <c r="H107" s="66">
        <v>1</v>
      </c>
      <c r="I107" s="66">
        <v>1</v>
      </c>
      <c r="J107" s="66">
        <f t="shared" si="5"/>
        <v>1.0148462894855903</v>
      </c>
      <c r="K107" s="66">
        <f t="shared" si="1"/>
        <v>1.0120137630324071</v>
      </c>
      <c r="L107" s="21"/>
      <c r="N107" s="25"/>
      <c r="O107" s="19"/>
      <c r="P107" s="17"/>
      <c r="R107" s="17"/>
      <c r="S107" s="25"/>
      <c r="T107" s="18"/>
    </row>
    <row r="108" spans="2:20" ht="15.75" thickTop="1" x14ac:dyDescent="0.25">
      <c r="B108" t="s">
        <v>125</v>
      </c>
      <c r="C108" s="77">
        <v>44865</v>
      </c>
      <c r="E108" s="99">
        <f t="shared" ref="E108:F110" si="7">ROUND(H108-1,4)</f>
        <v>3.3999999999999998E-3</v>
      </c>
      <c r="F108" s="99">
        <f t="shared" si="7"/>
        <v>3.2000000000000002E-3</v>
      </c>
      <c r="G108" s="25">
        <f t="shared" si="2"/>
        <v>3.8400000000000004E-2</v>
      </c>
      <c r="H108" s="122">
        <v>1.0033927843682366</v>
      </c>
      <c r="I108" s="122">
        <v>1.0031897670639165</v>
      </c>
      <c r="J108" s="20">
        <f>J107*H108</f>
        <v>1.0182894441127199</v>
      </c>
      <c r="K108" s="20">
        <f t="shared" ref="K108:K110" si="8">K107*I108</f>
        <v>1.0152418512019581</v>
      </c>
      <c r="L108" s="21"/>
    </row>
    <row r="109" spans="2:20" x14ac:dyDescent="0.25">
      <c r="B109" t="s">
        <v>126</v>
      </c>
      <c r="C109" s="77">
        <v>44895</v>
      </c>
      <c r="E109" s="83">
        <f t="shared" si="7"/>
        <v>4.1000000000000003E-3</v>
      </c>
      <c r="F109" s="83">
        <f t="shared" si="7"/>
        <v>3.7000000000000002E-3</v>
      </c>
      <c r="G109" s="25">
        <f t="shared" si="2"/>
        <v>4.4400000000000002E-2</v>
      </c>
      <c r="H109" s="122">
        <v>1.0041104084991606</v>
      </c>
      <c r="I109" s="122">
        <v>1.0037389584268792</v>
      </c>
      <c r="J109" s="20">
        <f t="shared" ref="J109:J110" si="9">J108*H109</f>
        <v>1.0224750296984064</v>
      </c>
      <c r="K109" s="20">
        <f t="shared" si="8"/>
        <v>1.0190377982768302</v>
      </c>
      <c r="L109" s="21"/>
    </row>
    <row r="110" spans="2:20" x14ac:dyDescent="0.25">
      <c r="B110" t="s">
        <v>127</v>
      </c>
      <c r="C110" s="77">
        <v>44926</v>
      </c>
      <c r="E110" s="83">
        <f t="shared" si="7"/>
        <v>4.1000000000000003E-3</v>
      </c>
      <c r="F110" s="83">
        <f t="shared" si="7"/>
        <v>3.8E-3</v>
      </c>
      <c r="G110" s="25">
        <f t="shared" si="2"/>
        <v>4.5600000000000002E-2</v>
      </c>
      <c r="H110" s="122">
        <v>1.0041205709047052</v>
      </c>
      <c r="I110" s="122">
        <v>1.003781049166959</v>
      </c>
      <c r="J110" s="20">
        <f t="shared" si="9"/>
        <v>1.0266882105565693</v>
      </c>
      <c r="K110" s="20">
        <f t="shared" si="8"/>
        <v>1.0228908302951045</v>
      </c>
      <c r="L110" s="21"/>
    </row>
    <row r="111" spans="2:20" ht="15.75" thickBot="1" x14ac:dyDescent="0.3">
      <c r="B111" t="s">
        <v>128</v>
      </c>
      <c r="C111" s="77">
        <v>44926</v>
      </c>
      <c r="E111" s="100">
        <f>ROUND((J111/J107)-1,4)</f>
        <v>1.17E-2</v>
      </c>
      <c r="F111" s="100">
        <f>ROUND((K111/K107)-1,4)</f>
        <v>1.0699999999999999E-2</v>
      </c>
      <c r="G111" s="62"/>
      <c r="H111" s="66">
        <v>1</v>
      </c>
      <c r="I111" s="66">
        <v>1</v>
      </c>
      <c r="J111" s="66">
        <f t="shared" ref="J111:K112" si="10">J110*H111</f>
        <v>1.0266882105565693</v>
      </c>
      <c r="K111" s="66">
        <f t="shared" si="10"/>
        <v>1.0228908302951045</v>
      </c>
      <c r="L111" s="21"/>
    </row>
    <row r="112" spans="2:20" ht="15.75" thickTop="1" x14ac:dyDescent="0.25">
      <c r="B112" t="s">
        <v>129</v>
      </c>
      <c r="C112" s="77">
        <v>44926</v>
      </c>
      <c r="E112" s="83">
        <f>ROUND(J112-1,4)</f>
        <v>2.6700000000000002E-2</v>
      </c>
      <c r="F112" s="83">
        <f>ROUND(K112-1,4)</f>
        <v>2.29E-2</v>
      </c>
      <c r="G112" s="62"/>
      <c r="H112" s="66">
        <v>1</v>
      </c>
      <c r="I112" s="66">
        <v>1</v>
      </c>
      <c r="J112" s="66">
        <f t="shared" si="10"/>
        <v>1.0266882105565693</v>
      </c>
      <c r="K112" s="66">
        <f t="shared" si="10"/>
        <v>1.0228908302951045</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1"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C'!O13</f>
        <v>211477000</v>
      </c>
      <c r="E35" s="1" t="s">
        <v>48</v>
      </c>
    </row>
    <row r="36" spans="2:5" x14ac:dyDescent="0.25">
      <c r="B36" t="s">
        <v>70</v>
      </c>
      <c r="C36" s="84">
        <f>'Items B &amp; C'!P13</f>
        <v>207447000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C'!AB13</f>
        <v>10804000</v>
      </c>
      <c r="D60" s="67"/>
      <c r="E60" s="81">
        <f>'Items B &amp; C'!AD13</f>
        <v>200615000</v>
      </c>
      <c r="F60" s="81">
        <f>'Items B &amp; C'!AE13</f>
        <v>0</v>
      </c>
      <c r="G60" s="81">
        <f>'Items B &amp; C'!AF13</f>
        <v>57000</v>
      </c>
      <c r="N60" s="24"/>
    </row>
    <row r="61" spans="2:14" x14ac:dyDescent="0.25">
      <c r="B61" t="s">
        <v>79</v>
      </c>
      <c r="C61" s="81">
        <f>'Items B &amp; C'!AG13</f>
        <v>32000</v>
      </c>
      <c r="D61" s="67"/>
      <c r="E61" s="81">
        <f>'Items B &amp; C'!AI13</f>
        <v>0</v>
      </c>
      <c r="F61" s="81">
        <f>'Items B &amp; C'!AJ13</f>
        <v>0</v>
      </c>
      <c r="G61" s="81">
        <f>'Items B &amp; C'!AK13</f>
        <v>3998000</v>
      </c>
      <c r="N61" s="24"/>
    </row>
    <row r="64" spans="2:14" x14ac:dyDescent="0.25">
      <c r="B64" t="s">
        <v>88</v>
      </c>
      <c r="E64" s="1" t="s">
        <v>86</v>
      </c>
    </row>
    <row r="65" spans="2:5" x14ac:dyDescent="0.25">
      <c r="B65" t="s">
        <v>85</v>
      </c>
      <c r="C65" s="84">
        <v>95</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45</v>
      </c>
      <c r="E73" s="1" t="s">
        <v>103</v>
      </c>
    </row>
    <row r="74" spans="2:5" x14ac:dyDescent="0.25">
      <c r="B74" t="s">
        <v>94</v>
      </c>
      <c r="C74" s="84">
        <v>0</v>
      </c>
      <c r="E74" s="1" t="s">
        <v>104</v>
      </c>
    </row>
    <row r="75" spans="2:5" x14ac:dyDescent="0.25">
      <c r="B75" t="s">
        <v>95</v>
      </c>
      <c r="C75" s="84">
        <v>37</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6.9999999999999999E-4</v>
      </c>
      <c r="F96" s="83">
        <f t="shared" si="0"/>
        <v>4.0000000000000002E-4</v>
      </c>
      <c r="G96" s="25">
        <f>F96*12</f>
        <v>4.8000000000000004E-3</v>
      </c>
      <c r="H96" s="20">
        <v>1.0007134823777792</v>
      </c>
      <c r="I96" s="20">
        <v>1.0004355457107097</v>
      </c>
      <c r="J96" s="20">
        <f>J95*H96</f>
        <v>1.0007134823777792</v>
      </c>
      <c r="K96" s="20">
        <f t="shared" ref="K96:K107" si="1">K95*I96</f>
        <v>1.0004355457107097</v>
      </c>
      <c r="L96" s="21"/>
      <c r="N96" s="25"/>
      <c r="O96" s="19"/>
      <c r="P96" s="17"/>
      <c r="R96" s="17"/>
      <c r="S96" s="25"/>
      <c r="T96" s="18"/>
    </row>
    <row r="97" spans="2:20" x14ac:dyDescent="0.25">
      <c r="B97" t="s">
        <v>114</v>
      </c>
      <c r="C97" s="77">
        <v>44620</v>
      </c>
      <c r="E97" s="83">
        <f t="shared" si="0"/>
        <v>6.9999999999999999E-4</v>
      </c>
      <c r="F97" s="83">
        <f t="shared" si="0"/>
        <v>4.0000000000000002E-4</v>
      </c>
      <c r="G97" s="25">
        <f t="shared" ref="G97:G110" si="2">F97*12</f>
        <v>4.8000000000000004E-3</v>
      </c>
      <c r="H97" s="20">
        <v>1.0006581048243575</v>
      </c>
      <c r="I97" s="20">
        <v>1.0004066693672169</v>
      </c>
      <c r="J97" s="20">
        <f t="shared" ref="J97:J99" si="3">J96*H97</f>
        <v>1.0013720567483315</v>
      </c>
      <c r="K97" s="20">
        <f t="shared" si="1"/>
        <v>1.0008423922010252</v>
      </c>
      <c r="L97" s="21"/>
      <c r="N97" s="25"/>
      <c r="O97" s="19"/>
      <c r="P97" s="17"/>
      <c r="R97" s="17"/>
      <c r="S97" s="25"/>
      <c r="T97" s="18"/>
    </row>
    <row r="98" spans="2:20" x14ac:dyDescent="0.25">
      <c r="B98" t="s">
        <v>115</v>
      </c>
      <c r="C98" s="77">
        <v>44651</v>
      </c>
      <c r="E98" s="83">
        <f t="shared" si="0"/>
        <v>8.0000000000000004E-4</v>
      </c>
      <c r="F98" s="83">
        <f t="shared" si="0"/>
        <v>5.9999999999999995E-4</v>
      </c>
      <c r="G98" s="25">
        <f t="shared" si="2"/>
        <v>7.1999999999999998E-3</v>
      </c>
      <c r="H98" s="20">
        <v>1.0008000625548681</v>
      </c>
      <c r="I98" s="20">
        <v>1.0005672460922135</v>
      </c>
      <c r="J98" s="20">
        <f t="shared" si="3"/>
        <v>1.0021732170344271</v>
      </c>
      <c r="K98" s="20">
        <f t="shared" si="1"/>
        <v>1.0014101161369229</v>
      </c>
      <c r="L98" s="21"/>
      <c r="N98" s="25"/>
      <c r="O98" s="19"/>
      <c r="P98" s="17"/>
      <c r="R98" s="17"/>
      <c r="S98" s="25"/>
      <c r="T98" s="18"/>
    </row>
    <row r="99" spans="2:20" ht="15.75" thickBot="1" x14ac:dyDescent="0.3">
      <c r="B99" t="s">
        <v>116</v>
      </c>
      <c r="C99" s="77">
        <v>44651</v>
      </c>
      <c r="E99" s="100">
        <f>ROUND((J99/J95)-1,4)</f>
        <v>2.2000000000000001E-3</v>
      </c>
      <c r="F99" s="100">
        <f>ROUND((K99/K95)-1,4)</f>
        <v>1.4E-3</v>
      </c>
      <c r="G99" s="25"/>
      <c r="H99" s="66">
        <v>1</v>
      </c>
      <c r="I99" s="66">
        <v>1</v>
      </c>
      <c r="J99" s="66">
        <f t="shared" si="3"/>
        <v>1.0021732170344271</v>
      </c>
      <c r="K99" s="66">
        <f t="shared" si="1"/>
        <v>1.0014101161369229</v>
      </c>
      <c r="L99" s="21"/>
      <c r="N99" s="25"/>
      <c r="O99" s="19"/>
      <c r="R99" s="17"/>
      <c r="S99" s="25"/>
      <c r="T99" s="18"/>
    </row>
    <row r="100" spans="2:20" ht="15.75" thickTop="1" x14ac:dyDescent="0.25">
      <c r="B100" t="s">
        <v>117</v>
      </c>
      <c r="C100" s="77">
        <v>44681</v>
      </c>
      <c r="E100" s="99">
        <f t="shared" ref="E100:F102" si="4">ROUND(H100-1,4)</f>
        <v>8.9999999999999998E-4</v>
      </c>
      <c r="F100" s="99">
        <f t="shared" si="4"/>
        <v>6.9999999999999999E-4</v>
      </c>
      <c r="G100" s="25">
        <f t="shared" si="2"/>
        <v>8.3999999999999995E-3</v>
      </c>
      <c r="H100" s="20">
        <v>1.0009173182164566</v>
      </c>
      <c r="I100" s="20">
        <v>1.0007022225729756</v>
      </c>
      <c r="J100" s="20">
        <f>J99*H100</f>
        <v>1.0030925287824577</v>
      </c>
      <c r="K100" s="20">
        <f t="shared" si="1"/>
        <v>1.0021133289252804</v>
      </c>
      <c r="L100" s="21"/>
      <c r="N100" s="25"/>
      <c r="O100" s="19"/>
      <c r="R100" s="17"/>
      <c r="S100" s="25"/>
      <c r="T100" s="18"/>
    </row>
    <row r="101" spans="2:20" x14ac:dyDescent="0.25">
      <c r="B101" t="s">
        <v>118</v>
      </c>
      <c r="C101" s="77">
        <v>44712</v>
      </c>
      <c r="E101" s="83">
        <f t="shared" si="4"/>
        <v>1.1999999999999999E-3</v>
      </c>
      <c r="F101" s="83">
        <f t="shared" si="4"/>
        <v>1E-3</v>
      </c>
      <c r="G101" s="25">
        <f t="shared" si="2"/>
        <v>1.2E-2</v>
      </c>
      <c r="H101" s="20">
        <v>1.0012302128749886</v>
      </c>
      <c r="I101" s="20">
        <v>1.0009817458630692</v>
      </c>
      <c r="J101" s="20">
        <f t="shared" ref="J101:J107" si="5">J100*H101</f>
        <v>1.0043265461261708</v>
      </c>
      <c r="K101" s="20">
        <f t="shared" si="1"/>
        <v>1.0030971495402792</v>
      </c>
      <c r="L101" s="21"/>
      <c r="N101" s="25"/>
      <c r="O101" s="19"/>
      <c r="P101" s="17"/>
      <c r="R101" s="17"/>
      <c r="S101" s="25"/>
      <c r="T101" s="18"/>
    </row>
    <row r="102" spans="2:20" x14ac:dyDescent="0.25">
      <c r="B102" t="s">
        <v>119</v>
      </c>
      <c r="C102" s="77">
        <v>44742</v>
      </c>
      <c r="E102" s="83">
        <f t="shared" si="4"/>
        <v>1.5E-3</v>
      </c>
      <c r="F102" s="83">
        <f t="shared" si="4"/>
        <v>1.2999999999999999E-3</v>
      </c>
      <c r="G102" s="25">
        <f t="shared" si="2"/>
        <v>1.5599999999999999E-2</v>
      </c>
      <c r="H102" s="20">
        <v>1.0015157071899703</v>
      </c>
      <c r="I102" s="20">
        <v>1.0012774645180158</v>
      </c>
      <c r="J102" s="20">
        <f t="shared" si="5"/>
        <v>1.0058488110932122</v>
      </c>
      <c r="K102" s="20">
        <f t="shared" si="1"/>
        <v>1.0043785705569397</v>
      </c>
      <c r="L102" s="21"/>
      <c r="N102" s="25"/>
      <c r="O102" s="19"/>
      <c r="R102" s="17"/>
      <c r="S102" s="25"/>
      <c r="T102" s="18"/>
    </row>
    <row r="103" spans="2:20" ht="15.75" thickBot="1" x14ac:dyDescent="0.3">
      <c r="B103" t="s">
        <v>120</v>
      </c>
      <c r="C103" s="77">
        <v>44742</v>
      </c>
      <c r="E103" s="100">
        <f>ROUND((J103/J99)-1,4)</f>
        <v>3.7000000000000002E-3</v>
      </c>
      <c r="F103" s="100">
        <f>ROUND((K103/K99)-1,4)</f>
        <v>3.0000000000000001E-3</v>
      </c>
      <c r="G103" s="25"/>
      <c r="H103" s="66">
        <v>1</v>
      </c>
      <c r="I103" s="66">
        <v>1</v>
      </c>
      <c r="J103" s="66">
        <f t="shared" si="5"/>
        <v>1.0058488110932122</v>
      </c>
      <c r="K103" s="66">
        <f t="shared" si="1"/>
        <v>1.0043785705569397</v>
      </c>
      <c r="L103" s="21"/>
      <c r="N103" s="25"/>
      <c r="O103" s="19"/>
      <c r="R103" s="17"/>
      <c r="S103" s="25"/>
      <c r="T103" s="18"/>
    </row>
    <row r="104" spans="2:20" ht="15.75" thickTop="1" x14ac:dyDescent="0.25">
      <c r="B104" t="s">
        <v>121</v>
      </c>
      <c r="C104" s="77">
        <v>44773</v>
      </c>
      <c r="E104" s="99">
        <f t="shared" ref="E104:F106" si="6">ROUND(H104-1,4)</f>
        <v>2E-3</v>
      </c>
      <c r="F104" s="99">
        <f t="shared" si="6"/>
        <v>1.8E-3</v>
      </c>
      <c r="G104" s="25">
        <f t="shared" si="2"/>
        <v>2.1600000000000001E-2</v>
      </c>
      <c r="H104" s="20">
        <v>1.0020314096020484</v>
      </c>
      <c r="I104" s="20">
        <v>1.0017799647832368</v>
      </c>
      <c r="J104" s="20">
        <f t="shared" si="5"/>
        <v>1.0078921020262759</v>
      </c>
      <c r="K104" s="20">
        <f t="shared" si="1"/>
        <v>1.0061663290415688</v>
      </c>
      <c r="L104" s="21"/>
      <c r="N104" s="25"/>
      <c r="O104" s="19"/>
      <c r="P104" s="17"/>
      <c r="R104" s="17"/>
      <c r="S104" s="25"/>
      <c r="T104" s="18"/>
    </row>
    <row r="105" spans="2:20" x14ac:dyDescent="0.25">
      <c r="B105" t="s">
        <v>122</v>
      </c>
      <c r="C105" s="77">
        <v>44804</v>
      </c>
      <c r="E105" s="83">
        <f t="shared" si="6"/>
        <v>2.5999999999999999E-3</v>
      </c>
      <c r="F105" s="83">
        <f t="shared" si="6"/>
        <v>2.3E-3</v>
      </c>
      <c r="G105" s="25">
        <f t="shared" si="2"/>
        <v>2.76E-2</v>
      </c>
      <c r="H105" s="20">
        <v>1.0025524983680481</v>
      </c>
      <c r="I105" s="20">
        <v>1.0022922517109771</v>
      </c>
      <c r="J105" s="20">
        <f t="shared" si="5"/>
        <v>1.0104647449718664</v>
      </c>
      <c r="K105" s="20">
        <f t="shared" si="1"/>
        <v>1.0084727155308419</v>
      </c>
      <c r="L105" s="21"/>
      <c r="N105" s="25"/>
      <c r="O105" s="19"/>
      <c r="R105" s="17"/>
      <c r="S105" s="25"/>
      <c r="T105" s="18"/>
    </row>
    <row r="106" spans="2:20" x14ac:dyDescent="0.25">
      <c r="B106" t="s">
        <v>123</v>
      </c>
      <c r="C106" s="77">
        <v>44834</v>
      </c>
      <c r="E106" s="83">
        <f t="shared" si="6"/>
        <v>2.8E-3</v>
      </c>
      <c r="F106" s="83">
        <f t="shared" si="6"/>
        <v>2.5000000000000001E-3</v>
      </c>
      <c r="G106" s="25">
        <f t="shared" si="2"/>
        <v>0.03</v>
      </c>
      <c r="H106" s="20">
        <v>1.0027629889258678</v>
      </c>
      <c r="I106" s="20">
        <v>1.0025474539237655</v>
      </c>
      <c r="J106" s="20">
        <f t="shared" si="5"/>
        <v>1.0132566478722036</v>
      </c>
      <c r="K106" s="20">
        <f t="shared" si="1"/>
        <v>1.0110417533070315</v>
      </c>
      <c r="L106" s="21"/>
      <c r="N106" s="25"/>
      <c r="O106" s="19"/>
      <c r="R106" s="17"/>
      <c r="S106" s="25"/>
      <c r="T106" s="18"/>
    </row>
    <row r="107" spans="2:20" ht="15.75" thickBot="1" x14ac:dyDescent="0.3">
      <c r="B107" t="s">
        <v>124</v>
      </c>
      <c r="C107" s="77">
        <v>44834</v>
      </c>
      <c r="E107" s="100">
        <f>ROUND((J107/J103)-1,4)</f>
        <v>7.4000000000000003E-3</v>
      </c>
      <c r="F107" s="100">
        <f>ROUND((K107/K103)-1,4)</f>
        <v>6.6E-3</v>
      </c>
      <c r="G107" s="25"/>
      <c r="H107" s="66">
        <v>1</v>
      </c>
      <c r="I107" s="66">
        <v>1</v>
      </c>
      <c r="J107" s="66">
        <f t="shared" si="5"/>
        <v>1.0132566478722036</v>
      </c>
      <c r="K107" s="66">
        <f t="shared" si="1"/>
        <v>1.0110417533070315</v>
      </c>
      <c r="L107" s="21"/>
      <c r="N107" s="25"/>
      <c r="O107" s="19"/>
      <c r="P107" s="17"/>
      <c r="R107" s="17"/>
      <c r="S107" s="25"/>
      <c r="T107" s="18"/>
    </row>
    <row r="108" spans="2:20" ht="15.75" thickTop="1" x14ac:dyDescent="0.25">
      <c r="B108" t="s">
        <v>125</v>
      </c>
      <c r="C108" s="77">
        <v>44865</v>
      </c>
      <c r="E108" s="99">
        <f t="shared" ref="E108:F110" si="7">ROUND(H108-1,4)</f>
        <v>3.3E-3</v>
      </c>
      <c r="F108" s="99">
        <f t="shared" si="7"/>
        <v>3.0000000000000001E-3</v>
      </c>
      <c r="G108" s="25">
        <f t="shared" si="2"/>
        <v>3.6000000000000004E-2</v>
      </c>
      <c r="H108" s="122">
        <v>1.0033339672340633</v>
      </c>
      <c r="I108" s="122">
        <v>1.0030403149953957</v>
      </c>
      <c r="J108" s="20">
        <f>J107*H108</f>
        <v>1.0166348123359064</v>
      </c>
      <c r="K108" s="20">
        <f t="shared" ref="K108:K110" si="8">K107*I108</f>
        <v>1.0141156387105821</v>
      </c>
    </row>
    <row r="109" spans="2:20" x14ac:dyDescent="0.25">
      <c r="B109" t="s">
        <v>126</v>
      </c>
      <c r="C109" s="77">
        <v>44895</v>
      </c>
      <c r="E109" s="83">
        <f t="shared" si="7"/>
        <v>3.8E-3</v>
      </c>
      <c r="F109" s="83">
        <f t="shared" si="7"/>
        <v>3.5000000000000001E-3</v>
      </c>
      <c r="G109" s="25">
        <f t="shared" si="2"/>
        <v>4.2000000000000003E-2</v>
      </c>
      <c r="H109" s="122">
        <v>1.0038469042420279</v>
      </c>
      <c r="I109" s="122">
        <v>1.0035103594898063</v>
      </c>
      <c r="J109" s="20">
        <f t="shared" ref="J109:J110" si="9">J108*H109</f>
        <v>1.0205457091080747</v>
      </c>
      <c r="K109" s="20">
        <f t="shared" si="8"/>
        <v>1.0176755491666907</v>
      </c>
    </row>
    <row r="110" spans="2:20" x14ac:dyDescent="0.25">
      <c r="B110" t="s">
        <v>127</v>
      </c>
      <c r="C110" s="77">
        <v>44926</v>
      </c>
      <c r="E110" s="83">
        <f t="shared" si="7"/>
        <v>4.4000000000000003E-3</v>
      </c>
      <c r="F110" s="83">
        <f t="shared" si="7"/>
        <v>4.1000000000000003E-3</v>
      </c>
      <c r="G110" s="25">
        <f t="shared" si="2"/>
        <v>4.9200000000000008E-2</v>
      </c>
      <c r="H110" s="122">
        <v>1.0043609500847623</v>
      </c>
      <c r="I110" s="122">
        <v>1.0040883022768921</v>
      </c>
      <c r="J110" s="20">
        <f t="shared" si="9"/>
        <v>1.0249962580047134</v>
      </c>
      <c r="K110" s="20">
        <f t="shared" si="8"/>
        <v>1.0218361144314863</v>
      </c>
    </row>
    <row r="111" spans="2:20" ht="15.75" thickBot="1" x14ac:dyDescent="0.3">
      <c r="B111" t="s">
        <v>128</v>
      </c>
      <c r="C111" s="77">
        <v>44926</v>
      </c>
      <c r="E111" s="100">
        <f>ROUND((J111/J107)-1,4)</f>
        <v>1.1599999999999999E-2</v>
      </c>
      <c r="F111" s="100">
        <f>ROUND((K111/K107)-1,4)</f>
        <v>1.0699999999999999E-2</v>
      </c>
      <c r="G111" s="62"/>
      <c r="H111" s="66">
        <v>1</v>
      </c>
      <c r="I111" s="66">
        <v>1</v>
      </c>
      <c r="J111" s="66">
        <f t="shared" ref="J111:K112" si="10">J110*H111</f>
        <v>1.0249962580047134</v>
      </c>
      <c r="K111" s="66">
        <f t="shared" si="10"/>
        <v>1.0218361144314863</v>
      </c>
    </row>
    <row r="112" spans="2:20" ht="15.75" thickTop="1" x14ac:dyDescent="0.25">
      <c r="B112" t="s">
        <v>129</v>
      </c>
      <c r="C112" s="77">
        <v>44926</v>
      </c>
      <c r="E112" s="83">
        <f>ROUND(J112-1,4)</f>
        <v>2.5000000000000001E-2</v>
      </c>
      <c r="F112" s="83">
        <f>ROUND(K112-1,4)</f>
        <v>2.18E-2</v>
      </c>
      <c r="G112" s="62"/>
      <c r="H112" s="66">
        <v>1</v>
      </c>
      <c r="I112" s="66">
        <v>1</v>
      </c>
      <c r="J112" s="66">
        <f t="shared" si="10"/>
        <v>1.0249962580047134</v>
      </c>
      <c r="K112" s="66">
        <f t="shared" si="10"/>
        <v>1.0218361144314863</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90"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417</v>
      </c>
      <c r="B1" s="7" t="s">
        <v>34</v>
      </c>
    </row>
    <row r="2" spans="1:3" x14ac:dyDescent="0.25">
      <c r="B2" s="1" t="s">
        <v>50</v>
      </c>
    </row>
    <row r="4" spans="1:3" x14ac:dyDescent="0.25">
      <c r="B4" s="5" t="s">
        <v>51</v>
      </c>
    </row>
    <row r="5" spans="1:3" x14ac:dyDescent="0.25">
      <c r="B5" s="5"/>
    </row>
    <row r="6" spans="1:3" x14ac:dyDescent="0.25">
      <c r="B6" s="10" t="s">
        <v>66</v>
      </c>
      <c r="C6" s="37" t="s">
        <v>415</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C'!O14</f>
        <v>101745000</v>
      </c>
      <c r="E35" s="1" t="s">
        <v>48</v>
      </c>
    </row>
    <row r="36" spans="2:5" x14ac:dyDescent="0.25">
      <c r="B36" t="s">
        <v>70</v>
      </c>
      <c r="C36" s="84">
        <f>'Items B &amp; C'!P14</f>
        <v>92484000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C'!AB14</f>
        <v>12991000</v>
      </c>
      <c r="D60" s="67"/>
      <c r="E60" s="81">
        <f>'Items B &amp; C'!AD14</f>
        <v>88750000</v>
      </c>
      <c r="F60" s="81">
        <f>'Items B &amp; C'!AE14</f>
        <v>0</v>
      </c>
      <c r="G60" s="81">
        <f>'Items B &amp; C'!AF14</f>
        <v>4000</v>
      </c>
      <c r="N60" s="24"/>
    </row>
    <row r="61" spans="2:14" x14ac:dyDescent="0.25">
      <c r="B61" t="s">
        <v>79</v>
      </c>
      <c r="C61" s="81">
        <f>'Items B &amp; C'!AG14</f>
        <v>78000</v>
      </c>
      <c r="D61" s="67"/>
      <c r="E61" s="81">
        <f>'Items B &amp; C'!AI14</f>
        <v>0</v>
      </c>
      <c r="F61" s="81">
        <f>'Items B &amp; C'!AJ14</f>
        <v>0</v>
      </c>
      <c r="G61" s="81">
        <f>'Items B &amp; C'!AK14</f>
        <v>9183000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55</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44</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1.1000000000000001E-3</v>
      </c>
      <c r="F96" s="83">
        <f t="shared" si="0"/>
        <v>8.9999999999999998E-4</v>
      </c>
      <c r="G96" s="25">
        <f>F96*12</f>
        <v>1.0800000000000001E-2</v>
      </c>
      <c r="H96" s="20">
        <v>1.0011081474171208</v>
      </c>
      <c r="I96" s="20">
        <v>1.0009361715281919</v>
      </c>
      <c r="J96" s="20">
        <f>J95*H96</f>
        <v>1.0011081474171208</v>
      </c>
      <c r="K96" s="20">
        <f t="shared" ref="K96:K107" si="1">K95*I96</f>
        <v>1.0009361715281919</v>
      </c>
      <c r="L96" s="21"/>
      <c r="N96" s="25"/>
      <c r="O96" s="19"/>
      <c r="P96" s="17"/>
      <c r="R96" s="17"/>
      <c r="S96" s="25"/>
      <c r="T96" s="18"/>
    </row>
    <row r="97" spans="2:20" x14ac:dyDescent="0.25">
      <c r="B97" t="s">
        <v>114</v>
      </c>
      <c r="C97" s="77">
        <v>44620</v>
      </c>
      <c r="E97" s="83">
        <f t="shared" si="0"/>
        <v>1E-3</v>
      </c>
      <c r="F97" s="83">
        <f t="shared" si="0"/>
        <v>8.9999999999999998E-4</v>
      </c>
      <c r="G97" s="25">
        <f t="shared" ref="G97:G110" si="2">F97*12</f>
        <v>1.0800000000000001E-2</v>
      </c>
      <c r="H97" s="20">
        <v>1.0010093021515469</v>
      </c>
      <c r="I97" s="20">
        <v>1.0008783938182135</v>
      </c>
      <c r="J97" s="20">
        <f t="shared" ref="J97:J99" si="3">J96*H97</f>
        <v>1.0021185680242402</v>
      </c>
      <c r="K97" s="20">
        <f t="shared" si="1"/>
        <v>1.0018153876736886</v>
      </c>
      <c r="L97" s="21"/>
      <c r="N97" s="25"/>
      <c r="O97" s="19"/>
      <c r="P97" s="17"/>
      <c r="R97" s="17"/>
      <c r="S97" s="25"/>
      <c r="T97" s="18"/>
    </row>
    <row r="98" spans="2:20" x14ac:dyDescent="0.25">
      <c r="B98" t="s">
        <v>115</v>
      </c>
      <c r="C98" s="77">
        <v>44651</v>
      </c>
      <c r="E98" s="83">
        <f t="shared" si="0"/>
        <v>1.1999999999999999E-3</v>
      </c>
      <c r="F98" s="83">
        <f t="shared" si="0"/>
        <v>1E-3</v>
      </c>
      <c r="G98" s="25">
        <f t="shared" si="2"/>
        <v>1.2E-2</v>
      </c>
      <c r="H98" s="20">
        <v>1.001223534374609</v>
      </c>
      <c r="I98" s="20">
        <v>1.0009716517079423</v>
      </c>
      <c r="J98" s="20">
        <f t="shared" si="3"/>
        <v>1.0033446945396518</v>
      </c>
      <c r="K98" s="20">
        <f t="shared" si="1"/>
        <v>1.0027888033061647</v>
      </c>
      <c r="L98" s="21"/>
      <c r="N98" s="25"/>
      <c r="O98" s="19"/>
      <c r="P98" s="17"/>
      <c r="R98" s="17"/>
      <c r="S98" s="25"/>
      <c r="T98" s="18"/>
    </row>
    <row r="99" spans="2:20" ht="15.75" thickBot="1" x14ac:dyDescent="0.3">
      <c r="B99" t="s">
        <v>116</v>
      </c>
      <c r="C99" s="77">
        <v>44651</v>
      </c>
      <c r="E99" s="100">
        <f>ROUND((J99/J95)-1,4)</f>
        <v>3.3E-3</v>
      </c>
      <c r="F99" s="100">
        <f>ROUND((K99/K95)-1,4)</f>
        <v>2.8E-3</v>
      </c>
      <c r="G99" s="25"/>
      <c r="H99" s="66">
        <v>1</v>
      </c>
      <c r="I99" s="66">
        <v>1</v>
      </c>
      <c r="J99" s="66">
        <f t="shared" si="3"/>
        <v>1.0033446945396518</v>
      </c>
      <c r="K99" s="66">
        <f t="shared" si="1"/>
        <v>1.0027888033061647</v>
      </c>
      <c r="L99" s="21"/>
      <c r="N99" s="25"/>
      <c r="O99" s="19"/>
      <c r="R99" s="17"/>
      <c r="S99" s="25"/>
      <c r="T99" s="18"/>
    </row>
    <row r="100" spans="2:20" ht="15.75" thickTop="1" x14ac:dyDescent="0.25">
      <c r="B100" t="s">
        <v>117</v>
      </c>
      <c r="C100" s="77">
        <v>44681</v>
      </c>
      <c r="E100" s="99">
        <f t="shared" ref="E100:F102" si="4">ROUND(H100-1,4)</f>
        <v>1.5E-3</v>
      </c>
      <c r="F100" s="99">
        <f t="shared" si="4"/>
        <v>1.2999999999999999E-3</v>
      </c>
      <c r="G100" s="25">
        <f t="shared" si="2"/>
        <v>1.5599999999999999E-2</v>
      </c>
      <c r="H100" s="20">
        <v>1.0014801886371849</v>
      </c>
      <c r="I100" s="20">
        <v>1.0012876459209044</v>
      </c>
      <c r="J100" s="20">
        <f>J99*H100</f>
        <v>1.0048298339556891</v>
      </c>
      <c r="K100" s="20">
        <f t="shared" si="1"/>
        <v>1.0040800402182704</v>
      </c>
      <c r="L100" s="21"/>
      <c r="N100" s="25"/>
      <c r="O100" s="19"/>
      <c r="R100" s="17"/>
      <c r="S100" s="25"/>
      <c r="T100" s="18"/>
    </row>
    <row r="101" spans="2:20" x14ac:dyDescent="0.25">
      <c r="B101" t="s">
        <v>118</v>
      </c>
      <c r="C101" s="77">
        <v>44712</v>
      </c>
      <c r="E101" s="83">
        <f t="shared" si="4"/>
        <v>1.9E-3</v>
      </c>
      <c r="F101" s="83">
        <f t="shared" si="4"/>
        <v>1.6000000000000001E-3</v>
      </c>
      <c r="G101" s="25">
        <f t="shared" si="2"/>
        <v>1.9200000000000002E-2</v>
      </c>
      <c r="H101" s="20">
        <v>1.0019297418858168</v>
      </c>
      <c r="I101" s="20">
        <v>1.0016433284413724</v>
      </c>
      <c r="J101" s="20">
        <f t="shared" ref="J101:J107" si="5">J100*H101</f>
        <v>1.0067688961743919</v>
      </c>
      <c r="K101" s="20">
        <f t="shared" si="1"/>
        <v>1.0057300735057753</v>
      </c>
      <c r="L101" s="21"/>
      <c r="N101" s="25"/>
      <c r="O101" s="19"/>
      <c r="P101" s="17"/>
      <c r="R101" s="17"/>
      <c r="S101" s="25"/>
      <c r="T101" s="18"/>
    </row>
    <row r="102" spans="2:20" x14ac:dyDescent="0.25">
      <c r="B102" t="s">
        <v>119</v>
      </c>
      <c r="C102" s="77">
        <v>44742</v>
      </c>
      <c r="E102" s="83">
        <f t="shared" si="4"/>
        <v>2E-3</v>
      </c>
      <c r="F102" s="83">
        <f t="shared" si="4"/>
        <v>1.6000000000000001E-3</v>
      </c>
      <c r="G102" s="25">
        <f t="shared" si="2"/>
        <v>1.9200000000000002E-2</v>
      </c>
      <c r="H102" s="20">
        <v>1.0019640393194527</v>
      </c>
      <c r="I102" s="20">
        <v>1.0015877067638972</v>
      </c>
      <c r="J102" s="20">
        <f t="shared" si="5"/>
        <v>1.0087462298720804</v>
      </c>
      <c r="K102" s="20">
        <f t="shared" si="1"/>
        <v>1.0073268779461353</v>
      </c>
      <c r="L102" s="21"/>
      <c r="N102" s="25"/>
      <c r="O102" s="19"/>
      <c r="R102" s="17"/>
      <c r="S102" s="25"/>
      <c r="T102" s="18"/>
    </row>
    <row r="103" spans="2:20" ht="15.75" thickBot="1" x14ac:dyDescent="0.3">
      <c r="B103" t="s">
        <v>120</v>
      </c>
      <c r="C103" s="77">
        <v>44742</v>
      </c>
      <c r="E103" s="100">
        <f>ROUND((J103/J99)-1,4)</f>
        <v>5.4000000000000003E-3</v>
      </c>
      <c r="F103" s="100">
        <f>ROUND((K103/K99)-1,4)</f>
        <v>4.4999999999999997E-3</v>
      </c>
      <c r="G103" s="25"/>
      <c r="H103" s="66">
        <v>1</v>
      </c>
      <c r="I103" s="66">
        <v>1</v>
      </c>
      <c r="J103" s="66">
        <f t="shared" si="5"/>
        <v>1.0087462298720804</v>
      </c>
      <c r="K103" s="66">
        <f t="shared" si="1"/>
        <v>1.0073268779461353</v>
      </c>
      <c r="L103" s="21"/>
      <c r="N103" s="25"/>
      <c r="O103" s="19"/>
      <c r="R103" s="17"/>
      <c r="S103" s="25"/>
      <c r="T103" s="18"/>
    </row>
    <row r="104" spans="2:20" ht="15.75" thickTop="1" x14ac:dyDescent="0.25">
      <c r="B104" t="s">
        <v>121</v>
      </c>
      <c r="C104" s="77">
        <v>44773</v>
      </c>
      <c r="E104" s="99">
        <f t="shared" ref="E104:F106" si="6">ROUND(H104-1,4)</f>
        <v>2.7000000000000001E-3</v>
      </c>
      <c r="F104" s="99">
        <f t="shared" si="6"/>
        <v>2.3999999999999998E-3</v>
      </c>
      <c r="G104" s="25">
        <f t="shared" si="2"/>
        <v>2.8799999999999999E-2</v>
      </c>
      <c r="H104" s="20">
        <v>1.0027386681203132</v>
      </c>
      <c r="I104" s="20">
        <v>1.0023537994536464</v>
      </c>
      <c r="J104" s="20">
        <f t="shared" si="5"/>
        <v>1.0115088510133172</v>
      </c>
      <c r="K104" s="20">
        <f t="shared" si="1"/>
        <v>1.0096979234010883</v>
      </c>
      <c r="L104" s="21"/>
      <c r="N104" s="25"/>
      <c r="O104" s="19"/>
      <c r="P104" s="17"/>
      <c r="R104" s="17"/>
      <c r="S104" s="25"/>
      <c r="T104" s="18"/>
    </row>
    <row r="105" spans="2:20" x14ac:dyDescent="0.25">
      <c r="B105" t="s">
        <v>122</v>
      </c>
      <c r="C105" s="77">
        <v>44804</v>
      </c>
      <c r="E105" s="83">
        <f t="shared" si="6"/>
        <v>3.3999999999999998E-3</v>
      </c>
      <c r="F105" s="83">
        <f t="shared" si="6"/>
        <v>3.0000000000000001E-3</v>
      </c>
      <c r="G105" s="25">
        <f t="shared" si="2"/>
        <v>3.6000000000000004E-2</v>
      </c>
      <c r="H105" s="20">
        <v>1.0033973764992803</v>
      </c>
      <c r="I105" s="20">
        <v>1.0029727553881691</v>
      </c>
      <c r="J105" s="20">
        <f t="shared" si="5"/>
        <v>1.0149453274125639</v>
      </c>
      <c r="K105" s="20">
        <f t="shared" si="1"/>
        <v>1.0126995083433021</v>
      </c>
      <c r="L105" s="21"/>
      <c r="N105" s="25"/>
      <c r="O105" s="19"/>
      <c r="R105" s="17"/>
      <c r="S105" s="25"/>
      <c r="T105" s="18"/>
    </row>
    <row r="106" spans="2:20" x14ac:dyDescent="0.25">
      <c r="B106" t="s">
        <v>123</v>
      </c>
      <c r="C106" s="77">
        <v>44834</v>
      </c>
      <c r="E106" s="83">
        <f t="shared" si="6"/>
        <v>3.2000000000000002E-3</v>
      </c>
      <c r="F106" s="83">
        <f t="shared" si="6"/>
        <v>2.8E-3</v>
      </c>
      <c r="G106" s="25">
        <f t="shared" si="2"/>
        <v>3.3599999999999998E-2</v>
      </c>
      <c r="H106" s="20">
        <v>1.0031973069520244</v>
      </c>
      <c r="I106" s="20">
        <v>1.0027830400631355</v>
      </c>
      <c r="J106" s="20">
        <f t="shared" si="5"/>
        <v>1.0181904191638247</v>
      </c>
      <c r="K106" s="20">
        <f t="shared" si="1"/>
        <v>1.0155178916469392</v>
      </c>
      <c r="L106" s="21"/>
      <c r="N106" s="25"/>
      <c r="O106" s="19"/>
      <c r="R106" s="17"/>
      <c r="S106" s="25"/>
      <c r="T106" s="18"/>
    </row>
    <row r="107" spans="2:20" ht="15.75" thickBot="1" x14ac:dyDescent="0.3">
      <c r="B107" t="s">
        <v>124</v>
      </c>
      <c r="C107" s="77">
        <v>44834</v>
      </c>
      <c r="E107" s="100">
        <f>ROUND((J107/J103)-1,4)</f>
        <v>9.4000000000000004E-3</v>
      </c>
      <c r="F107" s="100">
        <f>ROUND((K107/K103)-1,4)</f>
        <v>8.0999999999999996E-3</v>
      </c>
      <c r="G107" s="25"/>
      <c r="H107" s="66">
        <v>1</v>
      </c>
      <c r="I107" s="66">
        <v>1</v>
      </c>
      <c r="J107" s="66">
        <f t="shared" si="5"/>
        <v>1.0181904191638247</v>
      </c>
      <c r="K107" s="66">
        <f t="shared" si="1"/>
        <v>1.0155178916469392</v>
      </c>
      <c r="L107" s="21"/>
      <c r="N107" s="25"/>
      <c r="O107" s="19"/>
      <c r="P107" s="17"/>
      <c r="R107" s="17"/>
      <c r="S107" s="25"/>
      <c r="T107" s="18"/>
    </row>
    <row r="108" spans="2:20" ht="15.75" thickTop="1" x14ac:dyDescent="0.25">
      <c r="B108" t="s">
        <v>125</v>
      </c>
      <c r="C108" s="77">
        <v>44865</v>
      </c>
      <c r="E108" s="99">
        <f t="shared" ref="E108:F110" si="7">ROUND(H108-1,4)</f>
        <v>3.8999999999999998E-3</v>
      </c>
      <c r="F108" s="99">
        <f t="shared" si="7"/>
        <v>3.7000000000000002E-3</v>
      </c>
      <c r="G108" s="25">
        <f t="shared" si="2"/>
        <v>4.4400000000000002E-2</v>
      </c>
      <c r="H108" s="122">
        <v>1.0038820522486016</v>
      </c>
      <c r="I108" s="122">
        <v>1.0036870204696844</v>
      </c>
      <c r="J108" s="20">
        <f>J107*H108</f>
        <v>1.0221430875700441</v>
      </c>
      <c r="K108" s="20">
        <f t="shared" ref="K108:K110" si="8">K107*I108</f>
        <v>1.0192621269007722</v>
      </c>
    </row>
    <row r="109" spans="2:20" x14ac:dyDescent="0.25">
      <c r="B109" t="s">
        <v>126</v>
      </c>
      <c r="C109" s="77">
        <v>44895</v>
      </c>
      <c r="E109" s="83">
        <f t="shared" si="7"/>
        <v>4.4999999999999997E-3</v>
      </c>
      <c r="F109" s="83">
        <f t="shared" si="7"/>
        <v>4.1000000000000003E-3</v>
      </c>
      <c r="G109" s="25">
        <f t="shared" si="2"/>
        <v>4.9200000000000008E-2</v>
      </c>
      <c r="H109" s="122">
        <v>1.0044822465119096</v>
      </c>
      <c r="I109" s="122">
        <v>1.0041132012894491</v>
      </c>
      <c r="J109" s="20">
        <f t="shared" ref="J109:J110" si="9">J108*H109</f>
        <v>1.0267245848589774</v>
      </c>
      <c r="K109" s="20">
        <f t="shared" si="8"/>
        <v>1.0234545571954272</v>
      </c>
    </row>
    <row r="110" spans="2:20" x14ac:dyDescent="0.25">
      <c r="B110" t="s">
        <v>127</v>
      </c>
      <c r="C110" s="77">
        <v>44926</v>
      </c>
      <c r="E110" s="83">
        <f t="shared" si="7"/>
        <v>4.7999999999999996E-3</v>
      </c>
      <c r="F110" s="83">
        <f t="shared" si="7"/>
        <v>4.1999999999999997E-3</v>
      </c>
      <c r="G110" s="25">
        <f t="shared" si="2"/>
        <v>5.04E-2</v>
      </c>
      <c r="H110" s="122">
        <v>1.004774531961304</v>
      </c>
      <c r="I110" s="122">
        <v>1.00421394100408</v>
      </c>
      <c r="J110" s="20">
        <f t="shared" si="9"/>
        <v>1.0316267142048432</v>
      </c>
      <c r="K110" s="20">
        <f t="shared" si="8"/>
        <v>1.0277673343198055</v>
      </c>
    </row>
    <row r="111" spans="2:20" ht="15.75" thickBot="1" x14ac:dyDescent="0.3">
      <c r="B111" t="s">
        <v>128</v>
      </c>
      <c r="C111" s="77">
        <v>44926</v>
      </c>
      <c r="E111" s="100">
        <f>ROUND((J111/J107)-1,4)</f>
        <v>1.32E-2</v>
      </c>
      <c r="F111" s="100">
        <f>ROUND((K111/K107)-1,4)</f>
        <v>1.21E-2</v>
      </c>
      <c r="G111" s="62"/>
      <c r="H111" s="66">
        <v>1</v>
      </c>
      <c r="I111" s="66">
        <v>1</v>
      </c>
      <c r="J111" s="66">
        <f t="shared" ref="J111:K112" si="10">J110*H111</f>
        <v>1.0316267142048432</v>
      </c>
      <c r="K111" s="66">
        <f t="shared" si="10"/>
        <v>1.0277673343198055</v>
      </c>
    </row>
    <row r="112" spans="2:20" ht="15.75" thickTop="1" x14ac:dyDescent="0.25">
      <c r="B112" t="s">
        <v>129</v>
      </c>
      <c r="C112" s="77">
        <v>44926</v>
      </c>
      <c r="E112" s="83">
        <f>ROUND(J112-1,4)</f>
        <v>3.1600000000000003E-2</v>
      </c>
      <c r="F112" s="83">
        <f>ROUND(K112-1,4)</f>
        <v>2.7799999999999998E-2</v>
      </c>
      <c r="G112" s="62"/>
      <c r="H112" s="66">
        <v>1</v>
      </c>
      <c r="I112" s="66">
        <v>1</v>
      </c>
      <c r="J112" s="66">
        <f t="shared" si="10"/>
        <v>1.0316267142048432</v>
      </c>
      <c r="K112" s="66">
        <f t="shared" si="10"/>
        <v>1.0277673343198055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Questions for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Q364</vt:lpstr>
      <vt:lpstr>Section 1b - Prv Fnd Prime QX</vt:lpstr>
      <vt:lpstr>Section 1b - Prv Fnd Prime A1</vt:lpstr>
      <vt:lpstr>Section 1b - Prv Fnd Prime 2YIG</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2023-01-13T19:43:58Z</dcterms:modified>
</cp:coreProperties>
</file>