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13_ncr:1_{5F5A4A98-371A-49EB-87A0-E74C857A155F}" xr6:coauthVersionLast="47" xr6:coauthVersionMax="47" xr10:uidLastSave="{00000000-0000-0000-0000-000000000000}"/>
  <bookViews>
    <workbookView xWindow="-110" yWindow="-110" windowWidth="19420" windowHeight="10300" tabRatio="923" activeTab="3"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A1" sheetId="36" r:id="rId11"/>
    <sheet name="Section 1b - Prv Fnd Prime 2YIG" sheetId="37" r:id="rId12"/>
    <sheet name="Section 1b - Prv Fnd MMT T" sheetId="34" r:id="rId13"/>
    <sheet name="Section 1c All Hedge Funds" sheetId="35"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Q1" sheetId="22" r:id="rId22"/>
    <sheet name="Sec 3 Item D-E Prime Q1" sheetId="23" r:id="rId23"/>
    <sheet name="Sec 3 Item A-C Prime MIG" sheetId="24" r:id="rId24"/>
    <sheet name="Sec 3 Item D-E Prime MIG" sheetId="25" r:id="rId25"/>
    <sheet name="Sec 3 Item A-C Prime QX" sheetId="29" r:id="rId26"/>
    <sheet name="Sec 3 Item D-E Prime QX" sheetId="30" r:id="rId27"/>
    <sheet name="Sec 3 Item A-C Prime Q364" sheetId="32" r:id="rId28"/>
    <sheet name="Sec 3 Item D-E Prime Q364" sheetId="33" r:id="rId29"/>
  </sheets>
  <externalReferences>
    <externalReference r:id="rId30"/>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37" l="1"/>
  <c r="K99" i="37" s="1"/>
  <c r="K100" i="37" s="1"/>
  <c r="K101" i="37" s="1"/>
  <c r="K102" i="37" s="1"/>
  <c r="K103" i="37" s="1"/>
  <c r="K104" i="37" s="1"/>
  <c r="K105" i="37" s="1"/>
  <c r="K106" i="37" s="1"/>
  <c r="K107" i="37" s="1"/>
  <c r="K108" i="37" s="1"/>
  <c r="K109" i="37" s="1"/>
  <c r="K110" i="37" s="1"/>
  <c r="K111" i="37" s="1"/>
  <c r="K112" i="37" s="1"/>
  <c r="K97" i="37"/>
  <c r="J97" i="37"/>
  <c r="J98" i="37" s="1"/>
  <c r="J99" i="37" s="1"/>
  <c r="J100" i="37" s="1"/>
  <c r="J101" i="37" s="1"/>
  <c r="J102" i="37" s="1"/>
  <c r="J103" i="37" s="1"/>
  <c r="J104" i="37" s="1"/>
  <c r="J105" i="37" s="1"/>
  <c r="J106" i="37" s="1"/>
  <c r="J107" i="37" s="1"/>
  <c r="J108" i="37" s="1"/>
  <c r="J109" i="37" s="1"/>
  <c r="J110" i="37" s="1"/>
  <c r="J111" i="37" s="1"/>
  <c r="J112" i="37" s="1"/>
  <c r="K96" i="37"/>
  <c r="J96" i="37"/>
  <c r="K95" i="37"/>
  <c r="J95" i="37"/>
  <c r="K95" i="36"/>
  <c r="K96" i="36" s="1"/>
  <c r="K97" i="36" s="1"/>
  <c r="K98" i="36" s="1"/>
  <c r="K99" i="36" s="1"/>
  <c r="K100" i="36" s="1"/>
  <c r="K101" i="36" s="1"/>
  <c r="K102" i="36" s="1"/>
  <c r="K103" i="36" s="1"/>
  <c r="K104" i="36" s="1"/>
  <c r="K105" i="36" s="1"/>
  <c r="K106" i="36" s="1"/>
  <c r="K107" i="36" s="1"/>
  <c r="K108" i="36" s="1"/>
  <c r="K109" i="36" s="1"/>
  <c r="K110" i="36" s="1"/>
  <c r="K111" i="36" s="1"/>
  <c r="K112" i="36" s="1"/>
  <c r="J95" i="36"/>
  <c r="J96" i="36" s="1"/>
  <c r="J97" i="36" s="1"/>
  <c r="J98" i="36" s="1"/>
  <c r="J99" i="36" s="1"/>
  <c r="J100" i="36" s="1"/>
  <c r="J101" i="36" s="1"/>
  <c r="J102" i="36" s="1"/>
  <c r="J103" i="36" s="1"/>
  <c r="J104" i="36" s="1"/>
  <c r="J105" i="36" s="1"/>
  <c r="J106" i="36" s="1"/>
  <c r="J107" i="36" s="1"/>
  <c r="J108" i="36" s="1"/>
  <c r="J109" i="36" s="1"/>
  <c r="J110" i="36" s="1"/>
  <c r="J111" i="36" s="1"/>
  <c r="J112" i="36" s="1"/>
  <c r="K95" i="28"/>
  <c r="K96" i="28" s="1"/>
  <c r="K97" i="28" s="1"/>
  <c r="K98" i="28" s="1"/>
  <c r="K99" i="28" s="1"/>
  <c r="K100" i="28" s="1"/>
  <c r="K101" i="28" s="1"/>
  <c r="K102" i="28" s="1"/>
  <c r="K103" i="28" s="1"/>
  <c r="K104" i="28" s="1"/>
  <c r="K105" i="28" s="1"/>
  <c r="K106" i="28" s="1"/>
  <c r="K107" i="28" s="1"/>
  <c r="K108" i="28" s="1"/>
  <c r="K109" i="28" s="1"/>
  <c r="K110" i="28" s="1"/>
  <c r="K111" i="28" s="1"/>
  <c r="K112" i="28" s="1"/>
  <c r="J95" i="28"/>
  <c r="J96" i="28" s="1"/>
  <c r="J97" i="28" s="1"/>
  <c r="J98" i="28" s="1"/>
  <c r="J99" i="28" s="1"/>
  <c r="J100" i="28" s="1"/>
  <c r="J101" i="28" s="1"/>
  <c r="J102" i="28" s="1"/>
  <c r="J103" i="28" s="1"/>
  <c r="J104" i="28" s="1"/>
  <c r="J105" i="28" s="1"/>
  <c r="J106" i="28" s="1"/>
  <c r="J107" i="28" s="1"/>
  <c r="J108" i="28" s="1"/>
  <c r="J109" i="28" s="1"/>
  <c r="J110" i="28" s="1"/>
  <c r="J111" i="28" s="1"/>
  <c r="J112" i="28" s="1"/>
  <c r="G60" i="37" l="1"/>
  <c r="F60" i="37"/>
  <c r="E60" i="37"/>
  <c r="C61" i="37"/>
  <c r="C60" i="37"/>
  <c r="C36" i="37"/>
  <c r="C35" i="37"/>
  <c r="G60" i="36"/>
  <c r="F60" i="36"/>
  <c r="E60" i="36"/>
  <c r="C61" i="36"/>
  <c r="C60" i="36"/>
  <c r="C36" i="36"/>
  <c r="C35" i="36"/>
  <c r="F110" i="37"/>
  <c r="E110" i="37"/>
  <c r="F109" i="37"/>
  <c r="E109" i="37"/>
  <c r="F108" i="37"/>
  <c r="E108" i="37"/>
  <c r="F106" i="37"/>
  <c r="E106" i="37"/>
  <c r="F110" i="36"/>
  <c r="E110" i="36"/>
  <c r="F109" i="36"/>
  <c r="E109" i="36"/>
  <c r="F108" i="36"/>
  <c r="E108" i="36"/>
  <c r="F106" i="36"/>
  <c r="E106" i="36"/>
  <c r="S20" i="2"/>
  <c r="R20" i="2"/>
  <c r="P20" i="2"/>
  <c r="J20" i="2"/>
  <c r="I20" i="2"/>
  <c r="H20" i="2"/>
  <c r="AD17" i="2"/>
  <c r="X17" i="2"/>
  <c r="W17" i="2"/>
  <c r="AC17" i="2" s="1"/>
  <c r="V17" i="2"/>
  <c r="AA17" i="2" s="1"/>
  <c r="U17" i="2"/>
  <c r="Y17" i="2" s="1"/>
  <c r="X16" i="2"/>
  <c r="AD16" i="2" s="1"/>
  <c r="W16" i="2"/>
  <c r="AC16" i="2" s="1"/>
  <c r="V16" i="2"/>
  <c r="AA16" i="2" s="1"/>
  <c r="U16" i="2"/>
  <c r="Y16" i="2" s="1"/>
  <c r="Q17" i="2"/>
  <c r="Q16" i="2"/>
  <c r="N17" i="2"/>
  <c r="M17" i="2"/>
  <c r="L17" i="2"/>
  <c r="K17" i="2"/>
  <c r="O17" i="2" s="1"/>
  <c r="O16" i="2"/>
  <c r="N16" i="2"/>
  <c r="L16" i="2"/>
  <c r="K16" i="2"/>
  <c r="M16" i="2" s="1"/>
  <c r="E107" i="36" l="1"/>
  <c r="E107" i="37"/>
  <c r="F107" i="36"/>
  <c r="F107" i="37"/>
  <c r="K19" i="2"/>
  <c r="M19" i="2" s="1"/>
  <c r="L19" i="2"/>
  <c r="N19" i="2" s="1"/>
  <c r="U19" i="2"/>
  <c r="Y19" i="2" s="1"/>
  <c r="W19" i="2"/>
  <c r="X19" i="2"/>
  <c r="AD19" i="2" s="1"/>
  <c r="AC19" i="2"/>
  <c r="F111" i="37" l="1"/>
  <c r="F112" i="37"/>
  <c r="F111" i="36"/>
  <c r="F112" i="36"/>
  <c r="E111" i="37"/>
  <c r="E112" i="37"/>
  <c r="E111" i="36"/>
  <c r="E112" i="36"/>
  <c r="O19" i="2"/>
  <c r="V19" i="2" s="1"/>
  <c r="AA19" i="2" s="1"/>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E112" i="28"/>
  <c r="E111" i="28"/>
  <c r="F112" i="28"/>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36" i="34" s="1"/>
  <c r="C9" i="2"/>
  <c r="C35" i="34" s="1"/>
  <c r="C32" i="35" s="1"/>
  <c r="F56" i="33" l="1"/>
  <c r="E56" i="33"/>
  <c r="D56" i="33"/>
  <c r="F106" i="28"/>
  <c r="E106" i="28"/>
  <c r="F107" i="28"/>
  <c r="E107"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X15" i="2"/>
  <c r="AD15" i="2" s="1"/>
  <c r="C61" i="31" s="1"/>
  <c r="W15" i="2"/>
  <c r="AC15" i="2" s="1"/>
  <c r="X14" i="2"/>
  <c r="AD14" i="2" s="1"/>
  <c r="C61" i="28" s="1"/>
  <c r="W14" i="2"/>
  <c r="AC14" i="2" s="1"/>
  <c r="Q15" i="2"/>
  <c r="U15" i="2" s="1"/>
  <c r="Y15" i="2" s="1"/>
  <c r="C60" i="31" s="1"/>
  <c r="L15" i="2"/>
  <c r="N15" i="2" s="1"/>
  <c r="C36" i="31" s="1"/>
  <c r="K15" i="2"/>
  <c r="G60" i="28" l="1"/>
  <c r="G60" i="31"/>
  <c r="K104" i="14"/>
  <c r="K105" i="14" s="1"/>
  <c r="K106" i="14" s="1"/>
  <c r="K107" i="14" s="1"/>
  <c r="F103" i="14"/>
  <c r="O15" i="2"/>
  <c r="V15" i="2" s="1"/>
  <c r="AA15" i="2" s="1"/>
  <c r="E60" i="31" s="1"/>
  <c r="M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Q14" i="2"/>
  <c r="U14" i="2" s="1"/>
  <c r="Y14" i="2" s="1"/>
  <c r="C60" i="28" s="1"/>
  <c r="L14" i="2"/>
  <c r="N14" i="2" s="1"/>
  <c r="C36" i="28" s="1"/>
  <c r="K14" i="2"/>
  <c r="X13" i="2"/>
  <c r="AD13" i="2" s="1"/>
  <c r="C61" i="15" s="1"/>
  <c r="W13" i="2"/>
  <c r="AC13" i="2" s="1"/>
  <c r="G60" i="15" s="1"/>
  <c r="Q13" i="2"/>
  <c r="L13" i="2"/>
  <c r="N13" i="2" s="1"/>
  <c r="C36" i="15" s="1"/>
  <c r="K13" i="2"/>
  <c r="X12" i="2"/>
  <c r="AD12" i="2" s="1"/>
  <c r="C61" i="14" s="1"/>
  <c r="W12" i="2"/>
  <c r="AC12" i="2" s="1"/>
  <c r="G60" i="14" s="1"/>
  <c r="Q12" i="2"/>
  <c r="U12" i="2" s="1"/>
  <c r="Y12" i="2" s="1"/>
  <c r="C60" i="14" s="1"/>
  <c r="L12" i="2"/>
  <c r="N12" i="2" s="1"/>
  <c r="C36" i="14" s="1"/>
  <c r="K12" i="2"/>
  <c r="O12" i="2" s="1"/>
  <c r="X11" i="2"/>
  <c r="AD11" i="2" s="1"/>
  <c r="C61" i="9" s="1"/>
  <c r="W11" i="2"/>
  <c r="AC11" i="2" s="1"/>
  <c r="G60" i="9" s="1"/>
  <c r="Q11" i="2"/>
  <c r="U11" i="2" s="1"/>
  <c r="Y11" i="2" s="1"/>
  <c r="C60" i="9" s="1"/>
  <c r="L11" i="2"/>
  <c r="N11" i="2" s="1"/>
  <c r="C36" i="9" s="1"/>
  <c r="K11" i="2"/>
  <c r="X10" i="2"/>
  <c r="AD10" i="2" s="1"/>
  <c r="W10" i="2"/>
  <c r="AC10" i="2" s="1"/>
  <c r="G60" i="8" s="1"/>
  <c r="Q10" i="2"/>
  <c r="U10" i="2" s="1"/>
  <c r="Y10" i="2" s="1"/>
  <c r="C60" i="8" s="1"/>
  <c r="L10" i="2"/>
  <c r="N10" i="2" s="1"/>
  <c r="C36" i="8" s="1"/>
  <c r="K10" i="2"/>
  <c r="X9" i="2"/>
  <c r="AD9" i="2" s="1"/>
  <c r="C61" i="5" s="1"/>
  <c r="W9" i="2"/>
  <c r="AC9" i="2" s="1"/>
  <c r="Q9" i="2"/>
  <c r="Q20" i="2" s="1"/>
  <c r="L9" i="2"/>
  <c r="L20" i="2" s="1"/>
  <c r="K9" i="2"/>
  <c r="O9" i="2" l="1"/>
  <c r="O20" i="2" s="1"/>
  <c r="K20" i="2"/>
  <c r="M20" i="2" s="1"/>
  <c r="C10" i="2" s="1"/>
  <c r="O14" i="2"/>
  <c r="K112" i="14"/>
  <c r="F112" i="14" s="1"/>
  <c r="F111" i="14"/>
  <c r="M10" i="2"/>
  <c r="C35" i="8" s="1"/>
  <c r="O10" i="2"/>
  <c r="V10" i="2" s="1"/>
  <c r="AA10" i="2" s="1"/>
  <c r="E60" i="8" s="1"/>
  <c r="M11" i="2"/>
  <c r="C35" i="9" s="1"/>
  <c r="O11" i="2"/>
  <c r="V11" i="2" s="1"/>
  <c r="AA11" i="2" s="1"/>
  <c r="E60" i="9" s="1"/>
  <c r="M13" i="2"/>
  <c r="C35" i="15" s="1"/>
  <c r="O13" i="2"/>
  <c r="V13" i="2" s="1"/>
  <c r="AA13" i="2" s="1"/>
  <c r="E60" i="15" s="1"/>
  <c r="C61" i="8"/>
  <c r="E99" i="9"/>
  <c r="F99" i="9"/>
  <c r="F99" i="5"/>
  <c r="E99" i="5"/>
  <c r="V14" i="2"/>
  <c r="AA14" i="2" s="1"/>
  <c r="E60" i="28" s="1"/>
  <c r="N20" i="2"/>
  <c r="D10" i="2" s="1"/>
  <c r="V12" i="2"/>
  <c r="AA12" i="2" s="1"/>
  <c r="E60" i="14" s="1"/>
  <c r="M12" i="2"/>
  <c r="C35" i="14" s="1"/>
  <c r="M9" i="2"/>
  <c r="C35" i="5" s="1"/>
  <c r="N9" i="2"/>
  <c r="C36" i="5" s="1"/>
  <c r="M14" i="2"/>
  <c r="C35" i="28" s="1"/>
  <c r="U13" i="2"/>
  <c r="Y13" i="2" s="1"/>
  <c r="C60" i="15" s="1"/>
  <c r="U9" i="2"/>
  <c r="Y9" i="2" s="1"/>
  <c r="C60" i="5" s="1"/>
  <c r="V9" i="2" l="1"/>
  <c r="AA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N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P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3"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<sst xmlns="http://schemas.openxmlformats.org/spreadsheetml/2006/main" count="3554" uniqueCount="526">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</sst>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65" fontId="0" fillId="0" borderId="0" xfId="2" applyNumberFormat="1" applyFon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18" xfId="2" applyFont="1" applyFill="1" applyBorder="1"/>
    <xf numFmtId="43" fontId="0" fillId="12" borderId="19" xfId="2" applyFont="1" applyFill="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2"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364</v>
      </c>
    </row>
    <row r="3" spans="2:7" x14ac:dyDescent="0.35">
      <c r="B3" t="s">
        <v>365</v>
      </c>
      <c r="F3" t="s">
        <v>395</v>
      </c>
    </row>
    <row r="4" spans="2:7" x14ac:dyDescent="0.35">
      <c r="B4" t="s">
        <v>366</v>
      </c>
      <c r="F4" t="s">
        <v>379</v>
      </c>
    </row>
    <row r="6" spans="2:7" x14ac:dyDescent="0.35">
      <c r="B6" t="s">
        <v>378</v>
      </c>
      <c r="F6" t="s">
        <v>380</v>
      </c>
    </row>
    <row r="7" spans="2:7" x14ac:dyDescent="0.35">
      <c r="B7" t="s">
        <v>365</v>
      </c>
      <c r="F7" t="s">
        <v>381</v>
      </c>
    </row>
    <row r="9" spans="2:7" x14ac:dyDescent="0.35">
      <c r="B9" t="s">
        <v>367</v>
      </c>
    </row>
    <row r="10" spans="2:7" x14ac:dyDescent="0.35">
      <c r="F10" t="s">
        <v>382</v>
      </c>
    </row>
    <row r="12" spans="2:7" x14ac:dyDescent="0.35">
      <c r="B12" t="s">
        <v>374</v>
      </c>
      <c r="G12" t="s">
        <v>391</v>
      </c>
    </row>
    <row r="13" spans="2:7" x14ac:dyDescent="0.35">
      <c r="G13" t="s">
        <v>392</v>
      </c>
    </row>
    <row r="14" spans="2:7" x14ac:dyDescent="0.35">
      <c r="B14" t="s">
        <v>375</v>
      </c>
    </row>
    <row r="16" spans="2:7" x14ac:dyDescent="0.35">
      <c r="B16" t="s">
        <v>389</v>
      </c>
    </row>
    <row r="17" spans="2:12" x14ac:dyDescent="0.35">
      <c r="C17" s="69" t="s">
        <v>86</v>
      </c>
      <c r="D17" s="26"/>
      <c r="E17" s="26"/>
      <c r="F17" s="26"/>
      <c r="G17" s="26"/>
      <c r="H17" s="26"/>
      <c r="I17" s="26"/>
      <c r="J17" s="26"/>
      <c r="K17" s="26"/>
      <c r="L17" s="26"/>
    </row>
    <row r="18" spans="2:12" x14ac:dyDescent="0.35">
      <c r="C18" s="69" t="s">
        <v>87</v>
      </c>
      <c r="D18" s="26"/>
      <c r="E18" s="26"/>
      <c r="F18" s="26"/>
      <c r="G18" s="26"/>
      <c r="H18" s="26"/>
      <c r="I18" s="26"/>
      <c r="J18" s="26"/>
      <c r="K18" s="26"/>
      <c r="L18" s="26"/>
    </row>
    <row r="19" spans="2:12" x14ac:dyDescent="0.35">
      <c r="C19" s="26" t="s">
        <v>390</v>
      </c>
      <c r="D19" s="26"/>
      <c r="E19" s="26"/>
      <c r="F19" s="26"/>
      <c r="G19" s="26"/>
      <c r="H19" s="26"/>
      <c r="I19" s="26"/>
      <c r="J19" s="26"/>
      <c r="K19" s="26"/>
      <c r="L19" s="26"/>
    </row>
    <row r="21" spans="2:12" x14ac:dyDescent="0.35">
      <c r="B21" t="s">
        <v>393</v>
      </c>
    </row>
    <row r="22" spans="2:12" x14ac:dyDescent="0.35">
      <c r="C22" t="s">
        <v>394</v>
      </c>
    </row>
    <row r="23" spans="2:12" x14ac:dyDescent="0.3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63" workbookViewId="0">
      <selection activeCell="J95" sqref="J95:K112"/>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418</v>
      </c>
      <c r="B1" s="7" t="s">
        <v>34</v>
      </c>
    </row>
    <row r="2" spans="1:3" x14ac:dyDescent="0.35">
      <c r="B2" s="1" t="s">
        <v>50</v>
      </c>
    </row>
    <row r="4" spans="1:3" x14ac:dyDescent="0.35">
      <c r="B4" s="5" t="s">
        <v>51</v>
      </c>
    </row>
    <row r="5" spans="1:3" x14ac:dyDescent="0.35">
      <c r="B5" s="5"/>
    </row>
    <row r="6" spans="1:3" x14ac:dyDescent="0.35">
      <c r="B6" s="10" t="s">
        <v>66</v>
      </c>
      <c r="C6" s="37" t="s">
        <v>416</v>
      </c>
    </row>
    <row r="7" spans="1:3" x14ac:dyDescent="0.35">
      <c r="B7" s="10" t="s">
        <v>35</v>
      </c>
      <c r="C7" s="44"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C'!M14</f>
        <v>102300000</v>
      </c>
      <c r="E35" s="1" t="s">
        <v>48</v>
      </c>
    </row>
    <row r="36" spans="2:5" x14ac:dyDescent="0.35">
      <c r="B36" t="s">
        <v>70</v>
      </c>
      <c r="C36" s="84">
        <f>'Items B &amp; C'!N14</f>
        <v>92484000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C'!Y14</f>
        <v>247000</v>
      </c>
      <c r="D60" s="67"/>
      <c r="E60" s="81">
        <f>'Items B &amp; C'!AA14</f>
        <v>102054000</v>
      </c>
      <c r="F60" s="81">
        <f>'Items B &amp; C'!AB15</f>
        <v>0</v>
      </c>
      <c r="G60" s="81">
        <f>'Items B &amp; C'!AC15</f>
        <v>0</v>
      </c>
      <c r="N60" s="24"/>
    </row>
    <row r="61" spans="2:14" x14ac:dyDescent="0.35">
      <c r="B61" t="s">
        <v>79</v>
      </c>
      <c r="C61" s="81">
        <f>'Items B &amp; C'!AD14</f>
        <v>9816000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v>
      </c>
    </row>
    <row r="71" spans="2:5" x14ac:dyDescent="0.35">
      <c r="B71" t="s">
        <v>91</v>
      </c>
      <c r="C71" s="84">
        <v>0</v>
      </c>
    </row>
    <row r="72" spans="2:5" x14ac:dyDescent="0.35">
      <c r="B72" t="s">
        <v>92</v>
      </c>
      <c r="C72" s="84">
        <v>0</v>
      </c>
    </row>
    <row r="73" spans="2:5" x14ac:dyDescent="0.35">
      <c r="B73" t="s">
        <v>93</v>
      </c>
      <c r="C73" s="84">
        <v>55</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44</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f>H95</f>
        <v>0</v>
      </c>
      <c r="K95" s="20">
        <f>I95</f>
        <v>0</v>
      </c>
      <c r="O95" s="19"/>
    </row>
    <row r="96" spans="2:20" x14ac:dyDescent="0.3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3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35">
      <c r="B98" t="s">
        <v>115</v>
      </c>
      <c r="C98" s="77">
        <v>44651</v>
      </c>
      <c r="E98" s="83"/>
      <c r="F98" s="83"/>
      <c r="G98" s="22"/>
      <c r="H98" s="20"/>
      <c r="I98" s="19"/>
      <c r="J98" s="20">
        <f t="shared" si="1"/>
        <v>0</v>
      </c>
      <c r="K98" s="20">
        <f t="shared" si="0"/>
        <v>0</v>
      </c>
      <c r="L98" s="21"/>
      <c r="N98" s="25"/>
      <c r="O98" s="19"/>
      <c r="P98" s="17"/>
      <c r="R98" s="17"/>
      <c r="S98" s="25"/>
      <c r="T98" s="18"/>
    </row>
    <row r="99" spans="2:20" ht="15" thickBot="1" x14ac:dyDescent="0.4">
      <c r="B99" t="s">
        <v>116</v>
      </c>
      <c r="C99" s="77">
        <v>44651</v>
      </c>
      <c r="E99" s="100"/>
      <c r="F99" s="100"/>
      <c r="G99" s="22"/>
      <c r="H99" s="63"/>
      <c r="I99" s="63"/>
      <c r="J99" s="63">
        <f>J98*H99</f>
        <v>0</v>
      </c>
      <c r="K99" s="63">
        <f t="shared" si="0"/>
        <v>0</v>
      </c>
      <c r="L99" s="21"/>
      <c r="N99" s="25"/>
      <c r="O99" s="19"/>
      <c r="R99" s="17"/>
      <c r="S99" s="25"/>
      <c r="T99" s="18"/>
    </row>
    <row r="100" spans="2:20" ht="15" thickTop="1" x14ac:dyDescent="0.3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3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35">
      <c r="B102" t="s">
        <v>119</v>
      </c>
      <c r="C102" s="77">
        <v>44742</v>
      </c>
      <c r="E102" s="83"/>
      <c r="F102" s="83"/>
      <c r="G102" s="22"/>
      <c r="H102" s="20"/>
      <c r="I102" s="20"/>
      <c r="J102" s="20">
        <f t="shared" si="2"/>
        <v>0</v>
      </c>
      <c r="K102" s="20">
        <f t="shared" si="0"/>
        <v>0</v>
      </c>
      <c r="L102" s="21"/>
      <c r="N102" s="25"/>
      <c r="O102" s="19"/>
      <c r="R102" s="17"/>
      <c r="S102" s="25"/>
      <c r="T102" s="18"/>
    </row>
    <row r="103" spans="2:20" ht="15" thickBot="1" x14ac:dyDescent="0.4">
      <c r="B103" t="s">
        <v>120</v>
      </c>
      <c r="C103" s="77">
        <v>44742</v>
      </c>
      <c r="E103" s="100"/>
      <c r="F103" s="100"/>
      <c r="G103" s="22"/>
      <c r="H103" s="63"/>
      <c r="I103" s="63"/>
      <c r="J103" s="63">
        <f t="shared" si="2"/>
        <v>0</v>
      </c>
      <c r="K103" s="63">
        <f t="shared" si="0"/>
        <v>0</v>
      </c>
      <c r="L103" s="21"/>
      <c r="N103" s="25"/>
      <c r="O103" s="19"/>
      <c r="R103" s="17"/>
      <c r="S103" s="25"/>
      <c r="T103" s="18"/>
    </row>
    <row r="104" spans="2:20" ht="15" thickTop="1" x14ac:dyDescent="0.3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3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3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 thickBot="1" x14ac:dyDescent="0.4">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 thickTop="1" x14ac:dyDescent="0.3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3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3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 thickBot="1" x14ac:dyDescent="0.4">
      <c r="B111" t="s">
        <v>128</v>
      </c>
      <c r="C111" s="77">
        <v>44926</v>
      </c>
      <c r="E111" s="100" t="e">
        <f>ROUND((J111/J107)-1,4)</f>
        <v>#DIV/0!</v>
      </c>
      <c r="F111" s="100" t="e">
        <f>ROUND((K111/K107)-1,4)</f>
        <v>#DIV/0!</v>
      </c>
      <c r="G111" s="62"/>
      <c r="H111" s="66">
        <v>1</v>
      </c>
      <c r="I111" s="66">
        <v>1</v>
      </c>
      <c r="J111" s="66">
        <f t="shared" si="2"/>
        <v>0</v>
      </c>
      <c r="K111" s="66">
        <f t="shared" si="2"/>
        <v>0</v>
      </c>
    </row>
    <row r="112" spans="2:20" ht="15" thickTop="1" x14ac:dyDescent="0.35">
      <c r="B112" t="s">
        <v>129</v>
      </c>
      <c r="C112" s="77">
        <v>44926</v>
      </c>
      <c r="E112" s="83">
        <f>ROUND(J112-1,4)</f>
        <v>-1</v>
      </c>
      <c r="F112" s="83">
        <f>ROUND(K112-1,4)</f>
        <v>-1</v>
      </c>
      <c r="G112" s="62"/>
      <c r="H112" s="66">
        <v>1</v>
      </c>
      <c r="I112" s="66">
        <v>1</v>
      </c>
      <c r="J112" s="66">
        <f t="shared" si="2"/>
        <v>0</v>
      </c>
      <c r="K112" s="66">
        <f t="shared" si="2"/>
        <v>0</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topLeftCell="A66" workbookViewId="0">
      <selection activeCell="J95" sqref="J95:K112"/>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25" t="s">
        <v>418</v>
      </c>
      <c r="B1" s="7" t="s">
        <v>34</v>
      </c>
    </row>
    <row r="2" spans="1:3" x14ac:dyDescent="0.35">
      <c r="B2" s="1" t="s">
        <v>50</v>
      </c>
    </row>
    <row r="4" spans="1:3" x14ac:dyDescent="0.35">
      <c r="B4" s="5" t="s">
        <v>51</v>
      </c>
    </row>
    <row r="5" spans="1:3" x14ac:dyDescent="0.35">
      <c r="B5" s="5"/>
    </row>
    <row r="6" spans="1:3" x14ac:dyDescent="0.35">
      <c r="B6" s="10" t="s">
        <v>66</v>
      </c>
      <c r="C6" s="37" t="s">
        <v>524</v>
      </c>
    </row>
    <row r="7" spans="1:3" x14ac:dyDescent="0.35">
      <c r="B7" s="10" t="s">
        <v>35</v>
      </c>
      <c r="C7" s="125"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C'!M16</f>
        <v>75013000</v>
      </c>
      <c r="E35" s="1" t="s">
        <v>48</v>
      </c>
    </row>
    <row r="36" spans="2:5" x14ac:dyDescent="0.35">
      <c r="B36" t="s">
        <v>70</v>
      </c>
      <c r="C36" s="84">
        <f>'Items B &amp; C'!N16</f>
        <v>75013000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C'!Y16</f>
        <v>0</v>
      </c>
      <c r="D60" s="67"/>
      <c r="E60" s="81">
        <f>'Items B &amp; C'!AA16</f>
        <v>75013000</v>
      </c>
      <c r="F60" s="81">
        <f>'Items B &amp; C'!AB16</f>
        <v>0</v>
      </c>
      <c r="G60" s="81">
        <f>'Items B &amp; C'!AC16</f>
        <v>0</v>
      </c>
      <c r="N60" s="24"/>
    </row>
    <row r="61" spans="2:14" x14ac:dyDescent="0.35">
      <c r="B61" t="s">
        <v>79</v>
      </c>
      <c r="C61" s="81">
        <f>'Items B &amp; C'!AD16</f>
        <v>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20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80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f>H95</f>
        <v>0</v>
      </c>
      <c r="K95" s="20">
        <f>I95</f>
        <v>0</v>
      </c>
      <c r="O95" s="19"/>
    </row>
    <row r="96" spans="2:20" x14ac:dyDescent="0.3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3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35">
      <c r="B98" t="s">
        <v>115</v>
      </c>
      <c r="C98" s="77">
        <v>44651</v>
      </c>
      <c r="E98" s="83"/>
      <c r="F98" s="83"/>
      <c r="G98" s="22"/>
      <c r="H98" s="20"/>
      <c r="I98" s="19"/>
      <c r="J98" s="20">
        <f t="shared" si="1"/>
        <v>0</v>
      </c>
      <c r="K98" s="20">
        <f t="shared" si="0"/>
        <v>0</v>
      </c>
      <c r="L98" s="21"/>
      <c r="N98" s="25"/>
      <c r="O98" s="19"/>
      <c r="P98" s="17"/>
      <c r="R98" s="17"/>
      <c r="S98" s="25"/>
      <c r="T98" s="18"/>
    </row>
    <row r="99" spans="2:20" ht="15" thickBot="1" x14ac:dyDescent="0.4">
      <c r="B99" t="s">
        <v>116</v>
      </c>
      <c r="C99" s="77">
        <v>44651</v>
      </c>
      <c r="E99" s="100"/>
      <c r="F99" s="100"/>
      <c r="G99" s="22"/>
      <c r="H99" s="63"/>
      <c r="I99" s="63"/>
      <c r="J99" s="63">
        <f>J98*H99</f>
        <v>0</v>
      </c>
      <c r="K99" s="63">
        <f t="shared" si="0"/>
        <v>0</v>
      </c>
      <c r="L99" s="21"/>
      <c r="N99" s="25"/>
      <c r="O99" s="19"/>
      <c r="R99" s="17"/>
      <c r="S99" s="25"/>
      <c r="T99" s="18"/>
    </row>
    <row r="100" spans="2:20" ht="15" thickTop="1" x14ac:dyDescent="0.3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3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35">
      <c r="B102" t="s">
        <v>119</v>
      </c>
      <c r="C102" s="77">
        <v>44742</v>
      </c>
      <c r="E102" s="83"/>
      <c r="F102" s="83"/>
      <c r="G102" s="22"/>
      <c r="H102" s="20"/>
      <c r="I102" s="20"/>
      <c r="J102" s="20">
        <f t="shared" si="2"/>
        <v>0</v>
      </c>
      <c r="K102" s="20">
        <f t="shared" si="0"/>
        <v>0</v>
      </c>
      <c r="L102" s="21"/>
      <c r="N102" s="25"/>
      <c r="O102" s="19"/>
      <c r="R102" s="17"/>
      <c r="S102" s="25"/>
      <c r="T102" s="18"/>
    </row>
    <row r="103" spans="2:20" ht="15" thickBot="1" x14ac:dyDescent="0.4">
      <c r="B103" t="s">
        <v>120</v>
      </c>
      <c r="C103" s="77">
        <v>44742</v>
      </c>
      <c r="E103" s="100"/>
      <c r="F103" s="100"/>
      <c r="G103" s="22"/>
      <c r="H103" s="63"/>
      <c r="I103" s="63"/>
      <c r="J103" s="63">
        <f t="shared" si="2"/>
        <v>0</v>
      </c>
      <c r="K103" s="63">
        <f t="shared" si="0"/>
        <v>0</v>
      </c>
      <c r="L103" s="21"/>
      <c r="N103" s="25"/>
      <c r="O103" s="19"/>
      <c r="R103" s="17"/>
      <c r="S103" s="25"/>
      <c r="T103" s="18"/>
    </row>
    <row r="104" spans="2:20" ht="15" thickTop="1" x14ac:dyDescent="0.3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3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3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 thickBot="1" x14ac:dyDescent="0.4">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 thickTop="1" x14ac:dyDescent="0.3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3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3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 thickBot="1" x14ac:dyDescent="0.4">
      <c r="B111" t="s">
        <v>128</v>
      </c>
      <c r="C111" s="77">
        <v>44926</v>
      </c>
      <c r="E111" s="100" t="e">
        <f>ROUND((J111/J107)-1,4)</f>
        <v>#DIV/0!</v>
      </c>
      <c r="F111" s="100" t="e">
        <f>ROUND((K111/K107)-1,4)</f>
        <v>#DIV/0!</v>
      </c>
      <c r="G111" s="62"/>
      <c r="H111" s="66">
        <v>1</v>
      </c>
      <c r="I111" s="66">
        <v>1</v>
      </c>
      <c r="J111" s="66">
        <f t="shared" si="2"/>
        <v>0</v>
      </c>
      <c r="K111" s="66">
        <f t="shared" si="2"/>
        <v>0</v>
      </c>
    </row>
    <row r="112" spans="2:20" ht="15" thickTop="1" x14ac:dyDescent="0.35">
      <c r="B112" t="s">
        <v>129</v>
      </c>
      <c r="C112" s="77">
        <v>44926</v>
      </c>
      <c r="E112" s="83">
        <f>ROUND(J112-1,4)</f>
        <v>-1</v>
      </c>
      <c r="F112" s="83">
        <f>ROUND(K112-1,4)</f>
        <v>-1</v>
      </c>
      <c r="G112" s="62"/>
      <c r="H112" s="66">
        <v>1</v>
      </c>
      <c r="I112" s="66">
        <v>1</v>
      </c>
      <c r="J112" s="66">
        <f t="shared" si="2"/>
        <v>0</v>
      </c>
      <c r="K112" s="66">
        <f t="shared" si="2"/>
        <v>0</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opLeftCell="A72" workbookViewId="0">
      <selection activeCell="J95" sqref="J95:K112"/>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25" t="s">
        <v>418</v>
      </c>
      <c r="B1" s="7" t="s">
        <v>34</v>
      </c>
    </row>
    <row r="2" spans="1:3" x14ac:dyDescent="0.35">
      <c r="B2" s="1" t="s">
        <v>50</v>
      </c>
    </row>
    <row r="4" spans="1:3" x14ac:dyDescent="0.35">
      <c r="B4" s="5" t="s">
        <v>51</v>
      </c>
    </row>
    <row r="5" spans="1:3" x14ac:dyDescent="0.35">
      <c r="B5" s="5"/>
    </row>
    <row r="6" spans="1:3" x14ac:dyDescent="0.35">
      <c r="B6" s="10" t="s">
        <v>66</v>
      </c>
      <c r="C6" s="37" t="s">
        <v>525</v>
      </c>
    </row>
    <row r="7" spans="1:3" x14ac:dyDescent="0.35">
      <c r="B7" s="10" t="s">
        <v>35</v>
      </c>
      <c r="C7" s="125"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C'!M17</f>
        <v>87053000</v>
      </c>
      <c r="E35" s="1" t="s">
        <v>48</v>
      </c>
    </row>
    <row r="36" spans="2:5" x14ac:dyDescent="0.35">
      <c r="B36" t="s">
        <v>70</v>
      </c>
      <c r="C36" s="84">
        <f>'Items B &amp; C'!N17</f>
        <v>87053000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C'!Y17</f>
        <v>0</v>
      </c>
      <c r="D60" s="67"/>
      <c r="E60" s="81">
        <f>'Items B &amp; C'!AA17</f>
        <v>87053000</v>
      </c>
      <c r="F60" s="81">
        <f>'Items B &amp; C'!AB17</f>
        <v>0</v>
      </c>
      <c r="G60" s="81">
        <f>'Items B &amp; C'!AC17</f>
        <v>0</v>
      </c>
      <c r="N60" s="24"/>
    </row>
    <row r="61" spans="2:14" x14ac:dyDescent="0.35">
      <c r="B61" t="s">
        <v>79</v>
      </c>
      <c r="C61" s="81">
        <f>'Items B &amp; C'!AD17</f>
        <v>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83</v>
      </c>
      <c r="E73" s="1" t="s">
        <v>103</v>
      </c>
    </row>
    <row r="74" spans="2:5" x14ac:dyDescent="0.35">
      <c r="B74" t="s">
        <v>94</v>
      </c>
      <c r="C74" s="84">
        <v>0</v>
      </c>
      <c r="E74" s="1" t="s">
        <v>104</v>
      </c>
    </row>
    <row r="75" spans="2:5" x14ac:dyDescent="0.35">
      <c r="B75" t="s">
        <v>95</v>
      </c>
      <c r="C75" s="84">
        <v>0</v>
      </c>
      <c r="E75" s="1" t="s">
        <v>105</v>
      </c>
    </row>
    <row r="76" spans="2:5" x14ac:dyDescent="0.35">
      <c r="B76" t="s">
        <v>96</v>
      </c>
      <c r="C76" s="84">
        <v>17</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f>H95</f>
        <v>0</v>
      </c>
      <c r="K95" s="20">
        <f>I95</f>
        <v>0</v>
      </c>
      <c r="O95" s="19"/>
    </row>
    <row r="96" spans="2:20" x14ac:dyDescent="0.3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3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35">
      <c r="B98" t="s">
        <v>115</v>
      </c>
      <c r="C98" s="77">
        <v>44651</v>
      </c>
      <c r="E98" s="83"/>
      <c r="F98" s="83"/>
      <c r="G98" s="22"/>
      <c r="H98" s="20"/>
      <c r="I98" s="19"/>
      <c r="J98" s="20">
        <f t="shared" si="1"/>
        <v>0</v>
      </c>
      <c r="K98" s="20">
        <f t="shared" si="0"/>
        <v>0</v>
      </c>
      <c r="L98" s="21"/>
      <c r="N98" s="25"/>
      <c r="O98" s="19"/>
      <c r="P98" s="17"/>
      <c r="R98" s="17"/>
      <c r="S98" s="25"/>
      <c r="T98" s="18"/>
    </row>
    <row r="99" spans="2:20" ht="15" thickBot="1" x14ac:dyDescent="0.4">
      <c r="B99" t="s">
        <v>116</v>
      </c>
      <c r="C99" s="77">
        <v>44651</v>
      </c>
      <c r="E99" s="100"/>
      <c r="F99" s="100"/>
      <c r="G99" s="22"/>
      <c r="H99" s="63"/>
      <c r="I99" s="63"/>
      <c r="J99" s="63">
        <f>J98*H99</f>
        <v>0</v>
      </c>
      <c r="K99" s="63">
        <f t="shared" si="0"/>
        <v>0</v>
      </c>
      <c r="L99" s="21"/>
      <c r="N99" s="25"/>
      <c r="O99" s="19"/>
      <c r="R99" s="17"/>
      <c r="S99" s="25"/>
      <c r="T99" s="18"/>
    </row>
    <row r="100" spans="2:20" ht="15" thickTop="1" x14ac:dyDescent="0.3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3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35">
      <c r="B102" t="s">
        <v>119</v>
      </c>
      <c r="C102" s="77">
        <v>44742</v>
      </c>
      <c r="E102" s="83"/>
      <c r="F102" s="83"/>
      <c r="G102" s="22"/>
      <c r="H102" s="20"/>
      <c r="I102" s="20"/>
      <c r="J102" s="20">
        <f t="shared" si="2"/>
        <v>0</v>
      </c>
      <c r="K102" s="20">
        <f t="shared" si="0"/>
        <v>0</v>
      </c>
      <c r="L102" s="21"/>
      <c r="N102" s="25"/>
      <c r="O102" s="19"/>
      <c r="R102" s="17"/>
      <c r="S102" s="25"/>
      <c r="T102" s="18"/>
    </row>
    <row r="103" spans="2:20" ht="15" thickBot="1" x14ac:dyDescent="0.4">
      <c r="B103" t="s">
        <v>120</v>
      </c>
      <c r="C103" s="77">
        <v>44742</v>
      </c>
      <c r="E103" s="100"/>
      <c r="F103" s="100"/>
      <c r="G103" s="22"/>
      <c r="H103" s="63"/>
      <c r="I103" s="63"/>
      <c r="J103" s="63">
        <f t="shared" si="2"/>
        <v>0</v>
      </c>
      <c r="K103" s="63">
        <f t="shared" si="0"/>
        <v>0</v>
      </c>
      <c r="L103" s="21"/>
      <c r="N103" s="25"/>
      <c r="O103" s="19"/>
      <c r="R103" s="17"/>
      <c r="S103" s="25"/>
      <c r="T103" s="18"/>
    </row>
    <row r="104" spans="2:20" ht="15" thickTop="1" x14ac:dyDescent="0.3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3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3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 thickBot="1" x14ac:dyDescent="0.4">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 thickTop="1" x14ac:dyDescent="0.3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3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3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 thickBot="1" x14ac:dyDescent="0.4">
      <c r="B111" t="s">
        <v>128</v>
      </c>
      <c r="C111" s="77">
        <v>44926</v>
      </c>
      <c r="E111" s="100" t="e">
        <f>ROUND((J111/J107)-1,4)</f>
        <v>#DIV/0!</v>
      </c>
      <c r="F111" s="100" t="e">
        <f>ROUND((K111/K107)-1,4)</f>
        <v>#DIV/0!</v>
      </c>
      <c r="G111" s="62"/>
      <c r="H111" s="66">
        <v>1</v>
      </c>
      <c r="I111" s="66">
        <v>1</v>
      </c>
      <c r="J111" s="66">
        <f t="shared" si="2"/>
        <v>0</v>
      </c>
      <c r="K111" s="66">
        <f t="shared" si="2"/>
        <v>0</v>
      </c>
    </row>
    <row r="112" spans="2:20" ht="15" thickTop="1" x14ac:dyDescent="0.35">
      <c r="B112" t="s">
        <v>129</v>
      </c>
      <c r="C112" s="77">
        <v>44926</v>
      </c>
      <c r="E112" s="83">
        <f>ROUND(J112-1,4)</f>
        <v>-1</v>
      </c>
      <c r="F112" s="83">
        <f>ROUND(K112-1,4)</f>
        <v>-1</v>
      </c>
      <c r="G112" s="62"/>
      <c r="H112" s="66">
        <v>1</v>
      </c>
      <c r="I112" s="66">
        <v>1</v>
      </c>
      <c r="J112" s="66">
        <f t="shared" si="2"/>
        <v>0</v>
      </c>
      <c r="K112" s="66">
        <f t="shared" si="2"/>
        <v>0</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A72" workbookViewId="0">
      <selection activeCell="C96" sqref="C96:C112"/>
    </sheetView>
  </sheetViews>
  <sheetFormatPr defaultRowHeight="14.5" x14ac:dyDescent="0.35"/>
  <cols>
    <col min="1" max="1" width="14.81640625" bestFit="1" customWidth="1"/>
    <col min="2" max="2" width="68.453125" customWidth="1"/>
    <col min="3" max="3" width="44.7265625" customWidth="1"/>
    <col min="4" max="4" width="1.26953125" customWidth="1"/>
    <col min="5" max="5" width="23.816406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419</v>
      </c>
      <c r="B1" s="7" t="s">
        <v>34</v>
      </c>
    </row>
    <row r="2" spans="1:3" x14ac:dyDescent="0.35">
      <c r="B2" s="1" t="s">
        <v>50</v>
      </c>
    </row>
    <row r="4" spans="1:3" x14ac:dyDescent="0.35">
      <c r="B4" s="5" t="s">
        <v>51</v>
      </c>
    </row>
    <row r="5" spans="1:3" x14ac:dyDescent="0.35">
      <c r="B5" s="5"/>
    </row>
    <row r="6" spans="1:3" x14ac:dyDescent="0.35">
      <c r="B6" s="10" t="s">
        <v>66</v>
      </c>
      <c r="C6" s="37" t="s">
        <v>420</v>
      </c>
    </row>
    <row r="7" spans="1:3" x14ac:dyDescent="0.35">
      <c r="B7" s="10" t="s">
        <v>35</v>
      </c>
      <c r="C7" s="37" t="s">
        <v>419</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C'!C9</f>
        <v>917579000</v>
      </c>
      <c r="E35" s="1" t="s">
        <v>48</v>
      </c>
    </row>
    <row r="36" spans="2:5" x14ac:dyDescent="0.35">
      <c r="B36" t="s">
        <v>70</v>
      </c>
      <c r="C36" s="84">
        <f>'Items B &amp; C'!D9</f>
        <v>270098000</v>
      </c>
      <c r="E36" s="1" t="s">
        <v>55</v>
      </c>
    </row>
    <row r="37" spans="2:5" x14ac:dyDescent="0.35">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84">
        <v>317677000</v>
      </c>
      <c r="E43" s="1" t="s">
        <v>59</v>
      </c>
    </row>
    <row r="44" spans="2:5" x14ac:dyDescent="0.35">
      <c r="B44" t="s">
        <v>62</v>
      </c>
      <c r="C44" s="98">
        <v>68</v>
      </c>
      <c r="E44" s="1" t="s">
        <v>60</v>
      </c>
    </row>
    <row r="45" spans="2:5" x14ac:dyDescent="0.35">
      <c r="B45" t="s">
        <v>63</v>
      </c>
      <c r="C45" s="98">
        <f>100-C44</f>
        <v>32</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c r="F56" s="65"/>
      <c r="G56" s="65"/>
    </row>
    <row r="57" spans="2:14" x14ac:dyDescent="0.35">
      <c r="B57" t="s">
        <v>77</v>
      </c>
      <c r="E57" s="15"/>
      <c r="F57" s="65"/>
    </row>
    <row r="59" spans="2:14" x14ac:dyDescent="0.35">
      <c r="C59" t="s">
        <v>80</v>
      </c>
      <c r="E59" t="s">
        <v>81</v>
      </c>
      <c r="F59" t="s">
        <v>82</v>
      </c>
      <c r="G59" t="s">
        <v>83</v>
      </c>
    </row>
    <row r="60" spans="2:14" x14ac:dyDescent="0.35">
      <c r="B60" t="s">
        <v>78</v>
      </c>
      <c r="C60" s="82">
        <v>601000</v>
      </c>
      <c r="E60" s="82">
        <v>316001000</v>
      </c>
      <c r="F60" s="82">
        <v>0</v>
      </c>
      <c r="G60" s="82">
        <v>1865000</v>
      </c>
      <c r="N60" s="24"/>
    </row>
    <row r="61" spans="2:14" x14ac:dyDescent="0.35">
      <c r="B61" t="s">
        <v>79</v>
      </c>
      <c r="C61" s="82">
        <v>549000</v>
      </c>
      <c r="E61" s="82">
        <v>317677000</v>
      </c>
      <c r="F61" s="82">
        <v>0</v>
      </c>
      <c r="G61" s="82">
        <v>419000</v>
      </c>
      <c r="N61" s="24"/>
    </row>
    <row r="62" spans="2:14" x14ac:dyDescent="0.35">
      <c r="C62" s="15"/>
    </row>
    <row r="63" spans="2:14" x14ac:dyDescent="0.35">
      <c r="C63" s="15"/>
    </row>
    <row r="64" spans="2:14" x14ac:dyDescent="0.35">
      <c r="B64" t="s">
        <v>88</v>
      </c>
      <c r="C64" s="15"/>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100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15" x14ac:dyDescent="0.35">
      <c r="B81" t="s">
        <v>100</v>
      </c>
      <c r="C81" s="84">
        <v>0</v>
      </c>
    </row>
    <row r="82" spans="2:15" x14ac:dyDescent="0.35">
      <c r="B82" t="s">
        <v>102</v>
      </c>
      <c r="C82" s="84">
        <v>0</v>
      </c>
    </row>
    <row r="83" spans="2:15" x14ac:dyDescent="0.35">
      <c r="B83" t="s">
        <v>421</v>
      </c>
      <c r="C83" s="84">
        <v>0</v>
      </c>
    </row>
    <row r="85" spans="2:15" s="3" customFormat="1" ht="15" thickBot="1" x14ac:dyDescent="0.4"/>
    <row r="86" spans="2:15" ht="15" thickTop="1" x14ac:dyDescent="0.35"/>
    <row r="87" spans="2:15" ht="18.5" x14ac:dyDescent="0.45">
      <c r="B87" s="7" t="s">
        <v>107</v>
      </c>
    </row>
    <row r="89" spans="2:15" x14ac:dyDescent="0.35">
      <c r="B89" t="s">
        <v>108</v>
      </c>
    </row>
    <row r="90" spans="2:15" x14ac:dyDescent="0.35">
      <c r="B90" t="s">
        <v>109</v>
      </c>
    </row>
    <row r="91" spans="2:15" x14ac:dyDescent="0.35">
      <c r="B91" t="s">
        <v>110</v>
      </c>
    </row>
    <row r="92" spans="2:15" x14ac:dyDescent="0.35">
      <c r="B92" t="s">
        <v>111</v>
      </c>
    </row>
    <row r="93" spans="2:15" x14ac:dyDescent="0.35">
      <c r="B93" t="s">
        <v>112</v>
      </c>
    </row>
    <row r="94" spans="2:15" x14ac:dyDescent="0.35">
      <c r="H94" t="s">
        <v>422</v>
      </c>
      <c r="I94" s="23" t="s">
        <v>423</v>
      </c>
      <c r="J94" t="s">
        <v>424</v>
      </c>
      <c r="K94" s="23" t="s">
        <v>425</v>
      </c>
      <c r="L94" s="23" t="s">
        <v>426</v>
      </c>
      <c r="M94" s="23" t="s">
        <v>427</v>
      </c>
      <c r="N94" s="23" t="s">
        <v>423</v>
      </c>
      <c r="O94" s="23" t="s">
        <v>425</v>
      </c>
    </row>
    <row r="95" spans="2:15" x14ac:dyDescent="0.35">
      <c r="C95" s="13" t="s">
        <v>130</v>
      </c>
      <c r="D95" s="68"/>
      <c r="E95" s="12" t="s">
        <v>131</v>
      </c>
      <c r="F95" s="12" t="s">
        <v>132</v>
      </c>
      <c r="G95" s="22">
        <v>44196</v>
      </c>
      <c r="I95" s="109">
        <v>1</v>
      </c>
      <c r="N95" s="109">
        <v>1</v>
      </c>
    </row>
    <row r="96" spans="2:15" x14ac:dyDescent="0.35">
      <c r="B96" t="s">
        <v>113</v>
      </c>
      <c r="C96" s="77">
        <v>44592</v>
      </c>
      <c r="D96" s="68"/>
      <c r="E96" s="83">
        <f>ROUND(M96,4)</f>
        <v>0.28139999999999998</v>
      </c>
      <c r="F96" s="83">
        <f>ROUND(J96,4)</f>
        <v>2.1000000000000001E-2</v>
      </c>
      <c r="G96" s="22">
        <v>44227</v>
      </c>
      <c r="H96" s="111">
        <v>1.0210146991472764</v>
      </c>
      <c r="I96" s="109">
        <f>H96</f>
        <v>1.0210146991472764</v>
      </c>
      <c r="J96" s="17">
        <f>H96-1</f>
        <v>2.1014699147276383E-2</v>
      </c>
      <c r="K96" s="17"/>
      <c r="L96" s="111">
        <v>1.2813708019997267</v>
      </c>
      <c r="M96" s="110">
        <f t="shared" ref="M96:M107" si="0">L96-1</f>
        <v>0.28137080199972675</v>
      </c>
      <c r="N96" s="109">
        <f>L96</f>
        <v>1.2813708019997267</v>
      </c>
      <c r="O96" s="17"/>
    </row>
    <row r="97" spans="2:15" x14ac:dyDescent="0.35">
      <c r="B97" t="s">
        <v>114</v>
      </c>
      <c r="C97" s="77">
        <v>44620</v>
      </c>
      <c r="D97" s="68"/>
      <c r="E97" s="83">
        <f>ROUND(M97,4)</f>
        <v>0.25869999999999999</v>
      </c>
      <c r="F97" s="83">
        <f t="shared" ref="F97:F98" si="1">ROUND(J97,4)</f>
        <v>2.9100000000000001E-2</v>
      </c>
      <c r="G97" s="22">
        <v>44255</v>
      </c>
      <c r="H97" s="111">
        <v>1.029095034659445</v>
      </c>
      <c r="I97" s="109">
        <f>I96*H97</f>
        <v>1.0507211572067692</v>
      </c>
      <c r="J97" s="17">
        <f t="shared" ref="J97:J107" si="2">H97-1</f>
        <v>2.9095034659444963E-2</v>
      </c>
      <c r="K97" s="17"/>
      <c r="L97" s="111">
        <v>1.2587160461846991</v>
      </c>
      <c r="M97" s="110">
        <f t="shared" si="0"/>
        <v>0.25871604618469912</v>
      </c>
      <c r="N97" s="109">
        <f t="shared" ref="N97:N107" si="3">N96*L97</f>
        <v>1.6128819895896129</v>
      </c>
      <c r="O97" s="17"/>
    </row>
    <row r="98" spans="2:15" x14ac:dyDescent="0.35">
      <c r="B98" t="s">
        <v>115</v>
      </c>
      <c r="C98" s="77">
        <v>44651</v>
      </c>
      <c r="D98" s="68"/>
      <c r="E98" s="83">
        <f>ROUND(M98,4)</f>
        <v>0.2984</v>
      </c>
      <c r="F98" s="83">
        <f t="shared" si="1"/>
        <v>3.4200000000000001E-2</v>
      </c>
      <c r="G98" s="22">
        <v>44286</v>
      </c>
      <c r="H98" s="111">
        <v>1.0341798853574329</v>
      </c>
      <c r="I98" s="109">
        <f t="shared" ref="I98:I107" si="4">I97*H98</f>
        <v>1.0866346859027258</v>
      </c>
      <c r="J98" s="17">
        <f t="shared" si="2"/>
        <v>3.4179885357432882E-2</v>
      </c>
      <c r="K98" s="17">
        <f>(I98/I95)-1</f>
        <v>8.6634685902725828E-2</v>
      </c>
      <c r="L98" s="111">
        <v>1.2983988528890773</v>
      </c>
      <c r="M98" s="110">
        <f t="shared" si="0"/>
        <v>0.2983988528890773</v>
      </c>
      <c r="N98" s="109">
        <f t="shared" si="3"/>
        <v>2.0941641251286063</v>
      </c>
      <c r="O98" s="17">
        <f>(N98/N95)-1</f>
        <v>1.0941641251286063</v>
      </c>
    </row>
    <row r="99" spans="2:15" ht="15" thickBot="1" x14ac:dyDescent="0.4">
      <c r="B99" t="s">
        <v>116</v>
      </c>
      <c r="C99" s="77">
        <v>44651</v>
      </c>
      <c r="D99" s="68"/>
      <c r="E99" s="100">
        <f>ROUND(O98,4)</f>
        <v>1.0942000000000001</v>
      </c>
      <c r="F99" s="100">
        <f>ROUND(K98,4)</f>
        <v>8.6599999999999996E-2</v>
      </c>
      <c r="G99" s="22">
        <v>44316</v>
      </c>
      <c r="H99" s="111">
        <v>1.0817083614206042</v>
      </c>
      <c r="I99" s="109">
        <f t="shared" si="4"/>
        <v>1.1754218255506306</v>
      </c>
      <c r="J99" s="17">
        <f t="shared" si="2"/>
        <v>8.1708361420604225E-2</v>
      </c>
      <c r="L99" s="111">
        <v>1.4769108831715518</v>
      </c>
      <c r="M99" s="110">
        <f t="shared" si="0"/>
        <v>0.47691088317155184</v>
      </c>
      <c r="N99" s="109">
        <f t="shared" si="3"/>
        <v>3.0928937875498699</v>
      </c>
    </row>
    <row r="100" spans="2:15" ht="15" thickTop="1" x14ac:dyDescent="0.35">
      <c r="B100" t="s">
        <v>117</v>
      </c>
      <c r="C100" s="77">
        <v>44681</v>
      </c>
      <c r="D100" s="68"/>
      <c r="E100" s="99">
        <f>ROUND(M99,4)</f>
        <v>0.47689999999999999</v>
      </c>
      <c r="F100" s="99">
        <f>ROUND(J99,4)</f>
        <v>8.1699999999999995E-2</v>
      </c>
      <c r="G100" s="22">
        <v>44347</v>
      </c>
      <c r="H100" s="111">
        <v>1.0990580716287039</v>
      </c>
      <c r="I100" s="109">
        <f t="shared" si="4"/>
        <v>1.291856844939967</v>
      </c>
      <c r="J100" s="17">
        <f t="shared" si="2"/>
        <v>9.9058071628703948E-2</v>
      </c>
      <c r="L100" s="111">
        <v>1.4789586610254195</v>
      </c>
      <c r="M100" s="110">
        <f t="shared" si="0"/>
        <v>0.47895866102541951</v>
      </c>
      <c r="N100" s="109">
        <f t="shared" si="3"/>
        <v>4.5742620547285942</v>
      </c>
    </row>
    <row r="101" spans="2:15" x14ac:dyDescent="0.35">
      <c r="B101" t="s">
        <v>118</v>
      </c>
      <c r="C101" s="77">
        <v>44712</v>
      </c>
      <c r="D101" s="68"/>
      <c r="E101" s="83">
        <f>ROUND(M100,4)</f>
        <v>0.47899999999999998</v>
      </c>
      <c r="F101" s="83">
        <f t="shared" ref="F101:F102" si="5">ROUND(J100,4)</f>
        <v>9.9099999999999994E-2</v>
      </c>
      <c r="G101" s="22">
        <v>44377</v>
      </c>
      <c r="H101" s="111">
        <v>1.1020563348676755</v>
      </c>
      <c r="I101" s="109">
        <f t="shared" si="4"/>
        <v>1.4236990197082591</v>
      </c>
      <c r="J101" s="17">
        <f t="shared" si="2"/>
        <v>0.10205633486767551</v>
      </c>
      <c r="K101" s="17">
        <f>(I101/I98)-1</f>
        <v>0.31019103124387737</v>
      </c>
      <c r="L101" s="111">
        <v>1.484113774008252</v>
      </c>
      <c r="M101" s="110">
        <f t="shared" si="0"/>
        <v>0.48411377400825195</v>
      </c>
      <c r="N101" s="109">
        <f t="shared" si="3"/>
        <v>6.7887253213459946</v>
      </c>
      <c r="O101" s="17">
        <f>(N101/N98)-1</f>
        <v>2.2417350865129002</v>
      </c>
    </row>
    <row r="102" spans="2:15" x14ac:dyDescent="0.35">
      <c r="B102" t="s">
        <v>119</v>
      </c>
      <c r="C102" s="77">
        <v>44742</v>
      </c>
      <c r="D102" s="68"/>
      <c r="E102" s="83">
        <f>ROUND(M101,4)</f>
        <v>0.48409999999999997</v>
      </c>
      <c r="F102" s="83">
        <f t="shared" si="5"/>
        <v>0.1021</v>
      </c>
      <c r="G102" s="22">
        <v>44408</v>
      </c>
      <c r="H102" s="111">
        <v>1.0945501740883725</v>
      </c>
      <c r="I102" s="109">
        <f t="shared" si="4"/>
        <v>1.5583100098711202</v>
      </c>
      <c r="J102" s="17">
        <f t="shared" si="2"/>
        <v>9.4550174088372518E-2</v>
      </c>
      <c r="L102" s="111">
        <v>1.4630084016020615</v>
      </c>
      <c r="M102" s="110">
        <f t="shared" si="0"/>
        <v>0.46300840160206147</v>
      </c>
      <c r="N102" s="109">
        <f t="shared" si="3"/>
        <v>9.9319621812978447</v>
      </c>
    </row>
    <row r="103" spans="2:15" ht="15" thickBot="1" x14ac:dyDescent="0.4">
      <c r="B103" t="s">
        <v>120</v>
      </c>
      <c r="C103" s="77">
        <v>44742</v>
      </c>
      <c r="D103" s="68"/>
      <c r="E103" s="100">
        <f>ROUND(O101,4)</f>
        <v>2.2416999999999998</v>
      </c>
      <c r="F103" s="100">
        <f>ROUND(K101,4)</f>
        <v>0.31019999999999998</v>
      </c>
      <c r="G103" s="22">
        <v>44439</v>
      </c>
      <c r="H103" s="111">
        <v>1.031338914244188</v>
      </c>
      <c r="I103" s="109">
        <f t="shared" si="4"/>
        <v>1.6071457536363309</v>
      </c>
      <c r="J103" s="17">
        <f t="shared" si="2"/>
        <v>3.1338914244187999E-2</v>
      </c>
      <c r="L103" s="111">
        <v>1.3700267652830747</v>
      </c>
      <c r="M103" s="110">
        <f t="shared" si="0"/>
        <v>0.37002676528307465</v>
      </c>
      <c r="N103" s="109">
        <f t="shared" si="3"/>
        <v>13.607054020157316</v>
      </c>
    </row>
    <row r="104" spans="2:15" ht="15" thickTop="1" x14ac:dyDescent="0.35">
      <c r="B104" t="s">
        <v>121</v>
      </c>
      <c r="C104" s="77">
        <v>44773</v>
      </c>
      <c r="D104" s="68"/>
      <c r="E104" s="99">
        <f>ROUND(M102,4)</f>
        <v>0.46300000000000002</v>
      </c>
      <c r="F104" s="99">
        <f>ROUND(J102,4)</f>
        <v>9.4600000000000004E-2</v>
      </c>
      <c r="G104" s="22">
        <v>44469</v>
      </c>
      <c r="H104" s="111">
        <v>1.0504309966545806</v>
      </c>
      <c r="I104" s="109">
        <f t="shared" si="4"/>
        <v>1.6881957157613883</v>
      </c>
      <c r="J104" s="17">
        <f t="shared" si="2"/>
        <v>5.0430996654580618E-2</v>
      </c>
      <c r="K104" s="17">
        <f>(I104/I101)-1</f>
        <v>0.18578132905319356</v>
      </c>
      <c r="L104" s="111">
        <v>1.3777785995823881</v>
      </c>
      <c r="M104" s="110">
        <f t="shared" si="0"/>
        <v>0.37777859958238813</v>
      </c>
      <c r="N104" s="109">
        <f t="shared" si="3"/>
        <v>18.74750783233425</v>
      </c>
      <c r="O104" s="17">
        <f>(N104/N101)-1</f>
        <v>1.7615652342547863</v>
      </c>
    </row>
    <row r="105" spans="2:15" x14ac:dyDescent="0.35">
      <c r="B105" t="s">
        <v>122</v>
      </c>
      <c r="C105" s="77">
        <v>44804</v>
      </c>
      <c r="D105" s="68"/>
      <c r="E105" s="83">
        <f>ROUND(M103,4)</f>
        <v>0.37</v>
      </c>
      <c r="F105" s="83">
        <f t="shared" ref="F105:F106" si="6">ROUND(J103,4)</f>
        <v>3.1300000000000001E-2</v>
      </c>
      <c r="G105" s="22">
        <v>44500</v>
      </c>
      <c r="H105" s="111">
        <v>1.042003555885497</v>
      </c>
      <c r="I105" s="109">
        <f t="shared" si="4"/>
        <v>1.7591059388540282</v>
      </c>
      <c r="J105" s="17">
        <f t="shared" si="2"/>
        <v>4.2003555885496979E-2</v>
      </c>
      <c r="L105" s="111">
        <v>1.3657621697333149</v>
      </c>
      <c r="M105" s="110">
        <f t="shared" si="0"/>
        <v>0.36576216973331488</v>
      </c>
      <c r="N105" s="109">
        <f t="shared" si="3"/>
        <v>25.60463697418114</v>
      </c>
    </row>
    <row r="106" spans="2:15" x14ac:dyDescent="0.35">
      <c r="B106" t="s">
        <v>123</v>
      </c>
      <c r="C106" s="77">
        <v>44834</v>
      </c>
      <c r="D106" s="68"/>
      <c r="E106" s="83">
        <f>ROUND(M104,4)</f>
        <v>0.37780000000000002</v>
      </c>
      <c r="F106" s="83">
        <f t="shared" si="6"/>
        <v>5.04E-2</v>
      </c>
      <c r="G106" s="22">
        <v>44530</v>
      </c>
      <c r="H106" s="111">
        <v>1.0372861239535172</v>
      </c>
      <c r="I106" s="109">
        <f t="shared" si="4"/>
        <v>1.8246961809375077</v>
      </c>
      <c r="J106" s="17">
        <f t="shared" si="2"/>
        <v>3.7286123953517158E-2</v>
      </c>
      <c r="L106" s="111">
        <v>1.3331304793212706</v>
      </c>
      <c r="M106" s="110">
        <f t="shared" si="0"/>
        <v>0.3331304793212706</v>
      </c>
      <c r="N106" s="109">
        <f t="shared" si="3"/>
        <v>34.13432196223723</v>
      </c>
    </row>
    <row r="107" spans="2:15" ht="15" thickBot="1" x14ac:dyDescent="0.4">
      <c r="B107" t="s">
        <v>124</v>
      </c>
      <c r="C107" s="77">
        <v>44834</v>
      </c>
      <c r="D107" s="68"/>
      <c r="E107" s="100">
        <f>ROUND(O104,4)</f>
        <v>1.7616000000000001</v>
      </c>
      <c r="F107" s="100">
        <f>ROUND(K104,4)</f>
        <v>0.18579999999999999</v>
      </c>
      <c r="G107" s="22">
        <v>44561</v>
      </c>
      <c r="H107" s="111">
        <v>1.1683991599314527</v>
      </c>
      <c r="I107" s="109">
        <f t="shared" si="4"/>
        <v>2.131973484937514</v>
      </c>
      <c r="J107" s="17">
        <f t="shared" si="2"/>
        <v>0.16839915993145271</v>
      </c>
      <c r="K107" s="17">
        <f>(I107/I104)-1</f>
        <v>0.26287104334699651</v>
      </c>
      <c r="L107" s="111">
        <v>1.4729097154802564</v>
      </c>
      <c r="M107" s="110">
        <f t="shared" si="0"/>
        <v>0.4729097154802564</v>
      </c>
      <c r="N107" s="109">
        <f t="shared" si="3"/>
        <v>50.276774449510306</v>
      </c>
      <c r="O107" s="17">
        <f>(N107/N104)-1</f>
        <v>1.6817844216497306</v>
      </c>
    </row>
    <row r="108" spans="2:15" ht="15" thickTop="1" x14ac:dyDescent="0.35">
      <c r="B108" t="s">
        <v>125</v>
      </c>
      <c r="C108" s="77">
        <v>44865</v>
      </c>
      <c r="D108" s="68"/>
      <c r="E108" s="99">
        <f>ROUND(M105,4)</f>
        <v>0.36580000000000001</v>
      </c>
      <c r="F108" s="99">
        <f>ROUND(J105,4)</f>
        <v>4.2000000000000003E-2</v>
      </c>
      <c r="G108" s="22"/>
    </row>
    <row r="109" spans="2:15" x14ac:dyDescent="0.35">
      <c r="B109" t="s">
        <v>126</v>
      </c>
      <c r="C109" s="77">
        <v>44895</v>
      </c>
      <c r="D109" s="68"/>
      <c r="E109" s="83">
        <f>ROUND(M106,4)</f>
        <v>0.33310000000000001</v>
      </c>
      <c r="F109" s="83">
        <f t="shared" ref="F109:F110" si="7">ROUND(J106,4)</f>
        <v>3.73E-2</v>
      </c>
      <c r="G109" s="22"/>
    </row>
    <row r="110" spans="2:15" x14ac:dyDescent="0.35">
      <c r="B110" t="s">
        <v>127</v>
      </c>
      <c r="C110" s="77">
        <v>44926</v>
      </c>
      <c r="D110" s="68"/>
      <c r="E110" s="83">
        <f>ROUND(M107,4)</f>
        <v>0.47289999999999999</v>
      </c>
      <c r="F110" s="83">
        <f t="shared" si="7"/>
        <v>0.16839999999999999</v>
      </c>
    </row>
    <row r="111" spans="2:15" ht="15" thickBot="1" x14ac:dyDescent="0.4">
      <c r="B111" t="s">
        <v>128</v>
      </c>
      <c r="C111" s="77">
        <v>44926</v>
      </c>
      <c r="D111" s="68"/>
      <c r="E111" s="100">
        <f>ROUND(O107,4)</f>
        <v>1.6818</v>
      </c>
      <c r="F111" s="100">
        <f>ROUND(K107,4)</f>
        <v>0.26290000000000002</v>
      </c>
    </row>
    <row r="112" spans="2:15" ht="15" thickTop="1" x14ac:dyDescent="0.35">
      <c r="B112" t="s">
        <v>129</v>
      </c>
      <c r="C112" s="77">
        <v>44926</v>
      </c>
      <c r="D112" s="68"/>
      <c r="E112" s="83">
        <f>SUM(E99,E103,E107,E111)</f>
        <v>6.7793000000000001</v>
      </c>
      <c r="F112" s="83">
        <f>ROUND(I107-1,4)</f>
        <v>1.1319999999999999</v>
      </c>
    </row>
    <row r="113" spans="4:8" x14ac:dyDescent="0.35">
      <c r="D113" s="68"/>
    </row>
    <row r="114" spans="4:8" x14ac:dyDescent="0.35">
      <c r="D114" s="68"/>
      <c r="E114" s="17"/>
      <c r="H114" s="1" t="s">
        <v>133</v>
      </c>
    </row>
    <row r="115" spans="4:8" x14ac:dyDescent="0.35">
      <c r="E115" s="17"/>
      <c r="H115" s="1" t="s">
        <v>134</v>
      </c>
    </row>
    <row r="116" spans="4:8" x14ac:dyDescent="0.35">
      <c r="E116" s="17"/>
      <c r="H116" s="1" t="s">
        <v>135</v>
      </c>
    </row>
    <row r="117" spans="4:8" x14ac:dyDescent="0.35">
      <c r="E117" s="17"/>
      <c r="H117" s="1"/>
    </row>
    <row r="118" spans="4:8" x14ac:dyDescent="0.35">
      <c r="E118" s="108"/>
      <c r="H118" s="1" t="s">
        <v>136</v>
      </c>
    </row>
    <row r="119" spans="4:8" x14ac:dyDescent="0.35">
      <c r="H119" s="1" t="s">
        <v>137</v>
      </c>
    </row>
    <row r="120" spans="4:8" x14ac:dyDescent="0.35">
      <c r="H120" s="1" t="s">
        <v>138</v>
      </c>
    </row>
    <row r="121" spans="4:8" x14ac:dyDescent="0.35">
      <c r="H121" s="1" t="s">
        <v>139</v>
      </c>
    </row>
    <row r="122" spans="4:8" x14ac:dyDescent="0.35">
      <c r="H122" s="1" t="s">
        <v>140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4.5" x14ac:dyDescent="0.35"/>
  <cols>
    <col min="1" max="1" width="14.81640625" bestFit="1" customWidth="1"/>
    <col min="2" max="2" width="57.453125" customWidth="1"/>
    <col min="3" max="3" width="35.54296875" customWidth="1"/>
    <col min="4" max="4" width="23.26953125" customWidth="1"/>
  </cols>
  <sheetData>
    <row r="1" spans="1:3" ht="21" x14ac:dyDescent="0.5">
      <c r="A1" t="s">
        <v>419</v>
      </c>
      <c r="B1" s="112" t="s">
        <v>428</v>
      </c>
    </row>
    <row r="3" spans="1:3" ht="18.5" x14ac:dyDescent="0.45">
      <c r="B3" s="7" t="s">
        <v>429</v>
      </c>
    </row>
    <row r="4" spans="1:3" ht="18.5" x14ac:dyDescent="0.45">
      <c r="B4" s="7"/>
    </row>
    <row r="5" spans="1:3" x14ac:dyDescent="0.35">
      <c r="B5" t="s">
        <v>430</v>
      </c>
      <c r="C5" s="37" t="s">
        <v>420</v>
      </c>
    </row>
    <row r="6" spans="1:3" x14ac:dyDescent="0.35">
      <c r="B6" t="s">
        <v>431</v>
      </c>
      <c r="C6" s="37" t="s">
        <v>419</v>
      </c>
    </row>
    <row r="10" spans="1:3" ht="18.5" x14ac:dyDescent="0.45">
      <c r="B10" s="7" t="s">
        <v>432</v>
      </c>
    </row>
    <row r="12" spans="1:3" x14ac:dyDescent="0.35">
      <c r="B12" t="s">
        <v>433</v>
      </c>
    </row>
    <row r="13" spans="1:3" x14ac:dyDescent="0.35">
      <c r="C13" s="44" t="s">
        <v>434</v>
      </c>
    </row>
    <row r="16" spans="1:3" x14ac:dyDescent="0.35">
      <c r="B16" t="s">
        <v>435</v>
      </c>
    </row>
    <row r="17" spans="2:5" x14ac:dyDescent="0.35">
      <c r="B17" t="s">
        <v>436</v>
      </c>
    </row>
    <row r="18" spans="2:5" x14ac:dyDescent="0.35">
      <c r="B18" t="s">
        <v>437</v>
      </c>
    </row>
    <row r="19" spans="2:5" x14ac:dyDescent="0.35">
      <c r="B19" t="s">
        <v>438</v>
      </c>
    </row>
    <row r="21" spans="2:5" x14ac:dyDescent="0.35">
      <c r="B21" s="5" t="s">
        <v>439</v>
      </c>
      <c r="C21" s="5" t="s">
        <v>440</v>
      </c>
      <c r="D21" s="5" t="s">
        <v>441</v>
      </c>
    </row>
    <row r="22" spans="2:5" x14ac:dyDescent="0.35">
      <c r="B22" t="s">
        <v>442</v>
      </c>
      <c r="C22" s="82">
        <v>0</v>
      </c>
      <c r="D22" s="113"/>
    </row>
    <row r="23" spans="2:5" x14ac:dyDescent="0.35">
      <c r="B23" t="s">
        <v>443</v>
      </c>
      <c r="C23" s="82">
        <v>0</v>
      </c>
      <c r="D23" s="113"/>
    </row>
    <row r="24" spans="2:5" x14ac:dyDescent="0.35">
      <c r="B24" t="s">
        <v>444</v>
      </c>
      <c r="C24" s="82">
        <v>0</v>
      </c>
      <c r="D24" s="113"/>
    </row>
    <row r="25" spans="2:5" x14ac:dyDescent="0.35">
      <c r="B25" t="s">
        <v>445</v>
      </c>
      <c r="C25" s="82">
        <v>0</v>
      </c>
      <c r="D25" s="113"/>
    </row>
    <row r="26" spans="2:5" x14ac:dyDescent="0.35">
      <c r="B26" t="s">
        <v>446</v>
      </c>
      <c r="C26" s="82">
        <v>0</v>
      </c>
      <c r="D26" s="113"/>
      <c r="E26" s="1" t="s">
        <v>447</v>
      </c>
    </row>
    <row r="27" spans="2:5" x14ac:dyDescent="0.35">
      <c r="B27" t="s">
        <v>448</v>
      </c>
      <c r="C27" s="82">
        <v>0</v>
      </c>
      <c r="D27" s="113"/>
      <c r="E27" s="1" t="s">
        <v>449</v>
      </c>
    </row>
    <row r="28" spans="2:5" x14ac:dyDescent="0.35">
      <c r="B28" t="s">
        <v>450</v>
      </c>
      <c r="C28" s="82">
        <v>0</v>
      </c>
      <c r="D28" s="113"/>
      <c r="E28" s="1" t="s">
        <v>451</v>
      </c>
    </row>
    <row r="29" spans="2:5" x14ac:dyDescent="0.35">
      <c r="B29" t="s">
        <v>452</v>
      </c>
      <c r="C29" s="82">
        <v>0</v>
      </c>
      <c r="D29" s="113"/>
      <c r="E29" s="1" t="s">
        <v>453</v>
      </c>
    </row>
    <row r="30" spans="2:5" x14ac:dyDescent="0.35">
      <c r="B30" t="s">
        <v>454</v>
      </c>
      <c r="C30" s="82">
        <v>0</v>
      </c>
      <c r="D30" s="113"/>
      <c r="E30" s="1" t="s">
        <v>455</v>
      </c>
    </row>
    <row r="31" spans="2:5" x14ac:dyDescent="0.35">
      <c r="B31" t="s">
        <v>456</v>
      </c>
      <c r="C31" s="82">
        <v>0</v>
      </c>
      <c r="D31" s="113"/>
      <c r="E31" s="1"/>
    </row>
    <row r="32" spans="2:5" x14ac:dyDescent="0.35">
      <c r="B32" t="s">
        <v>457</v>
      </c>
      <c r="C32" s="84">
        <f>ROUND(('Section 1b - Prv Fnd MMT T'!C35/'Section 1b - Prv Fnd MMT T'!C36)*100,0)</f>
        <v>340</v>
      </c>
      <c r="D32" s="113"/>
      <c r="E32" s="1"/>
    </row>
    <row r="33" spans="2:5" x14ac:dyDescent="0.35">
      <c r="B33" t="s">
        <v>458</v>
      </c>
      <c r="C33" s="82">
        <v>0</v>
      </c>
      <c r="D33" s="113"/>
      <c r="E33" s="1" t="s">
        <v>459</v>
      </c>
    </row>
    <row r="34" spans="2:5" x14ac:dyDescent="0.35">
      <c r="B34" t="s">
        <v>460</v>
      </c>
      <c r="C34" s="82">
        <v>0</v>
      </c>
      <c r="D34" s="113"/>
      <c r="E34" s="1" t="s">
        <v>461</v>
      </c>
    </row>
    <row r="35" spans="2:5" x14ac:dyDescent="0.35">
      <c r="B35" t="s">
        <v>462</v>
      </c>
      <c r="C35" s="82">
        <v>0</v>
      </c>
      <c r="D35" s="113"/>
    </row>
    <row r="36" spans="2:5" x14ac:dyDescent="0.35">
      <c r="B36" t="s">
        <v>463</v>
      </c>
      <c r="C36" s="82">
        <v>0</v>
      </c>
      <c r="D36" s="113"/>
    </row>
    <row r="37" spans="2:5" x14ac:dyDescent="0.35">
      <c r="B37" t="s">
        <v>464</v>
      </c>
      <c r="C37" s="82">
        <v>0</v>
      </c>
      <c r="D37" s="113"/>
    </row>
    <row r="38" spans="2:5" x14ac:dyDescent="0.35">
      <c r="B38" t="s">
        <v>465</v>
      </c>
      <c r="C38" s="82">
        <v>0</v>
      </c>
      <c r="D38" s="113"/>
    </row>
    <row r="39" spans="2:5" x14ac:dyDescent="0.35">
      <c r="B39" t="s">
        <v>466</v>
      </c>
      <c r="C39" s="82">
        <v>0</v>
      </c>
      <c r="D39" s="113"/>
    </row>
    <row r="40" spans="2:5" x14ac:dyDescent="0.35">
      <c r="B40" t="s">
        <v>467</v>
      </c>
      <c r="C40" s="82">
        <v>0</v>
      </c>
      <c r="D40" s="113"/>
    </row>
    <row r="41" spans="2:5" x14ac:dyDescent="0.35">
      <c r="B41" t="s">
        <v>468</v>
      </c>
      <c r="C41" s="82">
        <v>0</v>
      </c>
      <c r="D41" s="113"/>
    </row>
    <row r="42" spans="2:5" x14ac:dyDescent="0.35">
      <c r="B42" t="s">
        <v>469</v>
      </c>
      <c r="C42" s="82">
        <v>0</v>
      </c>
      <c r="D42" s="113"/>
    </row>
    <row r="43" spans="2:5" x14ac:dyDescent="0.35">
      <c r="B43" t="s">
        <v>470</v>
      </c>
      <c r="C43" s="82">
        <v>0</v>
      </c>
      <c r="D43" s="113"/>
    </row>
    <row r="47" spans="2:5" x14ac:dyDescent="0.35">
      <c r="B47" t="s">
        <v>471</v>
      </c>
    </row>
    <row r="48" spans="2:5" x14ac:dyDescent="0.35">
      <c r="B48" s="114">
        <v>0</v>
      </c>
      <c r="C48" s="44">
        <v>100</v>
      </c>
    </row>
    <row r="49" spans="1:5" x14ac:dyDescent="0.35">
      <c r="B49" s="115" t="s">
        <v>472</v>
      </c>
      <c r="C49" s="2"/>
      <c r="E49" s="1" t="s">
        <v>473</v>
      </c>
    </row>
    <row r="50" spans="1:5" x14ac:dyDescent="0.35">
      <c r="B50" s="115" t="s">
        <v>474</v>
      </c>
      <c r="C50" s="2"/>
      <c r="E50" s="1" t="s">
        <v>475</v>
      </c>
    </row>
    <row r="51" spans="1:5" x14ac:dyDescent="0.35">
      <c r="B51" s="115" t="s">
        <v>476</v>
      </c>
      <c r="C51" s="2"/>
      <c r="E51" s="1" t="s">
        <v>477</v>
      </c>
    </row>
    <row r="52" spans="1:5" x14ac:dyDescent="0.35">
      <c r="B52" s="115" t="s">
        <v>478</v>
      </c>
      <c r="C52" s="2"/>
      <c r="E52" s="1" t="s">
        <v>479</v>
      </c>
    </row>
    <row r="53" spans="1:5" x14ac:dyDescent="0.35">
      <c r="B53" s="115" t="s">
        <v>480</v>
      </c>
      <c r="C53" s="2"/>
      <c r="E53" s="1" t="s">
        <v>481</v>
      </c>
    </row>
    <row r="54" spans="1:5" x14ac:dyDescent="0.35">
      <c r="B54" s="115" t="s">
        <v>482</v>
      </c>
      <c r="C54" s="2"/>
    </row>
    <row r="58" spans="1:5" x14ac:dyDescent="0.35">
      <c r="B58" t="s">
        <v>483</v>
      </c>
    </row>
    <row r="59" spans="1:5" x14ac:dyDescent="0.35">
      <c r="B59" t="s">
        <v>484</v>
      </c>
    </row>
    <row r="61" spans="1:5" ht="29" x14ac:dyDescent="0.35">
      <c r="B61" s="116" t="s">
        <v>485</v>
      </c>
      <c r="C61" s="116" t="s">
        <v>486</v>
      </c>
      <c r="D61" s="116" t="s">
        <v>487</v>
      </c>
    </row>
    <row r="63" spans="1:5" x14ac:dyDescent="0.35">
      <c r="A63" s="115" t="s">
        <v>488</v>
      </c>
      <c r="B63" s="37"/>
      <c r="C63" s="37"/>
      <c r="D63" s="37"/>
      <c r="E63" s="1" t="s">
        <v>489</v>
      </c>
    </row>
    <row r="64" spans="1:5" x14ac:dyDescent="0.35">
      <c r="A64" s="115" t="s">
        <v>490</v>
      </c>
      <c r="B64" s="37"/>
      <c r="C64" s="37"/>
      <c r="D64" s="37"/>
      <c r="E64" s="1" t="s">
        <v>491</v>
      </c>
    </row>
    <row r="65" spans="1:5" x14ac:dyDescent="0.35">
      <c r="A65" s="115" t="s">
        <v>492</v>
      </c>
      <c r="B65" s="37"/>
      <c r="C65" s="37"/>
      <c r="D65" s="37"/>
      <c r="E65" s="1" t="s">
        <v>493</v>
      </c>
    </row>
    <row r="66" spans="1:5" x14ac:dyDescent="0.35">
      <c r="A66" s="115" t="s">
        <v>494</v>
      </c>
      <c r="B66" s="37"/>
      <c r="C66" s="37"/>
      <c r="D66" s="37"/>
      <c r="E66" t="s">
        <v>495</v>
      </c>
    </row>
    <row r="67" spans="1:5" x14ac:dyDescent="0.35">
      <c r="A67" s="115" t="s">
        <v>496</v>
      </c>
      <c r="B67" s="37"/>
      <c r="C67" s="37"/>
      <c r="D67" s="37"/>
      <c r="E67" t="s">
        <v>497</v>
      </c>
    </row>
    <row r="68" spans="1:5" x14ac:dyDescent="0.35">
      <c r="A68" s="115"/>
    </row>
    <row r="70" spans="1:5" x14ac:dyDescent="0.35">
      <c r="B70" t="s">
        <v>498</v>
      </c>
    </row>
    <row r="71" spans="1:5" x14ac:dyDescent="0.35">
      <c r="B71" t="s">
        <v>499</v>
      </c>
    </row>
    <row r="73" spans="1:5" ht="29" x14ac:dyDescent="0.35">
      <c r="B73" s="116" t="s">
        <v>485</v>
      </c>
      <c r="C73" s="116" t="s">
        <v>486</v>
      </c>
      <c r="D73" t="s">
        <v>500</v>
      </c>
    </row>
    <row r="74" spans="1:5" x14ac:dyDescent="0.35">
      <c r="A74" s="115" t="s">
        <v>488</v>
      </c>
      <c r="B74" s="37" t="s">
        <v>517</v>
      </c>
      <c r="C74" s="37" t="s">
        <v>516</v>
      </c>
      <c r="D74" s="81">
        <v>206177000</v>
      </c>
      <c r="E74" s="1" t="s">
        <v>489</v>
      </c>
    </row>
    <row r="75" spans="1:5" x14ac:dyDescent="0.35">
      <c r="A75" s="115" t="s">
        <v>490</v>
      </c>
      <c r="B75" s="37" t="s">
        <v>518</v>
      </c>
      <c r="C75" s="37" t="s">
        <v>516</v>
      </c>
      <c r="D75" s="78">
        <v>86925000</v>
      </c>
      <c r="E75" s="1" t="s">
        <v>491</v>
      </c>
    </row>
    <row r="76" spans="1:5" x14ac:dyDescent="0.35">
      <c r="A76" s="115" t="s">
        <v>492</v>
      </c>
      <c r="B76" s="37" t="s">
        <v>519</v>
      </c>
      <c r="C76" s="37" t="s">
        <v>501</v>
      </c>
      <c r="D76" s="78">
        <v>24575000</v>
      </c>
      <c r="E76" s="1" t="s">
        <v>493</v>
      </c>
    </row>
    <row r="77" spans="1:5" x14ac:dyDescent="0.35">
      <c r="A77" s="115" t="s">
        <v>494</v>
      </c>
      <c r="B77" s="37"/>
      <c r="C77" s="37"/>
      <c r="D77" s="37"/>
      <c r="E77" t="s">
        <v>495</v>
      </c>
    </row>
    <row r="78" spans="1:5" x14ac:dyDescent="0.35">
      <c r="A78" s="115" t="s">
        <v>496</v>
      </c>
      <c r="B78" s="37"/>
      <c r="C78" s="37"/>
      <c r="D78" s="37"/>
      <c r="E78" t="s">
        <v>497</v>
      </c>
    </row>
    <row r="82" spans="2:3" x14ac:dyDescent="0.35">
      <c r="B82" t="s">
        <v>502</v>
      </c>
    </row>
    <row r="84" spans="2:3" x14ac:dyDescent="0.35">
      <c r="B84" t="s">
        <v>503</v>
      </c>
    </row>
    <row r="85" spans="2:3" x14ac:dyDescent="0.35">
      <c r="B85" s="115" t="s">
        <v>504</v>
      </c>
      <c r="C85" s="84">
        <v>0</v>
      </c>
    </row>
    <row r="86" spans="2:3" x14ac:dyDescent="0.35">
      <c r="B86" s="115" t="s">
        <v>505</v>
      </c>
      <c r="C86" s="84">
        <v>100</v>
      </c>
    </row>
    <row r="88" spans="2:3" x14ac:dyDescent="0.35">
      <c r="B88" t="s">
        <v>506</v>
      </c>
    </row>
    <row r="89" spans="2:3" x14ac:dyDescent="0.35">
      <c r="B89" s="115" t="s">
        <v>507</v>
      </c>
      <c r="C89" s="44" t="s">
        <v>388</v>
      </c>
    </row>
    <row r="90" spans="2:3" x14ac:dyDescent="0.35">
      <c r="B90" s="115" t="s">
        <v>505</v>
      </c>
      <c r="C90" s="44" t="s">
        <v>388</v>
      </c>
    </row>
    <row r="92" spans="2:3" x14ac:dyDescent="0.35">
      <c r="B92" t="s">
        <v>508</v>
      </c>
    </row>
    <row r="93" spans="2:3" x14ac:dyDescent="0.35">
      <c r="B93" s="115" t="s">
        <v>509</v>
      </c>
      <c r="C93" s="44" t="s">
        <v>388</v>
      </c>
    </row>
    <row r="94" spans="2:3" x14ac:dyDescent="0.35">
      <c r="B94" s="115" t="s">
        <v>510</v>
      </c>
      <c r="C94" s="44" t="s">
        <v>388</v>
      </c>
    </row>
    <row r="96" spans="2:3" x14ac:dyDescent="0.35">
      <c r="B96" t="s">
        <v>511</v>
      </c>
    </row>
    <row r="97" spans="2:3" x14ac:dyDescent="0.35">
      <c r="B97" s="115" t="s">
        <v>509</v>
      </c>
      <c r="C97" s="84">
        <v>0</v>
      </c>
    </row>
    <row r="98" spans="2:3" x14ac:dyDescent="0.35">
      <c r="B98" s="115" t="s">
        <v>510</v>
      </c>
      <c r="C98" s="84">
        <v>100</v>
      </c>
    </row>
    <row r="99" spans="2:3" x14ac:dyDescent="0.35">
      <c r="B99" s="115" t="s">
        <v>512</v>
      </c>
      <c r="C99" s="84">
        <v>0</v>
      </c>
    </row>
    <row r="102" spans="2:3" x14ac:dyDescent="0.35">
      <c r="B102" t="s">
        <v>513</v>
      </c>
    </row>
    <row r="103" spans="2:3" x14ac:dyDescent="0.35">
      <c r="B103" t="s">
        <v>514</v>
      </c>
    </row>
    <row r="104" spans="2:3" x14ac:dyDescent="0.35">
      <c r="B104" t="s">
        <v>515</v>
      </c>
      <c r="C104" s="84">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61" zoomScale="98" zoomScaleNormal="98" workbookViewId="0">
      <selection activeCell="H45" sqref="H45"/>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70">
        <v>210519000</v>
      </c>
      <c r="E36" s="70">
        <v>230525000</v>
      </c>
      <c r="F36" s="70">
        <v>205530000</v>
      </c>
      <c r="G36" s="65"/>
    </row>
    <row r="37" spans="2:8" ht="29" x14ac:dyDescent="0.35">
      <c r="C37" s="10" t="s">
        <v>195</v>
      </c>
      <c r="D37" s="41" t="s">
        <v>388</v>
      </c>
      <c r="E37" s="41" t="s">
        <v>388</v>
      </c>
      <c r="F37" s="41" t="s">
        <v>388</v>
      </c>
    </row>
    <row r="38" spans="2:8" ht="29" x14ac:dyDescent="0.35">
      <c r="C38" s="10" t="s">
        <v>196</v>
      </c>
      <c r="D38" s="41" t="s">
        <v>388</v>
      </c>
      <c r="E38" s="41" t="s">
        <v>388</v>
      </c>
      <c r="F38" s="41" t="s">
        <v>388</v>
      </c>
    </row>
    <row r="39" spans="2:8" x14ac:dyDescent="0.35">
      <c r="C39" s="10" t="s">
        <v>197</v>
      </c>
      <c r="D39" s="71">
        <v>10</v>
      </c>
      <c r="E39" s="71">
        <v>9</v>
      </c>
      <c r="F39" s="71">
        <v>13</v>
      </c>
      <c r="G39" s="88" t="s">
        <v>407</v>
      </c>
    </row>
    <row r="40" spans="2:8" x14ac:dyDescent="0.35">
      <c r="C40" s="10" t="s">
        <v>198</v>
      </c>
      <c r="D40" s="71">
        <v>10</v>
      </c>
      <c r="E40" s="71">
        <v>9</v>
      </c>
      <c r="F40" s="71">
        <v>13</v>
      </c>
      <c r="G40" s="88" t="s">
        <v>407</v>
      </c>
    </row>
    <row r="41" spans="2:8" x14ac:dyDescent="0.35">
      <c r="C41" s="10" t="s">
        <v>199</v>
      </c>
      <c r="D41" s="71">
        <v>3.2000000000000002E-3</v>
      </c>
      <c r="E41" s="71">
        <v>3.2000000000000002E-3</v>
      </c>
      <c r="F41" s="71">
        <v>3.3E-3</v>
      </c>
      <c r="G41" s="88" t="s">
        <v>408</v>
      </c>
    </row>
    <row r="42" spans="2:8" x14ac:dyDescent="0.35">
      <c r="C42" s="10" t="s">
        <v>200</v>
      </c>
      <c r="D42" s="101">
        <v>3684685.87</v>
      </c>
      <c r="E42" s="101">
        <v>8707943.5299999993</v>
      </c>
      <c r="F42" s="101">
        <v>4422878.8</v>
      </c>
      <c r="G42" s="88" t="s">
        <v>409</v>
      </c>
    </row>
    <row r="43" spans="2:8" x14ac:dyDescent="0.35">
      <c r="C43" s="10" t="s">
        <v>201</v>
      </c>
      <c r="D43" s="101">
        <v>3684685.87</v>
      </c>
      <c r="E43" s="101">
        <v>8707943.5299999993</v>
      </c>
      <c r="F43" s="101">
        <v>4422878.8</v>
      </c>
      <c r="G43" s="88" t="s">
        <v>410</v>
      </c>
    </row>
    <row r="44" spans="2:8" x14ac:dyDescent="0.35">
      <c r="C44" s="10" t="s">
        <v>202</v>
      </c>
      <c r="D44" s="71">
        <v>0</v>
      </c>
      <c r="E44" s="71">
        <v>0</v>
      </c>
      <c r="F44" s="71">
        <v>0</v>
      </c>
      <c r="G44" s="88"/>
      <c r="H44" t="s">
        <v>417</v>
      </c>
    </row>
    <row r="48" spans="2:8" x14ac:dyDescent="0.35">
      <c r="B48" s="29" t="s">
        <v>204</v>
      </c>
    </row>
    <row r="49" spans="2:8" x14ac:dyDescent="0.35">
      <c r="B49" s="29"/>
    </row>
    <row r="50" spans="2:8" ht="29" x14ac:dyDescent="0.35">
      <c r="B50">
        <v>56</v>
      </c>
      <c r="C50" s="10" t="s">
        <v>208</v>
      </c>
      <c r="D50" s="41" t="s">
        <v>153</v>
      </c>
      <c r="E50" s="88" t="s">
        <v>411</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61" workbookViewId="0">
      <selection activeCell="G17" sqref="G17"/>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27</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C62" sqref="C62"/>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885721000</v>
      </c>
      <c r="E36" s="70">
        <v>865923000</v>
      </c>
      <c r="F36" s="70">
        <v>876151000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9</v>
      </c>
      <c r="E39" s="71">
        <v>9</v>
      </c>
      <c r="F39" s="71">
        <v>13</v>
      </c>
      <c r="G39" s="88" t="s">
        <v>407</v>
      </c>
    </row>
    <row r="40" spans="2:9" x14ac:dyDescent="0.35">
      <c r="C40" s="10" t="s">
        <v>198</v>
      </c>
      <c r="D40" s="71">
        <v>9</v>
      </c>
      <c r="E40" s="71">
        <v>9</v>
      </c>
      <c r="F40" s="71">
        <v>13</v>
      </c>
      <c r="G40" s="88" t="s">
        <v>407</v>
      </c>
    </row>
    <row r="41" spans="2:9" x14ac:dyDescent="0.35">
      <c r="C41" s="10" t="s">
        <v>199</v>
      </c>
      <c r="D41" s="71">
        <v>5.8999999999999999E-3</v>
      </c>
      <c r="E41" s="71">
        <v>6.4000000000000003E-3</v>
      </c>
      <c r="F41" s="71">
        <v>7.0000000000000001E-3</v>
      </c>
      <c r="G41" s="88" t="s">
        <v>408</v>
      </c>
    </row>
    <row r="42" spans="2:9" x14ac:dyDescent="0.35">
      <c r="C42" s="10" t="s">
        <v>200</v>
      </c>
      <c r="D42" s="101">
        <v>85222360.569999993</v>
      </c>
      <c r="E42" s="101">
        <v>5084675.1100000003</v>
      </c>
      <c r="F42" s="101">
        <v>24391130.629999999</v>
      </c>
      <c r="G42" s="88" t="s">
        <v>409</v>
      </c>
    </row>
    <row r="43" spans="2:9" x14ac:dyDescent="0.35">
      <c r="C43" s="10" t="s">
        <v>201</v>
      </c>
      <c r="D43" s="101">
        <v>85222360.569999993</v>
      </c>
      <c r="E43" s="101">
        <v>31335039.629999999</v>
      </c>
      <c r="F43" s="101">
        <v>24391130.629999999</v>
      </c>
      <c r="G43" s="88" t="s">
        <v>410</v>
      </c>
    </row>
    <row r="44" spans="2:9" x14ac:dyDescent="0.35">
      <c r="C44" s="10" t="s">
        <v>202</v>
      </c>
      <c r="D44" s="71">
        <v>0</v>
      </c>
      <c r="E44" s="71">
        <v>0</v>
      </c>
      <c r="F44" s="71">
        <v>0</v>
      </c>
      <c r="H44" s="87" t="s">
        <v>417</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32</v>
      </c>
      <c r="E9" s="34"/>
      <c r="F9" s="34"/>
      <c r="G9" s="34"/>
      <c r="H9" s="34"/>
    </row>
    <row r="10" spans="1:8" x14ac:dyDescent="0.35">
      <c r="B10" s="34"/>
      <c r="C10" s="36" t="s">
        <v>226</v>
      </c>
      <c r="D10" s="41">
        <v>8</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opLeftCell="A15" zoomScale="80" zoomScaleNormal="80"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6" t="s">
        <v>145</v>
      </c>
    </row>
    <row r="31" spans="2:3" x14ac:dyDescent="0.35">
      <c r="B31" t="s">
        <v>14</v>
      </c>
      <c r="C31" s="37" t="s">
        <v>146</v>
      </c>
    </row>
    <row r="32" spans="2:3" x14ac:dyDescent="0.35">
      <c r="B32" t="s">
        <v>12</v>
      </c>
      <c r="C32" s="77">
        <v>44939</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71613000</v>
      </c>
      <c r="E36" s="70">
        <v>71635000</v>
      </c>
      <c r="F36" s="70">
        <v>71659000</v>
      </c>
      <c r="G36" s="65"/>
      <c r="H36" s="65"/>
      <c r="I36" s="65"/>
    </row>
    <row r="37" spans="2:9" ht="29" x14ac:dyDescent="0.35">
      <c r="C37" s="10" t="s">
        <v>195</v>
      </c>
      <c r="D37" s="44" t="s">
        <v>388</v>
      </c>
      <c r="E37" s="44" t="s">
        <v>388</v>
      </c>
      <c r="F37" s="44" t="s">
        <v>388</v>
      </c>
    </row>
    <row r="38" spans="2:9" ht="29" x14ac:dyDescent="0.35">
      <c r="C38" s="10" t="s">
        <v>196</v>
      </c>
      <c r="D38" s="44" t="s">
        <v>388</v>
      </c>
      <c r="E38" s="44" t="s">
        <v>388</v>
      </c>
      <c r="F38" s="44" t="s">
        <v>388</v>
      </c>
    </row>
    <row r="39" spans="2:9" x14ac:dyDescent="0.35">
      <c r="C39" s="10" t="s">
        <v>197</v>
      </c>
      <c r="D39" s="71">
        <v>9</v>
      </c>
      <c r="E39" s="71">
        <v>9</v>
      </c>
      <c r="F39" s="71">
        <v>13</v>
      </c>
      <c r="G39" s="88" t="s">
        <v>407</v>
      </c>
    </row>
    <row r="40" spans="2:9" x14ac:dyDescent="0.35">
      <c r="C40" s="10" t="s">
        <v>198</v>
      </c>
      <c r="D40" s="71">
        <v>9</v>
      </c>
      <c r="E40" s="71">
        <v>9</v>
      </c>
      <c r="F40" s="71">
        <v>13</v>
      </c>
      <c r="G40" s="88" t="s">
        <v>407</v>
      </c>
    </row>
    <row r="41" spans="2:9" x14ac:dyDescent="0.35">
      <c r="C41" s="10" t="s">
        <v>199</v>
      </c>
      <c r="D41" s="71">
        <v>5.7999999999999996E-3</v>
      </c>
      <c r="E41" s="71">
        <v>6.4000000000000003E-3</v>
      </c>
      <c r="F41" s="71">
        <v>7.0000000000000001E-3</v>
      </c>
      <c r="G41" s="88" t="s">
        <v>408</v>
      </c>
    </row>
    <row r="42" spans="2:9" x14ac:dyDescent="0.35">
      <c r="C42" s="10" t="s">
        <v>200</v>
      </c>
      <c r="D42" s="71">
        <v>7319517.25</v>
      </c>
      <c r="E42" s="71">
        <v>2232602.62</v>
      </c>
      <c r="F42" s="71">
        <v>1409277.68</v>
      </c>
      <c r="G42" s="88" t="s">
        <v>409</v>
      </c>
    </row>
    <row r="43" spans="2:9" x14ac:dyDescent="0.35">
      <c r="C43" s="10" t="s">
        <v>201</v>
      </c>
      <c r="D43" s="71">
        <v>7319517.25</v>
      </c>
      <c r="E43" s="71">
        <v>2634307.7200000002</v>
      </c>
      <c r="F43" s="71">
        <v>1409277.68</v>
      </c>
      <c r="G43" s="88"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100</v>
      </c>
      <c r="E9" s="34"/>
      <c r="F9" s="34"/>
      <c r="G9" s="34"/>
      <c r="H9" s="34"/>
    </row>
    <row r="10" spans="1:8" x14ac:dyDescent="0.35">
      <c r="B10" s="34"/>
      <c r="C10" s="36" t="s">
        <v>226</v>
      </c>
      <c r="D10" s="41">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399</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399</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454563000</v>
      </c>
      <c r="E36" s="70">
        <v>454783000</v>
      </c>
      <c r="F36" s="70">
        <v>414960000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56</v>
      </c>
      <c r="E39" s="71">
        <v>42</v>
      </c>
      <c r="F39" s="71">
        <v>13</v>
      </c>
      <c r="G39" s="89" t="s">
        <v>407</v>
      </c>
    </row>
    <row r="40" spans="2:9" x14ac:dyDescent="0.35">
      <c r="C40" s="10" t="s">
        <v>198</v>
      </c>
      <c r="D40" s="71">
        <v>56</v>
      </c>
      <c r="E40" s="71">
        <v>42</v>
      </c>
      <c r="F40" s="71">
        <v>13</v>
      </c>
      <c r="G40" s="89" t="s">
        <v>407</v>
      </c>
    </row>
    <row r="41" spans="2:9" x14ac:dyDescent="0.35">
      <c r="C41" s="10" t="s">
        <v>199</v>
      </c>
      <c r="D41" s="71">
        <v>7.4000000000000003E-3</v>
      </c>
      <c r="E41" s="71">
        <v>8.8000000000000005E-3</v>
      </c>
      <c r="F41" s="71">
        <v>8.8999999999999999E-3</v>
      </c>
      <c r="G41" s="89" t="s">
        <v>408</v>
      </c>
    </row>
    <row r="42" spans="2:9" x14ac:dyDescent="0.35">
      <c r="C42" s="10" t="s">
        <v>200</v>
      </c>
      <c r="D42" s="101">
        <v>37142596.649999999</v>
      </c>
      <c r="E42" s="101">
        <v>2669673.98</v>
      </c>
      <c r="F42" s="101">
        <v>4091811.85</v>
      </c>
      <c r="G42" s="89" t="s">
        <v>409</v>
      </c>
    </row>
    <row r="43" spans="2:9" x14ac:dyDescent="0.35">
      <c r="C43" s="10" t="s">
        <v>201</v>
      </c>
      <c r="D43" s="101">
        <v>37142596.649999999</v>
      </c>
      <c r="E43" s="101">
        <v>11911746.140000001</v>
      </c>
      <c r="F43" s="101">
        <v>4091811.85</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399</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36</v>
      </c>
      <c r="E9" s="34"/>
      <c r="F9" s="34"/>
      <c r="G9" s="34"/>
      <c r="H9" s="34"/>
    </row>
    <row r="10" spans="1:8" x14ac:dyDescent="0.35">
      <c r="B10" s="34"/>
      <c r="C10" s="36" t="s">
        <v>226</v>
      </c>
      <c r="D10" s="41">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377</v>
      </c>
    </row>
    <row r="18" spans="2:4" x14ac:dyDescent="0.35">
      <c r="C18" t="s">
        <v>181</v>
      </c>
      <c r="D18" s="44" t="s">
        <v>398</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127027000</v>
      </c>
      <c r="E36" s="70">
        <v>127032000</v>
      </c>
      <c r="F36" s="70">
        <v>127041000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10</v>
      </c>
      <c r="E39" s="71">
        <v>9</v>
      </c>
      <c r="F39" s="71">
        <v>13</v>
      </c>
      <c r="G39" s="89" t="s">
        <v>407</v>
      </c>
    </row>
    <row r="40" spans="2:9" x14ac:dyDescent="0.35">
      <c r="C40" s="10" t="s">
        <v>198</v>
      </c>
      <c r="D40" s="71">
        <v>10</v>
      </c>
      <c r="E40" s="71">
        <v>9</v>
      </c>
      <c r="F40" s="71">
        <v>13</v>
      </c>
      <c r="G40" s="89" t="s">
        <v>407</v>
      </c>
    </row>
    <row r="41" spans="2:9" x14ac:dyDescent="0.35">
      <c r="C41" s="10" t="s">
        <v>199</v>
      </c>
      <c r="D41" s="71">
        <v>6.7000000000000002E-3</v>
      </c>
      <c r="E41" s="71">
        <v>6.7999999999999996E-3</v>
      </c>
      <c r="F41" s="71">
        <v>8.3999999999999995E-3</v>
      </c>
      <c r="G41" s="89" t="s">
        <v>408</v>
      </c>
    </row>
    <row r="42" spans="2:9" x14ac:dyDescent="0.35">
      <c r="C42" s="10" t="s">
        <v>200</v>
      </c>
      <c r="D42" s="71">
        <v>5736301.2599999998</v>
      </c>
      <c r="E42" s="71">
        <v>4022832.78</v>
      </c>
      <c r="F42" s="71">
        <v>827075.13</v>
      </c>
      <c r="G42" s="89" t="s">
        <v>409</v>
      </c>
    </row>
    <row r="43" spans="2:9" x14ac:dyDescent="0.35">
      <c r="C43" s="10" t="s">
        <v>201</v>
      </c>
      <c r="D43" s="71">
        <v>5736301.2599999998</v>
      </c>
      <c r="E43" s="71">
        <v>4143723.7899999996</v>
      </c>
      <c r="F43" s="71">
        <v>827075.13</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49</v>
      </c>
      <c r="E9" s="34"/>
      <c r="F9" s="34"/>
      <c r="G9" s="34"/>
      <c r="H9" s="34"/>
    </row>
    <row r="10" spans="1:8" x14ac:dyDescent="0.35">
      <c r="B10" s="34"/>
      <c r="C10" s="36" t="s">
        <v>226</v>
      </c>
      <c r="D10" s="41">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405</v>
      </c>
    </row>
    <row r="18" spans="2:4" x14ac:dyDescent="0.35">
      <c r="C18" t="s">
        <v>181</v>
      </c>
      <c r="D18" s="44" t="s">
        <v>406</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164864000</v>
      </c>
      <c r="E36" s="70">
        <v>164978000</v>
      </c>
      <c r="F36" s="70">
        <v>206168000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54</v>
      </c>
      <c r="E39" s="71">
        <v>36</v>
      </c>
      <c r="F39" s="71">
        <v>18</v>
      </c>
      <c r="G39" s="89" t="s">
        <v>407</v>
      </c>
    </row>
    <row r="40" spans="2:9" x14ac:dyDescent="0.35">
      <c r="C40" s="10" t="s">
        <v>198</v>
      </c>
      <c r="D40" s="71">
        <v>54</v>
      </c>
      <c r="E40" s="71">
        <v>36</v>
      </c>
      <c r="F40" s="71">
        <v>18</v>
      </c>
      <c r="G40" s="89" t="s">
        <v>407</v>
      </c>
    </row>
    <row r="41" spans="2:9" x14ac:dyDescent="0.35">
      <c r="C41" s="10" t="s">
        <v>199</v>
      </c>
      <c r="D41" s="71">
        <v>9.9000000000000008E-3</v>
      </c>
      <c r="E41" s="71">
        <v>1.0200000000000001E-2</v>
      </c>
      <c r="F41" s="71">
        <v>1.0200000000000001E-2</v>
      </c>
      <c r="G41" s="89" t="s">
        <v>408</v>
      </c>
    </row>
    <row r="42" spans="2:9" x14ac:dyDescent="0.35">
      <c r="C42" s="10" t="s">
        <v>200</v>
      </c>
      <c r="D42" s="71">
        <v>14588983.880000001</v>
      </c>
      <c r="E42" s="71">
        <v>7811118.6200000001</v>
      </c>
      <c r="F42" s="71">
        <v>28373801.27</v>
      </c>
      <c r="G42" s="89" t="s">
        <v>409</v>
      </c>
    </row>
    <row r="43" spans="2:9" x14ac:dyDescent="0.35">
      <c r="C43" s="10" t="s">
        <v>201</v>
      </c>
      <c r="D43" s="71">
        <v>14588983.880000001</v>
      </c>
      <c r="E43" s="71">
        <v>11960173.83</v>
      </c>
      <c r="F43" s="71">
        <v>28373801.27</v>
      </c>
      <c r="G43" s="89" t="s">
        <v>410</v>
      </c>
    </row>
    <row r="44" spans="2:9" x14ac:dyDescent="0.35">
      <c r="C44" s="10" t="s">
        <v>202</v>
      </c>
      <c r="D44" s="71">
        <v>0</v>
      </c>
      <c r="E44" s="71">
        <v>0</v>
      </c>
      <c r="F44" s="71">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406</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29</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412</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418</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416</v>
      </c>
    </row>
    <row r="18" spans="2:4" x14ac:dyDescent="0.35">
      <c r="C18" t="s">
        <v>181</v>
      </c>
      <c r="D18" s="44" t="s">
        <v>418</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50046000</v>
      </c>
      <c r="E36" s="70">
        <v>50089000</v>
      </c>
      <c r="F36" s="70">
        <v>90239000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292</v>
      </c>
      <c r="E39" s="71">
        <v>259</v>
      </c>
      <c r="F39" s="71">
        <v>165</v>
      </c>
      <c r="G39" s="89" t="s">
        <v>407</v>
      </c>
    </row>
    <row r="40" spans="2:9" x14ac:dyDescent="0.35">
      <c r="C40" s="10" t="s">
        <v>198</v>
      </c>
      <c r="D40" s="71">
        <v>292</v>
      </c>
      <c r="E40" s="71">
        <v>259</v>
      </c>
      <c r="F40" s="71">
        <v>165</v>
      </c>
      <c r="G40" s="89" t="s">
        <v>407</v>
      </c>
    </row>
    <row r="41" spans="2:9" x14ac:dyDescent="0.35">
      <c r="C41" s="10" t="s">
        <v>199</v>
      </c>
      <c r="D41" s="71">
        <v>1.29E-2</v>
      </c>
      <c r="E41" s="71">
        <v>1.29E-2</v>
      </c>
      <c r="F41" s="71">
        <v>1.17E-2</v>
      </c>
      <c r="G41" s="89" t="s">
        <v>408</v>
      </c>
    </row>
    <row r="42" spans="2:9" x14ac:dyDescent="0.35">
      <c r="C42" s="10" t="s">
        <v>200</v>
      </c>
      <c r="D42" s="71">
        <v>505270.35</v>
      </c>
      <c r="E42" s="71">
        <v>504613.83</v>
      </c>
      <c r="F42" s="71">
        <v>10684158.869999999</v>
      </c>
      <c r="G42" s="89" t="s">
        <v>409</v>
      </c>
    </row>
    <row r="43" spans="2:9" x14ac:dyDescent="0.35">
      <c r="C43" s="10" t="s">
        <v>201</v>
      </c>
      <c r="D43" s="71">
        <v>505270.35</v>
      </c>
      <c r="E43" s="71">
        <v>1029613.8300000001</v>
      </c>
      <c r="F43" s="71">
        <v>10684158.869999999</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418</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56</v>
      </c>
      <c r="E9" s="34"/>
      <c r="F9" s="34"/>
      <c r="G9" s="34"/>
      <c r="H9" s="34"/>
    </row>
    <row r="10" spans="1:8" x14ac:dyDescent="0.35">
      <c r="B10" s="34"/>
      <c r="C10" s="36" t="s">
        <v>226</v>
      </c>
      <c r="D10" s="41">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412</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7"/>
  <sheetViews>
    <sheetView zoomScale="70" zoomScaleNormal="70" workbookViewId="0">
      <selection activeCell="I17" sqref="I17"/>
    </sheetView>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54296875" bestFit="1" customWidth="1"/>
  </cols>
  <sheetData>
    <row r="2" spans="2:30" ht="15.5" x14ac:dyDescent="0.35">
      <c r="B2" s="6" t="s">
        <v>18</v>
      </c>
    </row>
    <row r="4" spans="2:30" x14ac:dyDescent="0.35">
      <c r="B4" t="s">
        <v>19</v>
      </c>
      <c r="N4" s="97" t="s">
        <v>413</v>
      </c>
      <c r="O4" s="97"/>
    </row>
    <row r="5" spans="2:30" x14ac:dyDescent="0.35">
      <c r="B5" s="1" t="s">
        <v>20</v>
      </c>
    </row>
    <row r="6" spans="2:30" x14ac:dyDescent="0.35">
      <c r="Y6" t="s">
        <v>362</v>
      </c>
    </row>
    <row r="7" spans="2:30" x14ac:dyDescent="0.35">
      <c r="H7" s="65"/>
      <c r="M7" t="s">
        <v>362</v>
      </c>
      <c r="U7" s="16" t="s">
        <v>78</v>
      </c>
      <c r="V7" s="16" t="s">
        <v>78</v>
      </c>
      <c r="W7" s="16" t="s">
        <v>78</v>
      </c>
      <c r="X7" s="16" t="s">
        <v>373</v>
      </c>
      <c r="Y7" s="16" t="s">
        <v>78</v>
      </c>
      <c r="Z7" s="16"/>
      <c r="AA7" s="16" t="s">
        <v>78</v>
      </c>
      <c r="AB7" s="16"/>
      <c r="AC7" s="16" t="s">
        <v>78</v>
      </c>
      <c r="AD7" s="16" t="s">
        <v>373</v>
      </c>
    </row>
    <row r="8" spans="2:30" ht="15" thickBot="1" x14ac:dyDescent="0.4">
      <c r="C8" s="9" t="s">
        <v>29</v>
      </c>
      <c r="D8" s="9" t="s">
        <v>28</v>
      </c>
      <c r="H8" t="s">
        <v>352</v>
      </c>
      <c r="I8" t="s">
        <v>353</v>
      </c>
      <c r="J8" s="14" t="s">
        <v>354</v>
      </c>
      <c r="K8" s="14" t="s">
        <v>29</v>
      </c>
      <c r="L8" s="14" t="s">
        <v>361</v>
      </c>
      <c r="M8" s="14"/>
      <c r="O8" s="15" t="s">
        <v>371</v>
      </c>
      <c r="P8" s="15" t="s">
        <v>368</v>
      </c>
      <c r="Q8" s="15" t="s">
        <v>372</v>
      </c>
      <c r="R8" t="s">
        <v>369</v>
      </c>
      <c r="S8" t="s">
        <v>370</v>
      </c>
      <c r="U8" s="16" t="s">
        <v>80</v>
      </c>
      <c r="V8" s="16" t="s">
        <v>81</v>
      </c>
      <c r="W8" s="16" t="s">
        <v>83</v>
      </c>
      <c r="X8" s="16" t="s">
        <v>80</v>
      </c>
      <c r="Y8" s="16" t="s">
        <v>80</v>
      </c>
      <c r="Z8" s="16"/>
      <c r="AA8" s="16" t="s">
        <v>81</v>
      </c>
      <c r="AB8" s="16"/>
      <c r="AC8" s="16" t="s">
        <v>83</v>
      </c>
      <c r="AD8" s="16" t="s">
        <v>80</v>
      </c>
    </row>
    <row r="9" spans="2:30" x14ac:dyDescent="0.35">
      <c r="B9" s="8" t="s">
        <v>21</v>
      </c>
      <c r="C9" s="78">
        <f>ROUND(M25+M26,-3)</f>
        <v>917579000</v>
      </c>
      <c r="D9" s="78">
        <f>ROUND(M24+M25-M27,-3)</f>
        <v>270098000</v>
      </c>
      <c r="G9" t="s">
        <v>355</v>
      </c>
      <c r="H9" s="92">
        <v>44304868.289999999</v>
      </c>
      <c r="I9" s="92">
        <v>289999.99999999977</v>
      </c>
      <c r="J9" s="92">
        <v>62446.07</v>
      </c>
      <c r="K9" s="14">
        <f>SUM(H9:J9)</f>
        <v>44657314.359999999</v>
      </c>
      <c r="L9" s="14">
        <f>H9</f>
        <v>44304868.289999999</v>
      </c>
      <c r="M9" s="64">
        <f>ROUND(K9,-3)</f>
        <v>44657000</v>
      </c>
      <c r="N9" s="64">
        <f>ROUND(L9,-3)</f>
        <v>44305000</v>
      </c>
      <c r="O9" s="14">
        <f>K9-SUM(J9,Q9,R9,S9)</f>
        <v>44594868.289999999</v>
      </c>
      <c r="P9" s="92">
        <v>0</v>
      </c>
      <c r="Q9" s="64">
        <f t="shared" ref="Q9:Q14" si="0">P9-S9</f>
        <v>0</v>
      </c>
      <c r="R9" s="119">
        <v>0</v>
      </c>
      <c r="S9" s="120">
        <v>0</v>
      </c>
      <c r="U9" s="65">
        <f>Q9+R9+J9</f>
        <v>62446.07</v>
      </c>
      <c r="V9" s="65">
        <f t="shared" ref="V9:V13" si="1">O9</f>
        <v>44594868.289999999</v>
      </c>
      <c r="W9" s="65">
        <f>S9</f>
        <v>0</v>
      </c>
      <c r="X9" s="65">
        <f t="shared" ref="X9:X13" si="2">J9+I9</f>
        <v>352446.06999999977</v>
      </c>
      <c r="Y9" s="65">
        <f t="shared" ref="Y9:Y13" si="3">ROUND(U9,-3)</f>
        <v>62000</v>
      </c>
      <c r="Z9" s="65"/>
      <c r="AA9" s="65">
        <f t="shared" ref="AA9:AA13" si="4">ROUND(V9,-3)</f>
        <v>44595000</v>
      </c>
      <c r="AB9" s="65"/>
      <c r="AC9" s="65">
        <f t="shared" ref="AC9:AC13" si="5">ROUND(W9,-3)</f>
        <v>0</v>
      </c>
      <c r="AD9" s="65">
        <f t="shared" ref="AD9:AD13" si="6">ROUND(X9,-3)</f>
        <v>352000</v>
      </c>
    </row>
    <row r="10" spans="2:30" x14ac:dyDescent="0.35">
      <c r="B10" s="8" t="s">
        <v>22</v>
      </c>
      <c r="C10" s="78">
        <f>M20</f>
        <v>1988541000</v>
      </c>
      <c r="D10" s="78">
        <f>N20</f>
        <v>1949086000</v>
      </c>
      <c r="G10" t="s">
        <v>356</v>
      </c>
      <c r="H10" s="92">
        <v>543384167.11143112</v>
      </c>
      <c r="I10" s="92">
        <v>11405986.25999999</v>
      </c>
      <c r="J10" s="92">
        <v>67483.38</v>
      </c>
      <c r="K10" s="14">
        <f t="shared" ref="K10:K14" si="7">SUM(H10:J10)</f>
        <v>554857636.75143111</v>
      </c>
      <c r="L10" s="14">
        <f t="shared" ref="L10:L14" si="8">H10</f>
        <v>543384167.11143112</v>
      </c>
      <c r="M10" s="64">
        <f t="shared" ref="M10:M14" si="9">ROUND(K10,-3)</f>
        <v>554858000</v>
      </c>
      <c r="N10" s="64">
        <f t="shared" ref="N10:N14" si="10">ROUND(L10,-3)</f>
        <v>543384000</v>
      </c>
      <c r="O10" s="14">
        <f t="shared" ref="O10:O15" si="11">K10-SUM(J10,Q10,R10,S10)</f>
        <v>553480711.02143109</v>
      </c>
      <c r="P10" s="92">
        <v>1309442.3500000001</v>
      </c>
      <c r="Q10" s="64">
        <f t="shared" si="0"/>
        <v>1309442.3500000001</v>
      </c>
      <c r="R10" s="121">
        <v>0</v>
      </c>
      <c r="S10" s="122">
        <v>0</v>
      </c>
      <c r="U10" s="65">
        <f t="shared" ref="U10:U13" si="12">Q10+R10+J10</f>
        <v>1376925.73</v>
      </c>
      <c r="V10" s="65">
        <f t="shared" si="1"/>
        <v>553480711.02143109</v>
      </c>
      <c r="W10" s="65">
        <f t="shared" ref="W10:W13" si="13">S10</f>
        <v>0</v>
      </c>
      <c r="X10" s="65">
        <f t="shared" si="2"/>
        <v>11473469.639999991</v>
      </c>
      <c r="Y10" s="65">
        <f t="shared" si="3"/>
        <v>1377000</v>
      </c>
      <c r="Z10" s="65"/>
      <c r="AA10" s="65">
        <f>ROUND(V10,-3)</f>
        <v>553481000</v>
      </c>
      <c r="AB10" s="65"/>
      <c r="AC10" s="65">
        <f t="shared" si="5"/>
        <v>0</v>
      </c>
      <c r="AD10" s="65">
        <f>ROUND(X10,-3)</f>
        <v>11473000</v>
      </c>
    </row>
    <row r="11" spans="2:30" x14ac:dyDescent="0.35">
      <c r="B11" s="8" t="s">
        <v>23</v>
      </c>
      <c r="C11" s="78">
        <v>0</v>
      </c>
      <c r="D11" s="78">
        <v>0</v>
      </c>
      <c r="G11" t="s">
        <v>357</v>
      </c>
      <c r="H11" s="92">
        <v>73148839.886473164</v>
      </c>
      <c r="I11" s="92">
        <v>1315926.4799999991</v>
      </c>
      <c r="J11" s="92">
        <v>8141.54</v>
      </c>
      <c r="K11" s="14">
        <f t="shared" si="7"/>
        <v>74472907.906473175</v>
      </c>
      <c r="L11" s="14">
        <f t="shared" si="8"/>
        <v>73148839.886473164</v>
      </c>
      <c r="M11" s="64">
        <f t="shared" si="9"/>
        <v>74473000</v>
      </c>
      <c r="N11" s="64">
        <f t="shared" si="10"/>
        <v>73149000</v>
      </c>
      <c r="O11" s="14">
        <f t="shared" si="11"/>
        <v>74285376.266473174</v>
      </c>
      <c r="P11" s="92">
        <v>179390.1</v>
      </c>
      <c r="Q11" s="64">
        <f t="shared" si="0"/>
        <v>179390.1</v>
      </c>
      <c r="R11" s="121">
        <v>0</v>
      </c>
      <c r="S11" s="122">
        <v>0</v>
      </c>
      <c r="U11" s="65">
        <f t="shared" si="12"/>
        <v>187531.64</v>
      </c>
      <c r="V11" s="65">
        <f t="shared" si="1"/>
        <v>74285376.266473174</v>
      </c>
      <c r="W11" s="65">
        <f t="shared" si="13"/>
        <v>0</v>
      </c>
      <c r="X11" s="65">
        <f t="shared" si="2"/>
        <v>1324068.0199999991</v>
      </c>
      <c r="Y11" s="65">
        <f t="shared" si="3"/>
        <v>188000</v>
      </c>
      <c r="Z11" s="65"/>
      <c r="AA11" s="65">
        <f t="shared" si="4"/>
        <v>74285000</v>
      </c>
      <c r="AB11" s="65"/>
      <c r="AC11" s="65">
        <f t="shared" si="5"/>
        <v>0</v>
      </c>
      <c r="AD11" s="65">
        <f t="shared" si="6"/>
        <v>1324000</v>
      </c>
    </row>
    <row r="12" spans="2:30" x14ac:dyDescent="0.35">
      <c r="B12" s="8" t="s">
        <v>24</v>
      </c>
      <c r="C12" s="78">
        <v>0</v>
      </c>
      <c r="D12" s="78">
        <v>0</v>
      </c>
      <c r="G12" t="s">
        <v>358</v>
      </c>
      <c r="H12" s="92">
        <v>581115179.71199644</v>
      </c>
      <c r="I12" s="92">
        <v>8285787.1420999886</v>
      </c>
      <c r="J12" s="92">
        <v>331195.972503433</v>
      </c>
      <c r="K12" s="14">
        <f t="shared" si="7"/>
        <v>589732162.82659984</v>
      </c>
      <c r="L12" s="14">
        <f t="shared" si="8"/>
        <v>581115179.71199644</v>
      </c>
      <c r="M12" s="64">
        <f t="shared" si="9"/>
        <v>589732000</v>
      </c>
      <c r="N12" s="64">
        <f t="shared" si="10"/>
        <v>581115000</v>
      </c>
      <c r="O12" s="14">
        <f t="shared" si="11"/>
        <v>587725390.76409638</v>
      </c>
      <c r="P12" s="92">
        <v>1675576.09</v>
      </c>
      <c r="Q12" s="64">
        <f t="shared" si="0"/>
        <v>1675576.09</v>
      </c>
      <c r="R12" s="121">
        <v>0</v>
      </c>
      <c r="S12" s="122">
        <v>0</v>
      </c>
      <c r="T12" s="15"/>
      <c r="U12" s="65">
        <f t="shared" si="12"/>
        <v>2006772.0625034331</v>
      </c>
      <c r="V12" s="65">
        <f t="shared" si="1"/>
        <v>587725390.76409638</v>
      </c>
      <c r="W12" s="65">
        <f t="shared" si="13"/>
        <v>0</v>
      </c>
      <c r="X12" s="65">
        <f t="shared" si="2"/>
        <v>8616983.1146034226</v>
      </c>
      <c r="Y12" s="65">
        <f t="shared" si="3"/>
        <v>2007000</v>
      </c>
      <c r="Z12" s="65"/>
      <c r="AA12" s="65">
        <f t="shared" si="4"/>
        <v>587725000</v>
      </c>
      <c r="AB12" s="65"/>
      <c r="AC12" s="65">
        <f t="shared" si="5"/>
        <v>0</v>
      </c>
      <c r="AD12" s="65">
        <f t="shared" si="6"/>
        <v>8617000</v>
      </c>
    </row>
    <row r="13" spans="2:30" x14ac:dyDescent="0.35">
      <c r="B13" s="8" t="s">
        <v>25</v>
      </c>
      <c r="C13" s="78">
        <v>0</v>
      </c>
      <c r="D13" s="78">
        <v>0</v>
      </c>
      <c r="G13" t="s">
        <v>360</v>
      </c>
      <c r="H13" s="92">
        <v>207447235.44722748</v>
      </c>
      <c r="I13" s="92">
        <v>3996907.4500000007</v>
      </c>
      <c r="J13" s="92">
        <v>31601.079999999994</v>
      </c>
      <c r="K13" s="14">
        <f t="shared" si="7"/>
        <v>211475743.97722748</v>
      </c>
      <c r="L13" s="14">
        <f t="shared" si="8"/>
        <v>207447235.44722748</v>
      </c>
      <c r="M13" s="64">
        <f t="shared" si="9"/>
        <v>211476000</v>
      </c>
      <c r="N13" s="64">
        <f t="shared" si="10"/>
        <v>207447000</v>
      </c>
      <c r="O13" s="14">
        <f t="shared" si="11"/>
        <v>211159245.86722746</v>
      </c>
      <c r="P13" s="92">
        <v>284897.03000000003</v>
      </c>
      <c r="Q13" s="64">
        <f t="shared" si="0"/>
        <v>284897.03000000003</v>
      </c>
      <c r="R13" s="121">
        <v>0</v>
      </c>
      <c r="S13" s="122">
        <v>0</v>
      </c>
      <c r="U13" s="65">
        <f t="shared" si="12"/>
        <v>316498.11000000004</v>
      </c>
      <c r="V13" s="65">
        <f t="shared" si="1"/>
        <v>211159245.86722746</v>
      </c>
      <c r="W13" s="65">
        <f t="shared" si="13"/>
        <v>0</v>
      </c>
      <c r="X13" s="65">
        <f t="shared" si="2"/>
        <v>4028508.5300000007</v>
      </c>
      <c r="Y13" s="65">
        <f t="shared" si="3"/>
        <v>316000</v>
      </c>
      <c r="Z13" s="65"/>
      <c r="AA13" s="65">
        <f t="shared" si="4"/>
        <v>211159000</v>
      </c>
      <c r="AB13" s="65"/>
      <c r="AC13" s="65">
        <f t="shared" si="5"/>
        <v>0</v>
      </c>
      <c r="AD13" s="65">
        <f t="shared" si="6"/>
        <v>4029000</v>
      </c>
    </row>
    <row r="14" spans="2:30" x14ac:dyDescent="0.35">
      <c r="B14" s="8" t="s">
        <v>26</v>
      </c>
      <c r="C14" s="78">
        <v>0</v>
      </c>
      <c r="D14" s="78">
        <v>0</v>
      </c>
      <c r="G14" t="s">
        <v>415</v>
      </c>
      <c r="H14" s="92">
        <v>92484091.834496751</v>
      </c>
      <c r="I14" s="92">
        <v>9738021.6989161242</v>
      </c>
      <c r="J14" s="92">
        <v>78012.200000000012</v>
      </c>
      <c r="K14" s="14">
        <f t="shared" si="7"/>
        <v>102300125.73341288</v>
      </c>
      <c r="L14" s="14">
        <f t="shared" si="8"/>
        <v>92484091.834496751</v>
      </c>
      <c r="M14" s="64">
        <f t="shared" si="9"/>
        <v>102300000</v>
      </c>
      <c r="N14" s="64">
        <f t="shared" si="10"/>
        <v>92484000</v>
      </c>
      <c r="O14" s="14">
        <f t="shared" si="11"/>
        <v>102053562.75341287</v>
      </c>
      <c r="P14" s="92">
        <v>168550.78</v>
      </c>
      <c r="Q14" s="64">
        <f t="shared" si="0"/>
        <v>168550.78</v>
      </c>
      <c r="R14" s="121">
        <v>0</v>
      </c>
      <c r="S14" s="122">
        <v>0</v>
      </c>
      <c r="U14" s="65">
        <f t="shared" ref="U14:U15" si="14">Q14+R14+J14</f>
        <v>246562.98</v>
      </c>
      <c r="V14" s="65">
        <f t="shared" ref="V14:V15" si="15">O14</f>
        <v>102053562.75341287</v>
      </c>
      <c r="W14" s="65">
        <f t="shared" ref="W14:W15" si="16">S14</f>
        <v>0</v>
      </c>
      <c r="X14" s="65">
        <f t="shared" ref="X14:X15" si="17">J14+I14</f>
        <v>9816033.8989161234</v>
      </c>
      <c r="Y14" s="65">
        <f t="shared" ref="Y14:Y15" si="18">ROUND(U14,-3)</f>
        <v>247000</v>
      </c>
      <c r="Z14" s="65"/>
      <c r="AA14" s="65">
        <f t="shared" ref="AA14:AA15" si="19">ROUND(V14,-3)</f>
        <v>102054000</v>
      </c>
      <c r="AB14" s="65"/>
      <c r="AC14" s="65">
        <f t="shared" ref="AC14:AC15" si="20">ROUND(W14,-3)</f>
        <v>0</v>
      </c>
      <c r="AD14" s="65">
        <f t="shared" ref="AD14:AD15" si="21">ROUND(X14,-3)</f>
        <v>9816000</v>
      </c>
    </row>
    <row r="15" spans="2:30" x14ac:dyDescent="0.35">
      <c r="B15" s="8" t="s">
        <v>27</v>
      </c>
      <c r="C15" s="78">
        <v>0</v>
      </c>
      <c r="D15" s="78">
        <v>0</v>
      </c>
      <c r="G15" t="s">
        <v>404</v>
      </c>
      <c r="H15" s="92">
        <v>245134935.55086631</v>
      </c>
      <c r="I15" s="92">
        <v>3509883.7814663798</v>
      </c>
      <c r="J15" s="92">
        <v>184676.36000000002</v>
      </c>
      <c r="K15" s="14">
        <f t="shared" ref="K15" si="22">SUM(H15:J15)</f>
        <v>248829495.69233268</v>
      </c>
      <c r="L15" s="14">
        <f t="shared" ref="L15" si="23">H15</f>
        <v>245134935.55086631</v>
      </c>
      <c r="M15" s="64">
        <f t="shared" ref="M15" si="24">ROUND(K15,-3)</f>
        <v>248829000</v>
      </c>
      <c r="N15" s="64">
        <f t="shared" ref="N15" si="25">ROUND(L15,-3)</f>
        <v>245135000</v>
      </c>
      <c r="O15" s="14">
        <f t="shared" si="11"/>
        <v>248203963.5223327</v>
      </c>
      <c r="P15" s="92">
        <v>440855.81</v>
      </c>
      <c r="Q15" s="64">
        <f t="shared" ref="Q15:Q17" si="26">P15-S15</f>
        <v>440855.81</v>
      </c>
      <c r="R15" s="121">
        <v>0</v>
      </c>
      <c r="S15" s="122">
        <v>0</v>
      </c>
      <c r="U15" s="65">
        <f t="shared" si="14"/>
        <v>625532.17000000004</v>
      </c>
      <c r="V15" s="65">
        <f t="shared" si="15"/>
        <v>248203963.5223327</v>
      </c>
      <c r="W15" s="65">
        <f t="shared" si="16"/>
        <v>0</v>
      </c>
      <c r="X15" s="65">
        <f t="shared" si="17"/>
        <v>3694560.1414663796</v>
      </c>
      <c r="Y15" s="65">
        <f t="shared" si="18"/>
        <v>626000</v>
      </c>
      <c r="Z15" s="65"/>
      <c r="AA15" s="65">
        <f t="shared" si="19"/>
        <v>248204000</v>
      </c>
      <c r="AB15" s="65"/>
      <c r="AC15" s="65">
        <f t="shared" si="20"/>
        <v>0</v>
      </c>
      <c r="AD15" s="65">
        <f t="shared" si="21"/>
        <v>3695000</v>
      </c>
    </row>
    <row r="16" spans="2:30" x14ac:dyDescent="0.35">
      <c r="B16" s="8" t="s">
        <v>30</v>
      </c>
      <c r="C16" s="78">
        <v>0</v>
      </c>
      <c r="D16" s="78">
        <v>0</v>
      </c>
      <c r="G16" t="s">
        <v>522</v>
      </c>
      <c r="H16" s="117">
        <v>75013187.729166672</v>
      </c>
      <c r="I16" s="117">
        <v>0</v>
      </c>
      <c r="J16" s="117">
        <v>0</v>
      </c>
      <c r="K16" s="14">
        <f t="shared" ref="K16:K17" si="27">SUM(H16:J16)</f>
        <v>75013187.729166672</v>
      </c>
      <c r="L16" s="14">
        <f t="shared" ref="L16:L17" si="28">H16</f>
        <v>75013187.729166672</v>
      </c>
      <c r="M16" s="64">
        <f t="shared" ref="M16:M17" si="29">ROUND(K16,-3)</f>
        <v>75013000</v>
      </c>
      <c r="N16" s="64">
        <f t="shared" ref="N16:N17" si="30">ROUND(L16,-3)</f>
        <v>75013000</v>
      </c>
      <c r="O16" s="14">
        <f t="shared" ref="O16:O17" si="31">K16-SUM(J16,Q16,R16,S16)</f>
        <v>75013187.729166672</v>
      </c>
      <c r="P16" s="117">
        <v>0</v>
      </c>
      <c r="Q16" s="64">
        <f t="shared" si="26"/>
        <v>0</v>
      </c>
      <c r="R16" s="121">
        <v>0</v>
      </c>
      <c r="S16" s="122">
        <v>0</v>
      </c>
      <c r="U16" s="65">
        <f t="shared" ref="U16:U17" si="32">Q16+R16+J16</f>
        <v>0</v>
      </c>
      <c r="V16" s="65">
        <f t="shared" ref="V16:V17" si="33">O16</f>
        <v>75013187.729166672</v>
      </c>
      <c r="W16" s="65">
        <f t="shared" ref="W16:W17" si="34">S16</f>
        <v>0</v>
      </c>
      <c r="X16" s="65">
        <f t="shared" ref="X16:X17" si="35">J16+I16</f>
        <v>0</v>
      </c>
      <c r="Y16" s="65">
        <f t="shared" ref="Y16:Y17" si="36">ROUND(U16,-3)</f>
        <v>0</v>
      </c>
      <c r="Z16" s="65"/>
      <c r="AA16" s="65">
        <f t="shared" ref="AA16:AA17" si="37">ROUND(V16,-3)</f>
        <v>75013000</v>
      </c>
      <c r="AB16" s="65"/>
      <c r="AC16" s="65">
        <f t="shared" ref="AC16:AC17" si="38">ROUND(W16,-3)</f>
        <v>0</v>
      </c>
      <c r="AD16" s="65">
        <f t="shared" ref="AD16:AD17" si="39">ROUND(X16,-3)</f>
        <v>0</v>
      </c>
    </row>
    <row r="17" spans="2:31" x14ac:dyDescent="0.35">
      <c r="B17" s="8"/>
      <c r="G17" t="s">
        <v>523</v>
      </c>
      <c r="H17" s="117">
        <v>87053375.159999996</v>
      </c>
      <c r="I17" s="117">
        <v>0</v>
      </c>
      <c r="J17" s="117">
        <v>0</v>
      </c>
      <c r="K17" s="14">
        <f t="shared" si="27"/>
        <v>87053375.159999996</v>
      </c>
      <c r="L17" s="14">
        <f t="shared" si="28"/>
        <v>87053375.159999996</v>
      </c>
      <c r="M17" s="64">
        <f t="shared" si="29"/>
        <v>87053000</v>
      </c>
      <c r="N17" s="64">
        <f t="shared" si="30"/>
        <v>87053000</v>
      </c>
      <c r="O17" s="14">
        <f t="shared" si="31"/>
        <v>87053375.159999996</v>
      </c>
      <c r="P17" s="117">
        <v>0</v>
      </c>
      <c r="Q17" s="64">
        <f t="shared" si="26"/>
        <v>0</v>
      </c>
      <c r="R17" s="121">
        <v>0</v>
      </c>
      <c r="S17" s="122">
        <v>0</v>
      </c>
      <c r="U17" s="65">
        <f t="shared" si="32"/>
        <v>0</v>
      </c>
      <c r="V17" s="65">
        <f t="shared" si="33"/>
        <v>87053375.159999996</v>
      </c>
      <c r="W17" s="65">
        <f t="shared" si="34"/>
        <v>0</v>
      </c>
      <c r="X17" s="65">
        <f t="shared" si="35"/>
        <v>0</v>
      </c>
      <c r="Y17" s="65">
        <f t="shared" si="36"/>
        <v>0</v>
      </c>
      <c r="Z17" s="65"/>
      <c r="AA17" s="65">
        <f t="shared" si="37"/>
        <v>87053000</v>
      </c>
      <c r="AB17" s="65"/>
      <c r="AC17" s="65">
        <f t="shared" si="38"/>
        <v>0</v>
      </c>
      <c r="AD17" s="65">
        <f t="shared" si="39"/>
        <v>0</v>
      </c>
    </row>
    <row r="18" spans="2:31" x14ac:dyDescent="0.35">
      <c r="B18" s="8"/>
      <c r="H18" s="117"/>
      <c r="I18" s="117"/>
      <c r="J18" s="117"/>
      <c r="K18" s="24"/>
      <c r="L18" s="24"/>
      <c r="M18" s="118"/>
      <c r="N18" s="118"/>
      <c r="O18" s="24"/>
      <c r="P18" s="117"/>
      <c r="Q18" s="118"/>
      <c r="R18" s="121"/>
      <c r="S18" s="122"/>
      <c r="U18" s="65"/>
      <c r="V18" s="65"/>
      <c r="W18" s="65"/>
      <c r="X18" s="65"/>
      <c r="Y18" s="65"/>
      <c r="Z18" s="65"/>
      <c r="AA18" s="65"/>
      <c r="AB18" s="65"/>
      <c r="AC18" s="65"/>
      <c r="AD18" s="65"/>
    </row>
    <row r="19" spans="2:31" ht="15" thickBot="1" x14ac:dyDescent="0.4">
      <c r="B19" s="8"/>
      <c r="G19" s="3" t="s">
        <v>359</v>
      </c>
      <c r="H19" s="93">
        <v>0</v>
      </c>
      <c r="I19" s="93">
        <v>0</v>
      </c>
      <c r="J19" s="93">
        <v>149249.53</v>
      </c>
      <c r="K19" s="94">
        <f>SUM(H19:J19)</f>
        <v>149249.53</v>
      </c>
      <c r="L19" s="94">
        <f>H19</f>
        <v>0</v>
      </c>
      <c r="M19" s="95">
        <f>ROUND(K19,-3)</f>
        <v>149000</v>
      </c>
      <c r="N19" s="95">
        <f>ROUND(L19,-3)</f>
        <v>0</v>
      </c>
      <c r="O19" s="94">
        <f t="shared" ref="O19" si="40">K19-SUM(J19,Q19,R19,S19)</f>
        <v>0</v>
      </c>
      <c r="P19" s="93">
        <v>0</v>
      </c>
      <c r="Q19" s="95"/>
      <c r="R19" s="123"/>
      <c r="S19" s="124"/>
      <c r="T19" s="3"/>
      <c r="U19" s="96">
        <f t="shared" ref="U19" si="41">Q19+R19+J19</f>
        <v>149249.53</v>
      </c>
      <c r="V19" s="96">
        <f t="shared" ref="V19" si="42">O19</f>
        <v>0</v>
      </c>
      <c r="W19" s="96">
        <f t="shared" ref="W19" si="43">S19</f>
        <v>0</v>
      </c>
      <c r="X19" s="96">
        <f t="shared" ref="X19" si="44">J19+I19</f>
        <v>149249.53</v>
      </c>
      <c r="Y19" s="96">
        <f t="shared" ref="Y19" si="45">ROUND(U19,-3)</f>
        <v>149000</v>
      </c>
      <c r="Z19" s="96"/>
      <c r="AA19" s="96">
        <f t="shared" ref="AA19" si="46">ROUND(V19,-3)</f>
        <v>0</v>
      </c>
      <c r="AB19" s="96"/>
      <c r="AC19" s="96">
        <f t="shared" ref="AC19" si="47">ROUND(W19,-3)</f>
        <v>0</v>
      </c>
      <c r="AD19" s="96">
        <f t="shared" ref="AD19" si="48">ROUND(X19,-3)</f>
        <v>149000</v>
      </c>
      <c r="AE19" s="3"/>
    </row>
    <row r="20" spans="2:31" ht="15" thickTop="1" x14ac:dyDescent="0.35">
      <c r="C20" s="65"/>
      <c r="G20" t="s">
        <v>363</v>
      </c>
      <c r="H20" s="64">
        <f t="shared" ref="H20:K20" si="49">SUM(H9:H19)</f>
        <v>1949085880.7216582</v>
      </c>
      <c r="I20" s="64">
        <f t="shared" si="49"/>
        <v>38542512.812482484</v>
      </c>
      <c r="J20" s="64">
        <f t="shared" si="49"/>
        <v>912806.13250343304</v>
      </c>
      <c r="K20" s="64">
        <f t="shared" si="49"/>
        <v>1988541199.6666441</v>
      </c>
      <c r="L20" s="64">
        <f>SUM(L9:L19)</f>
        <v>1949085880.7216582</v>
      </c>
      <c r="M20" s="64">
        <f>ROUND(K20,-3)</f>
        <v>1988541000</v>
      </c>
      <c r="N20" s="64">
        <f>ROUND(L20,-3)</f>
        <v>1949086000</v>
      </c>
      <c r="O20" s="64">
        <f>SUM(O9:O19)</f>
        <v>1983569681.3741405</v>
      </c>
      <c r="P20" s="64">
        <f>SUM(P9:P19)</f>
        <v>4058712.16</v>
      </c>
      <c r="Q20" s="64">
        <f>SUM(Q9:Q19)</f>
        <v>4058712.16</v>
      </c>
      <c r="R20" s="14">
        <f>SUM(R9:R19)</f>
        <v>0</v>
      </c>
      <c r="S20" s="14">
        <f>SUM(S9:S19)</f>
        <v>0</v>
      </c>
    </row>
    <row r="21" spans="2:31" s="3" customFormat="1" ht="15" thickBot="1" x14ac:dyDescent="0.4"/>
    <row r="22" spans="2:31" ht="15" thickTop="1" x14ac:dyDescent="0.35"/>
    <row r="23" spans="2:31" ht="15" thickBot="1" x14ac:dyDescent="0.4">
      <c r="L23" t="s">
        <v>383</v>
      </c>
    </row>
    <row r="24" spans="2:31" ht="15.5" x14ac:dyDescent="0.35">
      <c r="B24" s="6" t="s">
        <v>31</v>
      </c>
      <c r="L24" s="102" t="s">
        <v>384</v>
      </c>
      <c r="M24" s="103">
        <v>269869.83</v>
      </c>
    </row>
    <row r="25" spans="2:31" x14ac:dyDescent="0.35">
      <c r="B25" t="s">
        <v>147</v>
      </c>
      <c r="L25" s="104" t="s">
        <v>385</v>
      </c>
      <c r="M25" s="105">
        <v>917128548.32999992</v>
      </c>
    </row>
    <row r="26" spans="2:31" x14ac:dyDescent="0.35">
      <c r="B26" t="s">
        <v>148</v>
      </c>
      <c r="L26" s="104" t="s">
        <v>386</v>
      </c>
      <c r="M26" s="105">
        <v>450787.32520710566</v>
      </c>
    </row>
    <row r="27" spans="2:31" ht="15" thickBot="1" x14ac:dyDescent="0.4">
      <c r="B27" t="s">
        <v>149</v>
      </c>
      <c r="L27" s="106" t="s">
        <v>387</v>
      </c>
      <c r="M27" s="107">
        <v>647300296.4494971</v>
      </c>
    </row>
    <row r="28" spans="2:31" x14ac:dyDescent="0.35">
      <c r="M28" s="14"/>
    </row>
    <row r="29" spans="2:31" x14ac:dyDescent="0.35">
      <c r="B29" s="5" t="s">
        <v>33</v>
      </c>
      <c r="C29" s="5" t="s">
        <v>32</v>
      </c>
    </row>
    <row r="30" spans="2:31" ht="91.5" customHeight="1" x14ac:dyDescent="0.35">
      <c r="B30" s="85" t="s">
        <v>400</v>
      </c>
      <c r="C30" s="126" t="s">
        <v>414</v>
      </c>
      <c r="D30" s="127"/>
      <c r="E30" s="127"/>
      <c r="F30" s="127"/>
      <c r="G30" s="127"/>
      <c r="H30" s="127"/>
      <c r="I30" s="127"/>
      <c r="J30" s="128"/>
    </row>
    <row r="31" spans="2:31" ht="74.25" customHeight="1" x14ac:dyDescent="0.35">
      <c r="B31" s="85" t="s">
        <v>520</v>
      </c>
      <c r="C31" s="126" t="s">
        <v>521</v>
      </c>
      <c r="D31" s="127"/>
      <c r="E31" s="127"/>
      <c r="F31" s="127"/>
      <c r="G31" s="127"/>
      <c r="H31" s="127"/>
      <c r="I31" s="127"/>
      <c r="J31" s="128"/>
    </row>
    <row r="33" spans="2:12" x14ac:dyDescent="0.35">
      <c r="B33" s="65"/>
      <c r="C33" s="65"/>
      <c r="L33" s="65"/>
    </row>
    <row r="34" spans="2:12" x14ac:dyDescent="0.35">
      <c r="L34" s="65"/>
    </row>
    <row r="35" spans="2:12" x14ac:dyDescent="0.35">
      <c r="L35" s="65"/>
    </row>
    <row r="36" spans="2:12" x14ac:dyDescent="0.35">
      <c r="L36" s="65"/>
    </row>
    <row r="37" spans="2:12" x14ac:dyDescent="0.35">
      <c r="L37" s="65"/>
    </row>
  </sheetData>
  <mergeCells count="2">
    <mergeCell ref="C30:J30"/>
    <mergeCell ref="C31:J3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abSelected="1" topLeftCell="B91" zoomScale="80" zoomScaleNormal="80" workbookViewId="0">
      <selection activeCell="F96" sqref="F96"/>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C'!M9</f>
        <v>44657000</v>
      </c>
      <c r="E35" s="1" t="s">
        <v>48</v>
      </c>
    </row>
    <row r="36" spans="2:5" x14ac:dyDescent="0.35">
      <c r="B36" t="s">
        <v>70</v>
      </c>
      <c r="C36" s="79">
        <f>'Items B &amp; C'!N9</f>
        <v>44305000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C'!Y9</f>
        <v>62000</v>
      </c>
      <c r="D60" s="64"/>
      <c r="E60" s="81">
        <f>'Items B &amp; C'!AA9</f>
        <v>44595000</v>
      </c>
      <c r="F60" s="82">
        <v>0</v>
      </c>
      <c r="G60" s="82">
        <v>0</v>
      </c>
      <c r="N60" s="24"/>
    </row>
    <row r="61" spans="2:14" x14ac:dyDescent="0.35">
      <c r="B61" t="s">
        <v>79</v>
      </c>
      <c r="C61" s="81">
        <f>'Items B &amp; C'!AD9</f>
        <v>352000</v>
      </c>
      <c r="D61" s="64"/>
      <c r="E61" s="82">
        <v>0</v>
      </c>
      <c r="F61" s="82">
        <v>0</v>
      </c>
      <c r="G61" s="82">
        <v>0</v>
      </c>
      <c r="N61" s="24"/>
    </row>
    <row r="64" spans="2:14" x14ac:dyDescent="0.35">
      <c r="B64" t="s">
        <v>88</v>
      </c>
      <c r="E64" s="1" t="s">
        <v>86</v>
      </c>
    </row>
    <row r="65" spans="2:5" x14ac:dyDescent="0.35">
      <c r="B65" t="s">
        <v>85</v>
      </c>
      <c r="C65" s="98">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8">
        <v>0</v>
      </c>
    </row>
    <row r="71" spans="2:5" x14ac:dyDescent="0.35">
      <c r="B71" t="s">
        <v>91</v>
      </c>
      <c r="C71" s="98">
        <v>0</v>
      </c>
    </row>
    <row r="72" spans="2:5" x14ac:dyDescent="0.35">
      <c r="B72" t="s">
        <v>92</v>
      </c>
      <c r="C72" s="98">
        <v>0</v>
      </c>
    </row>
    <row r="73" spans="2:5" x14ac:dyDescent="0.35">
      <c r="B73" t="s">
        <v>93</v>
      </c>
      <c r="C73" s="98">
        <v>47</v>
      </c>
      <c r="E73" s="1" t="s">
        <v>103</v>
      </c>
    </row>
    <row r="74" spans="2:5" x14ac:dyDescent="0.35">
      <c r="B74" t="s">
        <v>94</v>
      </c>
      <c r="C74" s="98">
        <v>0</v>
      </c>
      <c r="E74" s="1" t="s">
        <v>104</v>
      </c>
    </row>
    <row r="75" spans="2:5" x14ac:dyDescent="0.35">
      <c r="B75" t="s">
        <v>95</v>
      </c>
      <c r="C75" s="98">
        <v>0</v>
      </c>
      <c r="E75" s="1" t="s">
        <v>105</v>
      </c>
    </row>
    <row r="76" spans="2:5" x14ac:dyDescent="0.35">
      <c r="B76" t="s">
        <v>96</v>
      </c>
      <c r="C76" s="98">
        <v>53</v>
      </c>
      <c r="E76" s="1" t="s">
        <v>106</v>
      </c>
    </row>
    <row r="77" spans="2:5" x14ac:dyDescent="0.35">
      <c r="B77" t="s">
        <v>97</v>
      </c>
      <c r="C77" s="98">
        <v>0</v>
      </c>
    </row>
    <row r="78" spans="2:5" x14ac:dyDescent="0.35">
      <c r="B78" t="s">
        <v>98</v>
      </c>
      <c r="C78" s="98">
        <v>0</v>
      </c>
    </row>
    <row r="79" spans="2:5" x14ac:dyDescent="0.35">
      <c r="B79" t="s">
        <v>101</v>
      </c>
      <c r="C79" s="98">
        <v>0</v>
      </c>
    </row>
    <row r="80" spans="2:5" x14ac:dyDescent="0.35">
      <c r="B80" t="s">
        <v>99</v>
      </c>
      <c r="C80" s="98">
        <v>0</v>
      </c>
    </row>
    <row r="81" spans="2:20" x14ac:dyDescent="0.35">
      <c r="B81" t="s">
        <v>100</v>
      </c>
      <c r="C81" s="98">
        <v>0</v>
      </c>
    </row>
    <row r="82" spans="2:20" x14ac:dyDescent="0.35">
      <c r="B82" t="s">
        <v>102</v>
      </c>
      <c r="C82" s="98">
        <v>0</v>
      </c>
    </row>
    <row r="83" spans="2:20" x14ac:dyDescent="0.35">
      <c r="B83" t="s">
        <v>155</v>
      </c>
      <c r="C83" s="98">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2.9999999999999997E-4</v>
      </c>
      <c r="F96" s="83">
        <f t="shared" si="0"/>
        <v>2.0000000000000001E-4</v>
      </c>
      <c r="H96" s="20">
        <v>1.0002812536650501</v>
      </c>
      <c r="I96" s="20">
        <v>1.0001945223520678</v>
      </c>
      <c r="J96" s="20">
        <f>J95*H96</f>
        <v>1.0002812536650501</v>
      </c>
      <c r="K96" s="20">
        <f t="shared" ref="K96:K99" si="1">K95*I96</f>
        <v>1.0001945223520678</v>
      </c>
      <c r="L96" s="21"/>
      <c r="N96" s="25"/>
      <c r="O96" s="19"/>
      <c r="P96" s="17"/>
      <c r="R96" s="17"/>
      <c r="S96" s="25"/>
      <c r="T96" s="18"/>
    </row>
    <row r="97" spans="2:20" x14ac:dyDescent="0.35">
      <c r="B97" t="s">
        <v>114</v>
      </c>
      <c r="C97" s="77">
        <v>44620</v>
      </c>
      <c r="E97" s="83">
        <f t="shared" si="0"/>
        <v>2.0000000000000001E-4</v>
      </c>
      <c r="F97" s="83">
        <f t="shared" si="0"/>
        <v>2.0000000000000001E-4</v>
      </c>
      <c r="G97" s="62"/>
      <c r="H97" s="20">
        <v>1.0002158701847672</v>
      </c>
      <c r="I97" s="20">
        <v>1.0001501518711167</v>
      </c>
      <c r="J97" s="20">
        <f t="shared" ref="J97:J99" si="2">J96*H97</f>
        <v>1.000497184564098</v>
      </c>
      <c r="K97" s="20">
        <f t="shared" si="1"/>
        <v>1.0003447034310797</v>
      </c>
      <c r="L97" s="21"/>
      <c r="N97" s="25"/>
      <c r="O97" s="19"/>
      <c r="P97" s="17"/>
      <c r="R97" s="17"/>
      <c r="S97" s="25"/>
      <c r="T97" s="18"/>
    </row>
    <row r="98" spans="2:20" x14ac:dyDescent="0.35">
      <c r="B98" t="s">
        <v>115</v>
      </c>
      <c r="C98" s="77">
        <v>44651</v>
      </c>
      <c r="E98" s="83">
        <f t="shared" si="0"/>
        <v>2.0000000000000001E-4</v>
      </c>
      <c r="F98" s="83">
        <f t="shared" si="0"/>
        <v>1E-4</v>
      </c>
      <c r="G98" s="62"/>
      <c r="H98" s="20">
        <v>1.0002234439353868</v>
      </c>
      <c r="I98" s="20">
        <v>1.0001419172289412</v>
      </c>
      <c r="J98" s="20">
        <f t="shared" si="2"/>
        <v>1.0007207395923603</v>
      </c>
      <c r="K98" s="20">
        <f t="shared" si="1"/>
        <v>1.0004866695793766</v>
      </c>
      <c r="L98" s="21"/>
      <c r="N98" s="25"/>
      <c r="O98" s="19"/>
      <c r="P98" s="17"/>
      <c r="R98" s="17"/>
      <c r="S98" s="25"/>
      <c r="T98" s="18"/>
    </row>
    <row r="99" spans="2:20" ht="15" thickBot="1" x14ac:dyDescent="0.4">
      <c r="B99" t="s">
        <v>116</v>
      </c>
      <c r="C99" s="77">
        <v>44651</v>
      </c>
      <c r="E99" s="100">
        <f>ROUND((J99/J95)-1,4)</f>
        <v>6.9999999999999999E-4</v>
      </c>
      <c r="F99" s="100">
        <f>ROUND((K99/K95)-1,4)</f>
        <v>5.0000000000000001E-4</v>
      </c>
      <c r="G99" s="62"/>
      <c r="H99" s="66">
        <v>1</v>
      </c>
      <c r="I99" s="66">
        <v>1</v>
      </c>
      <c r="J99" s="66">
        <f t="shared" si="2"/>
        <v>1.0007207395923603</v>
      </c>
      <c r="K99" s="66">
        <f t="shared" si="1"/>
        <v>1.0004866695793766</v>
      </c>
      <c r="L99" s="21"/>
      <c r="N99" s="25"/>
      <c r="O99" s="19"/>
      <c r="R99" s="17"/>
      <c r="S99" s="25"/>
      <c r="T99" s="18"/>
    </row>
    <row r="100" spans="2:20" ht="15" thickTop="1" x14ac:dyDescent="0.35">
      <c r="B100" t="s">
        <v>117</v>
      </c>
      <c r="C100" s="77">
        <v>44681</v>
      </c>
      <c r="E100" s="99">
        <f t="shared" ref="E100:E102" si="3">ROUND(H100-1,4)</f>
        <v>2.0000000000000001E-4</v>
      </c>
      <c r="F100" s="99">
        <f t="shared" ref="F100:F102" si="4">ROUND(I100-1,4)</f>
        <v>1E-4</v>
      </c>
      <c r="G100" s="62"/>
      <c r="H100" s="20">
        <v>1.0002062717168372</v>
      </c>
      <c r="I100" s="20">
        <v>1.0001274062256287</v>
      </c>
      <c r="J100" s="20">
        <f>J99*H100</f>
        <v>1.0009271599773906</v>
      </c>
      <c r="K100" s="20">
        <f t="shared" ref="K100:K102" si="5">K99*I100</f>
        <v>1.0006141378097395</v>
      </c>
      <c r="L100" s="21"/>
      <c r="N100" s="25"/>
      <c r="O100" s="19"/>
      <c r="R100" s="17"/>
      <c r="S100" s="25"/>
      <c r="T100" s="18"/>
    </row>
    <row r="101" spans="2:20" x14ac:dyDescent="0.35">
      <c r="B101" t="s">
        <v>118</v>
      </c>
      <c r="C101" s="77">
        <v>44712</v>
      </c>
      <c r="E101" s="83">
        <f t="shared" si="3"/>
        <v>2.0000000000000001E-4</v>
      </c>
      <c r="F101" s="83">
        <f t="shared" si="4"/>
        <v>1E-4</v>
      </c>
      <c r="G101" s="62"/>
      <c r="H101" s="20">
        <v>1.0002000785972021</v>
      </c>
      <c r="I101" s="20">
        <v>1.0001224613944097</v>
      </c>
      <c r="J101" s="20">
        <f t="shared" ref="J101:J102" si="6">J100*H101</f>
        <v>1.0011274240794603</v>
      </c>
      <c r="K101" s="20">
        <f t="shared" si="5"/>
        <v>1.0007366744123218</v>
      </c>
      <c r="L101" s="21"/>
      <c r="N101" s="25"/>
      <c r="O101" s="19"/>
      <c r="P101" s="17"/>
      <c r="R101" s="17"/>
      <c r="S101" s="25"/>
      <c r="T101" s="18"/>
    </row>
    <row r="102" spans="2:20" x14ac:dyDescent="0.35">
      <c r="B102" t="s">
        <v>119</v>
      </c>
      <c r="C102" s="77">
        <v>44742</v>
      </c>
      <c r="E102" s="83">
        <f t="shared" si="3"/>
        <v>2.0000000000000001E-4</v>
      </c>
      <c r="F102" s="83">
        <f t="shared" si="4"/>
        <v>1E-4</v>
      </c>
      <c r="G102" s="62"/>
      <c r="H102" s="20">
        <v>1.0002314439967748</v>
      </c>
      <c r="I102" s="20">
        <v>1.0001205458862275</v>
      </c>
      <c r="J102" s="20">
        <f t="shared" si="6"/>
        <v>1.00135912901177</v>
      </c>
      <c r="K102" s="20">
        <f t="shared" si="5"/>
        <v>1.0008573091016191</v>
      </c>
      <c r="L102" s="21"/>
      <c r="N102" s="25"/>
      <c r="O102" s="19"/>
      <c r="R102" s="17"/>
      <c r="S102" s="25"/>
      <c r="T102" s="18"/>
    </row>
    <row r="103" spans="2:20" ht="15" thickBot="1" x14ac:dyDescent="0.4">
      <c r="B103" t="s">
        <v>120</v>
      </c>
      <c r="C103" s="77">
        <v>44742</v>
      </c>
      <c r="E103" s="100">
        <f>ROUND((J103/J99)-1,4)</f>
        <v>5.9999999999999995E-4</v>
      </c>
      <c r="F103" s="100">
        <f>ROUND((K103/K99)-1,4)</f>
        <v>4.0000000000000002E-4</v>
      </c>
      <c r="G103" s="62"/>
      <c r="H103" s="66">
        <v>1</v>
      </c>
      <c r="I103" s="66">
        <v>1</v>
      </c>
      <c r="J103" s="66">
        <f t="shared" ref="J103" si="7">J102*H103</f>
        <v>1.00135912901177</v>
      </c>
      <c r="K103" s="66">
        <f t="shared" ref="K103:K106" si="8">K102*I103</f>
        <v>1.0008573091016191</v>
      </c>
      <c r="L103" s="21"/>
      <c r="N103" s="25"/>
      <c r="O103" s="19"/>
      <c r="R103" s="17"/>
      <c r="S103" s="25"/>
      <c r="T103" s="18"/>
    </row>
    <row r="104" spans="2:20" ht="15" thickTop="1" x14ac:dyDescent="0.35">
      <c r="B104" t="s">
        <v>121</v>
      </c>
      <c r="C104" s="77">
        <v>44773</v>
      </c>
      <c r="E104" s="99">
        <f t="shared" ref="E104:E106" si="9">ROUND(H104-1,4)</f>
        <v>2.0000000000000001E-4</v>
      </c>
      <c r="F104" s="99">
        <f t="shared" ref="F104:F106" si="10">ROUND(I104-1,4)</f>
        <v>1E-4</v>
      </c>
      <c r="G104" s="62"/>
      <c r="H104" s="20">
        <v>1.0002477100085583</v>
      </c>
      <c r="I104" s="20">
        <v>1.0001405443492577</v>
      </c>
      <c r="J104" s="20">
        <f>J103*H104</f>
        <v>1.0016071756901874</v>
      </c>
      <c r="K104" s="20">
        <f t="shared" si="8"/>
        <v>1.0009979739408266</v>
      </c>
      <c r="L104" s="21"/>
      <c r="N104" s="25"/>
      <c r="O104" s="19"/>
      <c r="P104" s="17"/>
      <c r="R104" s="17"/>
      <c r="S104" s="25"/>
      <c r="T104" s="18"/>
    </row>
    <row r="105" spans="2:20" x14ac:dyDescent="0.35">
      <c r="B105" t="s">
        <v>122</v>
      </c>
      <c r="C105" s="77">
        <v>44804</v>
      </c>
      <c r="E105" s="83">
        <f t="shared" si="9"/>
        <v>2.9999999999999997E-4</v>
      </c>
      <c r="F105" s="83">
        <f t="shared" si="10"/>
        <v>2.0000000000000001E-4</v>
      </c>
      <c r="G105" s="62"/>
      <c r="H105" s="20">
        <v>1.0002834226825992</v>
      </c>
      <c r="I105" s="20">
        <v>1.000152878043945</v>
      </c>
      <c r="J105" s="20">
        <f t="shared" ref="J105:J107" si="11">J104*H105</f>
        <v>1.0018910538828321</v>
      </c>
      <c r="K105" s="20">
        <f t="shared" si="8"/>
        <v>1.0011510045530756</v>
      </c>
      <c r="L105" s="21"/>
      <c r="N105" s="25"/>
      <c r="O105" s="19"/>
      <c r="R105" s="17"/>
      <c r="S105" s="25"/>
      <c r="T105" s="18"/>
    </row>
    <row r="106" spans="2:20" x14ac:dyDescent="0.35">
      <c r="B106" t="s">
        <v>123</v>
      </c>
      <c r="C106" s="77">
        <v>44834</v>
      </c>
      <c r="E106" s="83">
        <f t="shared" si="9"/>
        <v>2.9999999999999997E-4</v>
      </c>
      <c r="F106" s="83">
        <f t="shared" si="10"/>
        <v>2.0000000000000001E-4</v>
      </c>
      <c r="G106" s="62"/>
      <c r="H106" s="20">
        <v>1.0002779246152331</v>
      </c>
      <c r="I106" s="20">
        <v>1.0001508316335381</v>
      </c>
      <c r="J106" s="20">
        <f t="shared" si="11"/>
        <v>1.0021695040684879</v>
      </c>
      <c r="K106" s="20">
        <f t="shared" si="8"/>
        <v>1.0013020097945107</v>
      </c>
      <c r="L106" s="21"/>
      <c r="N106" s="25"/>
      <c r="O106" s="19"/>
      <c r="R106" s="17"/>
      <c r="S106" s="25"/>
      <c r="T106" s="18"/>
    </row>
    <row r="107" spans="2:20" ht="15" thickBot="1" x14ac:dyDescent="0.4">
      <c r="B107" t="s">
        <v>124</v>
      </c>
      <c r="C107" s="77">
        <v>44834</v>
      </c>
      <c r="E107" s="100">
        <f>ROUND((J107/J103)-1,4)</f>
        <v>8.0000000000000004E-4</v>
      </c>
      <c r="F107" s="100">
        <f>ROUND((K107/K103)-1,4)</f>
        <v>4.0000000000000002E-4</v>
      </c>
      <c r="G107" s="62"/>
      <c r="H107" s="66">
        <v>1</v>
      </c>
      <c r="I107" s="66">
        <v>1</v>
      </c>
      <c r="J107" s="66">
        <f t="shared" si="11"/>
        <v>1.0021695040684879</v>
      </c>
      <c r="K107" s="66">
        <f t="shared" ref="K107:K110" si="12">K106*I107</f>
        <v>1.0013020097945107</v>
      </c>
      <c r="L107" s="21"/>
      <c r="N107" s="25"/>
      <c r="O107" s="19"/>
      <c r="P107" s="17"/>
      <c r="R107" s="17"/>
      <c r="S107" s="25"/>
      <c r="T107" s="18"/>
    </row>
    <row r="108" spans="2:20" ht="15" thickTop="1" x14ac:dyDescent="0.35">
      <c r="B108" t="s">
        <v>125</v>
      </c>
      <c r="C108" s="77">
        <v>44865</v>
      </c>
      <c r="E108" s="99">
        <f t="shared" ref="E108:E110" si="13">ROUND(H108-1,4)</f>
        <v>2.9999999999999997E-4</v>
      </c>
      <c r="F108" s="99">
        <f t="shared" ref="F108:F110" si="14">ROUND(I108-1,4)</f>
        <v>2.0000000000000001E-4</v>
      </c>
      <c r="G108" s="62"/>
      <c r="H108" s="20">
        <v>1.0002744128054812</v>
      </c>
      <c r="I108" s="20">
        <v>1.0001547910464947</v>
      </c>
      <c r="J108" s="20">
        <f t="shared" ref="J108:K112" si="15">J107*H108</f>
        <v>1.0024445122136671</v>
      </c>
      <c r="K108" s="20">
        <f t="shared" si="12"/>
        <v>1.0014570023804641</v>
      </c>
    </row>
    <row r="109" spans="2:20" x14ac:dyDescent="0.35">
      <c r="B109" t="s">
        <v>126</v>
      </c>
      <c r="C109" s="77">
        <v>44895</v>
      </c>
      <c r="E109" s="83">
        <f t="shared" si="13"/>
        <v>2.9999999999999997E-4</v>
      </c>
      <c r="F109" s="83">
        <f t="shared" si="14"/>
        <v>1E-4</v>
      </c>
      <c r="G109" s="62"/>
      <c r="H109" s="20">
        <v>1.0002614229932425</v>
      </c>
      <c r="I109" s="20">
        <v>1.0001479339110373</v>
      </c>
      <c r="J109" s="20">
        <f t="shared" si="15"/>
        <v>1.0027065742586097</v>
      </c>
      <c r="K109" s="20">
        <f t="shared" si="12"/>
        <v>1.0016051518315618</v>
      </c>
    </row>
    <row r="110" spans="2:20" x14ac:dyDescent="0.35">
      <c r="B110" t="s">
        <v>127</v>
      </c>
      <c r="C110" s="77">
        <v>44926</v>
      </c>
      <c r="E110" s="83">
        <f t="shared" si="13"/>
        <v>2.9999999999999997E-4</v>
      </c>
      <c r="F110" s="83">
        <f t="shared" si="14"/>
        <v>2.0000000000000001E-4</v>
      </c>
      <c r="G110" s="62"/>
      <c r="H110" s="20">
        <v>1.000284575454212</v>
      </c>
      <c r="I110" s="20">
        <v>1.000164933102806</v>
      </c>
      <c r="J110" s="20">
        <f t="shared" si="15"/>
        <v>1.0029919199374207</v>
      </c>
      <c r="K110" s="20">
        <f t="shared" si="12"/>
        <v>1.0017703496770398</v>
      </c>
    </row>
    <row r="111" spans="2:20" ht="15" thickBot="1" x14ac:dyDescent="0.4">
      <c r="B111" t="s">
        <v>128</v>
      </c>
      <c r="C111" s="77">
        <v>44926</v>
      </c>
      <c r="E111" s="100">
        <f>ROUND((J111/J107)-1,4)</f>
        <v>8.0000000000000004E-4</v>
      </c>
      <c r="F111" s="100">
        <f>ROUND((K111/K107)-1,4)</f>
        <v>5.0000000000000001E-4</v>
      </c>
      <c r="G111" s="62"/>
      <c r="H111" s="66">
        <v>1</v>
      </c>
      <c r="I111" s="66">
        <v>1</v>
      </c>
      <c r="J111" s="66">
        <f t="shared" si="15"/>
        <v>1.0029919199374207</v>
      </c>
      <c r="K111" s="66">
        <f t="shared" si="15"/>
        <v>1.0017703496770398</v>
      </c>
    </row>
    <row r="112" spans="2:20" ht="15" thickTop="1" x14ac:dyDescent="0.35">
      <c r="B112" t="s">
        <v>129</v>
      </c>
      <c r="C112" s="77">
        <v>44926</v>
      </c>
      <c r="E112" s="83">
        <f>ROUND(J112-1,4)</f>
        <v>3.0000000000000001E-3</v>
      </c>
      <c r="F112" s="83">
        <f>ROUND(K112-1,4)</f>
        <v>1.8E-3</v>
      </c>
      <c r="G112" s="62"/>
      <c r="H112" s="66">
        <v>1</v>
      </c>
      <c r="I112" s="66">
        <v>1</v>
      </c>
      <c r="J112" s="66">
        <f t="shared" si="15"/>
        <v>1.0029919199374207</v>
      </c>
      <c r="K112" s="66">
        <f t="shared" si="15"/>
        <v>1.0017703496770398</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6"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C'!M10</f>
        <v>554858000</v>
      </c>
      <c r="E35" s="1" t="s">
        <v>48</v>
      </c>
    </row>
    <row r="36" spans="2:5" x14ac:dyDescent="0.35">
      <c r="B36" t="s">
        <v>70</v>
      </c>
      <c r="C36" s="79">
        <f>'Items B &amp; C'!N10</f>
        <v>543384000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81">
        <f>'Items B &amp; C'!Y10</f>
        <v>1377000</v>
      </c>
      <c r="D60" s="67"/>
      <c r="E60" s="81">
        <f>'Items B &amp; C'!AA10</f>
        <v>553481000</v>
      </c>
      <c r="F60" s="81">
        <f>'Items B &amp; C'!AB10</f>
        <v>0</v>
      </c>
      <c r="G60" s="81">
        <f>'Items B &amp; C'!AC10</f>
        <v>0</v>
      </c>
      <c r="H60" s="15"/>
    </row>
    <row r="61" spans="2:8" x14ac:dyDescent="0.35">
      <c r="B61" t="s">
        <v>79</v>
      </c>
      <c r="C61" s="81">
        <f>'Items B &amp; C'!AD10</f>
        <v>11473000</v>
      </c>
      <c r="D61" s="67"/>
      <c r="E61" s="81">
        <v>0</v>
      </c>
      <c r="F61" s="81">
        <v>0</v>
      </c>
      <c r="G61" s="81">
        <v>0</v>
      </c>
    </row>
    <row r="64" spans="2:8" x14ac:dyDescent="0.35">
      <c r="B64" t="s">
        <v>88</v>
      </c>
      <c r="E64" s="1" t="s">
        <v>86</v>
      </c>
    </row>
    <row r="65" spans="2:5" x14ac:dyDescent="0.35">
      <c r="B65" t="s">
        <v>85</v>
      </c>
      <c r="C65" s="84">
        <v>80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14</v>
      </c>
      <c r="E73" s="1" t="s">
        <v>103</v>
      </c>
    </row>
    <row r="74" spans="2:5" x14ac:dyDescent="0.35">
      <c r="B74" t="s">
        <v>94</v>
      </c>
      <c r="C74" s="84">
        <v>0</v>
      </c>
      <c r="E74" s="1" t="s">
        <v>104</v>
      </c>
    </row>
    <row r="75" spans="2:5" x14ac:dyDescent="0.35">
      <c r="B75" t="s">
        <v>95</v>
      </c>
      <c r="C75" s="84">
        <v>27</v>
      </c>
      <c r="E75" s="1" t="s">
        <v>105</v>
      </c>
    </row>
    <row r="76" spans="2:5" x14ac:dyDescent="0.35">
      <c r="B76" t="s">
        <v>96</v>
      </c>
      <c r="C76" s="84">
        <v>58</v>
      </c>
      <c r="E76" s="1" t="s">
        <v>106</v>
      </c>
    </row>
    <row r="77" spans="2:5" x14ac:dyDescent="0.35">
      <c r="B77" t="s">
        <v>97</v>
      </c>
      <c r="C77" s="84">
        <v>0</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8.0000000000000004E-4</v>
      </c>
      <c r="F96" s="83">
        <f t="shared" si="0"/>
        <v>5.9999999999999995E-4</v>
      </c>
      <c r="H96" s="20">
        <v>1.0007861392483066</v>
      </c>
      <c r="I96" s="20">
        <v>1.0006159121971165</v>
      </c>
      <c r="J96" s="20">
        <f>J95*H96</f>
        <v>1.0007861392483066</v>
      </c>
      <c r="K96" s="20">
        <f t="shared" ref="K96:K99" si="1">K95*I96</f>
        <v>1.0006159121971165</v>
      </c>
      <c r="L96" s="21"/>
      <c r="N96" s="25"/>
      <c r="O96" s="19"/>
      <c r="P96" s="17"/>
      <c r="R96" s="17"/>
      <c r="S96" s="25"/>
      <c r="T96" s="18"/>
    </row>
    <row r="97" spans="2:20" x14ac:dyDescent="0.35">
      <c r="B97" t="s">
        <v>114</v>
      </c>
      <c r="C97" s="77">
        <v>44620</v>
      </c>
      <c r="E97" s="83">
        <f t="shared" si="0"/>
        <v>5.9999999999999995E-4</v>
      </c>
      <c r="F97" s="83">
        <f t="shared" si="0"/>
        <v>5.0000000000000001E-4</v>
      </c>
      <c r="G97" s="62"/>
      <c r="H97" s="20">
        <v>1.0006346045038703</v>
      </c>
      <c r="I97" s="20">
        <v>1.0004880486635592</v>
      </c>
      <c r="J97" s="20">
        <f t="shared" ref="J97:J99" si="2">J96*H97</f>
        <v>1.0014212426396847</v>
      </c>
      <c r="K97" s="20">
        <f t="shared" si="1"/>
        <v>1.0011042614558003</v>
      </c>
      <c r="L97" s="21"/>
      <c r="N97" s="25"/>
      <c r="O97" s="19"/>
      <c r="P97" s="17"/>
      <c r="R97" s="17"/>
      <c r="S97" s="25"/>
      <c r="T97" s="18"/>
    </row>
    <row r="98" spans="2:20" x14ac:dyDescent="0.35">
      <c r="B98" t="s">
        <v>115</v>
      </c>
      <c r="C98" s="77">
        <v>44651</v>
      </c>
      <c r="E98" s="83">
        <f t="shared" si="0"/>
        <v>5.9999999999999995E-4</v>
      </c>
      <c r="F98" s="83">
        <f t="shared" si="0"/>
        <v>5.0000000000000001E-4</v>
      </c>
      <c r="G98" s="62"/>
      <c r="H98" s="20">
        <v>1.0005580934337301</v>
      </c>
      <c r="I98" s="20">
        <v>1.0004722234134218</v>
      </c>
      <c r="J98" s="20">
        <f t="shared" si="2"/>
        <v>1.0019801292595998</v>
      </c>
      <c r="K98" s="20">
        <f t="shared" si="1"/>
        <v>1.0015770063273362</v>
      </c>
      <c r="L98" s="21"/>
      <c r="N98" s="25"/>
      <c r="O98" s="19"/>
      <c r="P98" s="17"/>
      <c r="R98" s="17"/>
      <c r="S98" s="25"/>
      <c r="T98" s="18"/>
    </row>
    <row r="99" spans="2:20" ht="15" thickBot="1" x14ac:dyDescent="0.4">
      <c r="B99" t="s">
        <v>116</v>
      </c>
      <c r="C99" s="77">
        <v>44651</v>
      </c>
      <c r="E99" s="100">
        <f>ROUND((J99/J95)-1,4)</f>
        <v>2E-3</v>
      </c>
      <c r="F99" s="100">
        <f>ROUND((K99/K95)-1,4)</f>
        <v>1.6000000000000001E-3</v>
      </c>
      <c r="G99" s="62"/>
      <c r="H99" s="66">
        <v>1</v>
      </c>
      <c r="I99" s="66">
        <v>1</v>
      </c>
      <c r="J99" s="66">
        <f t="shared" si="2"/>
        <v>1.0019801292595998</v>
      </c>
      <c r="K99" s="66">
        <f t="shared" si="1"/>
        <v>1.0015770063273362</v>
      </c>
      <c r="L99" s="21"/>
      <c r="N99" s="25"/>
      <c r="O99" s="19"/>
      <c r="R99" s="17"/>
      <c r="S99" s="25"/>
      <c r="T99" s="18"/>
    </row>
    <row r="100" spans="2:20" ht="15" thickTop="1" x14ac:dyDescent="0.35">
      <c r="B100" t="s">
        <v>117</v>
      </c>
      <c r="C100" s="77">
        <v>44681</v>
      </c>
      <c r="E100" s="99">
        <f t="shared" ref="E100:E102" si="3">ROUND(H100-1,4)</f>
        <v>5.9999999999999995E-4</v>
      </c>
      <c r="F100" s="99">
        <f t="shared" ref="F100:F102" si="4">ROUND(I100-1,4)</f>
        <v>4.0000000000000002E-4</v>
      </c>
      <c r="G100" s="62"/>
      <c r="H100" s="20">
        <v>1.00062934173264</v>
      </c>
      <c r="I100" s="20">
        <v>1.0004208148756908</v>
      </c>
      <c r="J100" s="20">
        <f>J99*H100</f>
        <v>1.0026107171702188</v>
      </c>
      <c r="K100" s="20">
        <f t="shared" ref="K100:K103" si="5">K99*I100</f>
        <v>1.0019984848307486</v>
      </c>
      <c r="L100" s="21"/>
      <c r="N100" s="25"/>
      <c r="O100" s="19"/>
      <c r="R100" s="17"/>
      <c r="S100" s="25"/>
      <c r="T100" s="18"/>
    </row>
    <row r="101" spans="2:20" x14ac:dyDescent="0.35">
      <c r="B101" t="s">
        <v>118</v>
      </c>
      <c r="C101" s="77">
        <v>44712</v>
      </c>
      <c r="E101" s="83">
        <f t="shared" si="3"/>
        <v>5.9999999999999995E-4</v>
      </c>
      <c r="F101" s="83">
        <f t="shared" si="4"/>
        <v>4.0000000000000002E-4</v>
      </c>
      <c r="G101" s="62"/>
      <c r="H101" s="20">
        <v>1.0005765448907162</v>
      </c>
      <c r="I101" s="20">
        <v>1.0003994475198794</v>
      </c>
      <c r="J101" s="20">
        <f t="shared" ref="J101:J103" si="6">J100*H101</f>
        <v>1.0031887672565807</v>
      </c>
      <c r="K101" s="20">
        <f t="shared" si="5"/>
        <v>1.0023987306404372</v>
      </c>
      <c r="L101" s="21"/>
      <c r="N101" s="25"/>
      <c r="O101" s="19"/>
      <c r="P101" s="17"/>
      <c r="R101" s="17"/>
      <c r="S101" s="25"/>
      <c r="T101" s="18"/>
    </row>
    <row r="102" spans="2:20" x14ac:dyDescent="0.35">
      <c r="B102" t="s">
        <v>119</v>
      </c>
      <c r="C102" s="77">
        <v>44742</v>
      </c>
      <c r="E102" s="83">
        <f t="shared" si="3"/>
        <v>5.0000000000000001E-4</v>
      </c>
      <c r="F102" s="83">
        <f t="shared" si="4"/>
        <v>4.0000000000000002E-4</v>
      </c>
      <c r="G102" s="62"/>
      <c r="H102" s="20">
        <v>1.0005172480981068</v>
      </c>
      <c r="I102" s="20">
        <v>1.0003513896540546</v>
      </c>
      <c r="J102" s="20">
        <f t="shared" si="6"/>
        <v>1.0037076647384864</v>
      </c>
      <c r="K102" s="20">
        <f t="shared" si="5"/>
        <v>1.0027509631836216</v>
      </c>
      <c r="L102" s="21"/>
      <c r="N102" s="25"/>
      <c r="O102" s="19"/>
      <c r="R102" s="17"/>
      <c r="S102" s="25"/>
      <c r="T102" s="18"/>
    </row>
    <row r="103" spans="2:20" ht="15" thickBot="1" x14ac:dyDescent="0.4">
      <c r="B103" t="s">
        <v>120</v>
      </c>
      <c r="C103" s="77">
        <v>44742</v>
      </c>
      <c r="E103" s="100">
        <f>ROUND((J103/J99)-1,4)</f>
        <v>1.6999999999999999E-3</v>
      </c>
      <c r="F103" s="100">
        <f>ROUND((K103/K99)-1,4)</f>
        <v>1.1999999999999999E-3</v>
      </c>
      <c r="G103" s="62"/>
      <c r="H103" s="66">
        <v>1</v>
      </c>
      <c r="I103" s="66">
        <v>1</v>
      </c>
      <c r="J103" s="66">
        <f t="shared" si="6"/>
        <v>1.0037076647384864</v>
      </c>
      <c r="K103" s="66">
        <f t="shared" si="5"/>
        <v>1.0027509631836216</v>
      </c>
      <c r="L103" s="21"/>
      <c r="N103" s="25"/>
      <c r="O103" s="19"/>
      <c r="R103" s="17"/>
      <c r="S103" s="25"/>
      <c r="T103" s="18"/>
    </row>
    <row r="104" spans="2:20" ht="15" thickTop="1" x14ac:dyDescent="0.35">
      <c r="B104" t="s">
        <v>121</v>
      </c>
      <c r="C104" s="77">
        <v>44773</v>
      </c>
      <c r="E104" s="99">
        <f t="shared" ref="E104:E106" si="7">ROUND(H104-1,4)</f>
        <v>5.0000000000000001E-4</v>
      </c>
      <c r="F104" s="99">
        <f t="shared" ref="F104:F106" si="8">ROUND(I104-1,4)</f>
        <v>4.0000000000000002E-4</v>
      </c>
      <c r="G104" s="62"/>
      <c r="H104" s="20">
        <v>1.0004921777271543</v>
      </c>
      <c r="I104" s="20">
        <v>1.0003528973158367</v>
      </c>
      <c r="J104" s="20">
        <f>J103*H104</f>
        <v>1.0042016672956446</v>
      </c>
      <c r="K104" s="20">
        <f t="shared" ref="K104:K110" si="9">K103*I104</f>
        <v>1.0031048313069817</v>
      </c>
      <c r="L104" s="21"/>
      <c r="N104" s="25"/>
      <c r="O104" s="19"/>
      <c r="P104" s="17"/>
      <c r="R104" s="17"/>
      <c r="S104" s="25"/>
      <c r="T104" s="18"/>
    </row>
    <row r="105" spans="2:20" x14ac:dyDescent="0.35">
      <c r="B105" t="s">
        <v>122</v>
      </c>
      <c r="C105" s="77">
        <v>44804</v>
      </c>
      <c r="E105" s="83">
        <f t="shared" si="7"/>
        <v>5.0000000000000001E-4</v>
      </c>
      <c r="F105" s="83">
        <f t="shared" si="8"/>
        <v>2.9999999999999997E-4</v>
      </c>
      <c r="G105" s="62"/>
      <c r="H105" s="20">
        <v>1.0004770607821498</v>
      </c>
      <c r="I105" s="20">
        <v>1.0003479086834857</v>
      </c>
      <c r="J105" s="20">
        <f t="shared" ref="J105:K112" si="10">J104*H105</f>
        <v>1.0046807325284808</v>
      </c>
      <c r="K105" s="20">
        <f t="shared" si="9"/>
        <v>1.0034538201882399</v>
      </c>
      <c r="L105" s="21"/>
      <c r="N105" s="25"/>
      <c r="O105" s="19"/>
      <c r="R105" s="17"/>
      <c r="S105" s="25"/>
      <c r="T105" s="18"/>
    </row>
    <row r="106" spans="2:20" x14ac:dyDescent="0.35">
      <c r="B106" t="s">
        <v>123</v>
      </c>
      <c r="C106" s="77">
        <v>44834</v>
      </c>
      <c r="E106" s="83">
        <f t="shared" si="7"/>
        <v>4.0000000000000002E-4</v>
      </c>
      <c r="F106" s="83">
        <f t="shared" si="8"/>
        <v>2.9999999999999997E-4</v>
      </c>
      <c r="G106" s="62"/>
      <c r="H106" s="20">
        <v>1.0004405853196277</v>
      </c>
      <c r="I106" s="20">
        <v>1.0003100237941014</v>
      </c>
      <c r="J106" s="20">
        <f t="shared" si="10"/>
        <v>1.0051233801101456</v>
      </c>
      <c r="K106" s="20">
        <f t="shared" si="9"/>
        <v>1.0037649147487802</v>
      </c>
      <c r="L106" s="21"/>
      <c r="N106" s="25"/>
      <c r="O106" s="19"/>
      <c r="R106" s="17"/>
      <c r="S106" s="25"/>
      <c r="T106" s="18"/>
    </row>
    <row r="107" spans="2:20" ht="15" thickBot="1" x14ac:dyDescent="0.4">
      <c r="B107" t="s">
        <v>124</v>
      </c>
      <c r="C107" s="77">
        <v>44834</v>
      </c>
      <c r="E107" s="100">
        <f>ROUND((J107/J103)-1,4)</f>
        <v>1.4E-3</v>
      </c>
      <c r="F107" s="100">
        <f>ROUND((K107/K103)-1,4)</f>
        <v>1E-3</v>
      </c>
      <c r="G107" s="62"/>
      <c r="H107" s="66">
        <v>1</v>
      </c>
      <c r="I107" s="66">
        <v>1</v>
      </c>
      <c r="J107" s="66">
        <f t="shared" si="10"/>
        <v>1.0051233801101456</v>
      </c>
      <c r="K107" s="66">
        <f t="shared" si="9"/>
        <v>1.0037649147487802</v>
      </c>
      <c r="L107" s="21"/>
      <c r="N107" s="25"/>
      <c r="O107" s="19"/>
      <c r="P107" s="17"/>
      <c r="R107" s="17"/>
      <c r="S107" s="25"/>
      <c r="T107" s="18"/>
    </row>
    <row r="108" spans="2:20" ht="15" thickTop="1" x14ac:dyDescent="0.35">
      <c r="B108" t="s">
        <v>125</v>
      </c>
      <c r="C108" s="77">
        <v>44865</v>
      </c>
      <c r="E108" s="99">
        <f t="shared" ref="E108:F110" si="11">ROUND(H108-1,4)</f>
        <v>5.0000000000000001E-4</v>
      </c>
      <c r="F108" s="99">
        <f t="shared" si="11"/>
        <v>2.9999999999999997E-4</v>
      </c>
      <c r="G108" s="62"/>
      <c r="H108" s="20">
        <v>1.0005000001447804</v>
      </c>
      <c r="I108" s="20">
        <v>1.0003147174570071</v>
      </c>
      <c r="J108" s="20">
        <f t="shared" si="10"/>
        <v>1.0056259419457227</v>
      </c>
      <c r="K108" s="20">
        <f t="shared" si="9"/>
        <v>1.0040808170901827</v>
      </c>
    </row>
    <row r="109" spans="2:20" x14ac:dyDescent="0.35">
      <c r="B109" t="s">
        <v>126</v>
      </c>
      <c r="C109" s="77">
        <v>44895</v>
      </c>
      <c r="E109" s="83">
        <f t="shared" si="11"/>
        <v>5.0000000000000001E-4</v>
      </c>
      <c r="F109" s="83">
        <f t="shared" si="11"/>
        <v>2.9999999999999997E-4</v>
      </c>
      <c r="G109" s="62"/>
      <c r="H109" s="20">
        <v>1.0005200861308852</v>
      </c>
      <c r="I109" s="20">
        <v>1.0003083370662764</v>
      </c>
      <c r="J109" s="20">
        <f t="shared" si="10"/>
        <v>1.0061489540509871</v>
      </c>
      <c r="K109" s="20">
        <f t="shared" si="9"/>
        <v>1.0043904124236287</v>
      </c>
    </row>
    <row r="110" spans="2:20" x14ac:dyDescent="0.35">
      <c r="B110" t="s">
        <v>127</v>
      </c>
      <c r="C110" s="77">
        <v>44926</v>
      </c>
      <c r="E110" s="83">
        <f t="shared" si="11"/>
        <v>5.9999999999999995E-4</v>
      </c>
      <c r="F110" s="83">
        <f t="shared" si="11"/>
        <v>2.9999999999999997E-4</v>
      </c>
      <c r="G110" s="62"/>
      <c r="H110" s="20">
        <v>1.0005826560773645</v>
      </c>
      <c r="I110" s="20">
        <v>1.0003369473766468</v>
      </c>
      <c r="J110" s="20">
        <f t="shared" si="10"/>
        <v>1.0067351928537989</v>
      </c>
      <c r="K110" s="20">
        <f t="shared" si="9"/>
        <v>1.0047288391382241</v>
      </c>
    </row>
    <row r="111" spans="2:20" ht="15" thickBot="1" x14ac:dyDescent="0.4">
      <c r="B111" t="s">
        <v>128</v>
      </c>
      <c r="C111" s="77">
        <v>44926</v>
      </c>
      <c r="E111" s="100">
        <f>ROUND((J111/J107)-1,4)</f>
        <v>1.6000000000000001E-3</v>
      </c>
      <c r="F111" s="100">
        <f>ROUND((K111/K107)-1,4)</f>
        <v>1E-3</v>
      </c>
      <c r="G111" s="62"/>
      <c r="H111" s="66">
        <v>1</v>
      </c>
      <c r="I111" s="66">
        <v>1</v>
      </c>
      <c r="J111" s="66">
        <f t="shared" si="10"/>
        <v>1.0067351928537989</v>
      </c>
      <c r="K111" s="66">
        <f t="shared" si="10"/>
        <v>1.0047288391382241</v>
      </c>
    </row>
    <row r="112" spans="2:20" ht="15" thickTop="1" x14ac:dyDescent="0.35">
      <c r="B112" t="s">
        <v>129</v>
      </c>
      <c r="C112" s="77">
        <v>44926</v>
      </c>
      <c r="E112" s="83">
        <f>ROUND(J112-1,4)</f>
        <v>6.7000000000000002E-3</v>
      </c>
      <c r="F112" s="83">
        <f>ROUND(K112-1,4)</f>
        <v>4.7000000000000002E-3</v>
      </c>
      <c r="G112" s="62"/>
      <c r="H112" s="66">
        <v>1</v>
      </c>
      <c r="I112" s="66">
        <v>1</v>
      </c>
      <c r="J112" s="66">
        <f t="shared" si="10"/>
        <v>1.0067351928537989</v>
      </c>
      <c r="K112" s="66">
        <f t="shared" si="10"/>
        <v>1.0047288391382241</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C'!M11</f>
        <v>74473000</v>
      </c>
      <c r="E35" s="1" t="s">
        <v>48</v>
      </c>
    </row>
    <row r="36" spans="2:5" x14ac:dyDescent="0.35">
      <c r="B36" t="s">
        <v>70</v>
      </c>
      <c r="C36" s="84">
        <f>'Items B &amp; C'!N11</f>
        <v>73149000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C'!Y11</f>
        <v>188000</v>
      </c>
      <c r="D60" s="67"/>
      <c r="E60" s="81">
        <f>'Items B &amp; C'!AA11</f>
        <v>74285000</v>
      </c>
      <c r="F60" s="81">
        <f>'Items B &amp; C'!AB11</f>
        <v>0</v>
      </c>
      <c r="G60" s="81">
        <f>'Items B &amp; C'!AC11</f>
        <v>0</v>
      </c>
    </row>
    <row r="61" spans="2:7" x14ac:dyDescent="0.35">
      <c r="B61" t="s">
        <v>79</v>
      </c>
      <c r="C61" s="81">
        <f>'Items B &amp; C'!AD11</f>
        <v>1324000</v>
      </c>
      <c r="D61" s="67"/>
      <c r="E61" s="81">
        <v>0</v>
      </c>
      <c r="F61" s="81">
        <v>0</v>
      </c>
      <c r="G61" s="81">
        <v>0</v>
      </c>
    </row>
    <row r="64" spans="2:7"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100</v>
      </c>
      <c r="E76" s="1" t="s">
        <v>106</v>
      </c>
    </row>
    <row r="77" spans="2:5" x14ac:dyDescent="0.35">
      <c r="B77" t="s">
        <v>97</v>
      </c>
      <c r="C77" s="84">
        <v>0</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8.0000000000000004E-4</v>
      </c>
      <c r="F96" s="83">
        <f t="shared" si="0"/>
        <v>5.9999999999999995E-4</v>
      </c>
      <c r="H96" s="20">
        <v>1.0007978998805476</v>
      </c>
      <c r="I96" s="20">
        <v>1.0006157935750559</v>
      </c>
      <c r="J96" s="20">
        <f>J95*H96</f>
        <v>1.0007978998805476</v>
      </c>
      <c r="K96" s="20">
        <f t="shared" ref="K96:K99" si="1">K95*I96</f>
        <v>1.0006157935750559</v>
      </c>
      <c r="L96" s="21"/>
      <c r="N96" s="25"/>
      <c r="O96" s="19"/>
      <c r="P96" s="17"/>
      <c r="R96" s="17"/>
      <c r="S96" s="25"/>
      <c r="T96" s="18"/>
    </row>
    <row r="97" spans="2:20" x14ac:dyDescent="0.35">
      <c r="B97" t="s">
        <v>114</v>
      </c>
      <c r="C97" s="77">
        <v>44620</v>
      </c>
      <c r="E97" s="83">
        <f t="shared" si="0"/>
        <v>6.9999999999999999E-4</v>
      </c>
      <c r="F97" s="83">
        <f t="shared" si="0"/>
        <v>5.0000000000000001E-4</v>
      </c>
      <c r="G97" s="62"/>
      <c r="H97" s="20">
        <v>1.0006563892056004</v>
      </c>
      <c r="I97" s="20">
        <v>1.0004880494442847</v>
      </c>
      <c r="J97" s="20">
        <f t="shared" ref="J97:J99" si="2">J96*H97</f>
        <v>1.0014548128190168</v>
      </c>
      <c r="K97" s="20">
        <f t="shared" si="1"/>
        <v>1.0011041435570527</v>
      </c>
      <c r="L97" s="21"/>
      <c r="N97" s="25"/>
      <c r="O97" s="19"/>
      <c r="P97" s="17"/>
      <c r="R97" s="17"/>
      <c r="S97" s="25"/>
      <c r="T97" s="18"/>
    </row>
    <row r="98" spans="2:20" x14ac:dyDescent="0.35">
      <c r="B98" t="s">
        <v>115</v>
      </c>
      <c r="C98" s="77">
        <v>44651</v>
      </c>
      <c r="E98" s="83">
        <f t="shared" si="0"/>
        <v>5.9999999999999995E-4</v>
      </c>
      <c r="F98" s="83">
        <f t="shared" si="0"/>
        <v>5.0000000000000001E-4</v>
      </c>
      <c r="G98" s="62"/>
      <c r="H98" s="20">
        <v>1.0006381316292683</v>
      </c>
      <c r="I98" s="20">
        <v>1.0004722248502598</v>
      </c>
      <c r="J98" s="20">
        <f t="shared" si="2"/>
        <v>1.0020938728103597</v>
      </c>
      <c r="K98" s="20">
        <f t="shared" si="1"/>
        <v>1.0015768898113384</v>
      </c>
      <c r="L98" s="21"/>
      <c r="N98" s="25"/>
      <c r="O98" s="19"/>
      <c r="P98" s="17"/>
      <c r="R98" s="17"/>
      <c r="S98" s="25"/>
      <c r="T98" s="18"/>
    </row>
    <row r="99" spans="2:20" ht="15" thickBot="1" x14ac:dyDescent="0.4">
      <c r="B99" t="s">
        <v>116</v>
      </c>
      <c r="C99" s="77">
        <v>44651</v>
      </c>
      <c r="E99" s="100">
        <f>ROUND((J99/J95)-1,4)</f>
        <v>2.0999999999999999E-3</v>
      </c>
      <c r="F99" s="100">
        <f>ROUND((K99/K95)-1,4)</f>
        <v>1.6000000000000001E-3</v>
      </c>
      <c r="G99" s="62"/>
      <c r="H99" s="63">
        <v>1</v>
      </c>
      <c r="I99" s="63">
        <v>1</v>
      </c>
      <c r="J99" s="63">
        <f t="shared" si="2"/>
        <v>1.0020938728103597</v>
      </c>
      <c r="K99" s="63">
        <f t="shared" si="1"/>
        <v>1.0015768898113384</v>
      </c>
      <c r="L99" s="21"/>
      <c r="O99" s="19"/>
      <c r="R99" s="17"/>
      <c r="S99" s="25"/>
      <c r="T99" s="18"/>
    </row>
    <row r="100" spans="2:20" ht="15" thickTop="1" x14ac:dyDescent="0.35">
      <c r="B100" t="s">
        <v>117</v>
      </c>
      <c r="C100" s="77">
        <v>44681</v>
      </c>
      <c r="E100" s="99">
        <f t="shared" ref="E100:F102" si="3">ROUND(H100-1,4)</f>
        <v>5.9999999999999995E-4</v>
      </c>
      <c r="F100" s="99">
        <f t="shared" si="3"/>
        <v>4.0000000000000002E-4</v>
      </c>
      <c r="G100" s="62"/>
      <c r="H100" s="20">
        <v>1.0006289900277132</v>
      </c>
      <c r="I100" s="20">
        <v>1.0004208189008679</v>
      </c>
      <c r="J100" s="20">
        <f>J99*H100</f>
        <v>1.0027241798631898</v>
      </c>
      <c r="K100" s="20">
        <f t="shared" ref="K100:K103" si="4">K99*I100</f>
        <v>1.0019983722972434</v>
      </c>
      <c r="L100" s="21"/>
      <c r="N100" s="25"/>
      <c r="O100" s="19"/>
      <c r="R100" s="17"/>
      <c r="S100" s="25"/>
      <c r="T100" s="18"/>
    </row>
    <row r="101" spans="2:20" x14ac:dyDescent="0.35">
      <c r="B101" t="s">
        <v>118</v>
      </c>
      <c r="C101" s="77">
        <v>44712</v>
      </c>
      <c r="E101" s="83">
        <f t="shared" si="3"/>
        <v>5.9999999999999995E-4</v>
      </c>
      <c r="F101" s="83">
        <f t="shared" si="3"/>
        <v>4.0000000000000002E-4</v>
      </c>
      <c r="G101" s="62"/>
      <c r="H101" s="20">
        <v>1.0005760835010258</v>
      </c>
      <c r="I101" s="20">
        <v>1.0003994485655565</v>
      </c>
      <c r="J101" s="20">
        <f t="shared" ref="J101:J103" si="5">J100*H101</f>
        <v>1.0033018327192886</v>
      </c>
      <c r="K101" s="20">
        <f t="shared" si="4"/>
        <v>1.0023986191097476</v>
      </c>
      <c r="L101" s="21"/>
      <c r="N101" s="25"/>
      <c r="O101" s="19"/>
      <c r="P101" s="17"/>
      <c r="R101" s="17"/>
      <c r="S101" s="25"/>
      <c r="T101" s="18"/>
    </row>
    <row r="102" spans="2:20" x14ac:dyDescent="0.35">
      <c r="B102" t="s">
        <v>119</v>
      </c>
      <c r="C102" s="77">
        <v>44742</v>
      </c>
      <c r="E102" s="83">
        <f t="shared" si="3"/>
        <v>5.0000000000000001E-4</v>
      </c>
      <c r="F102" s="83">
        <f t="shared" si="3"/>
        <v>4.0000000000000002E-4</v>
      </c>
      <c r="G102" s="62"/>
      <c r="H102" s="20">
        <v>1.0005257925640432</v>
      </c>
      <c r="I102" s="20">
        <v>1.000351395038253</v>
      </c>
      <c r="J102" s="20">
        <f t="shared" si="5"/>
        <v>1.0038293613624234</v>
      </c>
      <c r="K102" s="20">
        <f t="shared" si="4"/>
        <v>1.0027508570108543</v>
      </c>
      <c r="L102" s="21"/>
      <c r="N102" s="25"/>
      <c r="O102" s="19"/>
      <c r="R102" s="17"/>
      <c r="S102" s="25"/>
      <c r="T102" s="18"/>
    </row>
    <row r="103" spans="2:20" ht="15" thickBot="1" x14ac:dyDescent="0.4">
      <c r="B103" t="s">
        <v>120</v>
      </c>
      <c r="C103" s="77">
        <v>44742</v>
      </c>
      <c r="E103" s="100">
        <f>ROUND((J103/J99)-1,4)</f>
        <v>1.6999999999999999E-3</v>
      </c>
      <c r="F103" s="100">
        <f>ROUND((K103/K99)-1,4)</f>
        <v>1.1999999999999999E-3</v>
      </c>
      <c r="G103" s="62"/>
      <c r="H103" s="63">
        <v>1</v>
      </c>
      <c r="I103" s="63">
        <v>1</v>
      </c>
      <c r="J103" s="63">
        <f t="shared" si="5"/>
        <v>1.0038293613624234</v>
      </c>
      <c r="K103" s="63">
        <f t="shared" si="4"/>
        <v>1.0027508570108543</v>
      </c>
      <c r="L103" s="21"/>
      <c r="O103" s="19"/>
      <c r="R103" s="17"/>
      <c r="S103" s="25"/>
      <c r="T103" s="18"/>
    </row>
    <row r="104" spans="2:20" ht="15" thickTop="1" x14ac:dyDescent="0.35">
      <c r="B104" t="s">
        <v>121</v>
      </c>
      <c r="C104" s="77">
        <v>44773</v>
      </c>
      <c r="E104" s="99">
        <f t="shared" ref="E104:E106" si="6">ROUND(H104-1,4)</f>
        <v>5.0000000000000001E-4</v>
      </c>
      <c r="F104" s="99">
        <f t="shared" ref="F104:F106" si="7">ROUND(I104-1,4)</f>
        <v>4.0000000000000002E-4</v>
      </c>
      <c r="G104" s="62"/>
      <c r="H104" s="20">
        <v>1.0004908003170756</v>
      </c>
      <c r="I104" s="20">
        <v>1.0003530505917848</v>
      </c>
      <c r="J104" s="20">
        <f>J103*H104</f>
        <v>1.0043220411312699</v>
      </c>
      <c r="K104" s="20">
        <f t="shared" ref="K104:K110" si="8">K103*I104</f>
        <v>1.0031048787943346</v>
      </c>
      <c r="L104" s="21"/>
      <c r="N104" s="25"/>
      <c r="O104" s="19"/>
      <c r="P104" s="17"/>
      <c r="R104" s="17"/>
      <c r="S104" s="25"/>
      <c r="T104" s="18"/>
    </row>
    <row r="105" spans="2:20" x14ac:dyDescent="0.35">
      <c r="B105" t="s">
        <v>122</v>
      </c>
      <c r="C105" s="77">
        <v>44804</v>
      </c>
      <c r="E105" s="83">
        <f t="shared" si="6"/>
        <v>5.0000000000000001E-4</v>
      </c>
      <c r="F105" s="83">
        <f t="shared" si="7"/>
        <v>2.9999999999999997E-4</v>
      </c>
      <c r="G105" s="62"/>
      <c r="H105" s="20">
        <v>1.0004726476953489</v>
      </c>
      <c r="I105" s="20">
        <v>1.0003477854758955</v>
      </c>
      <c r="J105" s="20">
        <f t="shared" ref="J105:K112" si="9">J104*H105</f>
        <v>1.0047967316293986</v>
      </c>
      <c r="K105" s="20">
        <f t="shared" si="8"/>
        <v>1.0034537441019793</v>
      </c>
      <c r="L105" s="21"/>
      <c r="N105" s="25"/>
      <c r="O105" s="19"/>
      <c r="R105" s="17"/>
      <c r="S105" s="25"/>
      <c r="T105" s="18"/>
    </row>
    <row r="106" spans="2:20" x14ac:dyDescent="0.35">
      <c r="B106" t="s">
        <v>123</v>
      </c>
      <c r="C106" s="77">
        <v>44834</v>
      </c>
      <c r="E106" s="83">
        <f t="shared" si="6"/>
        <v>4.0000000000000002E-4</v>
      </c>
      <c r="F106" s="83">
        <f t="shared" si="7"/>
        <v>2.9999999999999997E-4</v>
      </c>
      <c r="G106" s="62"/>
      <c r="H106" s="20">
        <v>1.0004340052074734</v>
      </c>
      <c r="I106" s="20">
        <v>1.0003099994210927</v>
      </c>
      <c r="J106" s="20">
        <f t="shared" si="9"/>
        <v>1.0052328186433781</v>
      </c>
      <c r="K106" s="20">
        <f t="shared" si="8"/>
        <v>1.0037648141817441</v>
      </c>
      <c r="L106" s="21"/>
      <c r="N106" s="25"/>
      <c r="O106" s="19"/>
      <c r="R106" s="17"/>
      <c r="S106" s="25"/>
      <c r="T106" s="18"/>
    </row>
    <row r="107" spans="2:20" ht="15" thickBot="1" x14ac:dyDescent="0.4">
      <c r="B107" t="s">
        <v>124</v>
      </c>
      <c r="C107" s="77">
        <v>44834</v>
      </c>
      <c r="E107" s="100">
        <f>ROUND((J107/J103)-1,4)</f>
        <v>1.4E-3</v>
      </c>
      <c r="F107" s="100">
        <f>ROUND((K107/K103)-1,4)</f>
        <v>1E-3</v>
      </c>
      <c r="G107" s="62"/>
      <c r="H107" s="63">
        <v>1</v>
      </c>
      <c r="I107" s="63">
        <v>1</v>
      </c>
      <c r="J107" s="63">
        <f t="shared" si="9"/>
        <v>1.0052328186433781</v>
      </c>
      <c r="K107" s="63">
        <f t="shared" si="8"/>
        <v>1.0037648141817441</v>
      </c>
      <c r="L107" s="21"/>
      <c r="O107" s="19"/>
      <c r="P107" s="17"/>
      <c r="R107" s="17"/>
      <c r="S107" s="25"/>
      <c r="T107" s="18"/>
    </row>
    <row r="108" spans="2:20" ht="15" thickTop="1" x14ac:dyDescent="0.35">
      <c r="B108" t="s">
        <v>125</v>
      </c>
      <c r="C108" s="77">
        <v>44865</v>
      </c>
      <c r="E108" s="99">
        <f t="shared" ref="E108:F110" si="10">ROUND(H108-1,4)</f>
        <v>5.0000000000000001E-4</v>
      </c>
      <c r="F108" s="99">
        <f t="shared" si="10"/>
        <v>2.9999999999999997E-4</v>
      </c>
      <c r="G108" s="62"/>
      <c r="H108" s="20">
        <v>1.0004906706737746</v>
      </c>
      <c r="I108" s="20">
        <v>1.0003147178181131</v>
      </c>
      <c r="J108" s="20">
        <f t="shared" si="9"/>
        <v>1.0057260569078021</v>
      </c>
      <c r="K108" s="20">
        <f t="shared" si="8"/>
        <v>1.0040807168539621</v>
      </c>
      <c r="N108" s="25"/>
    </row>
    <row r="109" spans="2:20" x14ac:dyDescent="0.35">
      <c r="B109" t="s">
        <v>126</v>
      </c>
      <c r="C109" s="77">
        <v>44895</v>
      </c>
      <c r="E109" s="83">
        <f t="shared" si="10"/>
        <v>5.0000000000000001E-4</v>
      </c>
      <c r="F109" s="83">
        <f t="shared" si="10"/>
        <v>2.9999999999999997E-4</v>
      </c>
      <c r="G109" s="62"/>
      <c r="H109" s="20">
        <v>1.0005158172882147</v>
      </c>
      <c r="I109" s="20">
        <v>1.0003083445232002</v>
      </c>
      <c r="J109" s="20">
        <f t="shared" si="9"/>
        <v>1.0062448277951632</v>
      </c>
      <c r="K109" s="20">
        <f t="shared" si="8"/>
        <v>1.0043903196438548</v>
      </c>
      <c r="N109" s="25"/>
    </row>
    <row r="110" spans="2:20" x14ac:dyDescent="0.35">
      <c r="B110" t="s">
        <v>127</v>
      </c>
      <c r="C110" s="77">
        <v>44926</v>
      </c>
      <c r="E110" s="83">
        <f t="shared" si="10"/>
        <v>5.9999999999999995E-4</v>
      </c>
      <c r="F110" s="83">
        <f t="shared" si="10"/>
        <v>2.9999999999999997E-4</v>
      </c>
      <c r="G110" s="62"/>
      <c r="H110" s="20">
        <v>1.0005820311537323</v>
      </c>
      <c r="I110" s="20">
        <v>1.0003369481393094</v>
      </c>
      <c r="J110" s="20">
        <f t="shared" si="9"/>
        <v>1.006830493633222</v>
      </c>
      <c r="K110" s="20">
        <f t="shared" si="8"/>
        <v>1.0047287470931991</v>
      </c>
    </row>
    <row r="111" spans="2:20" ht="15" thickBot="1" x14ac:dyDescent="0.4">
      <c r="B111" t="s">
        <v>128</v>
      </c>
      <c r="C111" s="77">
        <v>44926</v>
      </c>
      <c r="E111" s="100">
        <f>ROUND((J111/J107)-1,4)</f>
        <v>1.6000000000000001E-3</v>
      </c>
      <c r="F111" s="100">
        <f>ROUND((K111/K107)-1,4)</f>
        <v>1E-3</v>
      </c>
      <c r="G111" s="62"/>
      <c r="H111" s="66">
        <v>1</v>
      </c>
      <c r="I111" s="66">
        <v>1</v>
      </c>
      <c r="J111" s="66">
        <f t="shared" si="9"/>
        <v>1.006830493633222</v>
      </c>
      <c r="K111" s="66">
        <f t="shared" si="9"/>
        <v>1.0047287470931991</v>
      </c>
    </row>
    <row r="112" spans="2:20" ht="15" thickTop="1" x14ac:dyDescent="0.35">
      <c r="B112" t="s">
        <v>129</v>
      </c>
      <c r="C112" s="77">
        <v>44926</v>
      </c>
      <c r="E112" s="83">
        <f>ROUND(J112-1,4)</f>
        <v>6.7999999999999996E-3</v>
      </c>
      <c r="F112" s="83">
        <f>ROUND(K112-1,4)</f>
        <v>4.7000000000000002E-3</v>
      </c>
      <c r="G112" s="62"/>
      <c r="H112" s="66">
        <v>1</v>
      </c>
      <c r="I112" s="66">
        <v>1</v>
      </c>
      <c r="J112" s="66">
        <f t="shared" si="9"/>
        <v>1.006830493633222</v>
      </c>
      <c r="K112" s="66">
        <f t="shared" si="9"/>
        <v>1.0047287470931991</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63"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399</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399</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C'!M12</f>
        <v>589732000</v>
      </c>
      <c r="E35" s="1" t="s">
        <v>48</v>
      </c>
    </row>
    <row r="36" spans="2:5" x14ac:dyDescent="0.35">
      <c r="B36" t="s">
        <v>70</v>
      </c>
      <c r="C36" s="84">
        <f>'Items B &amp; C'!N12</f>
        <v>581115000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C'!Y12</f>
        <v>2007000</v>
      </c>
      <c r="D60" s="67"/>
      <c r="E60" s="81">
        <f>'Items B &amp; C'!AA12</f>
        <v>587725000</v>
      </c>
      <c r="F60" s="81">
        <f>'Items B &amp; C'!AB12</f>
        <v>0</v>
      </c>
      <c r="G60" s="81">
        <f>'Items B &amp; C'!AC12</f>
        <v>0</v>
      </c>
    </row>
    <row r="61" spans="2:7" x14ac:dyDescent="0.35">
      <c r="B61" t="s">
        <v>79</v>
      </c>
      <c r="C61" s="81">
        <f>'Items B &amp; C'!AD12</f>
        <v>8617000</v>
      </c>
      <c r="D61" s="67"/>
      <c r="E61" s="81">
        <v>0</v>
      </c>
      <c r="F61" s="81">
        <v>0</v>
      </c>
      <c r="G61" s="81">
        <v>0</v>
      </c>
    </row>
    <row r="64" spans="2:7" x14ac:dyDescent="0.35">
      <c r="B64" t="s">
        <v>88</v>
      </c>
      <c r="E64" s="1" t="s">
        <v>86</v>
      </c>
    </row>
    <row r="65" spans="2:5" x14ac:dyDescent="0.35">
      <c r="B65" t="s">
        <v>85</v>
      </c>
      <c r="C65" s="84">
        <v>90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9</v>
      </c>
      <c r="E73" s="1" t="s">
        <v>103</v>
      </c>
    </row>
    <row r="74" spans="2:5" x14ac:dyDescent="0.35">
      <c r="B74" t="s">
        <v>94</v>
      </c>
      <c r="C74" s="84">
        <v>0</v>
      </c>
      <c r="E74" s="1" t="s">
        <v>104</v>
      </c>
    </row>
    <row r="75" spans="2:5" x14ac:dyDescent="0.35">
      <c r="B75" t="s">
        <v>95</v>
      </c>
      <c r="C75" s="84">
        <v>52</v>
      </c>
      <c r="E75" s="1" t="s">
        <v>105</v>
      </c>
    </row>
    <row r="76" spans="2:5" x14ac:dyDescent="0.35">
      <c r="B76" t="s">
        <v>96</v>
      </c>
      <c r="C76" s="84">
        <v>30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9</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f t="shared" ref="E96:F98" si="0">ROUND(H96-1,4)</f>
        <v>1.2999999999999999E-3</v>
      </c>
      <c r="F96" s="83">
        <f t="shared" si="0"/>
        <v>1E-3</v>
      </c>
      <c r="G96" s="22"/>
      <c r="H96" s="20">
        <v>1.0012970612974768</v>
      </c>
      <c r="I96" s="20">
        <v>1.0009994807397453</v>
      </c>
      <c r="J96" s="20">
        <f>J95*H96</f>
        <v>1.0012970612974768</v>
      </c>
      <c r="K96" s="20">
        <f t="shared" ref="K96:K99" si="1">K95*I96</f>
        <v>1.0009994807397453</v>
      </c>
      <c r="L96" s="21"/>
      <c r="N96" s="25"/>
      <c r="O96" s="19"/>
      <c r="P96" s="17"/>
      <c r="R96" s="17"/>
      <c r="S96" s="25"/>
      <c r="T96" s="18"/>
    </row>
    <row r="97" spans="2:20" x14ac:dyDescent="0.35">
      <c r="B97" t="s">
        <v>114</v>
      </c>
      <c r="C97" s="77">
        <v>44620</v>
      </c>
      <c r="E97" s="83">
        <f t="shared" si="0"/>
        <v>1.1000000000000001E-3</v>
      </c>
      <c r="F97" s="83">
        <f t="shared" si="0"/>
        <v>8.9999999999999998E-4</v>
      </c>
      <c r="G97" s="22"/>
      <c r="H97" s="20">
        <v>1.0010511936977502</v>
      </c>
      <c r="I97" s="20">
        <v>1.0008551108838049</v>
      </c>
      <c r="J97" s="20">
        <f t="shared" ref="J97:J99" si="2">J96*H97</f>
        <v>1.0023496184578884</v>
      </c>
      <c r="K97" s="20">
        <f t="shared" si="1"/>
        <v>1.0018554462904088</v>
      </c>
      <c r="L97" s="21"/>
      <c r="N97" s="25"/>
      <c r="O97" s="19"/>
      <c r="P97" s="17"/>
      <c r="R97" s="17"/>
      <c r="S97" s="25"/>
      <c r="T97" s="18"/>
    </row>
    <row r="98" spans="2:20" x14ac:dyDescent="0.35">
      <c r="B98" t="s">
        <v>115</v>
      </c>
      <c r="C98" s="77">
        <v>44651</v>
      </c>
      <c r="E98" s="83">
        <f t="shared" si="0"/>
        <v>1.1000000000000001E-3</v>
      </c>
      <c r="F98" s="83">
        <f t="shared" si="0"/>
        <v>8.9999999999999998E-4</v>
      </c>
      <c r="G98" s="22"/>
      <c r="H98" s="20">
        <v>1.0010763584553197</v>
      </c>
      <c r="I98" s="20">
        <v>1.0009459218728467</v>
      </c>
      <c r="J98" s="20">
        <f t="shared" si="2"/>
        <v>1.003428505944902</v>
      </c>
      <c r="K98" s="20">
        <f t="shared" si="1"/>
        <v>1.0028031232704855</v>
      </c>
      <c r="L98" s="21"/>
      <c r="N98" s="25"/>
      <c r="O98" s="19"/>
      <c r="P98" s="17"/>
      <c r="R98" s="17"/>
      <c r="S98" s="25"/>
      <c r="T98" s="18"/>
    </row>
    <row r="99" spans="2:20" ht="15" thickBot="1" x14ac:dyDescent="0.4">
      <c r="B99" t="s">
        <v>116</v>
      </c>
      <c r="C99" s="77">
        <v>44651</v>
      </c>
      <c r="E99" s="100">
        <f>ROUND((J99/J95)-1,4)</f>
        <v>3.3999999999999998E-3</v>
      </c>
      <c r="F99" s="100">
        <f>ROUND((K99/K95)-1,4)</f>
        <v>2.8E-3</v>
      </c>
      <c r="G99" s="22"/>
      <c r="H99" s="63">
        <v>1</v>
      </c>
      <c r="I99" s="63">
        <v>1</v>
      </c>
      <c r="J99" s="63">
        <f t="shared" si="2"/>
        <v>1.003428505944902</v>
      </c>
      <c r="K99" s="63">
        <f t="shared" si="1"/>
        <v>1.0028031232704855</v>
      </c>
      <c r="L99" s="21"/>
      <c r="N99" s="25"/>
      <c r="O99" s="19"/>
      <c r="R99" s="17"/>
      <c r="S99" s="25"/>
      <c r="T99" s="18"/>
    </row>
    <row r="100" spans="2:20" ht="15" thickTop="1" x14ac:dyDescent="0.35">
      <c r="B100" t="s">
        <v>117</v>
      </c>
      <c r="C100" s="77">
        <v>44681</v>
      </c>
      <c r="E100" s="99">
        <f t="shared" ref="E100:F102" si="3">ROUND(H100-1,4)</f>
        <v>8.9999999999999998E-4</v>
      </c>
      <c r="F100" s="99">
        <f t="shared" si="3"/>
        <v>6.9999999999999999E-4</v>
      </c>
      <c r="G100" s="22"/>
      <c r="H100" s="20">
        <v>1.0009090033950367</v>
      </c>
      <c r="I100" s="20">
        <v>1.0007234853202576</v>
      </c>
      <c r="J100" s="20">
        <f>J99*H100</f>
        <v>1.0043406258634826</v>
      </c>
      <c r="K100" s="20">
        <f t="shared" ref="K100:K103" si="4">K99*I100</f>
        <v>1.0035286366092802</v>
      </c>
      <c r="L100" s="21"/>
      <c r="N100" s="25"/>
      <c r="O100" s="19"/>
      <c r="R100" s="17"/>
      <c r="S100" s="25"/>
      <c r="T100" s="18"/>
    </row>
    <row r="101" spans="2:20" x14ac:dyDescent="0.35">
      <c r="B101" t="s">
        <v>118</v>
      </c>
      <c r="C101" s="77">
        <v>44712</v>
      </c>
      <c r="E101" s="83">
        <f t="shared" si="3"/>
        <v>8.9999999999999998E-4</v>
      </c>
      <c r="F101" s="83">
        <f t="shared" si="3"/>
        <v>8.0000000000000004E-4</v>
      </c>
      <c r="G101" s="22"/>
      <c r="H101" s="20">
        <v>1.0009203907187525</v>
      </c>
      <c r="I101" s="20">
        <v>1.0007661049201875</v>
      </c>
      <c r="J101" s="20">
        <f t="shared" ref="J101:J103" si="5">J100*H101</f>
        <v>1.0052650116539934</v>
      </c>
      <c r="K101" s="20">
        <f t="shared" si="4"/>
        <v>1.0042974448353355</v>
      </c>
      <c r="L101" s="21"/>
      <c r="N101" s="25"/>
      <c r="O101" s="19"/>
      <c r="P101" s="17"/>
      <c r="R101" s="17"/>
      <c r="S101" s="25"/>
      <c r="T101" s="18"/>
    </row>
    <row r="102" spans="2:20" x14ac:dyDescent="0.35">
      <c r="B102" t="s">
        <v>119</v>
      </c>
      <c r="C102" s="77">
        <v>44742</v>
      </c>
      <c r="E102" s="83">
        <f t="shared" si="3"/>
        <v>8.9999999999999998E-4</v>
      </c>
      <c r="F102" s="83">
        <f t="shared" si="3"/>
        <v>6.9999999999999999E-4</v>
      </c>
      <c r="G102" s="22"/>
      <c r="H102" s="20">
        <v>1.000875189268682</v>
      </c>
      <c r="I102" s="20">
        <v>1.0007408240930205</v>
      </c>
      <c r="J102" s="20">
        <f t="shared" si="5"/>
        <v>1.0061448088043745</v>
      </c>
      <c r="K102" s="20">
        <f t="shared" si="4"/>
        <v>1.0050414525790283</v>
      </c>
      <c r="L102" s="21"/>
      <c r="N102" s="25"/>
      <c r="O102" s="19"/>
      <c r="R102" s="17"/>
      <c r="S102" s="25"/>
      <c r="T102" s="18"/>
    </row>
    <row r="103" spans="2:20" ht="15" thickBot="1" x14ac:dyDescent="0.4">
      <c r="B103" t="s">
        <v>120</v>
      </c>
      <c r="C103" s="77">
        <v>44742</v>
      </c>
      <c r="E103" s="100">
        <f>ROUND((J103/J99)-1,4)</f>
        <v>2.7000000000000001E-3</v>
      </c>
      <c r="F103" s="100">
        <f>ROUND((K103/K99)-1,4)</f>
        <v>2.2000000000000001E-3</v>
      </c>
      <c r="G103" s="22"/>
      <c r="H103" s="63">
        <v>1</v>
      </c>
      <c r="I103" s="63">
        <v>1</v>
      </c>
      <c r="J103" s="63">
        <f t="shared" si="5"/>
        <v>1.0061448088043745</v>
      </c>
      <c r="K103" s="63">
        <f t="shared" si="4"/>
        <v>1.0050414525790283</v>
      </c>
      <c r="L103" s="21"/>
      <c r="N103" s="25"/>
      <c r="O103" s="19"/>
      <c r="R103" s="17"/>
      <c r="S103" s="25"/>
      <c r="T103" s="18"/>
    </row>
    <row r="104" spans="2:20" ht="15" thickTop="1" x14ac:dyDescent="0.35">
      <c r="B104" t="s">
        <v>121</v>
      </c>
      <c r="C104" s="77">
        <v>44773</v>
      </c>
      <c r="E104" s="99">
        <f t="shared" ref="E104:F106" si="6">ROUND(H104-1,4)</f>
        <v>6.9999999999999999E-4</v>
      </c>
      <c r="F104" s="99">
        <f t="shared" si="6"/>
        <v>6.9999999999999999E-4</v>
      </c>
      <c r="G104" s="22"/>
      <c r="H104" s="20">
        <v>1.0007295114966941</v>
      </c>
      <c r="I104" s="20">
        <v>1.0006591343637865</v>
      </c>
      <c r="J104" s="20">
        <f>J103*H104</f>
        <v>1.0068788030097364</v>
      </c>
      <c r="K104" s="20">
        <f t="shared" ref="K104:K110" si="7">K103*I104</f>
        <v>1.0057039099374532</v>
      </c>
      <c r="L104" s="21"/>
      <c r="N104" s="25"/>
      <c r="O104" s="19"/>
      <c r="P104" s="17"/>
      <c r="R104" s="17"/>
      <c r="S104" s="25"/>
      <c r="T104" s="18"/>
    </row>
    <row r="105" spans="2:20" x14ac:dyDescent="0.35">
      <c r="B105" t="s">
        <v>122</v>
      </c>
      <c r="C105" s="77">
        <v>44804</v>
      </c>
      <c r="E105" s="83">
        <f t="shared" si="6"/>
        <v>6.9999999999999999E-4</v>
      </c>
      <c r="F105" s="83">
        <f t="shared" si="6"/>
        <v>5.9999999999999995E-4</v>
      </c>
      <c r="G105" s="22"/>
      <c r="H105" s="20">
        <v>1.0006524393229339</v>
      </c>
      <c r="I105" s="20">
        <v>1.0005595604202833</v>
      </c>
      <c r="J105" s="20">
        <f t="shared" ref="J105:K112" si="8">J104*H105</f>
        <v>1.0075357303342487</v>
      </c>
      <c r="K105" s="20">
        <f t="shared" si="7"/>
        <v>1.0062666620399783</v>
      </c>
      <c r="L105" s="21"/>
      <c r="N105" s="25"/>
      <c r="O105" s="19"/>
      <c r="R105" s="17"/>
      <c r="S105" s="25"/>
      <c r="T105" s="18"/>
    </row>
    <row r="106" spans="2:20" x14ac:dyDescent="0.35">
      <c r="B106" t="s">
        <v>123</v>
      </c>
      <c r="C106" s="77">
        <v>44834</v>
      </c>
      <c r="E106" s="83">
        <f t="shared" si="6"/>
        <v>5.9999999999999995E-4</v>
      </c>
      <c r="F106" s="83">
        <f t="shared" si="6"/>
        <v>5.0000000000000001E-4</v>
      </c>
      <c r="G106" s="22"/>
      <c r="H106" s="20">
        <v>1.0006343726533349</v>
      </c>
      <c r="I106" s="20">
        <v>1.000541213404007</v>
      </c>
      <c r="J106" s="20">
        <f t="shared" si="8"/>
        <v>1.0081748834488304</v>
      </c>
      <c r="K106" s="20">
        <f t="shared" si="7"/>
        <v>1.0068112670454796</v>
      </c>
      <c r="L106" s="21"/>
      <c r="N106" s="25"/>
      <c r="O106" s="19"/>
      <c r="R106" s="17"/>
      <c r="S106" s="25"/>
      <c r="T106" s="18"/>
    </row>
    <row r="107" spans="2:20" ht="15" thickBot="1" x14ac:dyDescent="0.4">
      <c r="B107" t="s">
        <v>124</v>
      </c>
      <c r="C107" s="77">
        <v>44834</v>
      </c>
      <c r="E107" s="100">
        <f>ROUND((J107/J103)-1,4)</f>
        <v>2E-3</v>
      </c>
      <c r="F107" s="100">
        <f>ROUND((K107/K103)-1,4)</f>
        <v>1.8E-3</v>
      </c>
      <c r="G107" s="22"/>
      <c r="H107" s="63">
        <v>1</v>
      </c>
      <c r="I107" s="63">
        <v>1</v>
      </c>
      <c r="J107" s="63">
        <f t="shared" si="8"/>
        <v>1.0081748834488304</v>
      </c>
      <c r="K107" s="63">
        <f t="shared" si="7"/>
        <v>1.0068112670454796</v>
      </c>
      <c r="L107" s="21"/>
      <c r="N107" s="25"/>
      <c r="O107" s="19"/>
      <c r="P107" s="17"/>
      <c r="R107" s="17"/>
      <c r="S107" s="25"/>
      <c r="T107" s="18"/>
    </row>
    <row r="108" spans="2:20" ht="15" thickTop="1" x14ac:dyDescent="0.35">
      <c r="B108" t="s">
        <v>125</v>
      </c>
      <c r="C108" s="77">
        <v>44865</v>
      </c>
      <c r="E108" s="99">
        <f t="shared" ref="E108:F110" si="9">ROUND(H108-1,4)</f>
        <v>5.9999999999999995E-4</v>
      </c>
      <c r="F108" s="99">
        <f t="shared" si="9"/>
        <v>5.0000000000000001E-4</v>
      </c>
      <c r="G108" s="62"/>
      <c r="H108" s="20">
        <v>1.0006329794290496</v>
      </c>
      <c r="I108" s="20">
        <v>1.0005226697665277</v>
      </c>
      <c r="J108" s="20">
        <f t="shared" si="8"/>
        <v>1.0088130374109381</v>
      </c>
      <c r="K108" s="20">
        <f t="shared" si="7"/>
        <v>1.0073374968553637</v>
      </c>
      <c r="L108" s="21"/>
    </row>
    <row r="109" spans="2:20" x14ac:dyDescent="0.35">
      <c r="B109" t="s">
        <v>126</v>
      </c>
      <c r="C109" s="77">
        <v>44895</v>
      </c>
      <c r="E109" s="83">
        <f t="shared" si="9"/>
        <v>5.9999999999999995E-4</v>
      </c>
      <c r="F109" s="83">
        <f t="shared" si="9"/>
        <v>5.0000000000000001E-4</v>
      </c>
      <c r="G109" s="62"/>
      <c r="H109" s="20">
        <v>1.0006003328513711</v>
      </c>
      <c r="I109" s="20">
        <v>1.000483201798944</v>
      </c>
      <c r="J109" s="20">
        <f t="shared" si="8"/>
        <v>1.0094186610181872</v>
      </c>
      <c r="K109" s="20">
        <f t="shared" si="7"/>
        <v>1.0078242441459879</v>
      </c>
      <c r="L109" s="21"/>
    </row>
    <row r="110" spans="2:20" x14ac:dyDescent="0.35">
      <c r="B110" t="s">
        <v>127</v>
      </c>
      <c r="C110" s="77">
        <v>44926</v>
      </c>
      <c r="E110" s="83">
        <f t="shared" si="9"/>
        <v>8.0000000000000004E-4</v>
      </c>
      <c r="F110" s="83">
        <f t="shared" si="9"/>
        <v>5.0000000000000001E-4</v>
      </c>
      <c r="G110" s="62"/>
      <c r="H110" s="20">
        <v>1.0007964301038594</v>
      </c>
      <c r="I110" s="20">
        <v>1.0004990662273294</v>
      </c>
      <c r="J110" s="20">
        <f t="shared" si="8"/>
        <v>1.0102225924272197</v>
      </c>
      <c r="K110" s="20">
        <f t="shared" si="7"/>
        <v>1.008327215189325</v>
      </c>
      <c r="L110" s="21"/>
    </row>
    <row r="111" spans="2:20" ht="15" thickBot="1" x14ac:dyDescent="0.4">
      <c r="B111" t="s">
        <v>128</v>
      </c>
      <c r="C111" s="77">
        <v>44926</v>
      </c>
      <c r="E111" s="100">
        <f>ROUND((J111/J107)-1,4)</f>
        <v>2E-3</v>
      </c>
      <c r="F111" s="100">
        <f>ROUND((K111/K107)-1,4)</f>
        <v>1.5E-3</v>
      </c>
      <c r="G111" s="62"/>
      <c r="H111" s="66">
        <v>1</v>
      </c>
      <c r="I111" s="66">
        <v>1</v>
      </c>
      <c r="J111" s="66">
        <f t="shared" si="8"/>
        <v>1.0102225924272197</v>
      </c>
      <c r="K111" s="66">
        <f t="shared" si="8"/>
        <v>1.008327215189325</v>
      </c>
      <c r="L111" s="21"/>
    </row>
    <row r="112" spans="2:20" ht="15" thickTop="1" x14ac:dyDescent="0.35">
      <c r="B112" t="s">
        <v>129</v>
      </c>
      <c r="C112" s="77">
        <v>44926</v>
      </c>
      <c r="E112" s="83">
        <f>ROUND(J112-1,4)</f>
        <v>1.0200000000000001E-2</v>
      </c>
      <c r="F112" s="83">
        <f>ROUND(K112-1,4)</f>
        <v>8.3000000000000001E-3</v>
      </c>
      <c r="G112" s="62"/>
      <c r="H112" s="66">
        <v>1</v>
      </c>
      <c r="I112" s="66">
        <v>1</v>
      </c>
      <c r="J112" s="66">
        <f t="shared" si="8"/>
        <v>1.0102225924272197</v>
      </c>
      <c r="K112" s="66">
        <f t="shared" si="8"/>
        <v>1.008327215189325</v>
      </c>
      <c r="L112" s="21"/>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63"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0" t="s">
        <v>66</v>
      </c>
      <c r="C6" s="37" t="s">
        <v>377</v>
      </c>
    </row>
    <row r="7" spans="1:3" x14ac:dyDescent="0.35">
      <c r="B7" s="10" t="s">
        <v>35</v>
      </c>
      <c r="C7" s="44" t="s">
        <v>398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C'!M13</f>
        <v>211476000</v>
      </c>
      <c r="E35" s="1" t="s">
        <v>48</v>
      </c>
    </row>
    <row r="36" spans="2:5" x14ac:dyDescent="0.35">
      <c r="B36" t="s">
        <v>70</v>
      </c>
      <c r="C36" s="84">
        <f>'Items B &amp; C'!N13</f>
        <v>207447000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C'!Y13</f>
        <v>316000</v>
      </c>
      <c r="D60" s="67"/>
      <c r="E60" s="81">
        <f>'Items B &amp; C'!AA13</f>
        <v>211159000</v>
      </c>
      <c r="F60" s="81">
        <f>'Items B &amp; C'!AB13</f>
        <v>0</v>
      </c>
      <c r="G60" s="81">
        <f>'Items B &amp; C'!AC13</f>
        <v>0</v>
      </c>
      <c r="N60" s="24"/>
    </row>
    <row r="61" spans="2:14" x14ac:dyDescent="0.35">
      <c r="B61" t="s">
        <v>79</v>
      </c>
      <c r="C61" s="81">
        <f>'Items B &amp; C'!AD13</f>
        <v>4029000</v>
      </c>
      <c r="D61" s="67"/>
      <c r="E61" s="81">
        <v>0</v>
      </c>
      <c r="F61" s="81">
        <v>0</v>
      </c>
      <c r="G61" s="81">
        <v>0</v>
      </c>
      <c r="N61" s="24"/>
    </row>
    <row r="64" spans="2:14" x14ac:dyDescent="0.35">
      <c r="B64" t="s">
        <v>88</v>
      </c>
      <c r="E64" s="1" t="s">
        <v>86</v>
      </c>
    </row>
    <row r="65" spans="2:5" x14ac:dyDescent="0.35">
      <c r="B65" t="s">
        <v>85</v>
      </c>
      <c r="C65" s="84">
        <v>95</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45</v>
      </c>
      <c r="E73" s="1" t="s">
        <v>103</v>
      </c>
    </row>
    <row r="74" spans="2:5" x14ac:dyDescent="0.35">
      <c r="B74" t="s">
        <v>94</v>
      </c>
      <c r="C74" s="84">
        <v>0</v>
      </c>
      <c r="E74" s="1" t="s">
        <v>104</v>
      </c>
    </row>
    <row r="75" spans="2:5" x14ac:dyDescent="0.35">
      <c r="B75" t="s">
        <v>95</v>
      </c>
      <c r="C75" s="84">
        <v>37</v>
      </c>
      <c r="E75" s="1" t="s">
        <v>105</v>
      </c>
    </row>
    <row r="76" spans="2:5" x14ac:dyDescent="0.35">
      <c r="B76" t="s">
        <v>96</v>
      </c>
      <c r="C76" s="84">
        <v>17</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f t="shared" ref="E96:F98" si="0">ROUND(H96-1,4)</f>
        <v>1.1000000000000001E-3</v>
      </c>
      <c r="F96" s="83">
        <f t="shared" si="0"/>
        <v>8.0000000000000004E-4</v>
      </c>
      <c r="G96" s="22"/>
      <c r="H96" s="20">
        <v>1.0010684908611425</v>
      </c>
      <c r="I96" s="19">
        <v>1.000783273510498</v>
      </c>
      <c r="J96" s="20">
        <f>J95*H96</f>
        <v>1.0010684908611425</v>
      </c>
      <c r="K96" s="20">
        <f t="shared" ref="K96:K99" si="1">K95*I96</f>
        <v>1.000783273510498</v>
      </c>
      <c r="L96" s="21"/>
      <c r="N96" s="25"/>
      <c r="O96" s="19"/>
      <c r="P96" s="17"/>
      <c r="R96" s="17"/>
      <c r="S96" s="25"/>
      <c r="T96" s="18"/>
    </row>
    <row r="97" spans="2:20" x14ac:dyDescent="0.35">
      <c r="B97" t="s">
        <v>114</v>
      </c>
      <c r="C97" s="77">
        <v>44620</v>
      </c>
      <c r="E97" s="83">
        <f t="shared" si="0"/>
        <v>8.9999999999999998E-4</v>
      </c>
      <c r="F97" s="83">
        <f t="shared" si="0"/>
        <v>5.9999999999999995E-4</v>
      </c>
      <c r="G97" s="22"/>
      <c r="H97" s="20">
        <v>1.0008653903496632</v>
      </c>
      <c r="I97" s="19">
        <v>1.000631102258754</v>
      </c>
      <c r="J97" s="20">
        <f t="shared" ref="J97:J99" si="2">J96*H97</f>
        <v>1.0019348058724855</v>
      </c>
      <c r="K97" s="20">
        <f t="shared" si="1"/>
        <v>1.0014148700949337</v>
      </c>
      <c r="L97" s="21"/>
      <c r="N97" s="25"/>
      <c r="O97" s="19"/>
      <c r="P97" s="17"/>
      <c r="R97" s="17"/>
      <c r="S97" s="25"/>
      <c r="T97" s="18"/>
    </row>
    <row r="98" spans="2:20" x14ac:dyDescent="0.35">
      <c r="B98" t="s">
        <v>115</v>
      </c>
      <c r="C98" s="77">
        <v>44651</v>
      </c>
      <c r="E98" s="83">
        <f t="shared" si="0"/>
        <v>8.9999999999999998E-4</v>
      </c>
      <c r="F98" s="83">
        <f t="shared" si="0"/>
        <v>5.9999999999999995E-4</v>
      </c>
      <c r="G98" s="22"/>
      <c r="H98" s="20">
        <v>1.0008757879073149</v>
      </c>
      <c r="I98" s="19">
        <v>1.0006373415563481</v>
      </c>
      <c r="J98" s="20">
        <f t="shared" si="2"/>
        <v>1.0028122882593866</v>
      </c>
      <c r="K98" s="20">
        <f t="shared" si="1"/>
        <v>1.00205311340679</v>
      </c>
      <c r="L98" s="21"/>
      <c r="N98" s="25"/>
      <c r="O98" s="19"/>
      <c r="P98" s="17"/>
      <c r="R98" s="17"/>
      <c r="S98" s="25"/>
      <c r="T98" s="18"/>
    </row>
    <row r="99" spans="2:20" ht="15" thickBot="1" x14ac:dyDescent="0.4">
      <c r="B99" t="s">
        <v>116</v>
      </c>
      <c r="C99" s="77">
        <v>44651</v>
      </c>
      <c r="E99" s="100">
        <f>ROUND((J99/J95)-1,4)</f>
        <v>2.8E-3</v>
      </c>
      <c r="F99" s="100">
        <f>ROUND((K99/K95)-1,4)</f>
        <v>2.0999999999999999E-3</v>
      </c>
      <c r="G99" s="22"/>
      <c r="H99" s="63">
        <v>1</v>
      </c>
      <c r="I99" s="63">
        <v>1</v>
      </c>
      <c r="J99" s="63">
        <f t="shared" si="2"/>
        <v>1.0028122882593866</v>
      </c>
      <c r="K99" s="63">
        <f t="shared" si="1"/>
        <v>1.00205311340679</v>
      </c>
      <c r="L99" s="21"/>
      <c r="N99" s="25"/>
      <c r="O99" s="19"/>
      <c r="R99" s="17"/>
      <c r="S99" s="25"/>
      <c r="T99" s="18"/>
    </row>
    <row r="100" spans="2:20" ht="15" thickTop="1" x14ac:dyDescent="0.35">
      <c r="B100" t="s">
        <v>117</v>
      </c>
      <c r="C100" s="77">
        <v>44681</v>
      </c>
      <c r="E100" s="99">
        <f t="shared" ref="E100:F102" si="3">ROUND(H100-1,4)</f>
        <v>8.0000000000000004E-4</v>
      </c>
      <c r="F100" s="99">
        <f t="shared" si="3"/>
        <v>5.9999999999999995E-4</v>
      </c>
      <c r="G100" s="22"/>
      <c r="H100" s="20">
        <v>1.0008063363921902</v>
      </c>
      <c r="I100" s="20">
        <v>1.0005801333059934</v>
      </c>
      <c r="J100" s="20">
        <f>J99*H100</f>
        <v>1.0036208923019456</v>
      </c>
      <c r="K100" s="20">
        <f t="shared" ref="K100:K102" si="4">K99*I100</f>
        <v>1.0026344377922516</v>
      </c>
      <c r="L100" s="21"/>
      <c r="N100" s="25"/>
      <c r="O100" s="19"/>
      <c r="R100" s="17"/>
      <c r="S100" s="25"/>
      <c r="T100" s="18"/>
    </row>
    <row r="101" spans="2:20" x14ac:dyDescent="0.35">
      <c r="B101" t="s">
        <v>118</v>
      </c>
      <c r="C101" s="77">
        <v>44712</v>
      </c>
      <c r="E101" s="83">
        <f t="shared" si="3"/>
        <v>8.0000000000000004E-4</v>
      </c>
      <c r="F101" s="83">
        <f t="shared" si="3"/>
        <v>5.0000000000000001E-4</v>
      </c>
      <c r="G101" s="22"/>
      <c r="H101" s="20">
        <v>1.000758987207145</v>
      </c>
      <c r="I101" s="20">
        <v>1.0005019409928968</v>
      </c>
      <c r="J101" s="20">
        <f t="shared" ref="J101:J102" si="5">J100*H101</f>
        <v>1.0043826277200263</v>
      </c>
      <c r="K101" s="20">
        <f t="shared" si="4"/>
        <v>1.0031377011174696</v>
      </c>
      <c r="L101" s="21"/>
      <c r="N101" s="25"/>
      <c r="O101" s="19"/>
      <c r="P101" s="17"/>
      <c r="R101" s="17"/>
      <c r="S101" s="25"/>
      <c r="T101" s="18"/>
    </row>
    <row r="102" spans="2:20" x14ac:dyDescent="0.35">
      <c r="B102" t="s">
        <v>119</v>
      </c>
      <c r="C102" s="77">
        <v>44742</v>
      </c>
      <c r="E102" s="83">
        <f t="shared" si="3"/>
        <v>6.9999999999999999E-4</v>
      </c>
      <c r="F102" s="83">
        <f t="shared" si="3"/>
        <v>5.0000000000000001E-4</v>
      </c>
      <c r="G102" s="22"/>
      <c r="H102" s="20">
        <v>1.0006919430895755</v>
      </c>
      <c r="I102" s="20">
        <v>1.0005166742230045</v>
      </c>
      <c r="J102" s="20">
        <f t="shared" si="5"/>
        <v>1.0050776033385669</v>
      </c>
      <c r="K102" s="20">
        <f t="shared" si="4"/>
        <v>1.0036559965097609</v>
      </c>
      <c r="L102" s="21"/>
      <c r="N102" s="25"/>
      <c r="O102" s="19"/>
      <c r="R102" s="17"/>
      <c r="S102" s="25"/>
      <c r="T102" s="18"/>
    </row>
    <row r="103" spans="2:20" ht="15" thickBot="1" x14ac:dyDescent="0.4">
      <c r="B103" t="s">
        <v>120</v>
      </c>
      <c r="C103" s="77">
        <v>44742</v>
      </c>
      <c r="E103" s="100">
        <f>ROUND((J103/J99)-1,4)</f>
        <v>2.3E-3</v>
      </c>
      <c r="F103" s="100">
        <f>ROUND((K103/K99)-1,4)</f>
        <v>1.6000000000000001E-3</v>
      </c>
      <c r="G103" s="22"/>
      <c r="H103" s="63">
        <v>1</v>
      </c>
      <c r="I103" s="63">
        <v>1</v>
      </c>
      <c r="J103" s="63">
        <f t="shared" ref="J103" si="6">J102*H103</f>
        <v>1.0050776033385669</v>
      </c>
      <c r="K103" s="63">
        <f t="shared" ref="K103:K110" si="7">K102*I103</f>
        <v>1.0036559965097609</v>
      </c>
      <c r="L103" s="21"/>
      <c r="N103" s="25"/>
      <c r="O103" s="19"/>
      <c r="R103" s="17"/>
      <c r="S103" s="25"/>
      <c r="T103" s="18"/>
    </row>
    <row r="104" spans="2:20" ht="15" thickTop="1" x14ac:dyDescent="0.35">
      <c r="B104" t="s">
        <v>121</v>
      </c>
      <c r="C104" s="77">
        <v>44773</v>
      </c>
      <c r="E104" s="99">
        <f t="shared" ref="E104:F106" si="8">ROUND(H104-1,4)</f>
        <v>5.9999999999999995E-4</v>
      </c>
      <c r="F104" s="99">
        <f t="shared" si="8"/>
        <v>4.0000000000000002E-4</v>
      </c>
      <c r="G104" s="22"/>
      <c r="H104" s="20">
        <v>1.0005974548587442</v>
      </c>
      <c r="I104" s="20">
        <v>1.0004474871407296</v>
      </c>
      <c r="J104" s="20">
        <f>J103*H104</f>
        <v>1.0056780918360966</v>
      </c>
      <c r="K104" s="20">
        <f t="shared" si="7"/>
        <v>1.0041051196619153</v>
      </c>
      <c r="L104" s="21"/>
      <c r="N104" s="25"/>
      <c r="O104" s="19"/>
      <c r="P104" s="17"/>
      <c r="R104" s="17"/>
      <c r="S104" s="25"/>
      <c r="T104" s="18"/>
    </row>
    <row r="105" spans="2:20" x14ac:dyDescent="0.35">
      <c r="B105" t="s">
        <v>122</v>
      </c>
      <c r="C105" s="77">
        <v>44804</v>
      </c>
      <c r="E105" s="83">
        <f t="shared" si="8"/>
        <v>5.0000000000000001E-4</v>
      </c>
      <c r="F105" s="83">
        <f t="shared" si="8"/>
        <v>4.0000000000000002E-4</v>
      </c>
      <c r="G105" s="22"/>
      <c r="H105" s="20">
        <v>1.0005290512326299</v>
      </c>
      <c r="I105" s="20">
        <v>1.000433895215233</v>
      </c>
      <c r="J105" s="20">
        <f t="shared" ref="J105:K112" si="9">J104*H105</f>
        <v>1.0062101470702114</v>
      </c>
      <c r="K105" s="20">
        <f t="shared" si="7"/>
        <v>1.0045407960689274</v>
      </c>
      <c r="L105" s="21"/>
      <c r="N105" s="25"/>
      <c r="O105" s="19"/>
      <c r="R105" s="17"/>
      <c r="S105" s="25"/>
      <c r="T105" s="18"/>
    </row>
    <row r="106" spans="2:20" x14ac:dyDescent="0.35">
      <c r="B106" t="s">
        <v>123</v>
      </c>
      <c r="C106" s="77">
        <v>44834</v>
      </c>
      <c r="E106" s="83">
        <f t="shared" si="8"/>
        <v>5.0000000000000001E-4</v>
      </c>
      <c r="F106" s="83">
        <f t="shared" si="8"/>
        <v>4.0000000000000002E-4</v>
      </c>
      <c r="G106" s="22"/>
      <c r="H106" s="20">
        <v>1.0005089387630921</v>
      </c>
      <c r="I106" s="20">
        <v>1.0003933337513216</v>
      </c>
      <c r="J106" s="20">
        <f t="shared" si="9"/>
        <v>1.006722246417872</v>
      </c>
      <c r="K106" s="20">
        <f t="shared" si="7"/>
        <v>1.0049359158686009</v>
      </c>
      <c r="L106" s="21"/>
      <c r="N106" s="25"/>
      <c r="O106" s="19"/>
      <c r="R106" s="17"/>
      <c r="S106" s="25"/>
      <c r="T106" s="18"/>
    </row>
    <row r="107" spans="2:20" ht="15" thickBot="1" x14ac:dyDescent="0.4">
      <c r="B107" t="s">
        <v>124</v>
      </c>
      <c r="C107" s="77">
        <v>44834</v>
      </c>
      <c r="E107" s="100">
        <f>ROUND((J107/J103)-1,4)</f>
        <v>1.6000000000000001E-3</v>
      </c>
      <c r="F107" s="100">
        <f>ROUND((K107/K103)-1,4)</f>
        <v>1.2999999999999999E-3</v>
      </c>
      <c r="G107" s="22"/>
      <c r="H107" s="63">
        <v>1</v>
      </c>
      <c r="I107" s="63">
        <v>1</v>
      </c>
      <c r="J107" s="63">
        <f t="shared" si="9"/>
        <v>1.006722246417872</v>
      </c>
      <c r="K107" s="63">
        <f t="shared" si="7"/>
        <v>1.0049359158686009</v>
      </c>
      <c r="L107" s="21"/>
      <c r="N107" s="25"/>
      <c r="O107" s="19"/>
      <c r="P107" s="17"/>
      <c r="R107" s="17"/>
      <c r="S107" s="25"/>
      <c r="T107" s="18"/>
    </row>
    <row r="108" spans="2:20" ht="15" thickTop="1" x14ac:dyDescent="0.35">
      <c r="B108" t="s">
        <v>125</v>
      </c>
      <c r="C108" s="77">
        <v>44865</v>
      </c>
      <c r="E108" s="99">
        <f t="shared" ref="E108:F110" si="10">ROUND(H108-1,4)</f>
        <v>5.9999999999999995E-4</v>
      </c>
      <c r="F108" s="99">
        <f t="shared" si="10"/>
        <v>4.0000000000000002E-4</v>
      </c>
      <c r="G108" s="62"/>
      <c r="H108" s="20">
        <v>1.0005529133359272</v>
      </c>
      <c r="I108" s="20">
        <v>1.000388660396444</v>
      </c>
      <c r="J108" s="20">
        <f t="shared" si="9"/>
        <v>1.007278876573491</v>
      </c>
      <c r="K108" s="20">
        <f t="shared" si="7"/>
        <v>1.0053264946600633</v>
      </c>
    </row>
    <row r="109" spans="2:20" x14ac:dyDescent="0.35">
      <c r="B109" t="s">
        <v>126</v>
      </c>
      <c r="C109" s="77">
        <v>44895</v>
      </c>
      <c r="E109" s="83">
        <f t="shared" si="10"/>
        <v>5.9999999999999995E-4</v>
      </c>
      <c r="F109" s="83">
        <f t="shared" si="10"/>
        <v>4.0000000000000002E-4</v>
      </c>
      <c r="G109" s="62"/>
      <c r="H109" s="20">
        <v>1.0005625426445797</v>
      </c>
      <c r="I109" s="20">
        <v>1.0003750065028474</v>
      </c>
      <c r="J109" s="20">
        <f t="shared" si="9"/>
        <v>1.0078455138965479</v>
      </c>
      <c r="K109" s="20">
        <f t="shared" si="7"/>
        <v>1.0057034986330455</v>
      </c>
    </row>
    <row r="110" spans="2:20" x14ac:dyDescent="0.35">
      <c r="B110" t="s">
        <v>127</v>
      </c>
      <c r="C110" s="77">
        <v>44926</v>
      </c>
      <c r="E110" s="83">
        <f t="shared" si="10"/>
        <v>6.9999999999999999E-4</v>
      </c>
      <c r="F110" s="83">
        <f t="shared" si="10"/>
        <v>4.0000000000000002E-4</v>
      </c>
      <c r="G110" s="62"/>
      <c r="H110" s="20">
        <v>1.000693036052769</v>
      </c>
      <c r="I110" s="20">
        <v>1.0004323707307892</v>
      </c>
      <c r="J110" s="20">
        <f t="shared" si="9"/>
        <v>1.0085439871732997</v>
      </c>
      <c r="K110" s="20">
        <f t="shared" si="7"/>
        <v>1.0061383353897067</v>
      </c>
    </row>
    <row r="111" spans="2:20" ht="15" thickBot="1" x14ac:dyDescent="0.4">
      <c r="B111" t="s">
        <v>128</v>
      </c>
      <c r="C111" s="77">
        <v>44926</v>
      </c>
      <c r="E111" s="100">
        <f>ROUND((J111/J107)-1,4)</f>
        <v>1.8E-3</v>
      </c>
      <c r="F111" s="100">
        <f>ROUND((K111/K107)-1,4)</f>
        <v>1.1999999999999999E-3</v>
      </c>
      <c r="G111" s="62"/>
      <c r="H111" s="66">
        <v>1</v>
      </c>
      <c r="I111" s="66">
        <v>1</v>
      </c>
      <c r="J111" s="66">
        <f t="shared" si="9"/>
        <v>1.0085439871732997</v>
      </c>
      <c r="K111" s="66">
        <f t="shared" si="9"/>
        <v>1.0061383353897067</v>
      </c>
    </row>
    <row r="112" spans="2:20" ht="15" thickTop="1" x14ac:dyDescent="0.35">
      <c r="B112" t="s">
        <v>129</v>
      </c>
      <c r="C112" s="77">
        <v>44926</v>
      </c>
      <c r="E112" s="83">
        <f>ROUND(J112-1,4)</f>
        <v>8.5000000000000006E-3</v>
      </c>
      <c r="F112" s="83">
        <f>ROUND(K112-1,4)</f>
        <v>6.1000000000000004E-3</v>
      </c>
      <c r="G112" s="62"/>
      <c r="H112" s="66">
        <v>1</v>
      </c>
      <c r="I112" s="66">
        <v>1</v>
      </c>
      <c r="J112" s="66">
        <f t="shared" si="9"/>
        <v>1.0085439871732997</v>
      </c>
      <c r="K112" s="66">
        <f t="shared" si="9"/>
        <v>1.0061383353897067</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69" workbookViewId="0">
      <selection activeCell="J100" sqref="J100"/>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406</v>
      </c>
      <c r="B1" s="7" t="s">
        <v>34</v>
      </c>
    </row>
    <row r="2" spans="1:3" x14ac:dyDescent="0.35">
      <c r="B2" s="1" t="s">
        <v>50</v>
      </c>
    </row>
    <row r="4" spans="1:3" x14ac:dyDescent="0.35">
      <c r="B4" s="5" t="s">
        <v>51</v>
      </c>
    </row>
    <row r="5" spans="1:3" x14ac:dyDescent="0.35">
      <c r="B5" s="5"/>
    </row>
    <row r="6" spans="1:3" x14ac:dyDescent="0.35">
      <c r="B6" s="10" t="s">
        <v>66</v>
      </c>
      <c r="C6" s="37" t="s">
        <v>405</v>
      </c>
    </row>
    <row r="7" spans="1:3" x14ac:dyDescent="0.35">
      <c r="B7" s="10" t="s">
        <v>35</v>
      </c>
      <c r="C7" s="37" t="s">
        <v>406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C'!M15</f>
        <v>248829000</v>
      </c>
      <c r="E35" s="1" t="s">
        <v>48</v>
      </c>
    </row>
    <row r="36" spans="2:5" x14ac:dyDescent="0.35">
      <c r="B36" t="s">
        <v>70</v>
      </c>
      <c r="C36" s="84">
        <f>'Items B &amp; C'!N15</f>
        <v>245135000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C'!Y15</f>
        <v>626000</v>
      </c>
      <c r="D60" s="67"/>
      <c r="E60" s="81">
        <f>'Items B &amp; C'!AA15</f>
        <v>248204000</v>
      </c>
      <c r="F60" s="81">
        <f>'Items B &amp; C'!AB15</f>
        <v>0</v>
      </c>
      <c r="G60" s="81">
        <f>'Items B &amp; C'!AC15</f>
        <v>0</v>
      </c>
      <c r="N60" s="24"/>
    </row>
    <row r="61" spans="2:14" x14ac:dyDescent="0.35">
      <c r="B61" t="s">
        <v>79</v>
      </c>
      <c r="C61" s="81">
        <f>'Items B &amp; C'!AD15</f>
        <v>3695000</v>
      </c>
      <c r="D61" s="67"/>
      <c r="E61" s="81">
        <v>0</v>
      </c>
      <c r="F61" s="81">
        <v>0</v>
      </c>
      <c r="G61" s="81">
        <v>0</v>
      </c>
      <c r="N61" s="24"/>
    </row>
    <row r="64" spans="2:14" x14ac:dyDescent="0.35">
      <c r="B64" t="s">
        <v>88</v>
      </c>
      <c r="E64" s="1" t="s">
        <v>86</v>
      </c>
    </row>
    <row r="65" spans="2:5" x14ac:dyDescent="0.35">
      <c r="B65" t="s">
        <v>85</v>
      </c>
      <c r="C65" s="84">
        <v>99</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v>
      </c>
    </row>
    <row r="71" spans="2:5" x14ac:dyDescent="0.35">
      <c r="B71" t="s">
        <v>91</v>
      </c>
      <c r="C71" s="84">
        <v>0</v>
      </c>
    </row>
    <row r="72" spans="2:5" x14ac:dyDescent="0.35">
      <c r="B72" t="s">
        <v>92</v>
      </c>
      <c r="C72" s="84">
        <v>0</v>
      </c>
    </row>
    <row r="73" spans="2:5" x14ac:dyDescent="0.35">
      <c r="B73" t="s">
        <v>93</v>
      </c>
      <c r="C73" s="84">
        <v>16</v>
      </c>
      <c r="E73" s="1" t="s">
        <v>103</v>
      </c>
    </row>
    <row r="74" spans="2:5" x14ac:dyDescent="0.35">
      <c r="B74" t="s">
        <v>94</v>
      </c>
      <c r="C74" s="84">
        <v>0</v>
      </c>
      <c r="E74" s="1" t="s">
        <v>104</v>
      </c>
    </row>
    <row r="75" spans="2:5" x14ac:dyDescent="0.35">
      <c r="B75" t="s">
        <v>95</v>
      </c>
      <c r="C75" s="84">
        <v>0</v>
      </c>
      <c r="E75" s="1" t="s">
        <v>105</v>
      </c>
    </row>
    <row r="76" spans="2:5" x14ac:dyDescent="0.35">
      <c r="B76" t="s">
        <v>96</v>
      </c>
      <c r="C76" s="84">
        <v>83</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c r="F96" s="83"/>
      <c r="G96" s="22"/>
      <c r="H96" s="20">
        <v>1</v>
      </c>
      <c r="I96" s="20">
        <v>1</v>
      </c>
      <c r="J96" s="20">
        <f>J95*H96</f>
        <v>1</v>
      </c>
      <c r="K96" s="20">
        <f t="shared" ref="K96:K110" si="0">K95*I96</f>
        <v>1</v>
      </c>
      <c r="L96" s="21"/>
      <c r="N96" s="25"/>
      <c r="O96" s="19"/>
      <c r="P96" s="17"/>
      <c r="R96" s="17"/>
      <c r="S96" s="25"/>
      <c r="T96" s="18"/>
    </row>
    <row r="97" spans="2:20" x14ac:dyDescent="0.35">
      <c r="B97" t="s">
        <v>114</v>
      </c>
      <c r="C97" s="77">
        <v>44620</v>
      </c>
      <c r="E97" s="83"/>
      <c r="F97" s="83"/>
      <c r="G97" s="22"/>
      <c r="H97" s="20">
        <v>1</v>
      </c>
      <c r="I97" s="20">
        <v>1</v>
      </c>
      <c r="J97" s="20">
        <f t="shared" ref="J97:J98" si="1">J96*H97</f>
        <v>1</v>
      </c>
      <c r="K97" s="20">
        <f t="shared" si="0"/>
        <v>1</v>
      </c>
      <c r="L97" s="21"/>
      <c r="N97" s="25"/>
      <c r="O97" s="19"/>
      <c r="P97" s="17"/>
      <c r="R97" s="17"/>
      <c r="S97" s="25"/>
      <c r="T97" s="18"/>
    </row>
    <row r="98" spans="2:20" x14ac:dyDescent="0.35">
      <c r="B98" t="s">
        <v>115</v>
      </c>
      <c r="C98" s="77">
        <v>44651</v>
      </c>
      <c r="E98" s="83">
        <f t="shared" ref="E98:F98" si="2">ROUND(H98-1,4)</f>
        <v>2.9999999999999997E-4</v>
      </c>
      <c r="F98" s="83">
        <f t="shared" si="2"/>
        <v>2.9999999999999997E-4</v>
      </c>
      <c r="G98" s="22"/>
      <c r="H98" s="20">
        <v>1.0002859766666667</v>
      </c>
      <c r="I98" s="19">
        <v>1.0002717826666667</v>
      </c>
      <c r="J98" s="20">
        <f t="shared" si="1"/>
        <v>1.0002859766666667</v>
      </c>
      <c r="K98" s="20">
        <f t="shared" si="0"/>
        <v>1.0002717826666667</v>
      </c>
      <c r="L98" s="21"/>
      <c r="N98" s="25"/>
      <c r="O98" s="19"/>
      <c r="P98" s="17"/>
      <c r="R98" s="17"/>
      <c r="S98" s="25"/>
      <c r="T98" s="18"/>
    </row>
    <row r="99" spans="2:20" ht="15" thickBot="1" x14ac:dyDescent="0.4">
      <c r="B99" t="s">
        <v>116</v>
      </c>
      <c r="C99" s="77">
        <v>44651</v>
      </c>
      <c r="E99" s="100">
        <f>ROUND((J99/J95)-1,4)</f>
        <v>2.9999999999999997E-4</v>
      </c>
      <c r="F99" s="100">
        <f>ROUND((K99/K95)-1,4)</f>
        <v>2.9999999999999997E-4</v>
      </c>
      <c r="G99" s="22"/>
      <c r="H99" s="63">
        <v>1</v>
      </c>
      <c r="I99" s="63">
        <v>1</v>
      </c>
      <c r="J99" s="63">
        <f>J98*H99</f>
        <v>1.0002859766666667</v>
      </c>
      <c r="K99" s="63">
        <f t="shared" si="0"/>
        <v>1.0002717826666667</v>
      </c>
      <c r="L99" s="21"/>
      <c r="N99" s="25"/>
      <c r="O99" s="19"/>
      <c r="R99" s="17"/>
      <c r="S99" s="25"/>
      <c r="T99" s="18"/>
    </row>
    <row r="100" spans="2:20" ht="15" thickTop="1" x14ac:dyDescent="0.35">
      <c r="B100" t="s">
        <v>117</v>
      </c>
      <c r="C100" s="77">
        <v>44681</v>
      </c>
      <c r="E100" s="99">
        <f t="shared" ref="E100:F102" si="3">ROUND(H100-1,4)</f>
        <v>1.1000000000000001E-3</v>
      </c>
      <c r="F100" s="99">
        <f t="shared" si="3"/>
        <v>1E-3</v>
      </c>
      <c r="G100" s="22"/>
      <c r="H100" s="20">
        <v>1.0010729971502206</v>
      </c>
      <c r="I100" s="20">
        <v>1.0010171109002206</v>
      </c>
      <c r="J100" s="20">
        <f t="shared" ref="J100:K112" si="4">J99*H100</f>
        <v>1.0013592806690357</v>
      </c>
      <c r="K100" s="20">
        <f t="shared" si="0"/>
        <v>1.0012891700000002</v>
      </c>
      <c r="L100" s="21"/>
      <c r="N100" s="25"/>
      <c r="O100" s="19"/>
      <c r="R100" s="17"/>
      <c r="S100" s="25"/>
      <c r="T100" s="18"/>
    </row>
    <row r="101" spans="2:20" x14ac:dyDescent="0.35">
      <c r="B101" t="s">
        <v>118</v>
      </c>
      <c r="C101" s="77">
        <v>44712</v>
      </c>
      <c r="E101" s="83">
        <f t="shared" si="3"/>
        <v>1.1999999999999999E-3</v>
      </c>
      <c r="F101" s="83">
        <f t="shared" si="3"/>
        <v>1E-3</v>
      </c>
      <c r="G101" s="22"/>
      <c r="H101" s="20">
        <v>1.0012450145790199</v>
      </c>
      <c r="I101" s="20">
        <v>1.00102340082902</v>
      </c>
      <c r="J101" s="20">
        <f t="shared" si="4"/>
        <v>1.0026059875723055</v>
      </c>
      <c r="K101" s="20">
        <f t="shared" si="0"/>
        <v>1.0023138901666668</v>
      </c>
      <c r="L101" s="21"/>
      <c r="N101" s="25"/>
      <c r="O101" s="19"/>
      <c r="P101" s="17"/>
      <c r="R101" s="17"/>
      <c r="S101" s="25"/>
      <c r="T101" s="18"/>
    </row>
    <row r="102" spans="2:20" x14ac:dyDescent="0.35">
      <c r="B102" t="s">
        <v>119</v>
      </c>
      <c r="C102" s="77">
        <v>44742</v>
      </c>
      <c r="E102" s="83">
        <f t="shared" si="3"/>
        <v>1.1000000000000001E-3</v>
      </c>
      <c r="F102" s="83">
        <f t="shared" si="3"/>
        <v>1E-3</v>
      </c>
      <c r="G102" s="22"/>
      <c r="H102" s="20">
        <v>1.0010645582556679</v>
      </c>
      <c r="I102" s="20">
        <v>1.0009893813468971</v>
      </c>
      <c r="J102" s="20">
        <f t="shared" si="4"/>
        <v>1.0036733200535577</v>
      </c>
      <c r="K102" s="20">
        <f t="shared" si="0"/>
        <v>1.0033055608333337</v>
      </c>
      <c r="L102" s="21"/>
      <c r="N102" s="25"/>
      <c r="O102" s="19"/>
      <c r="R102" s="17"/>
      <c r="S102" s="25"/>
      <c r="T102" s="18"/>
    </row>
    <row r="103" spans="2:20" ht="15" thickBot="1" x14ac:dyDescent="0.4">
      <c r="B103" t="s">
        <v>120</v>
      </c>
      <c r="C103" s="77">
        <v>44742</v>
      </c>
      <c r="E103" s="100">
        <f>ROUND((J103/J99)-1,4)</f>
        <v>3.3999999999999998E-3</v>
      </c>
      <c r="F103" s="100">
        <f>ROUND((K103/K99)-1,4)</f>
        <v>3.0000000000000001E-3</v>
      </c>
      <c r="G103" s="22"/>
      <c r="H103" s="63">
        <v>1</v>
      </c>
      <c r="I103" s="63">
        <v>1</v>
      </c>
      <c r="J103" s="63">
        <f t="shared" si="4"/>
        <v>1.0036733200535577</v>
      </c>
      <c r="K103" s="63">
        <f t="shared" si="0"/>
        <v>1.0033055608333337</v>
      </c>
      <c r="L103" s="21"/>
      <c r="N103" s="25"/>
      <c r="O103" s="19"/>
      <c r="R103" s="17"/>
      <c r="S103" s="25"/>
      <c r="T103" s="18"/>
    </row>
    <row r="104" spans="2:20" ht="15" thickTop="1" x14ac:dyDescent="0.35">
      <c r="B104" t="s">
        <v>121</v>
      </c>
      <c r="C104" s="77">
        <v>44773</v>
      </c>
      <c r="E104" s="99">
        <f t="shared" ref="E104:F106" si="5">ROUND(H104-1,4)</f>
        <v>1E-3</v>
      </c>
      <c r="F104" s="99">
        <f t="shared" si="5"/>
        <v>8.9999999999999998E-4</v>
      </c>
      <c r="G104" s="22"/>
      <c r="H104" s="20">
        <v>1.0009902050142641</v>
      </c>
      <c r="I104" s="20">
        <v>1.0008943929772165</v>
      </c>
      <c r="J104" s="20">
        <f t="shared" si="4"/>
        <v>1.0046671624077579</v>
      </c>
      <c r="K104" s="20">
        <f t="shared" si="0"/>
        <v>1.0042029102809453</v>
      </c>
      <c r="L104" s="21"/>
      <c r="N104" s="25"/>
      <c r="O104" s="19"/>
      <c r="P104" s="17"/>
      <c r="R104" s="17"/>
      <c r="S104" s="25"/>
      <c r="T104" s="18"/>
    </row>
    <row r="105" spans="2:20" x14ac:dyDescent="0.35">
      <c r="B105" t="s">
        <v>122</v>
      </c>
      <c r="C105" s="77">
        <v>44804</v>
      </c>
      <c r="E105" s="83">
        <f t="shared" si="5"/>
        <v>8.9999999999999998E-4</v>
      </c>
      <c r="F105" s="83">
        <f t="shared" si="5"/>
        <v>8.0000000000000004E-4</v>
      </c>
      <c r="G105" s="22"/>
      <c r="H105" s="20">
        <v>1.0009166428082148</v>
      </c>
      <c r="I105" s="20">
        <v>1.0007747049517908</v>
      </c>
      <c r="J105" s="20">
        <f t="shared" si="4"/>
        <v>1.0055880833368285</v>
      </c>
      <c r="K105" s="20">
        <f t="shared" si="0"/>
        <v>1.0049808712481427</v>
      </c>
      <c r="L105" s="21"/>
      <c r="N105" s="25"/>
      <c r="O105" s="19"/>
      <c r="R105" s="17"/>
      <c r="S105" s="25"/>
      <c r="T105" s="18"/>
    </row>
    <row r="106" spans="2:20" x14ac:dyDescent="0.35">
      <c r="B106" t="s">
        <v>123</v>
      </c>
      <c r="C106" s="77">
        <v>44834</v>
      </c>
      <c r="E106" s="83">
        <f t="shared" si="5"/>
        <v>8.9999999999999998E-4</v>
      </c>
      <c r="F106" s="83">
        <f t="shared" si="5"/>
        <v>6.9999999999999999E-4</v>
      </c>
      <c r="G106" s="22"/>
      <c r="H106" s="20">
        <v>1.0009248199994747</v>
      </c>
      <c r="I106" s="20">
        <v>1.0007491401469866</v>
      </c>
      <c r="J106" s="20">
        <f t="shared" si="4"/>
        <v>1.0065180713075319</v>
      </c>
      <c r="K106" s="20">
        <f t="shared" si="0"/>
        <v>1.0057337427657482</v>
      </c>
      <c r="L106" s="21"/>
      <c r="N106" s="25"/>
      <c r="O106" s="19"/>
      <c r="R106" s="17"/>
      <c r="S106" s="25"/>
      <c r="T106" s="18"/>
    </row>
    <row r="107" spans="2:20" ht="15" thickBot="1" x14ac:dyDescent="0.4">
      <c r="B107" t="s">
        <v>124</v>
      </c>
      <c r="C107" s="77">
        <v>44834</v>
      </c>
      <c r="E107" s="100">
        <f>ROUND((J107/J103)-1,4)</f>
        <v>2.8E-3</v>
      </c>
      <c r="F107" s="100">
        <f>ROUND((K107/K103)-1,4)</f>
        <v>2.3999999999999998E-3</v>
      </c>
      <c r="G107" s="22"/>
      <c r="H107" s="63">
        <v>1</v>
      </c>
      <c r="I107" s="63">
        <v>1</v>
      </c>
      <c r="J107" s="63">
        <f t="shared" si="4"/>
        <v>1.0065180713075319</v>
      </c>
      <c r="K107" s="63">
        <f t="shared" si="0"/>
        <v>1.0057337427657482</v>
      </c>
      <c r="L107" s="21"/>
      <c r="N107" s="25"/>
      <c r="O107" s="19"/>
      <c r="P107" s="17"/>
      <c r="R107" s="17"/>
      <c r="S107" s="25"/>
      <c r="T107" s="18"/>
    </row>
    <row r="108" spans="2:20" ht="15" thickTop="1" x14ac:dyDescent="0.35">
      <c r="B108" t="s">
        <v>125</v>
      </c>
      <c r="C108" s="77">
        <v>44865</v>
      </c>
      <c r="E108" s="99">
        <f t="shared" ref="E108:F110" si="6">ROUND(H108-1,4)</f>
        <v>8.9999999999999998E-4</v>
      </c>
      <c r="F108" s="99">
        <f t="shared" si="6"/>
        <v>6.9999999999999999E-4</v>
      </c>
      <c r="G108" s="62"/>
      <c r="H108" s="20">
        <v>1.0008756236194891</v>
      </c>
      <c r="I108" s="20">
        <v>1.000729864501245</v>
      </c>
      <c r="J108" s="20">
        <f t="shared" si="4"/>
        <v>1.0073994023042114</v>
      </c>
      <c r="K108" s="20">
        <f t="shared" si="0"/>
        <v>1.0064677921222973</v>
      </c>
    </row>
    <row r="109" spans="2:20" x14ac:dyDescent="0.35">
      <c r="B109" t="s">
        <v>126</v>
      </c>
      <c r="C109" s="77">
        <v>44895</v>
      </c>
      <c r="E109" s="83">
        <f t="shared" si="6"/>
        <v>8.0000000000000004E-4</v>
      </c>
      <c r="F109" s="83">
        <f t="shared" si="6"/>
        <v>6.9999999999999999E-4</v>
      </c>
      <c r="G109" s="62"/>
      <c r="H109" s="20">
        <v>1.0008005507438815</v>
      </c>
      <c r="I109" s="20">
        <v>1.000691397807925</v>
      </c>
      <c r="J109" s="20">
        <f t="shared" si="4"/>
        <v>1.0082058766451119</v>
      </c>
      <c r="K109" s="20">
        <f t="shared" si="0"/>
        <v>1.0071636617475179</v>
      </c>
    </row>
    <row r="110" spans="2:20" x14ac:dyDescent="0.35">
      <c r="B110" t="s">
        <v>127</v>
      </c>
      <c r="C110" s="77">
        <v>44926</v>
      </c>
      <c r="E110" s="83">
        <f t="shared" si="6"/>
        <v>8.9999999999999998E-4</v>
      </c>
      <c r="F110" s="83">
        <f t="shared" si="6"/>
        <v>6.9999999999999999E-4</v>
      </c>
      <c r="G110" s="62"/>
      <c r="H110" s="20">
        <v>1.0009266474939191</v>
      </c>
      <c r="I110" s="20">
        <v>1.0007139450302602</v>
      </c>
      <c r="J110" s="20">
        <f t="shared" si="4"/>
        <v>1.0091401280940595</v>
      </c>
      <c r="K110" s="20">
        <f t="shared" si="0"/>
        <v>1.0078827212384813</v>
      </c>
    </row>
    <row r="111" spans="2:20" ht="15" thickBot="1" x14ac:dyDescent="0.4">
      <c r="B111" t="s">
        <v>128</v>
      </c>
      <c r="C111" s="77">
        <v>44926</v>
      </c>
      <c r="E111" s="100">
        <f>ROUND((J111/J107)-1,4)</f>
        <v>2.5999999999999999E-3</v>
      </c>
      <c r="F111" s="100">
        <f>ROUND((K111/K107)-1,4)</f>
        <v>2.0999999999999999E-3</v>
      </c>
      <c r="G111" s="62"/>
      <c r="H111" s="66">
        <v>1</v>
      </c>
      <c r="I111" s="66">
        <v>1</v>
      </c>
      <c r="J111" s="66">
        <f t="shared" si="4"/>
        <v>1.0091401280940595</v>
      </c>
      <c r="K111" s="66">
        <f t="shared" si="4"/>
        <v>1.0078827212384813</v>
      </c>
    </row>
    <row r="112" spans="2:20" ht="15" thickTop="1" x14ac:dyDescent="0.35">
      <c r="B112" t="s">
        <v>129</v>
      </c>
      <c r="C112" s="77">
        <v>44926</v>
      </c>
      <c r="E112" s="83">
        <f>ROUND(J112-1,4)</f>
        <v>9.1000000000000004E-3</v>
      </c>
      <c r="F112" s="83">
        <f>ROUND(K112-1,4)</f>
        <v>7.9000000000000008E-3</v>
      </c>
      <c r="G112" s="62"/>
      <c r="H112" s="66">
        <v>1</v>
      </c>
      <c r="I112" s="66">
        <v>1</v>
      </c>
      <c r="J112" s="66">
        <f t="shared" si="4"/>
        <v>1.0091401280940595</v>
      </c>
      <c r="K112" s="66">
        <f t="shared" si="4"/>
        <v>1.0078827212384813</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2023-01-13T00:29:51Z</dcterms:modified>
</cp:coreProperties>
</file>