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01.15.23\"/>
    </mc:Choice>
  </mc:AlternateContent>
  <xr:revisionPtr revIDLastSave="0" documentId="13_ncr:1_{997C16EC-5307-4E0F-9F54-A8D789FAB4A5}" xr6:coauthVersionLast="47" xr6:coauthVersionMax="47" xr10:uidLastSave="{00000000-0000-0000-0000-000000000000}"/>
  <bookViews>
    <workbookView xWindow="28680" yWindow="-120" windowWidth="29040" windowHeight="15840" firstSheet="1" activeTab="8" xr2:uid="{00000000-000D-0000-FFFF-FFFF00000000}"/>
  </bookViews>
  <sheets>
    <sheet name="Series Expense Calcs" sheetId="6" r:id="rId1"/>
    <sheet name="Series 2YIG" sheetId="19" r:id="rId2"/>
    <sheet name="Series A1" sheetId="18" r:id="rId3"/>
    <sheet name="Series Q364" sheetId="17" r:id="rId4"/>
    <sheet name="Series QuarterlyX" sheetId="16" r:id="rId5"/>
    <sheet name="Series Quarterly1" sheetId="15" r:id="rId6"/>
    <sheet name="Series MonthlyIG" sheetId="14" r:id="rId7"/>
    <sheet name="Series Custom1" sheetId="13" r:id="rId8"/>
    <sheet name="Series Monthly" sheetId="12" r:id="rId9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2" l="1"/>
  <c r="R56" i="6"/>
  <c r="Q56" i="6"/>
  <c r="R55" i="6"/>
  <c r="Q55" i="6"/>
  <c r="P56" i="6"/>
  <c r="O56" i="6"/>
  <c r="N56" i="6"/>
  <c r="M56" i="6"/>
  <c r="P55" i="6"/>
  <c r="O55" i="6"/>
  <c r="N55" i="6"/>
  <c r="M55" i="6"/>
  <c r="M15" i="19" l="1"/>
  <c r="M15" i="18"/>
  <c r="M15" i="17"/>
  <c r="M15" i="16"/>
  <c r="M15" i="15"/>
  <c r="M15" i="14"/>
  <c r="M15" i="13"/>
  <c r="M15" i="12"/>
  <c r="L56" i="6" l="1"/>
  <c r="L55" i="6"/>
  <c r="R53" i="6"/>
  <c r="Q53" i="6"/>
  <c r="P53" i="6"/>
  <c r="O53" i="6"/>
  <c r="M53" i="6"/>
  <c r="L53" i="6"/>
  <c r="R54" i="6"/>
  <c r="Q54" i="6"/>
  <c r="P54" i="6"/>
  <c r="O54" i="6"/>
  <c r="M54" i="6"/>
  <c r="L54" i="6"/>
  <c r="R51" i="6"/>
  <c r="Q51" i="6"/>
  <c r="P51" i="6"/>
  <c r="O51" i="6"/>
  <c r="M51" i="6"/>
  <c r="L51" i="6"/>
  <c r="R52" i="6"/>
  <c r="Q52" i="6"/>
  <c r="P52" i="6"/>
  <c r="O52" i="6"/>
  <c r="M52" i="6"/>
  <c r="L52" i="6"/>
  <c r="R50" i="6"/>
  <c r="Q50" i="6"/>
  <c r="O50" i="6"/>
  <c r="M50" i="6"/>
  <c r="L50" i="6"/>
  <c r="R49" i="6"/>
  <c r="Q49" i="6"/>
  <c r="O49" i="6"/>
  <c r="N49" i="6"/>
  <c r="M49" i="6"/>
  <c r="L49" i="6"/>
  <c r="R58" i="6"/>
  <c r="Q58" i="6"/>
  <c r="O58" i="6"/>
  <c r="N58" i="6"/>
  <c r="L45" i="6"/>
  <c r="L58" i="6" s="1"/>
  <c r="N15" i="12"/>
  <c r="L15" i="12"/>
  <c r="P49" i="6" s="1"/>
  <c r="K15" i="12"/>
  <c r="I15" i="12"/>
  <c r="H15" i="12"/>
  <c r="N15" i="13"/>
  <c r="L15" i="13"/>
  <c r="P50" i="6" s="1"/>
  <c r="K15" i="13"/>
  <c r="J15" i="13"/>
  <c r="N50" i="6" s="1"/>
  <c r="I15" i="13"/>
  <c r="H15" i="13"/>
  <c r="N15" i="14"/>
  <c r="L15" i="14"/>
  <c r="K15" i="14"/>
  <c r="J15" i="14"/>
  <c r="N52" i="6" s="1"/>
  <c r="I15" i="14"/>
  <c r="H15" i="14"/>
  <c r="N15" i="15"/>
  <c r="L15" i="15"/>
  <c r="K15" i="15"/>
  <c r="J15" i="15"/>
  <c r="N51" i="6" s="1"/>
  <c r="I15" i="15"/>
  <c r="H15" i="15"/>
  <c r="N15" i="16"/>
  <c r="L15" i="16"/>
  <c r="K15" i="16"/>
  <c r="J15" i="16"/>
  <c r="N54" i="6" s="1"/>
  <c r="I15" i="16"/>
  <c r="H15" i="16"/>
  <c r="N15" i="17"/>
  <c r="L15" i="17"/>
  <c r="K15" i="17"/>
  <c r="J15" i="17"/>
  <c r="N53" i="6" s="1"/>
  <c r="I15" i="17"/>
  <c r="H15" i="17"/>
  <c r="N15" i="18"/>
  <c r="L15" i="18"/>
  <c r="K15" i="18"/>
  <c r="J15" i="18"/>
  <c r="I15" i="18"/>
  <c r="H15" i="18"/>
  <c r="N15" i="19"/>
  <c r="L15" i="19"/>
  <c r="K15" i="19"/>
  <c r="J15" i="19"/>
  <c r="I15" i="19"/>
  <c r="H15" i="19"/>
  <c r="AC36" i="6" l="1"/>
  <c r="AC35" i="6"/>
  <c r="AC34" i="6"/>
  <c r="AC33" i="6"/>
  <c r="AC29" i="6"/>
  <c r="AC28" i="6"/>
  <c r="AC27" i="6"/>
  <c r="AC26" i="6"/>
  <c r="AC25" i="6"/>
  <c r="AC24" i="6"/>
  <c r="AC40" i="6"/>
  <c r="AC23" i="6"/>
  <c r="AC13" i="6"/>
  <c r="AC39" i="6"/>
  <c r="AC22" i="6"/>
  <c r="E71" i="19"/>
  <c r="A60" i="19"/>
  <c r="E59" i="19"/>
  <c r="AC19" i="6" s="1"/>
  <c r="E58" i="19"/>
  <c r="AC18" i="6" s="1"/>
  <c r="E57" i="19"/>
  <c r="AC17" i="6" s="1"/>
  <c r="E56" i="19"/>
  <c r="AC16" i="6" s="1"/>
  <c r="E55" i="19"/>
  <c r="AC15" i="6" s="1"/>
  <c r="E54" i="19"/>
  <c r="AC14" i="6" s="1"/>
  <c r="E53" i="19"/>
  <c r="E52" i="19"/>
  <c r="A51" i="19"/>
  <c r="E44" i="19"/>
  <c r="C43" i="19"/>
  <c r="C42" i="19"/>
  <c r="C41" i="19"/>
  <c r="C40" i="19"/>
  <c r="C39" i="19"/>
  <c r="E35" i="19"/>
  <c r="E46" i="19" s="1"/>
  <c r="A34" i="19"/>
  <c r="A33" i="19"/>
  <c r="A31" i="19"/>
  <c r="A30" i="19"/>
  <c r="E60" i="19" l="1"/>
  <c r="E76" i="19" s="1"/>
  <c r="E78" i="19" s="1"/>
  <c r="H4" i="19" s="1"/>
  <c r="AC12" i="6"/>
  <c r="AC8" i="6" l="1"/>
  <c r="H5" i="19"/>
  <c r="AB36" i="6"/>
  <c r="AB35" i="6"/>
  <c r="AB34" i="6"/>
  <c r="AB33" i="6"/>
  <c r="AB29" i="6"/>
  <c r="AB28" i="6"/>
  <c r="AB27" i="6"/>
  <c r="AB26" i="6"/>
  <c r="AB25" i="6"/>
  <c r="AB24" i="6"/>
  <c r="AB40" i="6"/>
  <c r="AB23" i="6"/>
  <c r="AB39" i="6"/>
  <c r="AB22" i="6"/>
  <c r="E55" i="18"/>
  <c r="A55" i="18"/>
  <c r="A44" i="18"/>
  <c r="E43" i="18"/>
  <c r="AB19" i="6" s="1"/>
  <c r="E42" i="18"/>
  <c r="AB18" i="6" s="1"/>
  <c r="E41" i="18"/>
  <c r="AB17" i="6" s="1"/>
  <c r="E40" i="18"/>
  <c r="AB16" i="6" s="1"/>
  <c r="E39" i="18"/>
  <c r="AB15" i="6" s="1"/>
  <c r="E38" i="18"/>
  <c r="AB14" i="6" s="1"/>
  <c r="E37" i="18"/>
  <c r="AB13" i="6" s="1"/>
  <c r="E36" i="18"/>
  <c r="A35" i="18"/>
  <c r="E28" i="18"/>
  <c r="C27" i="18"/>
  <c r="C26" i="18"/>
  <c r="C25" i="18"/>
  <c r="C24" i="18"/>
  <c r="C23" i="18"/>
  <c r="E19" i="18"/>
  <c r="E30" i="18" s="1"/>
  <c r="A18" i="18"/>
  <c r="A17" i="18"/>
  <c r="A15" i="18"/>
  <c r="A14" i="18"/>
  <c r="E44" i="18" l="1"/>
  <c r="E60" i="18" s="1"/>
  <c r="E62" i="18" s="1"/>
  <c r="H4" i="18" s="1"/>
  <c r="D33" i="18" s="1"/>
  <c r="AB12" i="6"/>
  <c r="H5" i="18" l="1"/>
  <c r="AB8" i="6"/>
  <c r="AA36" i="6"/>
  <c r="AA35" i="6"/>
  <c r="AA34" i="6"/>
  <c r="AA33" i="6"/>
  <c r="AA29" i="6"/>
  <c r="AA28" i="6"/>
  <c r="AA18" i="6"/>
  <c r="AA27" i="6"/>
  <c r="AA26" i="6"/>
  <c r="AA25" i="6"/>
  <c r="AA24" i="6"/>
  <c r="AA40" i="6"/>
  <c r="AA23" i="6"/>
  <c r="AA39" i="6"/>
  <c r="AA22" i="6"/>
  <c r="E98" i="17"/>
  <c r="A98" i="17"/>
  <c r="A87" i="17"/>
  <c r="E86" i="17"/>
  <c r="AA19" i="6" s="1"/>
  <c r="E85" i="17"/>
  <c r="E84" i="17"/>
  <c r="AA17" i="6" s="1"/>
  <c r="E83" i="17"/>
  <c r="AA16" i="6" s="1"/>
  <c r="E82" i="17"/>
  <c r="AA15" i="6" s="1"/>
  <c r="E81" i="17"/>
  <c r="AA14" i="6" s="1"/>
  <c r="E80" i="17"/>
  <c r="AA13" i="6" s="1"/>
  <c r="E79" i="17"/>
  <c r="A78" i="17"/>
  <c r="E71" i="17"/>
  <c r="E73" i="17" s="1"/>
  <c r="C70" i="17"/>
  <c r="C69" i="17"/>
  <c r="C68" i="17"/>
  <c r="C67" i="17"/>
  <c r="C66" i="17"/>
  <c r="E62" i="17"/>
  <c r="A61" i="17"/>
  <c r="A60" i="17"/>
  <c r="A58" i="17"/>
  <c r="A57" i="17"/>
  <c r="E87" i="17" l="1"/>
  <c r="E103" i="17" s="1"/>
  <c r="E105" i="17" s="1"/>
  <c r="H4" i="17" s="1"/>
  <c r="AA12" i="6"/>
  <c r="H5" i="17" l="1"/>
  <c r="AA8" i="6"/>
  <c r="Z36" i="6"/>
  <c r="Z35" i="6"/>
  <c r="Z34" i="6"/>
  <c r="Z33" i="6"/>
  <c r="Z29" i="6"/>
  <c r="Z28" i="6"/>
  <c r="Z27" i="6"/>
  <c r="Z26" i="6"/>
  <c r="Z25" i="6"/>
  <c r="Z24" i="6"/>
  <c r="Z14" i="6"/>
  <c r="Z40" i="6"/>
  <c r="Z23" i="6"/>
  <c r="Z39" i="6"/>
  <c r="Z22" i="6"/>
  <c r="Z12" i="6"/>
  <c r="E113" i="16"/>
  <c r="A113" i="16"/>
  <c r="A102" i="16"/>
  <c r="E101" i="16"/>
  <c r="Z19" i="6" s="1"/>
  <c r="E100" i="16"/>
  <c r="Z18" i="6" s="1"/>
  <c r="E99" i="16"/>
  <c r="Z17" i="6" s="1"/>
  <c r="E98" i="16"/>
  <c r="Z16" i="6" s="1"/>
  <c r="E97" i="16"/>
  <c r="Z15" i="6" s="1"/>
  <c r="E96" i="16"/>
  <c r="E95" i="16"/>
  <c r="Z13" i="6" s="1"/>
  <c r="E94" i="16"/>
  <c r="A93" i="16"/>
  <c r="E86" i="16"/>
  <c r="C85" i="16"/>
  <c r="C84" i="16"/>
  <c r="C83" i="16"/>
  <c r="C82" i="16"/>
  <c r="C81" i="16"/>
  <c r="E77" i="16"/>
  <c r="E88" i="16" s="1"/>
  <c r="A76" i="16"/>
  <c r="A75" i="16"/>
  <c r="A73" i="16"/>
  <c r="A72" i="16"/>
  <c r="E102" i="16" l="1"/>
  <c r="E118" i="16" s="1"/>
  <c r="E120" i="16" s="1"/>
  <c r="H4" i="16" s="1"/>
  <c r="H5" i="16" l="1"/>
  <c r="Z8" i="6"/>
  <c r="Y36" i="6"/>
  <c r="Y35" i="6"/>
  <c r="Y34" i="6"/>
  <c r="Y33" i="6"/>
  <c r="Y29" i="6"/>
  <c r="Y28" i="6"/>
  <c r="Y27" i="6"/>
  <c r="Y26" i="6"/>
  <c r="Y25" i="6"/>
  <c r="Y24" i="6"/>
  <c r="Y14" i="6"/>
  <c r="Y40" i="6"/>
  <c r="Y23" i="6"/>
  <c r="Y39" i="6"/>
  <c r="Y22" i="6"/>
  <c r="E113" i="15"/>
  <c r="A113" i="15"/>
  <c r="A102" i="15"/>
  <c r="E101" i="15"/>
  <c r="Y19" i="6" s="1"/>
  <c r="E100" i="15"/>
  <c r="Y18" i="6" s="1"/>
  <c r="E99" i="15"/>
  <c r="Y17" i="6" s="1"/>
  <c r="E98" i="15"/>
  <c r="Y16" i="6" s="1"/>
  <c r="E97" i="15"/>
  <c r="Y15" i="6" s="1"/>
  <c r="E96" i="15"/>
  <c r="E95" i="15"/>
  <c r="Y13" i="6" s="1"/>
  <c r="E94" i="15"/>
  <c r="Y12" i="6" s="1"/>
  <c r="A93" i="15"/>
  <c r="E86" i="15"/>
  <c r="C85" i="15"/>
  <c r="C84" i="15"/>
  <c r="C83" i="15"/>
  <c r="C82" i="15"/>
  <c r="C81" i="15"/>
  <c r="E77" i="15"/>
  <c r="E88" i="15" s="1"/>
  <c r="A76" i="15"/>
  <c r="A75" i="15"/>
  <c r="A73" i="15"/>
  <c r="A72" i="15"/>
  <c r="E102" i="15" l="1"/>
  <c r="E118" i="15" s="1"/>
  <c r="E120" i="15" s="1"/>
  <c r="H4" i="15" s="1"/>
  <c r="H5" i="15" l="1"/>
  <c r="Y8" i="6"/>
  <c r="X36" i="6"/>
  <c r="X35" i="6"/>
  <c r="X34" i="6"/>
  <c r="X33" i="6"/>
  <c r="X29" i="6"/>
  <c r="X28" i="6"/>
  <c r="X18" i="6"/>
  <c r="X27" i="6"/>
  <c r="X17" i="6"/>
  <c r="X26" i="6"/>
  <c r="X25" i="6"/>
  <c r="X24" i="6"/>
  <c r="X14" i="6"/>
  <c r="X40" i="6"/>
  <c r="X23" i="6"/>
  <c r="X39" i="6"/>
  <c r="X22" i="6"/>
  <c r="E94" i="14"/>
  <c r="A94" i="14"/>
  <c r="A83" i="14"/>
  <c r="E82" i="14"/>
  <c r="X19" i="6" s="1"/>
  <c r="E81" i="14"/>
  <c r="E80" i="14"/>
  <c r="E79" i="14"/>
  <c r="X16" i="6" s="1"/>
  <c r="E78" i="14"/>
  <c r="X15" i="6" s="1"/>
  <c r="E77" i="14"/>
  <c r="E76" i="14"/>
  <c r="X13" i="6" s="1"/>
  <c r="E75" i="14"/>
  <c r="E83" i="14" s="1"/>
  <c r="E99" i="14" s="1"/>
  <c r="A74" i="14"/>
  <c r="E67" i="14"/>
  <c r="E69" i="14" s="1"/>
  <c r="C66" i="14"/>
  <c r="C65" i="14"/>
  <c r="C64" i="14"/>
  <c r="C63" i="14"/>
  <c r="C62" i="14"/>
  <c r="E58" i="14"/>
  <c r="A57" i="14"/>
  <c r="A56" i="14"/>
  <c r="A54" i="14"/>
  <c r="A53" i="14"/>
  <c r="E101" i="14" l="1"/>
  <c r="H4" i="14" s="1"/>
  <c r="H5" i="14"/>
  <c r="X8" i="6"/>
  <c r="X12" i="6"/>
  <c r="W36" i="6" l="1"/>
  <c r="W35" i="6"/>
  <c r="W34" i="6"/>
  <c r="W33" i="6"/>
  <c r="W29" i="6"/>
  <c r="W28" i="6"/>
  <c r="W27" i="6"/>
  <c r="W26" i="6"/>
  <c r="W16" i="6"/>
  <c r="W25" i="6"/>
  <c r="W15" i="6"/>
  <c r="W24" i="6"/>
  <c r="W40" i="6"/>
  <c r="W23" i="6"/>
  <c r="W39" i="6"/>
  <c r="W22" i="6"/>
  <c r="W12" i="6"/>
  <c r="E94" i="13"/>
  <c r="A94" i="13"/>
  <c r="A83" i="13"/>
  <c r="E82" i="13"/>
  <c r="W19" i="6" s="1"/>
  <c r="E81" i="13"/>
  <c r="W18" i="6" s="1"/>
  <c r="E80" i="13"/>
  <c r="W17" i="6" s="1"/>
  <c r="E79" i="13"/>
  <c r="E78" i="13"/>
  <c r="E77" i="13"/>
  <c r="W14" i="6" s="1"/>
  <c r="E76" i="13"/>
  <c r="W13" i="6" s="1"/>
  <c r="E75" i="13"/>
  <c r="E83" i="13" s="1"/>
  <c r="E99" i="13" s="1"/>
  <c r="A74" i="13"/>
  <c r="E69" i="13"/>
  <c r="E67" i="13"/>
  <c r="C66" i="13"/>
  <c r="C65" i="13"/>
  <c r="C64" i="13"/>
  <c r="C63" i="13"/>
  <c r="C62" i="13"/>
  <c r="E58" i="13"/>
  <c r="A57" i="13"/>
  <c r="A56" i="13"/>
  <c r="A54" i="13"/>
  <c r="A53" i="13"/>
  <c r="E101" i="13" l="1"/>
  <c r="H4" i="13" s="1"/>
  <c r="H5" i="13" l="1"/>
  <c r="W8" i="6"/>
  <c r="V36" i="6"/>
  <c r="V35" i="6"/>
  <c r="V34" i="6"/>
  <c r="V33" i="6"/>
  <c r="V29" i="6"/>
  <c r="V28" i="6"/>
  <c r="V27" i="6"/>
  <c r="V17" i="6"/>
  <c r="V26" i="6"/>
  <c r="V25" i="6"/>
  <c r="V24" i="6"/>
  <c r="V14" i="6"/>
  <c r="V40" i="6"/>
  <c r="V23" i="6"/>
  <c r="V39" i="6"/>
  <c r="V22" i="6"/>
  <c r="E94" i="12"/>
  <c r="A94" i="12"/>
  <c r="A83" i="12"/>
  <c r="E82" i="12"/>
  <c r="V19" i="6" s="1"/>
  <c r="E81" i="12"/>
  <c r="V18" i="6" s="1"/>
  <c r="E80" i="12"/>
  <c r="E79" i="12"/>
  <c r="V16" i="6" s="1"/>
  <c r="E78" i="12"/>
  <c r="V15" i="6" s="1"/>
  <c r="E77" i="12"/>
  <c r="E76" i="12"/>
  <c r="V13" i="6" s="1"/>
  <c r="E75" i="12"/>
  <c r="V12" i="6" s="1"/>
  <c r="A74" i="12"/>
  <c r="E67" i="12"/>
  <c r="C66" i="12"/>
  <c r="C65" i="12"/>
  <c r="C64" i="12"/>
  <c r="C63" i="12"/>
  <c r="C62" i="12"/>
  <c r="E58" i="12"/>
  <c r="E69" i="12" s="1"/>
  <c r="A57" i="12"/>
  <c r="A56" i="12"/>
  <c r="A54" i="12"/>
  <c r="A53" i="12"/>
  <c r="E83" i="12" l="1"/>
  <c r="E99" i="12" s="1"/>
  <c r="E101" i="12" s="1"/>
  <c r="H4" i="12" s="1"/>
  <c r="H5" i="12" l="1"/>
  <c r="V8" i="6"/>
  <c r="T40" i="6"/>
  <c r="T39" i="6"/>
  <c r="T34" i="6"/>
  <c r="T35" i="6"/>
  <c r="T36" i="6"/>
  <c r="T33" i="6"/>
  <c r="T24" i="6"/>
  <c r="T14" i="6"/>
  <c r="T23" i="6"/>
  <c r="T13" i="6"/>
  <c r="S8" i="6"/>
  <c r="S9" i="6" s="1"/>
  <c r="T15" i="6"/>
  <c r="T16" i="6"/>
  <c r="T17" i="6"/>
  <c r="T18" i="6"/>
  <c r="T19" i="6"/>
  <c r="T22" i="6"/>
  <c r="T25" i="6"/>
  <c r="T26" i="6"/>
  <c r="T27" i="6"/>
  <c r="T28" i="6"/>
  <c r="T29" i="6"/>
  <c r="T12" i="6"/>
  <c r="C10" i="6"/>
  <c r="E26" i="6"/>
  <c r="D10" i="6" l="1"/>
  <c r="E10" i="6" s="1"/>
  <c r="E13" i="6" s="1"/>
  <c r="M45" i="6" s="1"/>
  <c r="M58" i="6" s="1"/>
  <c r="P45" i="6"/>
  <c r="P58" i="6" s="1"/>
  <c r="E11" i="6"/>
  <c r="E29" i="6"/>
  <c r="E3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73" authorId="0" shapeId="0" xr:uid="{62EDAFB5-A852-4AA1-93A0-6A5465908A6E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57" authorId="0" shapeId="0" xr:uid="{B0AD6E4B-15B3-421A-9684-142A692BE914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0" authorId="0" shapeId="0" xr:uid="{BF76AE17-A537-4DE6-BF21-F8473EE8E258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15" authorId="0" shapeId="0" xr:uid="{AAE81B38-29BD-4C89-A6D1-9C9EF110591B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15" authorId="0" shapeId="0" xr:uid="{35A35EAB-569D-444E-8E57-20199EAAFCE9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6" authorId="0" shapeId="0" xr:uid="{BC38BE60-F5A9-4372-A482-7976269BEBD8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6" authorId="0" shapeId="0" xr:uid="{42A213F8-6003-4E0F-ABF1-D3CF8AA52503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6" authorId="0" shapeId="0" xr:uid="{DEDBE3F4-D3FF-4A4C-B5E9-2B8DDC7FA1DA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<sst xmlns="http://schemas.openxmlformats.org/spreadsheetml/2006/main" count="1071" uniqueCount="412">
  <si>
    <t>ASSETS</t>
  </si>
  <si>
    <t>Description</t>
  </si>
  <si>
    <t>Start Date</t>
  </si>
  <si>
    <t>End Date</t>
  </si>
  <si>
    <t>Invest Amount</t>
  </si>
  <si>
    <t>MAIN ACCOUNTS</t>
  </si>
  <si>
    <t>LIABILITIES</t>
  </si>
  <si>
    <t>Admin</t>
  </si>
  <si>
    <t>Audit and Tax</t>
  </si>
  <si>
    <t>Custody</t>
  </si>
  <si>
    <t>Org Cost Amort</t>
  </si>
  <si>
    <t>Mgmt Fee</t>
  </si>
  <si>
    <t>Amount</t>
  </si>
  <si>
    <t>Total ASSETs Expense Accts</t>
  </si>
  <si>
    <t>NAV Date</t>
  </si>
  <si>
    <t>NAV Date Nav</t>
  </si>
  <si>
    <t>Lucid NAV Calculator</t>
  </si>
  <si>
    <t>Other Admin</t>
  </si>
  <si>
    <t>DGCXX Equity - Expenses</t>
  </si>
  <si>
    <t>Prev Mgmt Fee Exp Acc'd but unpaid</t>
  </si>
  <si>
    <t>Prev Org Cost Amort Acc'd but unpaid</t>
  </si>
  <si>
    <t>Prev Additional Admin Acc'd but unpaid</t>
  </si>
  <si>
    <t xml:space="preserve">Total SERIES Expense LIABILITIES </t>
  </si>
  <si>
    <t>TOTAL SERIES Expense NAV</t>
  </si>
  <si>
    <t>TOTAL SERIES Expense Assets</t>
  </si>
  <si>
    <t>Total</t>
  </si>
  <si>
    <t>NAV Check</t>
  </si>
  <si>
    <t>Components</t>
  </si>
  <si>
    <t>Diff</t>
  </si>
  <si>
    <t>Exp Accrual checks</t>
  </si>
  <si>
    <t>MMF Accrual checks</t>
  </si>
  <si>
    <t>DVD unpaid Main</t>
  </si>
  <si>
    <t>DVD unpaid Expns</t>
  </si>
  <si>
    <t>DVD unpaid Mgmt</t>
  </si>
  <si>
    <t>DVD unpaid Mrgn</t>
  </si>
  <si>
    <t>Expense Daily Accrual</t>
  </si>
  <si>
    <t>`</t>
  </si>
  <si>
    <t>Mgmt Fee Waiver</t>
  </si>
  <si>
    <t>Hedging and Admin</t>
  </si>
  <si>
    <t>Previously Accrued but unpaid</t>
  </si>
  <si>
    <t>Prev Hedging and Admin Acc'd but unpaid</t>
  </si>
  <si>
    <t>Master Fund Series Expenses</t>
  </si>
  <si>
    <t>Prev Admin Acc'd but unpaid</t>
  </si>
  <si>
    <t>Prev Custody Acc'd but unpaid</t>
  </si>
  <si>
    <t>Prev Audit and Tax Acc'd but unpaid</t>
  </si>
  <si>
    <t>TOTAL LIABILITIES Accrued since 12/30</t>
  </si>
  <si>
    <t>Prime Fund Series Monthly</t>
  </si>
  <si>
    <t>94875,94899,95169,95193,95321,95373,95379,95465,95471,95518,95524,95599,95653,95719,95735,95747,95777,95783,95799,95853,95859,95913,95919,95925,95966,95990,96042,96100,96130,96160,96189,96231,96273,96285,96297,96303,96195,95972,96002,95671,95689,95695,95701,95707,95713,96183,95448,95255,94915,95035,95080,94800,94685,94705,94710,94767,94303,94315,94361,94386,94461,94477,94495,94500,94522,94675,96008,95978,94658,94618,94555,94733,94722,94821,94882,94845,94863,95069,95022,94958,94948,95199,95158,95120,95125,95327,95409,95146,94993,94143,94216,94566,94505,94471,94613,94664,94680,94432,94438,94409,94415,94309,96136,95629,94149,94291,94297,94489,95459,95426,95114,96112,96207,96213,96048,94953,94931,96094,95937,95583,96461,94937,95234,95403,95883,95665,95817,95889,95895,95943,95659,96118,96249,96255,96261,96267,95960,95495,95239,95291,95303,94155,94178,94228,94200,94205,94483,94511,94572,94560,94527,94670,94629,94584,94595,94601,94607,94279,94285,94244,94267,94326,94332,94338,94344,94349,94392,94403,94374,94380,94427,95152,95453,94905,94910,95028,95085,95096,94869,94887,94893,94826,94833,94810,94745,94783,94789,95548,95187,94590,94450,95391,95362,95368,95437,95501,95489,95204,95309,95267,95273,95245,95216,95222,94751,94727,94690,95051,95057,95010,94857,94964,95530,95571,95577,95605,95617,95641,95725,95811,95954,95901,95823,95835,95841,95765,95789,96065,96083,96088,96054,95996,96025,96014,96124,96219,96279,95759,95771,95829,95623,94987,95074,95090,94839,95315,95108,95483,95385,94578,94273,94250,94211,94131,94137,94234,94239,94222,94183,94189,94195,94161,94166,94172,94120,94261,94549,96291,95506,95420,94816,94795,94772,95102,95005,94970,94925,95443,95135,95140,95297,94538,94355,94444,94368,94421,95588,95805,96343,95040,96894,95794,95907,95611,95536,95542,95554,95559,95565,95730,95647,95635,96201,96243,96019,95984,96030,96036,96060,96071,96077,96106,96142,96166,96172,96177,95016,95063,94975,94981,94756,94695,95279,95228,95250,95210,95432,95512,95477,95397,95415,95351,95333,95339,94517,94623,94646,95164,95130,95261,94700,96148,96154,96237,96225,95677,95683,95865,95871,95877,95847,95753,95931,95285,95175,95345,95357,95741,95593,95949,94762,94920,94653,94544,94456,94466,94321,94635,95046,94805,94851,94125,96317,96323,94777,94716,94942,94999,95181,96713,97023,96953,96959,96971,96977,96853,96859,96865,96595,90004,90145,90157,90175,90181,90211,96434,96439,96444,97017,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</si>
  <si>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</si>
  <si>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</si>
  <si>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</si>
  <si>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</si>
  <si>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</si>
  <si>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</si>
  <si>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</si>
  <si>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</si>
  <si>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Prime Monthly 94875</t>
  </si>
  <si>
    <t>Prime Monthly 96195</t>
  </si>
  <si>
    <t>Prime Monthly 95689</t>
  </si>
  <si>
    <t>Prime Monthly 96008</t>
  </si>
  <si>
    <t>Prime Monthly 94658</t>
  </si>
  <si>
    <t>Prime Monthly 95409</t>
  </si>
  <si>
    <t>Prime Monthly 94149</t>
  </si>
  <si>
    <t>Prime Monthly 94291</t>
  </si>
  <si>
    <t>Prime Monthly 95114</t>
  </si>
  <si>
    <t>Prime Monthly 94953</t>
  </si>
  <si>
    <t>Prime Monthly 96094</t>
  </si>
  <si>
    <t>Prime Monthly 95583</t>
  </si>
  <si>
    <t>Prime Monthly 95403</t>
  </si>
  <si>
    <t>Prime Monthly 95817</t>
  </si>
  <si>
    <t>Prime Monthly 95303</t>
  </si>
  <si>
    <t>Prime Monthly 94155</t>
  </si>
  <si>
    <t>Prime Monthly 95187</t>
  </si>
  <si>
    <t>Prime Monthly 94450</t>
  </si>
  <si>
    <t>Prime Monthly 95759</t>
  </si>
  <si>
    <t>Prime Monthly 94273</t>
  </si>
  <si>
    <t>Prime Monthly 94261</t>
  </si>
  <si>
    <t>Prime Monthly 95506</t>
  </si>
  <si>
    <t>Prime Monthly 94816</t>
  </si>
  <si>
    <t>Prime Monthly 94795</t>
  </si>
  <si>
    <t>Prime Monthly 95040</t>
  </si>
  <si>
    <t>Prime Monthly 95794</t>
  </si>
  <si>
    <t>Prime Monthly 94646</t>
  </si>
  <si>
    <t>Prime Monthly 95164</t>
  </si>
  <si>
    <t>Prime Monthly 95753</t>
  </si>
  <si>
    <t>Prime Monthly 95285</t>
  </si>
  <si>
    <t>Prime Monthly 95949</t>
  </si>
  <si>
    <t>Prime Monthly 94321</t>
  </si>
  <si>
    <t>Prime Monthly 94851</t>
  </si>
  <si>
    <t>Prime Monthly 96317</t>
  </si>
  <si>
    <t>Prime Monthly 94777</t>
  </si>
  <si>
    <t>Prime Monthly 96713</t>
  </si>
  <si>
    <t>OPEN</t>
  </si>
  <si>
    <t>Prime Monthly 96853</t>
  </si>
  <si>
    <t>Prime Monthly 96434</t>
  </si>
  <si>
    <t>Prime Monthly 97017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</si>
  <si>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</si>
  <si>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</si>
  <si>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</si>
  <si>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</si>
  <si>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</si>
  <si>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</si>
  <si>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</si>
  <si>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</si>
  <si>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</si>
  <si>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</si>
  <si>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</si>
  <si>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</si>
  <si>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</si>
  <si>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</si>
  <si>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</si>
  <si>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SERIES ASSETS</t>
  </si>
  <si>
    <t>Daily Accruals</t>
  </si>
  <si>
    <t>Additional Admin</t>
  </si>
  <si>
    <t>Previously Accrued Expenses</t>
  </si>
  <si>
    <t>Total to End Date</t>
  </si>
  <si>
    <t>Reserve for amounts owed Counterparties</t>
  </si>
  <si>
    <t>Other Reserves</t>
  </si>
  <si>
    <t>TOTAL LIABILITIES</t>
  </si>
  <si>
    <t>TOTAL NAV</t>
  </si>
  <si>
    <t>Series Monthly</t>
  </si>
  <si>
    <t>Prime Fund Series Custom1</t>
  </si>
  <si>
    <t>94876,94900,95170,95194,95322,95374,95380,95466,95472,95519,95525,95600,95654,95720,95736,95748,95778,95784,95800,95854,95860,95914,95920,95926,95967,95991,96043,96101,96131,96161,96190,96232,96274,96286,96298,96304,96196,95973,96003,95672,95690,95696,95702,95708,95714,96184,95449,95256,94916,95036,95081,94801,94686,94706,94711,94768,94304,94316,94362,94387,94462,94478,94496,94501,94523,94676,96009,95979,94659,94619,94556,94734,94723,94822,94883,94846,94864,95070,95023,94959,94949,95200,95159,95121,95126,95328,95410,95147,94994,94144,94217,94567,94506,94472,94614,94665,94681,94433,94439,94410,94416,94310,96137,95630,94150,94292,94298,94490,95460,95427,95115,96113,96208,96214,96049,94954,94932,96095,95938,95584,96462,94938,95235,95404,95884,95666,95818,95890,95896,95944,95660,96119,96250,96256,96262,96268,95961,95496,95240,95292,95304,94156,94179,94229,94201,94206,94484,94512,94573,94561,94528,94671,94630,94585,94596,94602,94608,94280,94286,94245,94268,94327,94333,94339,94345,94350,94393,94404,94375,94381,94428,95153,95454,94906,94911,95029,95086,95097,94870,94888,94894,94827,94834,94811,94746,94784,94790,95549,95188,94591,94451,95392,95363,95369,95438,95502,95490,95205,95310,95268,95274,95246,95217,95223,94752,94728,94691,95052,95058,95011,94858,94965,95531,95572,95578,95606,95618,95642,95726,95812,95955,95902,95824,95836,95842,95766,95790,96066,96084,96089,96055,95997,96026,96015,96125,96220,96280,95760,95772,95830,95624,94988,95075,95091,94840,95316,95109,95484,95386,94579,94274,94251,94212,94132,94138,94235,94240,94223,94184,94190,94196,94162,94167,94173,94121,94262,94550,96292,95507,95421,94817,94796,94773,95103,95006,94971,94926,95444,95136,95141,95298,94539,94356,94445,94369,94422,95589,95806,96344,95041,96895,95795,95908,95612,95537,95543,95555,95560,95566,95731,95648,95636,96202,96244,96020,95985,96031,96037,96061,96072,96078,96107,96143,96167,96173,96178,95017,95064,94976,94982,94757,94696,95280,95229,95251,95211,95433,95513,95478,95398,95416,95352,95334,95340,94518,94624,94647,95165,95131,95262,94701,96149,96155,96238,96226,95678,95684,95866,95872,95878,95848,95754,95932,95286,95176,95346,95358,95742,95594,95950,94763,94921,94654,94545,94457,94467,94322,94636,95047,94806,94852,94126,96318,96324,94778,94717,94943,95000,95182,96714,97024,96954,96960,96972,96978,96854,96860,96866,96596,90005,90146,90158,90176,90182,90212,96435,96440,96445,97018,</t>
  </si>
  <si>
    <t>Prime Custom1 94876</t>
  </si>
  <si>
    <t>Prime Custom1 96196</t>
  </si>
  <si>
    <t>Prime Custom1 95690</t>
  </si>
  <si>
    <t>Prime Custom1 96009</t>
  </si>
  <si>
    <t>Prime Custom1 94659</t>
  </si>
  <si>
    <t>Prime Custom1 95410</t>
  </si>
  <si>
    <t>Prime Custom1 94150</t>
  </si>
  <si>
    <t>Prime Custom1 94292</t>
  </si>
  <si>
    <t>Prime Custom1 95115</t>
  </si>
  <si>
    <t>Prime Custom1 94954</t>
  </si>
  <si>
    <t>Prime Custom1 96095</t>
  </si>
  <si>
    <t>Prime Custom1 95584</t>
  </si>
  <si>
    <t>Prime Custom1 95404</t>
  </si>
  <si>
    <t>Prime Custom1 95818</t>
  </si>
  <si>
    <t>Prime Custom1 95304</t>
  </si>
  <si>
    <t>Prime Custom1 94156</t>
  </si>
  <si>
    <t>Prime Custom1 95188</t>
  </si>
  <si>
    <t>Prime Custom1 94451</t>
  </si>
  <si>
    <t>Prime Custom1 95760</t>
  </si>
  <si>
    <t>Prime Custom1 94274</t>
  </si>
  <si>
    <t>Prime Custom1 94262</t>
  </si>
  <si>
    <t>Prime Custom1 95507</t>
  </si>
  <si>
    <t>Prime Custom1 94817</t>
  </si>
  <si>
    <t>Prime Custom1 94796</t>
  </si>
  <si>
    <t>Prime Custom1 95041</t>
  </si>
  <si>
    <t>Prime Custom1 95795</t>
  </si>
  <si>
    <t>Prime Custom1 94647</t>
  </si>
  <si>
    <t>Prime Custom1 95165</t>
  </si>
  <si>
    <t>Prime Custom1 95754</t>
  </si>
  <si>
    <t>Prime Custom1 95286</t>
  </si>
  <si>
    <t>Prime Custom1 95950</t>
  </si>
  <si>
    <t>Prime Custom1 94322</t>
  </si>
  <si>
    <t>Prime Custom1 94852</t>
  </si>
  <si>
    <t>Prime Custom1 96318</t>
  </si>
  <si>
    <t>Prime Custom1 94778</t>
  </si>
  <si>
    <t>Prime Custom1 96714</t>
  </si>
  <si>
    <t>Prime Custom1 96854</t>
  </si>
  <si>
    <t>Prime Custom1 96435</t>
  </si>
  <si>
    <t>Prime Custom1 97018</t>
  </si>
  <si>
    <t>Series Custom1</t>
  </si>
  <si>
    <t>Prime Fund Series MonthlyIG</t>
  </si>
  <si>
    <t>94877,94901,95171,95195,95323,95375,95381,95467,95473,95520,95526,95601,95655,95721,95737,95749,95779,95785,95801,95855,95861,95915,95921,95927,95968,95992,96044,96102,96132,96162,96191,96233,96275,96287,96299,96305,96197,95974,96004,95673,95691,95697,95703,95709,95715,96185,95450,95257,94917,95037,95082,94802,94687,94707,94712,94769,94305,94317,94363,94388,94463,94479,94497,94502,94524,94677,96010,95980,94660,94620,94557,94735,94724,94823,94884,94847,94865,95071,95024,94960,94950,95201,95160,95122,95127,95329,95411,95148,94995,94145,94218,94568,94507,94473,94615,94666,94682,94434,94440,94411,94417,94311,96138,95631,94151,94293,94299,94491,95461,95428,95116,96114,96209,96215,96050,94955,94933,96096,95939,95585,96463,94939,95236,95405,95885,95667,95819,95891,95897,95945,95661,96120,96251,96257,96263,96269,95962,95497,95241,95293,95305,94157,94180,94230,94202,94207,94485,94513,94574,94562,94529,94672,94631,94586,94597,94603,94609,94281,94287,94246,94269,94328,94334,94340,94346,94351,94394,94405,94376,94382,94429,95154,95455,94907,94912,95030,95087,95098,94871,94889,94895,94828,94835,94812,94747,94785,94791,95550,95189,94592,94452,95393,95364,95370,95439,95503,95491,95206,95311,95269,95275,95247,95218,95224,94753,94729,94692,95053,95059,95012,94859,94966,95532,95573,95579,95607,95619,95643,95727,95813,95956,95903,95825,95837,95843,95767,95791,96067,96085,96090,96056,95998,96027,96016,96126,96221,96281,95761,95773,95831,95625,94989,95076,95092,94841,95317,95110,95485,95387,94580,94275,94252,94213,94133,94139,94236,94241,94224,94185,94191,94197,94163,94168,94174,94122,94263,94551,96293,95508,95422,94818,94797,94774,95104,95007,94972,94927,95445,95137,95142,95299,94540,94357,94446,94370,94423,95590,95807,96345,95042,96896,95796,95909,95613,95538,95544,95556,95561,95567,95732,95649,95637,96203,96245,96021,95986,96032,96038,96062,96073,96079,96108,96144,96168,96174,96179,95018,95065,94977,94983,94758,94697,95281,95230,95252,95212,95434,95514,95479,95399,95417,95353,95335,95341,94519,94625,94648,95166,95132,95263,94702,96150,96156,96239,96227,95679,95685,95867,95873,95879,95849,95755,95933,95287,95177,95347,95359,95743,95595,95951,94764,94922,94655,94546,94458,94468,94323,94637,95048,94807,94853,94127,96319,96325,94779,94718,94944,95001,95183,96715,97025,96955,96961,96973,96979,96855,96861,96867,96597,90006,90147,90159,90177,90183,90213,96436,96441,96446,97019,</t>
  </si>
  <si>
    <t>Prime MonthlyIG 94877</t>
  </si>
  <si>
    <t>Prime MonthlyIG 96197</t>
  </si>
  <si>
    <t>Prime MonthlyIG 95691</t>
  </si>
  <si>
    <t>Prime MonthlyIG 96010</t>
  </si>
  <si>
    <t>Prime MonthlyIG 94660</t>
  </si>
  <si>
    <t>Prime MonthlyIG 95411</t>
  </si>
  <si>
    <t>Prime MonthlyIG 94151</t>
  </si>
  <si>
    <t>Prime MonthlyIG 94293</t>
  </si>
  <si>
    <t>Prime MonthlyIG 95116</t>
  </si>
  <si>
    <t>Prime MonthlyIG 94955</t>
  </si>
  <si>
    <t>Prime MonthlyIG 96096</t>
  </si>
  <si>
    <t>Prime MonthlyIG 95585</t>
  </si>
  <si>
    <t>Prime MonthlyIG 95405</t>
  </si>
  <si>
    <t>Prime MonthlyIG 95819</t>
  </si>
  <si>
    <t>Prime MonthlyIG 95305</t>
  </si>
  <si>
    <t>Prime MonthlyIG 94157</t>
  </si>
  <si>
    <t>Prime MonthlyIG 95189</t>
  </si>
  <si>
    <t>Prime MonthlyIG 94452</t>
  </si>
  <si>
    <t>Prime MonthlyIG 95761</t>
  </si>
  <si>
    <t>Prime MonthlyIG 94275</t>
  </si>
  <si>
    <t>Prime MonthlyIG 94263</t>
  </si>
  <si>
    <t>Prime MonthlyIG 95508</t>
  </si>
  <si>
    <t>Prime MonthlyIG 94818</t>
  </si>
  <si>
    <t>Prime MonthlyIG 94797</t>
  </si>
  <si>
    <t>Prime MonthlyIG 95042</t>
  </si>
  <si>
    <t>Prime MonthlyIG 95796</t>
  </si>
  <si>
    <t>Prime MonthlyIG 94648</t>
  </si>
  <si>
    <t>Prime MonthlyIG 95166</t>
  </si>
  <si>
    <t>Prime MonthlyIG 95755</t>
  </si>
  <si>
    <t>Prime MonthlyIG 95287</t>
  </si>
  <si>
    <t>Prime MonthlyIG 95951</t>
  </si>
  <si>
    <t>Prime MonthlyIG 94323</t>
  </si>
  <si>
    <t>Prime MonthlyIG 94853</t>
  </si>
  <si>
    <t>Prime MonthlyIG 96319</t>
  </si>
  <si>
    <t>Prime MonthlyIG 94779</t>
  </si>
  <si>
    <t>Prime MonthlyIG 96715</t>
  </si>
  <si>
    <t>Prime MonthlyIG 96855</t>
  </si>
  <si>
    <t>Prime MonthlyIG 96436</t>
  </si>
  <si>
    <t>Prime MonthlyIG 97019</t>
  </si>
  <si>
    <t>Series MonthlyIG</t>
  </si>
  <si>
    <t>Prime Fund Series Quarterly1</t>
  </si>
  <si>
    <t>94878,94902,95196,95172,95324,95376,95382,95468,95474,95521,95527,95602,95656,95722,95738,95750,95780,95786,95802,95856,95862,95916,95922,95928,95969,95993,96045,96103,96133,96163,96192,96234,96276,96288,96300,96306,96198,96005,95975,95674,95692,95698,95704,95710,95716,96186,95451,95258,95038,95083,94918,94306,94318,94364,94389,94464,94480,94498,94503,94525,94688,94678,94708,94713,94770,94803,95981,96011,94951,94961,94866,94885,94824,94848,95072,95025,95202,95123,95128,95161,95330,94725,94736,94661,94621,94558,87876,88013,88118,88050,88052,88171,88339,88422,88514,88538,88555,88557,88578,88586,88673,88706,88715,88810,88899,88990,88623,88099,88015,87766,87827,87847,87849,87867,94474,94569,94508,94435,94441,94412,94418,94616,94667,94683,94312,94146,94219,95412,95632,95149,94996,96139,94152,88120,88672,88527,88291,88691,89641,94294,94300,94492,95462,95429,89786,89520,89522,89524,87901,95117,96115,96210,96216,96051,94956,94934,95940,96097,96464,94940,95237,95586,86771,88211,88528,88777,88409,95406,95886,95668,95820,95662,95892,95898,95946,95963,96121,96252,96258,96264,96270,95242,95294,95498,95306,86772,86675,86676,86673,86674,93918,94270,94282,94288,94329,94335,94341,94347,94352,94158,94181,94203,94208,94231,94247,94563,94575,94587,94514,94530,94430,94395,94406,94377,94383,94486,94748,94786,94792,94673,94598,94604,94610,94632,88121,89353,89620,89753,89626,95456,95551,94813,94829,94836,94890,94896,94872,94908,94913,95099,95088,95031,95155,95190,94593,94453,93917,94693,94730,94754,89752,89618,89624,89355,88937,95394,95312,95365,95371,95248,95270,95276,95492,95574,95580,95608,95620,95440,95504,95533,95207,95219,95225,95013,95054,95060,94860,94967,96282,96222,96127,96086,96091,95838,95844,95904,96057,96028,96068,96017,95999,95814,95957,95644,95728,95826,95768,95792,95774,95762,95832,94990,94842,95093,95077,95111,95626,95486,95388,95318,94581,94253,94237,94242,94214,94225,94186,94192,94198,94164,94169,94175,94276,94123,94134,94140,89825,89826,89827,89828,87781,94264,94552,96294,88384,95509,95423,89651,94819,95008,94973,94928,95105,95138,95143,95446,95591,95300,96346,95808,94775,94798,94541,94424,94447,94358,94371,95043,87834,87945,88632,88385,88520,88889,96897,96109,96145,96169,96175,96180,96204,96246,95797,95733,95650,96022,96074,96080,96033,96039,96063,95910,95987,95066,95019,95231,95213,94978,94984,95336,95342,95282,95253,95354,95400,95435,95418,95614,95638,95557,95562,95568,95480,95515,95539,95545,88961,89357,89616,89622,89751,93916,94520,94759,94626,94698,94649,94703,88982,95264,95133,95167,95850,95680,95686,95868,95874,95880,96240,96228,96151,96157,95756,95934,88984,88921,89209,89126,88698,95744,95178,95348,95288,95360,95596,89015,93383,94656,94765,94547,94459,94469,94923,95952,95049,94808,94638,94324,93341,88137,88032,87893,94128,94854,96320,96326,89893,89634,89636,94780,94719,94945,95002,95184,96716,97026,96956,96962,96974,96980,96856,96862,96868,90007,90148,90160,90178,90184,90214,87897,87892,88086,88136,87826,87869,96437,96442,96447,97020,87807,87906,90053,89843,89847,89848,89850,90059,90217,90062,90223,89846,89849,89842,89013,88504,89845,90056,90220,89841,88502,89844,</t>
  </si>
  <si>
    <t>Prime Quarterly1 94878</t>
  </si>
  <si>
    <t>Prime Quarterly1 96198</t>
  </si>
  <si>
    <t>Prime Quarterly1 95692</t>
  </si>
  <si>
    <t>Prime Quarterly1 95981</t>
  </si>
  <si>
    <t>Prime Quarterly1 94951</t>
  </si>
  <si>
    <t>Prime Quarterly1 88990</t>
  </si>
  <si>
    <t>Prime Quarterly1 94152</t>
  </si>
  <si>
    <t>Prime Quarterly1 88120</t>
  </si>
  <si>
    <t>Prime Quarterly1 89641</t>
  </si>
  <si>
    <t>Prime Quarterly1 89786</t>
  </si>
  <si>
    <t>Prime Quarterly1 95117</t>
  </si>
  <si>
    <t>Prime Quarterly1 94956</t>
  </si>
  <si>
    <t>Prime Quarterly1 95940</t>
  </si>
  <si>
    <t>Prime Quarterly1 96464</t>
  </si>
  <si>
    <t>Prime Quarterly1 88528</t>
  </si>
  <si>
    <t>Prime Quarterly1 88409</t>
  </si>
  <si>
    <t>Prime Quarterly1 95820</t>
  </si>
  <si>
    <t>Prime Quarterly1 95306</t>
  </si>
  <si>
    <t>Prime Quarterly1 86772</t>
  </si>
  <si>
    <t>Prime Quarterly1 86675</t>
  </si>
  <si>
    <t>Prime Quarterly1 86673</t>
  </si>
  <si>
    <t>Prime Quarterly1 93918</t>
  </si>
  <si>
    <t>Prime Quarterly1 95190</t>
  </si>
  <si>
    <t>Prime Quarterly1 94453</t>
  </si>
  <si>
    <t>Prime Quarterly1 95774</t>
  </si>
  <si>
    <t>Prime Quarterly1 94253</t>
  </si>
  <si>
    <t>Prime Quarterly1 94264</t>
  </si>
  <si>
    <t>Prime Quarterly1 88384</t>
  </si>
  <si>
    <t>Prime Quarterly1 95509</t>
  </si>
  <si>
    <t>Prime Quarterly1 89651</t>
  </si>
  <si>
    <t>Prime Quarterly1 94819</t>
  </si>
  <si>
    <t>Prime Quarterly1 95008</t>
  </si>
  <si>
    <t>Prime Quarterly1 95043</t>
  </si>
  <si>
    <t>Prime Quarterly1 87834</t>
  </si>
  <si>
    <t>Prime Quarterly1 88385</t>
  </si>
  <si>
    <t>Prime Quarterly1 96109</t>
  </si>
  <si>
    <t>Prime Quarterly1 94649</t>
  </si>
  <si>
    <t>Prime Quarterly1 94703</t>
  </si>
  <si>
    <t>Prime Quarterly1 95756</t>
  </si>
  <si>
    <t>Prime Quarterly1 89126</t>
  </si>
  <si>
    <t>Prime Quarterly1 89015</t>
  </si>
  <si>
    <t>Prime Quarterly1 94656</t>
  </si>
  <si>
    <t>Prime Quarterly1 95049</t>
  </si>
  <si>
    <t>Prime Quarterly1 93341</t>
  </si>
  <si>
    <t>Prime Quarterly1 94128</t>
  </si>
  <si>
    <t>Prime Quarterly1 96320</t>
  </si>
  <si>
    <t>Prime Quarterly1 89636</t>
  </si>
  <si>
    <t>Prime Quarterly1 96716</t>
  </si>
  <si>
    <t>Prime Quarterly1 96856</t>
  </si>
  <si>
    <t>Prime Quarterly1 87897</t>
  </si>
  <si>
    <t>Prime Quarterly1 96437</t>
  </si>
  <si>
    <t>Prime Quarterly1 97020</t>
  </si>
  <si>
    <t>Prime Quarterly1 87807</t>
  </si>
  <si>
    <t>Prime Quarterly1 90053</t>
  </si>
  <si>
    <t>Prime Quarterly1 90062</t>
  </si>
  <si>
    <t>Prime Quarterly1 88504</t>
  </si>
  <si>
    <t>Prime Quarterly1 89841</t>
  </si>
  <si>
    <t>Prime Quarterly1 88502</t>
  </si>
  <si>
    <t>Series Quarterly1</t>
  </si>
  <si>
    <t>Prime Fund Series QuarterlyX</t>
  </si>
  <si>
    <t>94879,94903,95173,95197,95325,95377,95383,95469,95475,95522,95528,95603,95657,95723,95739,95751,95781,95787,95803,95857,95863,95917,95923,95929,95970,95994,96046,96104,96134,96164,96193,96235,96277,96289,96301,96307,96199,96006,95976,95675,95693,95699,95705,95711,95717,96187,95452,95259,94919,94771,94804,95039,95084,94307,94319,94365,94390,94465,94481,94499,94504,94526,94689,94679,94709,94714,96012,95982,95073,95124,95129,95026,94962,94825,94849,94952,94886,94867,95331,95203,95162,94726,94737,94662,94559,94622,87877,88014,88051,88053,88172,88119,88340,88423,88515,88539,88556,88558,88579,88587,88674,88707,88811,88716,88900,88506,88624,88991,87828,87848,87850,87868,94617,94475,94570,94668,94684,94509,94436,94442,94413,94419,94313,94220,94147,95413,94997,95150,95633,96140,94153,94295,94301,94493,95430,95463,87902,89521,89523,89525,95118,96116,96211,96217,96052,94957,94935,96098,95941,89043,88784,95587,96465,94941,95238,95442,95407,95669,95887,95893,95899,95821,95947,95663,96253,96259,96265,96271,95964,96122,95499,95243,95295,95307,93630,93633,93631,93629,88736,89354,89627,89621,88122,94159,94182,94271,94283,94289,94204,94209,94232,94248,94431,94396,94407,94378,94384,94330,94336,94342,94348,94353,94487,94515,94531,94564,94576,94588,94599,94605,94611,94633,94749,94674,95552,95457,94909,94914,94873,94891,94897,94837,94830,94814,94787,94793,95156,95089,95100,95032,94881,95191,94594,94694,94731,94454,89619,89625,89356,88938,95220,95226,95249,95208,95313,95271,95277,95395,95366,95372,95534,95505,95441,94861,94755,95014,94968,95055,95061,96283,96128,96223,96087,96092,96029,96069,96058,96018,95645,95621,95609,95493,95575,95581,95769,95729,95839,95845,96000,95815,95958,95827,95793,95905,95833,95775,95763,95487,95627,95078,95094,95112,94991,94843,95389,95319,94582,94254,94238,94243,94215,94226,94277,94187,94193,94199,94165,94170,94176,94124,94135,94141,87767,87776,87777,87782,94265,94553,96295,95424,95510,89652,94820,95034,94929,94974,95009,95139,95144,95106,94776,94799,95447,95301,96347,95592,95809,94652,94448,94542,94359,94367,94372,94425,94832,95044,95027,87835,87946,88633,96898,89358,89617,89623,88962,94521,94699,94627,95020,94979,94985,95067,94760,95283,95355,95337,95343,95214,95254,95232,95436,95401,95419,95516,95481,95540,95546,95558,95563,95569,95798,95911,95988,95615,95639,95651,95734,96247,96205,96023,96064,96075,96081,96034,96040,96170,96176,96181,96110,96146,94650,95134,95168,95265,96152,96158,96229,96241,95681,95687,95851,95869,95875,95881,90012,94704,88983,88600,89349,93443,88244,88196,88061,88922,89210,89350,89382,88985,88887,88812,95935,95757,95745,95597,95289,95349,95361,95179,88920,88711,88585,89383,89351,89127,89157,88992,93384,88919,88813,88841,88888,94657,94750,94548,94460,94470,94924,94766,95953,94809,95050,94325,94639,87786,87811,88100,88057,94129,94855,96321,96327,89635,89637,94720,94781,94946,95003,95185,96717,97027,96957,96963,96975,96981,96857,96863,96869,90008,90149,90161,90179,90185,90215,88236,87971,96438,96443,96448,97021,87931,88378,89928,89931,89924,89936,89933,90054,90218,93592,90060,90063,90224,93509,89926,89932,89929,88989,89934,89014,88046,88243,89935,88631,88505,89930,89925,90221,90057,89927,93510,93190,93192,88503,</t>
  </si>
  <si>
    <t>Prime QuarterlyX 94879</t>
  </si>
  <si>
    <t>Prime QuarterlyX 96199</t>
  </si>
  <si>
    <t>Prime QuarterlyX 95693</t>
  </si>
  <si>
    <t>Prime QuarterlyX 96012</t>
  </si>
  <si>
    <t>Prime QuarterlyX 95073</t>
  </si>
  <si>
    <t>Prime QuarterlyX 88506</t>
  </si>
  <si>
    <t>Prime QuarterlyX 88624</t>
  </si>
  <si>
    <t>Prime QuarterlyX 94153</t>
  </si>
  <si>
    <t>Prime QuarterlyX 94295</t>
  </si>
  <si>
    <t>Prime QuarterlyX 87902</t>
  </si>
  <si>
    <t>Prime QuarterlyX 95118</t>
  </si>
  <si>
    <t>Prime QuarterlyX 94957</t>
  </si>
  <si>
    <t>Prime QuarterlyX 96098</t>
  </si>
  <si>
    <t>Prime QuarterlyX 89043</t>
  </si>
  <si>
    <t>Prime QuarterlyX 88784</t>
  </si>
  <si>
    <t>Prime QuarterlyX 95587</t>
  </si>
  <si>
    <t>Prime QuarterlyX 95407</t>
  </si>
  <si>
    <t>Prime QuarterlyX 95893</t>
  </si>
  <si>
    <t>Prime QuarterlyX 95307</t>
  </si>
  <si>
    <t>Prime QuarterlyX 93630</t>
  </si>
  <si>
    <t>Prime QuarterlyX 93631</t>
  </si>
  <si>
    <t>Prime QuarterlyX 88736</t>
  </si>
  <si>
    <t>Prime QuarterlyX 89354</t>
  </si>
  <si>
    <t>Prime QuarterlyX 94881</t>
  </si>
  <si>
    <t>Prime QuarterlyX 94694</t>
  </si>
  <si>
    <t>Prime QuarterlyX 95833</t>
  </si>
  <si>
    <t>Prime QuarterlyX 94254</t>
  </si>
  <si>
    <t>Prime QuarterlyX 94265</t>
  </si>
  <si>
    <t>Prime QuarterlyX 95424</t>
  </si>
  <si>
    <t>Prime QuarterlyX 89652</t>
  </si>
  <si>
    <t>Prime QuarterlyX 94820</t>
  </si>
  <si>
    <t>Prime QuarterlyX 94929</t>
  </si>
  <si>
    <t>Prime QuarterlyX 94832</t>
  </si>
  <si>
    <t>Prime QuarterlyX 87835</t>
  </si>
  <si>
    <t>Prime QuarterlyX 89358</t>
  </si>
  <si>
    <t>Prime QuarterlyX 94650</t>
  </si>
  <si>
    <t>Prime QuarterlyX 95134</t>
  </si>
  <si>
    <t>Prime QuarterlyX 88922</t>
  </si>
  <si>
    <t>Prime QuarterlyX 95745</t>
  </si>
  <si>
    <t>Prime QuarterlyX 89157</t>
  </si>
  <si>
    <t>Prime QuarterlyX 94657</t>
  </si>
  <si>
    <t>Prime QuarterlyX 94809</t>
  </si>
  <si>
    <t>Prime QuarterlyX 87786</t>
  </si>
  <si>
    <t>Prime QuarterlyX 94129</t>
  </si>
  <si>
    <t>Prime QuarterlyX 96321</t>
  </si>
  <si>
    <t>Prime QuarterlyX 89637</t>
  </si>
  <si>
    <t>Prime QuarterlyX 96717</t>
  </si>
  <si>
    <t>Prime QuarterlyX 96857</t>
  </si>
  <si>
    <t>Prime QuarterlyX 88236</t>
  </si>
  <si>
    <t>Prime QuarterlyX 96438</t>
  </si>
  <si>
    <t>Prime QuarterlyX 97021</t>
  </si>
  <si>
    <t>Prime QuarterlyX 87931</t>
  </si>
  <si>
    <t>Prime QuarterlyX 89928</t>
  </si>
  <si>
    <t>Prime QuarterlyX 90063</t>
  </si>
  <si>
    <t>Prime QuarterlyX 88243</t>
  </si>
  <si>
    <t>Prime QuarterlyX 89927</t>
  </si>
  <si>
    <t>Prime QuarterlyX 93510</t>
  </si>
  <si>
    <t>Prime QuarterlyX 93190</t>
  </si>
  <si>
    <t>Series QuarterlyX</t>
  </si>
  <si>
    <t>Prime Fund Series Q364</t>
  </si>
  <si>
    <t>94880,94904,95174,95198,95326,95378,95384,95470,95476,95523,95529,95604,95658,95724,95740,95752,95782,95788,95804,95858,95864,95918,95924,95930,95971,95995,96047,96105,96135,96165,96194,96236,96278,96302,96308,96290,96200,96007,95977,95676,95694,95700,95706,95712,95718,95260,94482,94715,94320,94308,94366,94391,96188,96013,95983,88213,88540,88541,88542,88548,88500,88613,94738,94663,94850,94868,94963,95163,95332,95414,95634,94998,95151,94669,94476,94510,94571,94414,94420,94437,94443,94314,94148,94221,96141,94154,88516,88596,88954,89056,88267,88344,88489,94296,94302,94494,95464,95431,95119,96117,96212,96218,96053,94936,95942,96099,95888,95408,95670,95664,95500,95244,95296,95894,95900,95822,96123,95948,95965,96254,96260,96266,96272,95308,93634,93632,94284,94290,94233,94249,94272,94160,94331,94337,94343,94354,94408,94379,94385,95458,95553,94874,94892,94898,95157,95033,95101,94516,94488,94210,94577,94565,94589,94600,94606,94612,94634,94788,94794,94815,94831,94838,95192,95209,95221,95227,95314,95272,95278,95367,95396,95610,95576,95582,95535,95646,95622,95494,94732,94862,94455,95056,95062,95015,94969,96284,96093,96059,96070,95959,96001,96129,96224,95828,95840,95846,95770,95816,95906,95764,95776,95834,95079,95095,94992,95113,94583,94844,95628,95488,95390,95320,94171,94177,94188,94194,94227,94136,94142,94278,89381,94266,94554,96296,95425,95511,95302,94543,95145,95107,94930,94449,94426,94360,94373,96348,95810,95045,96899,96248,95912,95989,96206,96171,96182,96147,96024,96035,96041,96076,96082,96111,95068,94980,94986,95021,94628,94761,95284,95233,95215,95402,95356,95338,95344,95517,95564,95570,95616,95482,95541,95547,95640,95652,94651,95682,95688,95266,80618,88250,88256,88271,88282,88292,88299,88495,88466,88476,88374,88447,88675,88601,88521,88148,88158,88186,96153,96159,96230,95870,95876,95882,95852,96242,96341,95758,95936,88646,88730,88737,88823,89006,88454,88347,89249,89518,89517,88358,95290,95350,95598,95180,95746,89101,89283,90013,94130,94856,96322,96328,94782,94721,95186,95004,94947,96718,97028,96958,96964,96976,96982,96858,96864,96870,90009,90150,90162,90180,90186,90216,97022,90055,90061,90219,90064,89807,90225,89793,90058,89809,90222,89808,89794,93191,93193,</t>
  </si>
  <si>
    <t>Prime Q364 94880</t>
  </si>
  <si>
    <t>Prime Q364 96200</t>
  </si>
  <si>
    <t>Prime Q364 95694</t>
  </si>
  <si>
    <t>Prime Q364 96013</t>
  </si>
  <si>
    <t>Prime Q364 88213</t>
  </si>
  <si>
    <t>Prime Q364 95414</t>
  </si>
  <si>
    <t>Prime Q364 94154</t>
  </si>
  <si>
    <t>Prime Q364 88516</t>
  </si>
  <si>
    <t>Prime Q364 94296</t>
  </si>
  <si>
    <t>Prime Q364 95119</t>
  </si>
  <si>
    <t>Prime Q364 94936</t>
  </si>
  <si>
    <t>Prime Q364 95942</t>
  </si>
  <si>
    <t>Prime Q364 95888</t>
  </si>
  <si>
    <t>Prime Q364 95664</t>
  </si>
  <si>
    <t>Prime Q364 95308</t>
  </si>
  <si>
    <t>Prime Q364 93634</t>
  </si>
  <si>
    <t>Prime Q364 93632</t>
  </si>
  <si>
    <t>Prime Q364 94284</t>
  </si>
  <si>
    <t>Prime Q364 95192</t>
  </si>
  <si>
    <t>Prime Q364 95209</t>
  </si>
  <si>
    <t>Prime Q364 95764</t>
  </si>
  <si>
    <t>Prime Q364 94171</t>
  </si>
  <si>
    <t>Prime Q364 94266</t>
  </si>
  <si>
    <t>Prime Q364 95425</t>
  </si>
  <si>
    <t>Prime Q364 95302</t>
  </si>
  <si>
    <t>Prime Q364 95045</t>
  </si>
  <si>
    <t>Prime Q364 96248</t>
  </si>
  <si>
    <t>Prime Q364 94651</t>
  </si>
  <si>
    <t>Prime Q364 95682</t>
  </si>
  <si>
    <t>Prime Q364 96341</t>
  </si>
  <si>
    <t>Prime Q364 89517</t>
  </si>
  <si>
    <t>Prime Q364 89101</t>
  </si>
  <si>
    <t>Prime Q364 94130</t>
  </si>
  <si>
    <t>Prime Q364 96322</t>
  </si>
  <si>
    <t>Prime Q364 94782</t>
  </si>
  <si>
    <t>Prime Q364 96718</t>
  </si>
  <si>
    <t>Prime Q364 96858</t>
  </si>
  <si>
    <t>Prime Q364 97022</t>
  </si>
  <si>
    <t>Prime Q364 90055</t>
  </si>
  <si>
    <t>Prime Q364 90064</t>
  </si>
  <si>
    <t>Prime Q364 90058</t>
  </si>
  <si>
    <t>Prime Q364 89808</t>
  </si>
  <si>
    <t>Prime Q364 93191</t>
  </si>
  <si>
    <t>Series Q364</t>
  </si>
  <si>
    <t>Prime Fund Series A1</t>
  </si>
  <si>
    <t>97010,97011,97012,97013,97014,97015,97016,</t>
  </si>
  <si>
    <t>Prime A1 97010</t>
  </si>
  <si>
    <t>Series A1</t>
  </si>
  <si>
    <t>Prime Fund Series 2YIG</t>
  </si>
  <si>
    <t>96683,96684,96685,96686,96687,96688,96689,96690,96691,96677,96681,96682,96680,96678,96679,96665,96666,96667,96668,96669,96670,96671,96672,96673,96674,96675,96676,96660,96661,96662,96663,96664,96655,96656,96657,96658,96659,96649,96650,96651,96652,96653,96654,96648,</t>
  </si>
  <si>
    <t>Prime 2YIG 96683</t>
  </si>
  <si>
    <t>Prime 2YIG 96677</t>
  </si>
  <si>
    <t>Prime 2YIG 96681</t>
  </si>
  <si>
    <t>Prime 2YIG 96682</t>
  </si>
  <si>
    <t>Prime 2YIG 96678</t>
  </si>
  <si>
    <t>Prime 2YIG 96665</t>
  </si>
  <si>
    <t>Prime 2YIG 96660</t>
  </si>
  <si>
    <t>Prime 2YIG 96655</t>
  </si>
  <si>
    <t>Prime 2YIG 96649</t>
  </si>
  <si>
    <t>Prime 2YIG 96648</t>
  </si>
  <si>
    <t>SOFR3</t>
  </si>
  <si>
    <t>IBKR U9042633</t>
  </si>
  <si>
    <t>Series 2YIG</t>
  </si>
  <si>
    <t>*</t>
  </si>
  <si>
    <t>912796ZH5</t>
  </si>
  <si>
    <t>Form PF Stuff</t>
  </si>
  <si>
    <t>NAV</t>
  </si>
  <si>
    <t xml:space="preserve">Owned mmfs </t>
  </si>
  <si>
    <t>Margin Held (mmfs)</t>
  </si>
  <si>
    <t>Cash Held</t>
  </si>
  <si>
    <t>Expenses accrued</t>
  </si>
  <si>
    <t>TBILLS</t>
  </si>
  <si>
    <t>Margin Posted</t>
  </si>
  <si>
    <t>TOTAL Liabilities Accrued as of 12/31</t>
  </si>
  <si>
    <t>Prime M</t>
  </si>
  <si>
    <t>Prime C1</t>
  </si>
  <si>
    <t>Prime MIG</t>
  </si>
  <si>
    <t>Prime Q1</t>
  </si>
  <si>
    <t>Prime QX</t>
  </si>
  <si>
    <t>Prime Q364</t>
  </si>
  <si>
    <t>Prime A1</t>
  </si>
  <si>
    <t>Prime EXP</t>
  </si>
  <si>
    <t>Prime 2YIG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</si>
</sst>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MS Sans Serif"/>
    </font>
    <font>
      <sz val="10"/>
      <color theme="0" tint="-0.149998474074526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MS Sans Serif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Alignment="1">
      <alignment horizontal="center"/>
    </xf>
    <xf numFmtId="0" fontId="1" fillId="2" borderId="4" xfId="0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Alignment="1">
      <alignment horizontal="center"/>
    </xf>
    <xf numFmtId="43" fontId="1" fillId="2" borderId="0" xfId="1" applyFont="1" applyFill="1" applyBorder="1"/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2" fillId="2" borderId="0" xfId="0" applyNumberFormat="1" applyFont="1" applyFill="1"/>
    <xf numFmtId="43" fontId="6" fillId="2" borderId="5" xfId="1" applyFont="1" applyFill="1" applyBorder="1"/>
    <xf numFmtId="0" fontId="6" fillId="2" borderId="0" xfId="0" applyFont="1" applyFill="1" applyAlignment="1">
      <alignment horizontal="right"/>
    </xf>
    <xf numFmtId="0" fontId="1" fillId="2" borderId="7" xfId="0" applyFont="1" applyFill="1" applyBorder="1" applyAlignment="1">
      <alignment horizontal="center"/>
    </xf>
    <xf numFmtId="43" fontId="1" fillId="2" borderId="0" xfId="4" applyFill="1"/>
    <xf numFmtId="0" fontId="6" fillId="2" borderId="4" xfId="0" applyFont="1" applyFill="1" applyBorder="1"/>
    <xf numFmtId="43" fontId="2" fillId="2" borderId="0" xfId="1" applyFont="1" applyFill="1" applyBorder="1"/>
    <xf numFmtId="0" fontId="2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43" fontId="1" fillId="3" borderId="0" xfId="4" applyFill="1"/>
    <xf numFmtId="0" fontId="0" fillId="3" borderId="11" xfId="0" applyFill="1" applyBorder="1"/>
    <xf numFmtId="0" fontId="0" fillId="3" borderId="12" xfId="0" applyFill="1" applyBorder="1"/>
    <xf numFmtId="43" fontId="1" fillId="3" borderId="0" xfId="4" applyFill="1" applyBorder="1"/>
    <xf numFmtId="43" fontId="1" fillId="3" borderId="4" xfId="4" applyFill="1" applyBorder="1"/>
    <xf numFmtId="43" fontId="1" fillId="3" borderId="0" xfId="1" applyFont="1" applyFill="1" applyBorder="1"/>
    <xf numFmtId="43" fontId="1" fillId="3" borderId="0" xfId="0" applyNumberFormat="1" applyFont="1" applyFill="1"/>
    <xf numFmtId="0" fontId="2" fillId="3" borderId="13" xfId="0" applyFont="1" applyFill="1" applyBorder="1"/>
    <xf numFmtId="0" fontId="2" fillId="3" borderId="4" xfId="0" applyFont="1" applyFill="1" applyBorder="1"/>
    <xf numFmtId="0" fontId="8" fillId="0" borderId="0" xfId="3" applyFont="1"/>
    <xf numFmtId="0" fontId="9" fillId="0" borderId="0" xfId="3" applyFont="1"/>
    <xf numFmtId="0" fontId="1" fillId="0" borderId="0" xfId="3"/>
    <xf numFmtId="0" fontId="2" fillId="0" borderId="0" xfId="3" applyFont="1"/>
    <xf numFmtId="0" fontId="0" fillId="0" borderId="0" xfId="0"/>
    <xf numFmtId="0" fontId="1" fillId="0" borderId="0" xfId="0" applyFont="1"/>
    <xf numFmtId="43" fontId="2" fillId="3" borderId="0" xfId="1" applyFont="1" applyFill="1"/>
    <xf numFmtId="43" fontId="1" fillId="3" borderId="0" xfId="1" applyFont="1" applyFill="1" applyAlignment="1">
      <alignment horizontal="center"/>
    </xf>
    <xf numFmtId="43" fontId="2" fillId="3" borderId="0" xfId="1" applyFont="1" applyFill="1" applyBorder="1"/>
    <xf numFmtId="43" fontId="1" fillId="3" borderId="0" xfId="1" applyFont="1" applyFill="1" applyBorder="1" applyAlignment="1">
      <alignment horizontal="center"/>
    </xf>
    <xf numFmtId="7" fontId="1" fillId="3" borderId="0" xfId="1" applyNumberFormat="1" applyFont="1" applyFill="1" applyBorder="1"/>
    <xf numFmtId="7" fontId="1" fillId="2" borderId="0" xfId="4" applyNumberFormat="1" applyFill="1"/>
    <xf numFmtId="7" fontId="1" fillId="2" borderId="4" xfId="4" applyNumberFormat="1" applyFill="1" applyBorder="1"/>
    <xf numFmtId="0" fontId="0" fillId="2" borderId="14" xfId="0" applyFill="1" applyBorder="1"/>
    <xf numFmtId="0" fontId="10" fillId="4" borderId="2" xfId="0" applyFont="1" applyFill="1" applyBorder="1"/>
    <xf numFmtId="43" fontId="0" fillId="2" borderId="15" xfId="4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0" fillId="2" borderId="16" xfId="0" applyFill="1" applyBorder="1"/>
    <xf numFmtId="43" fontId="6" fillId="2" borderId="17" xfId="0" applyNumberFormat="1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0" fillId="2" borderId="20" xfId="0" applyFill="1" applyBorder="1"/>
    <xf numFmtId="0" fontId="1" fillId="2" borderId="0" xfId="0" quotePrefix="1" applyFont="1" applyFill="1"/>
    <xf numFmtId="166" fontId="6" fillId="2" borderId="19" xfId="6" applyNumberFormat="1" applyFont="1" applyFill="1" applyBorder="1"/>
    <xf numFmtId="0" fontId="6" fillId="2" borderId="20" xfId="0" applyFont="1" applyFill="1" applyBorder="1"/>
    <xf numFmtId="8" fontId="1" fillId="2" borderId="0" xfId="4" applyNumberFormat="1" applyFont="1" applyFill="1"/>
    <xf numFmtId="8" fontId="1" fillId="2" borderId="0" xfId="4" applyNumberFormat="1" applyFont="1" applyFill="1" applyBorder="1"/>
    <xf numFmtId="43" fontId="1" fillId="2" borderId="0" xfId="4" applyFont="1" applyFill="1"/>
    <xf numFmtId="43" fontId="1" fillId="2" borderId="3" xfId="4" applyFont="1" applyFill="1" applyBorder="1"/>
    <xf numFmtId="19" fontId="1" fillId="2" borderId="0" xfId="0" applyNumberFormat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4" applyNumberFormat="1" applyFont="1" applyFill="1"/>
    <xf numFmtId="7" fontId="1" fillId="2" borderId="4" xfId="0" applyNumberFormat="1" applyFont="1" applyFill="1" applyBorder="1"/>
    <xf numFmtId="8" fontId="1" fillId="5" borderId="4" xfId="4" applyNumberFormat="1" applyFont="1" applyFill="1" applyBorder="1"/>
    <xf numFmtId="43" fontId="1" fillId="6" borderId="0" xfId="4" applyFont="1" applyFill="1"/>
    <xf numFmtId="43" fontId="6" fillId="2" borderId="0" xfId="4" applyFont="1" applyFill="1"/>
    <xf numFmtId="0" fontId="6" fillId="2" borderId="3" xfId="0" applyFont="1" applyFill="1" applyBorder="1"/>
    <xf numFmtId="43" fontId="1" fillId="2" borderId="0" xfId="0" applyNumberFormat="1" applyFont="1" applyFill="1"/>
    <xf numFmtId="43" fontId="6" fillId="2" borderId="9" xfId="4" applyFont="1" applyFill="1" applyBorder="1"/>
    <xf numFmtId="43" fontId="6" fillId="2" borderId="1" xfId="4" applyFont="1" applyFill="1" applyBorder="1"/>
    <xf numFmtId="43" fontId="1" fillId="2" borderId="1" xfId="4" applyFont="1" applyFill="1" applyBorder="1"/>
    <xf numFmtId="43" fontId="1" fillId="2" borderId="1" xfId="0" applyNumberFormat="1" applyFont="1" applyFill="1" applyBorder="1"/>
    <xf numFmtId="43" fontId="6" fillId="2" borderId="0" xfId="4" applyFont="1" applyFill="1" applyBorder="1"/>
    <xf numFmtId="7" fontId="1" fillId="7" borderId="0" xfId="5" applyNumberFormat="1" applyFont="1" applyFill="1"/>
    <xf numFmtId="44" fontId="0" fillId="2" borderId="0" xfId="5" applyFont="1" applyFill="1"/>
    <xf numFmtId="43" fontId="1" fillId="7" borderId="0" xfId="4" applyFont="1" applyFill="1"/>
    <xf numFmtId="7" fontId="0" fillId="2" borderId="0" xfId="0" applyNumberFormat="1" applyFill="1"/>
    <xf numFmtId="43" fontId="0" fillId="2" borderId="0" xfId="4" applyFont="1" applyFill="1"/>
    <xf numFmtId="44" fontId="1" fillId="2" borderId="0" xfId="0" applyNumberFormat="1" applyFont="1" applyFill="1"/>
    <xf numFmtId="167" fontId="1" fillId="2" borderId="0" xfId="6" applyNumberFormat="1" applyFont="1" applyFill="1"/>
    <xf numFmtId="166" fontId="1" fillId="2" borderId="0" xfId="6" applyNumberFormat="1" applyFont="1" applyFill="1"/>
    <xf numFmtId="0" fontId="6" fillId="2" borderId="12" xfId="0" applyFont="1" applyFill="1" applyBorder="1"/>
    <xf numFmtId="0" fontId="1" fillId="2" borderId="12" xfId="0" applyFont="1" applyFill="1" applyBorder="1"/>
    <xf numFmtId="43" fontId="6" fillId="2" borderId="12" xfId="4" applyFont="1" applyFill="1" applyBorder="1"/>
    <xf numFmtId="0" fontId="1" fillId="2" borderId="4" xfId="0" applyFont="1" applyFill="1" applyBorder="1" applyAlignment="1">
      <alignment horizontal="left"/>
    </xf>
    <xf numFmtId="43" fontId="1" fillId="2" borderId="4" xfId="4" applyFont="1" applyFill="1" applyBorder="1"/>
    <xf numFmtId="44" fontId="1" fillId="7" borderId="0" xfId="5" applyFont="1" applyFill="1"/>
    <xf numFmtId="7" fontId="1" fillId="0" borderId="0" xfId="4" applyNumberFormat="1" applyFont="1" applyFill="1"/>
    <xf numFmtId="2" fontId="1" fillId="2" borderId="0" xfId="0" applyNumberFormat="1" applyFont="1" applyFill="1"/>
    <xf numFmtId="44" fontId="0" fillId="2" borderId="0" xfId="0" applyNumberFormat="1" applyFill="1"/>
    <xf numFmtId="43" fontId="6" fillId="2" borderId="0" xfId="0" applyNumberFormat="1" applyFont="1" applyFill="1"/>
    <xf numFmtId="8" fontId="6" fillId="7" borderId="0" xfId="4" applyNumberFormat="1" applyFont="1" applyFill="1"/>
    <xf numFmtId="7" fontId="1" fillId="2" borderId="0" xfId="4" applyNumberFormat="1" applyFont="1" applyFill="1"/>
    <xf numFmtId="43" fontId="6" fillId="2" borderId="5" xfId="4" applyFont="1" applyFill="1" applyBorder="1"/>
    <xf numFmtId="164" fontId="1" fillId="2" borderId="0" xfId="4" applyNumberFormat="1" applyFont="1" applyFill="1"/>
    <xf numFmtId="165" fontId="1" fillId="2" borderId="0" xfId="6" applyNumberFormat="1" applyFont="1" applyFill="1"/>
    <xf numFmtId="43" fontId="2" fillId="3" borderId="0" xfId="0" applyNumberFormat="1" applyFont="1" applyFill="1"/>
    <xf numFmtId="0" fontId="8" fillId="2" borderId="0" xfId="0" applyFont="1" applyFill="1"/>
    <xf numFmtId="7" fontId="2" fillId="0" borderId="0" xfId="0" applyNumberFormat="1" applyFont="1"/>
    <xf numFmtId="43" fontId="2" fillId="0" borderId="0" xfId="1" applyFont="1"/>
    <xf numFmtId="4" fontId="6" fillId="2" borderId="0" xfId="0" applyNumberFormat="1" applyFont="1" applyFill="1"/>
    <xf numFmtId="43" fontId="1" fillId="0" borderId="0" xfId="4" applyFont="1" applyFill="1"/>
    <xf numFmtId="0" fontId="13" fillId="0" borderId="0" xfId="0" applyFont="1"/>
    <xf numFmtId="0" fontId="3" fillId="0" borderId="0" xfId="0" applyFont="1"/>
    <xf numFmtId="0" fontId="14" fillId="0" borderId="11" xfId="0" applyFont="1" applyBorder="1"/>
    <xf numFmtId="0" fontId="14" fillId="0" borderId="12" xfId="0" applyFont="1" applyBorder="1"/>
    <xf numFmtId="0" fontId="14" fillId="0" borderId="21" xfId="0" applyFont="1" applyBorder="1"/>
    <xf numFmtId="168" fontId="14" fillId="0" borderId="13" xfId="4" applyNumberFormat="1" applyFont="1" applyBorder="1"/>
    <xf numFmtId="168" fontId="14" fillId="0" borderId="4" xfId="4" applyNumberFormat="1" applyFont="1" applyBorder="1"/>
    <xf numFmtId="168" fontId="14" fillId="0" borderId="22" xfId="4" applyNumberFormat="1" applyFont="1" applyBorder="1"/>
    <xf numFmtId="0" fontId="14" fillId="0" borderId="0" xfId="0" applyFont="1"/>
    <xf numFmtId="168" fontId="14" fillId="0" borderId="0" xfId="4" applyNumberFormat="1" applyFont="1" applyBorder="1"/>
    <xf numFmtId="0" fontId="0" fillId="0" borderId="0" xfId="0" applyAlignment="1">
      <alignment horizontal="right"/>
    </xf>
    <xf numFmtId="168" fontId="14" fillId="2" borderId="23" xfId="4" applyNumberFormat="1" applyFont="1" applyFill="1" applyBorder="1"/>
    <xf numFmtId="168" fontId="14" fillId="2" borderId="24" xfId="4" applyNumberFormat="1" applyFont="1" applyFill="1" applyBorder="1"/>
    <xf numFmtId="168" fontId="14" fillId="2" borderId="25" xfId="4" applyNumberFormat="1" applyFont="1" applyFill="1" applyBorder="1"/>
    <xf numFmtId="168" fontId="14" fillId="2" borderId="26" xfId="4" applyNumberFormat="1" applyFont="1" applyFill="1" applyBorder="1"/>
    <xf numFmtId="168" fontId="14" fillId="2" borderId="27" xfId="4" applyNumberFormat="1" applyFont="1" applyFill="1" applyBorder="1"/>
    <xf numFmtId="168" fontId="14" fillId="2" borderId="0" xfId="4" applyNumberFormat="1" applyFont="1" applyFill="1" applyBorder="1"/>
    <xf numFmtId="168" fontId="14" fillId="2" borderId="3" xfId="4" applyNumberFormat="1" applyFont="1" applyFill="1" applyBorder="1"/>
    <xf numFmtId="168" fontId="14" fillId="2" borderId="28" xfId="4" applyNumberFormat="1" applyFont="1" applyFill="1" applyBorder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8" fontId="14" fillId="2" borderId="29" xfId="0" applyNumberFormat="1" applyFont="1" applyFill="1" applyBorder="1"/>
    <xf numFmtId="168" fontId="14" fillId="2" borderId="1" xfId="0" applyNumberFormat="1" applyFont="1" applyFill="1" applyBorder="1"/>
    <xf numFmtId="168" fontId="14" fillId="2" borderId="10" xfId="0" applyNumberFormat="1" applyFont="1" applyFill="1" applyBorder="1"/>
    <xf numFmtId="0" fontId="2" fillId="0" borderId="30" xfId="0" applyFont="1" applyBorder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5" fontId="6" fillId="2" borderId="0" xfId="0" applyNumberFormat="1" applyFont="1" applyFill="1"/>
    <xf numFmtId="8" fontId="6" fillId="2" borderId="0" xfId="4" applyNumberFormat="1" applyFont="1" applyFill="1"/>
    <xf numFmtId="8" fontId="6" fillId="2" borderId="0" xfId="4" applyNumberFormat="1" applyFont="1" applyFill="1" applyBorder="1"/>
  </cellXfs>
  <cellStyles count="7">
    <cellStyle name="Comma" xfId="1" builtinId="3"/>
    <cellStyle name="Comma 2" xfId="4" xr:uid="{1AE08256-1F34-4ACA-9C33-7C8E70977BA1}"/>
    <cellStyle name="Currency 2" xfId="5" xr:uid="{B560269F-3270-4908-ABF7-40941DBF3A97}"/>
    <cellStyle name="Normal" xfId="0" builtinId="0"/>
    <cellStyle name="Normal 2" xfId="2" xr:uid="{2D4EC046-8C8F-4268-9754-88904D76088B}"/>
    <cellStyle name="Normal 3" xfId="3" xr:uid="{F39ADE39-8704-4159-9B89-4E663CD39633}"/>
    <cellStyle name="Percent 2" xfId="6" xr:uid="{C09FB721-2281-4C33-9262-4A7BCCDAF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647700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0CE9F-92EE-4FA1-9313-3780D421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7731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1123950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8937E-BE36-4A7D-9EAF-92457E2C0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282574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BCD18B-316E-42F3-887B-6B9EABEC7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187324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A2D7A5-048A-4AFB-A4F8-2AB83C32E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234949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1AF30D-1663-4385-B610-A11E8A546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139699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D6532-84FD-4340-BE81-5D406372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891381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FF8B4A-A4B6-4532-B7E4-B94BEC35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103980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8D0805-A7BE-4DD9-8C8B-E7D0BDBA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139699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2A11A-2633-4972-A889-4A17B0BAA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05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F6A8-3EAE-4009-8001-C486119050FA}">
  <sheetPr codeName="Sheet3"/>
  <dimension ref="A1:BF106"/>
  <sheetViews>
    <sheetView showGridLines="0" topLeftCell="A25" zoomScale="80" zoomScaleNormal="80" workbookViewId="0">
      <selection activeCell="N56" sqref="N56"/>
    </sheetView>
  </sheetViews>
  <sheetFormatPr defaultColWidth="9.140625" defaultRowHeight="15" customHeight="1" x14ac:dyDescent="0.15"/>
  <cols>
    <col min="1" max="1" width="19.140625" style="1" customWidth="1"/>
    <col min="2" max="2" width="14.7109375" style="1" customWidth="1"/>
    <col min="3" max="3" width="12.5703125" style="1" customWidth="1"/>
    <col min="4" max="4" width="15.140625" style="1" bestFit="1" customWidth="1"/>
    <col min="5" max="5" width="18.85546875" style="1" bestFit="1" customWidth="1"/>
    <col min="6" max="7" width="3.7109375" style="1" customWidth="1"/>
    <col min="8" max="8" width="13.28515625" style="1" customWidth="1"/>
    <col min="9" max="9" width="10" style="1" customWidth="1"/>
    <col min="10" max="10" width="7" style="1" bestFit="1" customWidth="1"/>
    <col min="11" max="11" width="10.5703125" style="1" bestFit="1" customWidth="1"/>
    <col min="12" max="12" width="15.85546875" style="1" bestFit="1" customWidth="1"/>
    <col min="13" max="13" width="14.5703125" style="1" bestFit="1" customWidth="1"/>
    <col min="14" max="14" width="16.42578125" style="1" bestFit="1" customWidth="1"/>
    <col min="15" max="15" width="12.85546875" style="1" bestFit="1" customWidth="1"/>
    <col min="16" max="16" width="15.5703125" style="1" bestFit="1" customWidth="1"/>
    <col min="17" max="17" width="15.28515625" style="1" customWidth="1"/>
    <col min="18" max="18" width="25.140625" style="1" bestFit="1" customWidth="1"/>
    <col min="19" max="19" width="22.42578125" style="1" customWidth="1"/>
    <col min="20" max="20" width="12" style="1" bestFit="1" customWidth="1"/>
    <col min="21" max="21" width="13.85546875" style="1" customWidth="1"/>
    <col min="22" max="22" width="15.85546875" style="1" customWidth="1"/>
    <col min="23" max="23" width="13.7109375" style="1" customWidth="1"/>
    <col min="24" max="24" width="15" style="1" customWidth="1"/>
    <col min="25" max="25" width="15.42578125" style="1" customWidth="1"/>
    <col min="26" max="26" width="14.28515625" style="1" customWidth="1"/>
    <col min="27" max="27" width="17" style="1" customWidth="1"/>
    <col min="28" max="28" width="18.42578125" style="1" customWidth="1"/>
    <col min="29" max="16384" width="9.140625" style="1"/>
  </cols>
  <sheetData>
    <row r="1" spans="1:58" ht="49.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58" ht="24.75" thickTop="1" thickBot="1" x14ac:dyDescent="0.4">
      <c r="A2" s="3" t="s">
        <v>16</v>
      </c>
      <c r="B2" s="4"/>
      <c r="C2" s="4"/>
      <c r="D2" s="3" t="s">
        <v>41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8" ht="15" customHeight="1" thickTop="1" x14ac:dyDescent="0.2">
      <c r="A3" s="7" t="s">
        <v>14</v>
      </c>
      <c r="B3" s="10">
        <v>44926</v>
      </c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8" ht="15" customHeight="1" x14ac:dyDescent="0.2">
      <c r="A4" s="7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8" ht="15" customHeight="1" x14ac:dyDescent="0.2">
      <c r="A5" s="7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ht="15" customHeight="1" x14ac:dyDescent="0.2">
      <c r="A6" s="7"/>
      <c r="B6" s="8"/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5"/>
      <c r="O6" s="5"/>
      <c r="P6" s="5"/>
      <c r="Q6" s="43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</row>
    <row r="7" spans="1:58" ht="15" customHeight="1" x14ac:dyDescent="0.2">
      <c r="A7" s="16" t="s">
        <v>0</v>
      </c>
      <c r="F7" s="12"/>
      <c r="G7" s="22"/>
      <c r="H7" s="7"/>
      <c r="I7" s="7"/>
      <c r="J7" s="7"/>
      <c r="K7" s="7"/>
      <c r="L7" s="7"/>
      <c r="M7" s="7"/>
      <c r="Q7" s="38"/>
      <c r="R7" s="39" t="s">
        <v>26</v>
      </c>
      <c r="S7" s="45">
        <v>1904738828.219167</v>
      </c>
      <c r="T7" s="39" t="s">
        <v>25</v>
      </c>
      <c r="U7" s="39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58" ht="15" customHeight="1" x14ac:dyDescent="0.2">
      <c r="B8" s="150" t="s">
        <v>5</v>
      </c>
      <c r="C8" s="151"/>
      <c r="D8" s="151"/>
      <c r="E8" s="152"/>
      <c r="F8" s="7"/>
      <c r="G8" s="23"/>
      <c r="H8" s="7"/>
      <c r="I8" s="7"/>
      <c r="J8" s="7"/>
      <c r="K8" s="7"/>
      <c r="L8" s="7"/>
      <c r="M8" s="7"/>
      <c r="Q8" s="38"/>
      <c r="R8" s="39"/>
      <c r="S8" s="46">
        <f>SUM(U8:BC8)</f>
        <v>1904781012.4316583</v>
      </c>
      <c r="T8" s="39" t="s">
        <v>27</v>
      </c>
      <c r="U8" s="39"/>
      <c r="V8" s="119">
        <f>'Series Monthly'!H4</f>
        <v>543384167.11143112</v>
      </c>
      <c r="W8" s="119">
        <f>'Series Custom1'!H4</f>
        <v>73148839.886473164</v>
      </c>
      <c r="X8" s="119">
        <f>'Series MonthlyIG'!H4</f>
        <v>207447235.44722748</v>
      </c>
      <c r="Y8" s="119">
        <f>'Series Quarterly1'!H4</f>
        <v>581115179.71199644</v>
      </c>
      <c r="Z8" s="119">
        <f>'Series QuarterlyX'!H4</f>
        <v>245134935.55086631</v>
      </c>
      <c r="AA8" s="119">
        <f>'Series Q364'!H4</f>
        <v>92484091.834496751</v>
      </c>
      <c r="AB8" s="119">
        <f>'Series A1'!H4</f>
        <v>75013187.729166672</v>
      </c>
      <c r="AC8" s="119">
        <f>'Series 2YIG'!H4</f>
        <v>87053375.159999996</v>
      </c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58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7"/>
      <c r="I9" s="7"/>
      <c r="J9" s="7"/>
      <c r="K9" s="7"/>
      <c r="L9" s="7"/>
      <c r="M9" s="7"/>
      <c r="Q9" s="38"/>
      <c r="R9" s="39"/>
      <c r="S9" s="45">
        <f>S7-S8</f>
        <v>-42184.21249127388</v>
      </c>
      <c r="T9" s="39"/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58" ht="15" customHeight="1" x14ac:dyDescent="0.2">
      <c r="A10" s="7" t="s">
        <v>18</v>
      </c>
      <c r="C10" s="10">
        <f>B3</f>
        <v>44926</v>
      </c>
      <c r="D10" s="11">
        <f>+E26</f>
        <v>149249.53</v>
      </c>
      <c r="E10" s="11">
        <f t="shared" ref="E10" si="0">D10</f>
        <v>149249.53</v>
      </c>
      <c r="G10" s="23"/>
      <c r="H10" s="7"/>
      <c r="I10" s="7"/>
      <c r="J10" s="7"/>
      <c r="K10" s="7"/>
      <c r="L10" s="7"/>
      <c r="M10" s="7"/>
      <c r="Q10" s="38"/>
      <c r="R10" s="39"/>
      <c r="S10" s="39"/>
      <c r="T10" s="39"/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58" ht="15" customHeight="1" x14ac:dyDescent="0.2">
      <c r="A11" s="9" t="s">
        <v>13</v>
      </c>
      <c r="B11" s="9"/>
      <c r="C11" s="9"/>
      <c r="E11" s="14">
        <f>SUM(E10:E10)</f>
        <v>149249.53</v>
      </c>
      <c r="F11" s="11"/>
      <c r="G11" s="23"/>
      <c r="H11" s="7"/>
      <c r="I11" s="7"/>
      <c r="J11" s="7"/>
      <c r="K11" s="7"/>
      <c r="L11" s="7"/>
      <c r="M11" s="7"/>
      <c r="Q11" s="38"/>
      <c r="R11" s="39" t="s">
        <v>29</v>
      </c>
      <c r="S11" s="41" t="s">
        <v>25</v>
      </c>
      <c r="T11" s="41" t="s">
        <v>28</v>
      </c>
      <c r="U11" s="41"/>
      <c r="V11" s="41" t="s">
        <v>120</v>
      </c>
      <c r="W11" s="41" t="s">
        <v>162</v>
      </c>
      <c r="X11" s="41" t="s">
        <v>204</v>
      </c>
      <c r="Y11" s="41" t="s">
        <v>265</v>
      </c>
      <c r="Z11" s="41" t="s">
        <v>326</v>
      </c>
      <c r="AA11" s="41" t="s">
        <v>372</v>
      </c>
      <c r="AB11" s="41" t="s">
        <v>376</v>
      </c>
      <c r="AC11" s="41" t="s">
        <v>391</v>
      </c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 spans="1:58" ht="15" customHeight="1" thickBot="1" x14ac:dyDescent="0.25">
      <c r="A12" s="9"/>
      <c r="B12" s="9"/>
      <c r="C12" s="9"/>
      <c r="D12" s="9"/>
      <c r="E12" s="14"/>
      <c r="F12" s="11"/>
      <c r="G12" s="23"/>
      <c r="H12" s="7"/>
      <c r="I12" s="7"/>
      <c r="J12" s="7"/>
      <c r="K12" s="7"/>
      <c r="L12" s="7"/>
      <c r="M12" s="7"/>
      <c r="Q12" s="38"/>
      <c r="R12" s="39" t="s">
        <v>11</v>
      </c>
      <c r="S12" s="47">
        <v>0</v>
      </c>
      <c r="T12" s="47">
        <f>+S12-SUM(U12:AX12)</f>
        <v>0</v>
      </c>
      <c r="U12" s="48"/>
      <c r="V12" s="47">
        <f>'Series Monthly'!E75</f>
        <v>0</v>
      </c>
      <c r="W12" s="47">
        <f>'Series Custom1'!E75</f>
        <v>0</v>
      </c>
      <c r="X12" s="47">
        <f>'Series MonthlyIG'!E75</f>
        <v>0</v>
      </c>
      <c r="Y12" s="47">
        <f>'Series Quarterly1'!E94</f>
        <v>0</v>
      </c>
      <c r="Z12" s="47">
        <f>'Series QuarterlyX'!E94</f>
        <v>0</v>
      </c>
      <c r="AA12" s="47">
        <f>'Series Q364'!E79</f>
        <v>0</v>
      </c>
      <c r="AB12" s="47">
        <f>'Series A1'!E36</f>
        <v>0</v>
      </c>
      <c r="AC12" s="47">
        <f>'Series 2YIG'!E52</f>
        <v>0</v>
      </c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</row>
    <row r="13" spans="1:58" ht="15" customHeight="1" thickBot="1" x14ac:dyDescent="0.25">
      <c r="A13" s="9" t="s">
        <v>24</v>
      </c>
      <c r="B13" s="9"/>
      <c r="C13" s="9"/>
      <c r="D13" s="9"/>
      <c r="E13" s="17">
        <f>E10</f>
        <v>149249.53</v>
      </c>
      <c r="F13" s="11"/>
      <c r="G13" s="23"/>
      <c r="H13" s="7"/>
      <c r="I13" s="7"/>
      <c r="J13" s="7"/>
      <c r="K13" s="7"/>
      <c r="L13" s="7"/>
      <c r="M13" s="7"/>
      <c r="Q13" s="38"/>
      <c r="R13" s="39" t="s">
        <v>37</v>
      </c>
      <c r="S13" s="47">
        <v>0</v>
      </c>
      <c r="T13" s="47">
        <f>+S13-SUM(U13:AX13)</f>
        <v>0</v>
      </c>
      <c r="U13" s="48"/>
      <c r="V13" s="47">
        <f>'Series Monthly'!E76</f>
        <v>0</v>
      </c>
      <c r="W13" s="47">
        <f>'Series Custom1'!E76</f>
        <v>0</v>
      </c>
      <c r="X13" s="47">
        <f>'Series MonthlyIG'!E76</f>
        <v>0</v>
      </c>
      <c r="Y13" s="47">
        <f>'Series Quarterly1'!E95</f>
        <v>0</v>
      </c>
      <c r="Z13" s="47">
        <f>'Series QuarterlyX'!E95</f>
        <v>0</v>
      </c>
      <c r="AA13" s="47">
        <f>'Series Q364'!E80</f>
        <v>0</v>
      </c>
      <c r="AB13" s="47">
        <f>'Series A1'!E37</f>
        <v>0</v>
      </c>
      <c r="AC13" s="47">
        <f>'Series 2YIG'!E53</f>
        <v>0</v>
      </c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spans="1:58" ht="15" customHeight="1" thickBot="1" x14ac:dyDescent="0.25">
      <c r="A14" s="26"/>
      <c r="B14" s="26"/>
      <c r="C14" s="26"/>
      <c r="D14" s="26"/>
      <c r="E14" s="27"/>
      <c r="F14" s="28"/>
      <c r="G14" s="29"/>
      <c r="H14" s="30"/>
      <c r="I14" s="30"/>
      <c r="J14" s="30"/>
      <c r="K14" s="30"/>
      <c r="L14" s="30"/>
      <c r="M14" s="7"/>
      <c r="Q14" s="38"/>
      <c r="R14" s="39" t="s">
        <v>38</v>
      </c>
      <c r="S14" s="47">
        <v>-14817.299166694873</v>
      </c>
      <c r="T14" s="47">
        <f>+S14-SUM(U14:AX14)</f>
        <v>0</v>
      </c>
      <c r="U14" s="48"/>
      <c r="V14" s="47">
        <f>'Series Monthly'!E77</f>
        <v>0</v>
      </c>
      <c r="W14" s="47">
        <f>'Series Custom1'!E77</f>
        <v>0</v>
      </c>
      <c r="X14" s="47">
        <f>'Series MonthlyIG'!E77</f>
        <v>0</v>
      </c>
      <c r="Y14" s="47">
        <f>'Series Quarterly1'!E96</f>
        <v>0</v>
      </c>
      <c r="Z14" s="47">
        <f>'Series QuarterlyX'!E96</f>
        <v>0</v>
      </c>
      <c r="AA14" s="47">
        <f>'Series Q364'!E81</f>
        <v>0</v>
      </c>
      <c r="AB14" s="47">
        <f>'Series A1'!E38</f>
        <v>47048.240833327174</v>
      </c>
      <c r="AC14" s="47">
        <f>'Series 2YIG'!E54</f>
        <v>-61865.540000022047</v>
      </c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 spans="1:58" ht="15" customHeight="1" thickTop="1" x14ac:dyDescent="0.2">
      <c r="A15" s="9"/>
      <c r="B15" s="9"/>
      <c r="C15" s="9"/>
      <c r="D15" s="9"/>
      <c r="E15" s="20"/>
      <c r="F15" s="11"/>
      <c r="G15" s="23"/>
      <c r="H15" s="7"/>
      <c r="I15" s="7"/>
      <c r="J15" s="7"/>
      <c r="K15" s="7"/>
      <c r="L15" s="7"/>
      <c r="M15" s="7"/>
      <c r="P15" s="37"/>
      <c r="Q15" s="38"/>
      <c r="R15" s="39" t="s">
        <v>7</v>
      </c>
      <c r="S15" s="47">
        <v>0</v>
      </c>
      <c r="T15" s="47">
        <f t="shared" ref="T15:T29" si="1">+S15-SUM(U15:AX15)</f>
        <v>0</v>
      </c>
      <c r="U15" s="48"/>
      <c r="V15" s="47">
        <f>'Series Monthly'!E78</f>
        <v>0</v>
      </c>
      <c r="W15" s="47">
        <f>'Series Custom1'!E78</f>
        <v>0</v>
      </c>
      <c r="X15" s="47">
        <f>'Series MonthlyIG'!E78</f>
        <v>0</v>
      </c>
      <c r="Y15" s="47">
        <f>'Series Quarterly1'!E97</f>
        <v>0</v>
      </c>
      <c r="Z15" s="47">
        <f>'Series QuarterlyX'!E97</f>
        <v>0</v>
      </c>
      <c r="AA15" s="47">
        <f>'Series Q364'!E82</f>
        <v>0</v>
      </c>
      <c r="AB15" s="47">
        <f>'Series A1'!E39</f>
        <v>0</v>
      </c>
      <c r="AC15" s="47">
        <f>'Series 2YIG'!E55</f>
        <v>0</v>
      </c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</row>
    <row r="16" spans="1:58" ht="15" customHeight="1" x14ac:dyDescent="0.2">
      <c r="A16" s="16" t="s">
        <v>6</v>
      </c>
      <c r="B16" s="9"/>
      <c r="C16" s="9"/>
      <c r="D16" s="9"/>
      <c r="E16" s="20"/>
      <c r="F16" s="11"/>
      <c r="G16" s="23"/>
      <c r="H16" s="7"/>
      <c r="I16" s="7"/>
      <c r="J16" s="7"/>
      <c r="K16" s="7"/>
      <c r="L16" s="7"/>
      <c r="M16" s="7"/>
      <c r="P16" s="37"/>
      <c r="Q16" s="38"/>
      <c r="R16" s="39" t="s">
        <v>9</v>
      </c>
      <c r="S16" s="47">
        <v>0</v>
      </c>
      <c r="T16" s="47">
        <f t="shared" si="1"/>
        <v>0</v>
      </c>
      <c r="U16" s="48"/>
      <c r="V16" s="47">
        <f>'Series Monthly'!E79</f>
        <v>0</v>
      </c>
      <c r="W16" s="47">
        <f>'Series Custom1'!E79</f>
        <v>0</v>
      </c>
      <c r="X16" s="47">
        <f>'Series MonthlyIG'!E79</f>
        <v>0</v>
      </c>
      <c r="Y16" s="47">
        <f>'Series Quarterly1'!E98</f>
        <v>0</v>
      </c>
      <c r="Z16" s="47">
        <f>'Series QuarterlyX'!E98</f>
        <v>0</v>
      </c>
      <c r="AA16" s="47">
        <f>'Series Q364'!E83</f>
        <v>0</v>
      </c>
      <c r="AB16" s="47">
        <f>'Series A1'!E40</f>
        <v>0</v>
      </c>
      <c r="AC16" s="47">
        <f>'Series 2YIG'!E56</f>
        <v>0</v>
      </c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1:58" ht="15" customHeight="1" x14ac:dyDescent="0.2">
      <c r="A17" s="7"/>
      <c r="B17" s="7"/>
      <c r="C17" s="7"/>
      <c r="D17" s="7"/>
      <c r="E17" s="11"/>
      <c r="F17" s="11"/>
      <c r="G17" s="23"/>
      <c r="I17" s="7"/>
      <c r="J17"/>
      <c r="K17"/>
      <c r="L17"/>
      <c r="M17"/>
      <c r="Q17" s="38"/>
      <c r="R17" s="39" t="s">
        <v>8</v>
      </c>
      <c r="S17" s="47">
        <v>0</v>
      </c>
      <c r="T17" s="47">
        <f t="shared" si="1"/>
        <v>0</v>
      </c>
      <c r="U17" s="48"/>
      <c r="V17" s="47">
        <f>'Series Monthly'!E80</f>
        <v>0</v>
      </c>
      <c r="W17" s="47">
        <f>'Series Custom1'!E80</f>
        <v>0</v>
      </c>
      <c r="X17" s="47">
        <f>'Series MonthlyIG'!E80</f>
        <v>0</v>
      </c>
      <c r="Y17" s="47">
        <f>'Series Quarterly1'!E99</f>
        <v>0</v>
      </c>
      <c r="Z17" s="47">
        <f>'Series QuarterlyX'!E99</f>
        <v>0</v>
      </c>
      <c r="AA17" s="47">
        <f>'Series Q364'!E84</f>
        <v>0</v>
      </c>
      <c r="AB17" s="47">
        <f>'Series A1'!E41</f>
        <v>0</v>
      </c>
      <c r="AC17" s="47">
        <f>'Series 2YIG'!E57</f>
        <v>0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</row>
    <row r="18" spans="1:58" ht="15" customHeight="1" x14ac:dyDescent="0.2">
      <c r="A18" s="15" t="s">
        <v>1</v>
      </c>
      <c r="B18" s="15"/>
      <c r="C18" s="15"/>
      <c r="D18" s="15"/>
      <c r="E18" s="15" t="s">
        <v>12</v>
      </c>
      <c r="F18" s="11"/>
      <c r="G18" s="23"/>
      <c r="I18" s="7"/>
      <c r="J18"/>
      <c r="K18"/>
      <c r="L18"/>
      <c r="M18"/>
      <c r="N18"/>
      <c r="P18" s="31"/>
      <c r="Q18" s="38"/>
      <c r="R18" s="39" t="s">
        <v>10</v>
      </c>
      <c r="S18" s="47">
        <v>0</v>
      </c>
      <c r="T18" s="47">
        <f t="shared" si="1"/>
        <v>0</v>
      </c>
      <c r="U18" s="48"/>
      <c r="V18" s="47">
        <f>'Series Monthly'!E81</f>
        <v>0</v>
      </c>
      <c r="W18" s="47">
        <f>'Series Custom1'!E81</f>
        <v>0</v>
      </c>
      <c r="X18" s="47">
        <f>'Series MonthlyIG'!E81</f>
        <v>0</v>
      </c>
      <c r="Y18" s="47">
        <f>'Series Quarterly1'!E100</f>
        <v>0</v>
      </c>
      <c r="Z18" s="47">
        <f>'Series QuarterlyX'!E100</f>
        <v>0</v>
      </c>
      <c r="AA18" s="47">
        <f>'Series Q364'!E85</f>
        <v>0</v>
      </c>
      <c r="AB18" s="47">
        <f>'Series A1'!E42</f>
        <v>0</v>
      </c>
      <c r="AC18" s="47">
        <f>'Series 2YIG'!E58</f>
        <v>0</v>
      </c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</row>
    <row r="19" spans="1:58" ht="15" customHeight="1" x14ac:dyDescent="0.2">
      <c r="A19" s="7" t="s">
        <v>19</v>
      </c>
      <c r="B19" s="9"/>
      <c r="C19" s="9"/>
      <c r="D19" s="9"/>
      <c r="E19" s="35">
        <v>0</v>
      </c>
      <c r="F19" s="11"/>
      <c r="G19" s="23"/>
      <c r="I19" s="7"/>
      <c r="J19"/>
      <c r="K19"/>
      <c r="L19"/>
      <c r="M19"/>
      <c r="N19"/>
      <c r="Q19" s="38"/>
      <c r="R19" s="39" t="s">
        <v>17</v>
      </c>
      <c r="S19" s="47">
        <v>0</v>
      </c>
      <c r="T19" s="47">
        <f t="shared" si="1"/>
        <v>0</v>
      </c>
      <c r="U19" s="48"/>
      <c r="V19" s="47">
        <f>'Series Monthly'!E82</f>
        <v>0</v>
      </c>
      <c r="W19" s="47">
        <f>'Series Custom1'!E82</f>
        <v>0</v>
      </c>
      <c r="X19" s="47">
        <f>'Series MonthlyIG'!E82</f>
        <v>0</v>
      </c>
      <c r="Y19" s="47">
        <f>'Series Quarterly1'!E101</f>
        <v>0</v>
      </c>
      <c r="Z19" s="47">
        <f>'Series QuarterlyX'!E101</f>
        <v>0</v>
      </c>
      <c r="AA19" s="47">
        <f>'Series Q364'!E86</f>
        <v>0</v>
      </c>
      <c r="AB19" s="47">
        <f>'Series A1'!E43</f>
        <v>0</v>
      </c>
      <c r="AC19" s="47">
        <f>'Series 2YIG'!E59</f>
        <v>0</v>
      </c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</row>
    <row r="20" spans="1:58" ht="15" customHeight="1" x14ac:dyDescent="0.2">
      <c r="A20" s="7" t="s">
        <v>40</v>
      </c>
      <c r="B20" s="9"/>
      <c r="C20" s="9"/>
      <c r="D20" s="9"/>
      <c r="E20" s="62">
        <v>0</v>
      </c>
      <c r="F20" s="11"/>
      <c r="G20" s="23"/>
      <c r="H20" s="7"/>
      <c r="L20"/>
      <c r="M20"/>
      <c r="N20"/>
      <c r="Q20" s="38"/>
      <c r="R20" s="39"/>
      <c r="S20" s="40"/>
      <c r="T20" s="47"/>
      <c r="U20" s="39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</row>
    <row r="21" spans="1:58" ht="15" customHeight="1" x14ac:dyDescent="0.2">
      <c r="A21" s="7" t="s">
        <v>42</v>
      </c>
      <c r="B21" s="9"/>
      <c r="C21" s="9"/>
      <c r="D21" s="9"/>
      <c r="E21" s="62">
        <v>13593.26</v>
      </c>
      <c r="F21" s="11"/>
      <c r="G21" s="23"/>
      <c r="I21" s="7"/>
      <c r="J21"/>
      <c r="K21"/>
      <c r="L21"/>
      <c r="M21"/>
      <c r="N21"/>
      <c r="O21" s="31"/>
      <c r="Q21" s="38"/>
      <c r="R21" s="39" t="s">
        <v>35</v>
      </c>
      <c r="S21" s="41" t="s">
        <v>25</v>
      </c>
      <c r="T21" s="47"/>
      <c r="U21" s="41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ht="15" customHeight="1" x14ac:dyDescent="0.2">
      <c r="A22" s="7" t="s">
        <v>43</v>
      </c>
      <c r="B22" s="9"/>
      <c r="C22" s="9"/>
      <c r="D22" s="9"/>
      <c r="E22" s="62">
        <v>21918.240000000002</v>
      </c>
      <c r="F22" s="11"/>
      <c r="G22" s="23"/>
      <c r="I22" s="7"/>
      <c r="J22"/>
      <c r="K22"/>
      <c r="L22"/>
      <c r="M22"/>
      <c r="N22"/>
      <c r="O22" s="31"/>
      <c r="Q22" s="38"/>
      <c r="R22" s="39" t="s">
        <v>11</v>
      </c>
      <c r="S22" s="61">
        <v>20118.419999999998</v>
      </c>
      <c r="T22" s="47">
        <f t="shared" si="1"/>
        <v>0</v>
      </c>
      <c r="U22" s="42"/>
      <c r="V22" s="61">
        <f>'Series Monthly'!B75</f>
        <v>4138.34</v>
      </c>
      <c r="W22" s="61">
        <f>'Series Custom1'!B75</f>
        <v>557.09</v>
      </c>
      <c r="X22" s="61">
        <f>'Series MonthlyIG'!B75</f>
        <v>1996.24</v>
      </c>
      <c r="Y22" s="61">
        <f>'Series Quarterly1'!B94</f>
        <v>7153.67</v>
      </c>
      <c r="Z22" s="61">
        <f>'Series QuarterlyX'!B94</f>
        <v>3016.05</v>
      </c>
      <c r="AA22" s="61">
        <f>'Series Q364'!B79</f>
        <v>1137.32</v>
      </c>
      <c r="AB22" s="61">
        <f>'Series A1'!B36</f>
        <v>1037.0899999999999</v>
      </c>
      <c r="AC22" s="61">
        <f>'Series 2YIG'!B52</f>
        <v>1082.6199999999999</v>
      </c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</row>
    <row r="23" spans="1:58" ht="15" customHeight="1" x14ac:dyDescent="0.2">
      <c r="A23" s="7" t="s">
        <v>44</v>
      </c>
      <c r="B23" s="9"/>
      <c r="C23" s="9"/>
      <c r="D23" s="9"/>
      <c r="E23" s="62">
        <v>111618.97</v>
      </c>
      <c r="F23" s="11"/>
      <c r="G23" s="23"/>
      <c r="J23"/>
      <c r="K23"/>
      <c r="L23"/>
      <c r="M23"/>
      <c r="N23"/>
      <c r="Q23" s="38"/>
      <c r="R23" s="39" t="s">
        <v>37</v>
      </c>
      <c r="S23" s="61">
        <v>-62861.539896599657</v>
      </c>
      <c r="T23" s="47">
        <f t="shared" ref="T23:T24" si="2">+S23-SUM(U23:AX23)</f>
        <v>0</v>
      </c>
      <c r="U23" s="42"/>
      <c r="V23" s="61">
        <f>'Series Monthly'!B76</f>
        <v>-5039.54</v>
      </c>
      <c r="W23" s="61">
        <f>'Series Custom1'!B76</f>
        <v>-678.82</v>
      </c>
      <c r="X23" s="61">
        <f>'Series MonthlyIG'!B76</f>
        <v>-2315.8756999778748</v>
      </c>
      <c r="Y23" s="61">
        <f>'Series Quarterly1'!B95</f>
        <v>-50137.207496590614</v>
      </c>
      <c r="Z23" s="61">
        <f>'Series QuarterlyX'!B95</f>
        <v>-3405.6178000056743</v>
      </c>
      <c r="AA23" s="61">
        <f>'Series Q364'!B80</f>
        <v>-1284.4789000254868</v>
      </c>
      <c r="AB23" s="61">
        <f>'Series A1'!B37</f>
        <v>0</v>
      </c>
      <c r="AC23" s="61">
        <f>'Series 2YIG'!B53</f>
        <v>0</v>
      </c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</row>
    <row r="24" spans="1:58" ht="15" customHeight="1" x14ac:dyDescent="0.2">
      <c r="A24" s="7" t="s">
        <v>20</v>
      </c>
      <c r="B24" s="9"/>
      <c r="C24" s="9"/>
      <c r="D24" s="9"/>
      <c r="E24" s="62">
        <v>-22002.760000000002</v>
      </c>
      <c r="F24" s="11"/>
      <c r="G24" s="23"/>
      <c r="H24" s="7"/>
      <c r="I24" s="7"/>
      <c r="J24"/>
      <c r="K24"/>
      <c r="L24"/>
      <c r="M24"/>
      <c r="N24"/>
      <c r="Q24" s="38"/>
      <c r="R24" s="39" t="s">
        <v>38</v>
      </c>
      <c r="S24" s="61">
        <v>-14817.299166694873</v>
      </c>
      <c r="T24" s="47">
        <f t="shared" si="2"/>
        <v>0</v>
      </c>
      <c r="U24" s="42"/>
      <c r="V24" s="61">
        <f>'Series Monthly'!B77</f>
        <v>0</v>
      </c>
      <c r="W24" s="61">
        <f>'Series Custom1'!B77</f>
        <v>0</v>
      </c>
      <c r="X24" s="61">
        <f>'Series MonthlyIG'!B77</f>
        <v>0</v>
      </c>
      <c r="Y24" s="61">
        <f>'Series Quarterly1'!B96</f>
        <v>0</v>
      </c>
      <c r="Z24" s="61">
        <f>'Series QuarterlyX'!B96</f>
        <v>0</v>
      </c>
      <c r="AA24" s="61">
        <f>'Series Q364'!B81</f>
        <v>0</v>
      </c>
      <c r="AB24" s="61">
        <f>'Series A1'!B38</f>
        <v>47048.240833327174</v>
      </c>
      <c r="AC24" s="61">
        <f>'Series 2YIG'!B54</f>
        <v>-61865.540000022047</v>
      </c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</row>
    <row r="25" spans="1:58" ht="15" customHeight="1" x14ac:dyDescent="0.2">
      <c r="A25" s="13" t="s">
        <v>21</v>
      </c>
      <c r="B25" s="36"/>
      <c r="C25" s="36"/>
      <c r="D25" s="36"/>
      <c r="E25" s="63">
        <v>24121.82</v>
      </c>
      <c r="F25" s="19"/>
      <c r="G25" s="23"/>
      <c r="H25" s="7"/>
      <c r="I25" s="7"/>
      <c r="J25"/>
      <c r="K25"/>
      <c r="L25"/>
      <c r="M25"/>
      <c r="N25"/>
      <c r="Q25" s="38"/>
      <c r="R25" s="39" t="s">
        <v>7</v>
      </c>
      <c r="S25" s="61">
        <v>1469.9299999999998</v>
      </c>
      <c r="T25" s="47">
        <f t="shared" si="1"/>
        <v>0</v>
      </c>
      <c r="U25" s="42"/>
      <c r="V25" s="61">
        <f>'Series Monthly'!B78</f>
        <v>419.08</v>
      </c>
      <c r="W25" s="61">
        <f>'Series Custom1'!B78</f>
        <v>56.41</v>
      </c>
      <c r="X25" s="61">
        <f>'Series MonthlyIG'!B78</f>
        <v>159.97999999999999</v>
      </c>
      <c r="Y25" s="61">
        <f>'Series Quarterly1'!B97</f>
        <v>448.24</v>
      </c>
      <c r="Z25" s="61">
        <f>'Series QuarterlyX'!B97</f>
        <v>189.06</v>
      </c>
      <c r="AA25" s="61">
        <f>'Series Q364'!B82</f>
        <v>71.319999999999993</v>
      </c>
      <c r="AB25" s="61">
        <f>'Series A1'!B39</f>
        <v>58.61</v>
      </c>
      <c r="AC25" s="61">
        <f>'Series 2YIG'!B55</f>
        <v>67.23</v>
      </c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</row>
    <row r="26" spans="1:58" ht="15" customHeight="1" x14ac:dyDescent="0.2">
      <c r="A26" s="9" t="s">
        <v>45</v>
      </c>
      <c r="B26" s="7"/>
      <c r="C26" s="7"/>
      <c r="D26" s="7"/>
      <c r="E26" s="14">
        <f>SUM(E19:E25)</f>
        <v>149249.53</v>
      </c>
      <c r="F26" s="14"/>
      <c r="G26" s="23"/>
      <c r="H26" s="7"/>
      <c r="I26" s="7"/>
      <c r="J26"/>
      <c r="K26"/>
      <c r="L26"/>
      <c r="M26"/>
      <c r="N26"/>
      <c r="Q26" s="38"/>
      <c r="R26" s="39" t="s">
        <v>9</v>
      </c>
      <c r="S26" s="61">
        <v>475.05000000000007</v>
      </c>
      <c r="T26" s="47">
        <f t="shared" si="1"/>
        <v>0</v>
      </c>
      <c r="U26" s="42"/>
      <c r="V26" s="61">
        <f>'Series Monthly'!B79</f>
        <v>135.44</v>
      </c>
      <c r="W26" s="61">
        <f>'Series Custom1'!B79</f>
        <v>18.23</v>
      </c>
      <c r="X26" s="61">
        <f>'Series MonthlyIG'!B79</f>
        <v>51.7</v>
      </c>
      <c r="Y26" s="61">
        <f>'Series Quarterly1'!B98</f>
        <v>144.86000000000001</v>
      </c>
      <c r="Z26" s="61">
        <f>'Series QuarterlyX'!B98</f>
        <v>61.1</v>
      </c>
      <c r="AA26" s="61">
        <f>'Series Q364'!B83</f>
        <v>23.05</v>
      </c>
      <c r="AB26" s="61">
        <f>'Series A1'!B40</f>
        <v>18.940000000000001</v>
      </c>
      <c r="AC26" s="61">
        <f>'Series 2YIG'!B56</f>
        <v>21.73</v>
      </c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</row>
    <row r="27" spans="1:58" ht="15" customHeight="1" x14ac:dyDescent="0.2">
      <c r="B27" s="7"/>
      <c r="C27" s="7"/>
      <c r="D27" s="7"/>
      <c r="E27" s="11"/>
      <c r="F27" s="11"/>
      <c r="G27" s="23"/>
      <c r="H27" s="7"/>
      <c r="I27" s="7"/>
      <c r="J27"/>
      <c r="K27"/>
      <c r="L27"/>
      <c r="M27"/>
      <c r="N27"/>
      <c r="Q27" s="38"/>
      <c r="R27" s="39" t="s">
        <v>8</v>
      </c>
      <c r="S27" s="61">
        <v>641.5100000000001</v>
      </c>
      <c r="T27" s="47">
        <f t="shared" si="1"/>
        <v>0</v>
      </c>
      <c r="U27" s="42"/>
      <c r="V27" s="61">
        <f>'Series Monthly'!B80</f>
        <v>182.89</v>
      </c>
      <c r="W27" s="61">
        <f>'Series Custom1'!B80</f>
        <v>24.62</v>
      </c>
      <c r="X27" s="61">
        <f>'Series MonthlyIG'!B80</f>
        <v>69.819999999999993</v>
      </c>
      <c r="Y27" s="61">
        <f>'Series Quarterly1'!B99</f>
        <v>195.62</v>
      </c>
      <c r="Z27" s="61">
        <f>'Series QuarterlyX'!B99</f>
        <v>82.51</v>
      </c>
      <c r="AA27" s="61">
        <f>'Series Q364'!B84</f>
        <v>31.13</v>
      </c>
      <c r="AB27" s="61">
        <f>'Series A1'!B41</f>
        <v>25.58</v>
      </c>
      <c r="AC27" s="61">
        <f>'Series 2YIG'!B57</f>
        <v>29.34</v>
      </c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</row>
    <row r="28" spans="1:58" ht="15" customHeight="1" x14ac:dyDescent="0.2">
      <c r="B28" s="7"/>
      <c r="C28" s="7"/>
      <c r="D28" s="7"/>
      <c r="E28" s="11"/>
      <c r="F28" s="11"/>
      <c r="G28" s="23"/>
      <c r="H28" s="7"/>
      <c r="I28" s="7"/>
      <c r="J28"/>
      <c r="K28"/>
      <c r="L28"/>
      <c r="M28"/>
      <c r="N28"/>
      <c r="Q28" s="38"/>
      <c r="R28" s="39" t="s">
        <v>10</v>
      </c>
      <c r="S28" s="61">
        <v>17.799999999999997</v>
      </c>
      <c r="T28" s="47">
        <f t="shared" si="1"/>
        <v>0</v>
      </c>
      <c r="U28" s="42"/>
      <c r="V28" s="61">
        <f>'Series Monthly'!B81</f>
        <v>5.08</v>
      </c>
      <c r="W28" s="61">
        <f>'Series Custom1'!B81</f>
        <v>0.68</v>
      </c>
      <c r="X28" s="61">
        <f>'Series MonthlyIG'!B81</f>
        <v>1.94</v>
      </c>
      <c r="Y28" s="61">
        <f>'Series Quarterly1'!B100</f>
        <v>5.43</v>
      </c>
      <c r="Z28" s="61">
        <f>'Series QuarterlyX'!B100</f>
        <v>2.29</v>
      </c>
      <c r="AA28" s="61">
        <f>'Series Q364'!B85</f>
        <v>0.86</v>
      </c>
      <c r="AB28" s="61">
        <f>'Series A1'!B42</f>
        <v>0.71</v>
      </c>
      <c r="AC28" s="61">
        <f>'Series 2YIG'!B58</f>
        <v>0.81</v>
      </c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</row>
    <row r="29" spans="1:58" ht="15" customHeight="1" x14ac:dyDescent="0.2">
      <c r="A29" s="9" t="s">
        <v>22</v>
      </c>
      <c r="B29" s="7"/>
      <c r="C29" s="7"/>
      <c r="D29" s="7"/>
      <c r="E29" s="32">
        <f>E26</f>
        <v>149249.53</v>
      </c>
      <c r="F29" s="11"/>
      <c r="G29" s="23"/>
      <c r="H29" s="7"/>
      <c r="I29" s="7"/>
      <c r="J29"/>
      <c r="K29"/>
      <c r="L29"/>
      <c r="M29"/>
      <c r="N29"/>
      <c r="Q29" s="38"/>
      <c r="R29" s="39" t="s">
        <v>17</v>
      </c>
      <c r="S29" s="61">
        <v>20</v>
      </c>
      <c r="T29" s="47">
        <f t="shared" si="1"/>
        <v>0</v>
      </c>
      <c r="U29" s="42"/>
      <c r="V29" s="61">
        <f>'Series Monthly'!B82</f>
        <v>5.7</v>
      </c>
      <c r="W29" s="61">
        <f>'Series Custom1'!B82</f>
        <v>0.77</v>
      </c>
      <c r="X29" s="61">
        <f>'Series MonthlyIG'!B82</f>
        <v>2.1800000000000002</v>
      </c>
      <c r="Y29" s="61">
        <f>'Series Quarterly1'!B101</f>
        <v>6.1</v>
      </c>
      <c r="Z29" s="61">
        <f>'Series QuarterlyX'!B101</f>
        <v>2.57</v>
      </c>
      <c r="AA29" s="61">
        <f>'Series Q364'!B86</f>
        <v>0.97</v>
      </c>
      <c r="AB29" s="61">
        <f>'Series A1'!B43</f>
        <v>0.8</v>
      </c>
      <c r="AC29" s="61">
        <f>'Series 2YIG'!B59</f>
        <v>0.91</v>
      </c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</row>
    <row r="30" spans="1:58" ht="15" customHeight="1" thickBot="1" x14ac:dyDescent="0.25">
      <c r="A30" s="9"/>
      <c r="B30" s="7"/>
      <c r="C30" s="7"/>
      <c r="D30" s="7"/>
      <c r="E30" s="11"/>
      <c r="F30" s="11"/>
      <c r="G30" s="23"/>
      <c r="H30" s="7"/>
      <c r="I30" s="7"/>
      <c r="J30"/>
      <c r="K30"/>
      <c r="L30"/>
      <c r="M30"/>
      <c r="N30"/>
      <c r="Q30" s="38"/>
      <c r="R30" s="39"/>
      <c r="S30" s="42"/>
      <c r="T30" s="47"/>
      <c r="U30" s="39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</row>
    <row r="31" spans="1:58" ht="15" customHeight="1" thickBot="1" x14ac:dyDescent="0.25">
      <c r="A31" s="9" t="s">
        <v>23</v>
      </c>
      <c r="B31" s="7"/>
      <c r="C31" s="7"/>
      <c r="D31" s="7"/>
      <c r="E31" s="17">
        <f>E13-E29</f>
        <v>0</v>
      </c>
      <c r="F31" s="20"/>
      <c r="G31" s="23"/>
      <c r="H31" s="7"/>
      <c r="I31" s="7"/>
      <c r="J31"/>
      <c r="K31"/>
      <c r="L31"/>
      <c r="M31"/>
      <c r="N31"/>
      <c r="Q31" s="38"/>
      <c r="R31" s="39"/>
      <c r="S31" s="40"/>
      <c r="T31" s="47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</row>
    <row r="32" spans="1:58" ht="15" customHeight="1" x14ac:dyDescent="0.2">
      <c r="A32" s="9"/>
      <c r="B32" s="7"/>
      <c r="C32" s="7"/>
      <c r="D32" s="7"/>
      <c r="E32" s="11"/>
      <c r="F32" s="11"/>
      <c r="G32" s="23"/>
      <c r="H32" s="7"/>
      <c r="I32" s="7"/>
      <c r="J32"/>
      <c r="K32"/>
      <c r="N32"/>
      <c r="Q32" s="38"/>
      <c r="R32" s="39" t="s">
        <v>30</v>
      </c>
      <c r="S32" s="41" t="s">
        <v>25</v>
      </c>
      <c r="T32" s="47"/>
      <c r="U32" s="41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</row>
    <row r="33" spans="1:58" ht="15" customHeight="1" x14ac:dyDescent="0.2">
      <c r="A33" s="7"/>
      <c r="B33" s="7"/>
      <c r="C33" s="7"/>
      <c r="D33" s="7"/>
      <c r="E33" s="24"/>
      <c r="F33" s="11"/>
      <c r="G33" s="23"/>
      <c r="H33" s="7"/>
      <c r="I33" s="7"/>
      <c r="J33" s="7"/>
      <c r="N33"/>
      <c r="Q33" s="38"/>
      <c r="R33" s="39" t="s">
        <v>31</v>
      </c>
      <c r="S33" s="61">
        <v>361472.62</v>
      </c>
      <c r="T33" s="47">
        <f t="shared" ref="T33" si="3">+S33-SUM(U33:AX33)</f>
        <v>-5.0000000046566129E-2</v>
      </c>
      <c r="U33" s="47"/>
      <c r="V33" s="61">
        <f>'Series Monthly'!D53</f>
        <v>105575.53</v>
      </c>
      <c r="W33" s="61">
        <f>'Series Custom1'!D53</f>
        <v>17472.59</v>
      </c>
      <c r="X33" s="61">
        <f>'Series MonthlyIG'!D53</f>
        <v>22451.09</v>
      </c>
      <c r="Y33" s="61">
        <f>'Series Quarterly1'!D72</f>
        <v>179318.06</v>
      </c>
      <c r="Z33" s="61">
        <f>'Series QuarterlyX'!D72</f>
        <v>38839.89</v>
      </c>
      <c r="AA33" s="61">
        <f>'Series Q364'!D57</f>
        <v>11512.08</v>
      </c>
      <c r="AB33" s="61">
        <f>'Series A1'!D14</f>
        <v>-127.39</v>
      </c>
      <c r="AC33" s="61">
        <f>'Series 2YIG'!D30</f>
        <v>-13569.18</v>
      </c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</row>
    <row r="34" spans="1:58" ht="15" customHeight="1" x14ac:dyDescent="0.2">
      <c r="A34" s="7"/>
      <c r="B34" s="7"/>
      <c r="C34" s="7"/>
      <c r="D34" s="7"/>
      <c r="E34" s="24"/>
      <c r="F34" s="11"/>
      <c r="G34" s="23"/>
      <c r="H34" s="7"/>
      <c r="I34" s="7"/>
      <c r="J34" s="7"/>
      <c r="Q34" s="38"/>
      <c r="R34" s="39" t="s">
        <v>32</v>
      </c>
      <c r="S34" s="61">
        <v>681.25</v>
      </c>
      <c r="T34" s="47">
        <f t="shared" ref="T34:T36" si="4">+S34-SUM(U34:AX34)</f>
        <v>-1.999999999998181E-2</v>
      </c>
      <c r="U34" s="47"/>
      <c r="V34" s="61">
        <f>'Series Monthly'!D54</f>
        <v>202.25</v>
      </c>
      <c r="W34" s="61">
        <f>'Series Custom1'!D54</f>
        <v>26.52</v>
      </c>
      <c r="X34" s="61">
        <f>'Series MonthlyIG'!D54</f>
        <v>77.11</v>
      </c>
      <c r="Y34" s="61">
        <f>'Series Quarterly1'!D73</f>
        <v>201.8</v>
      </c>
      <c r="Z34" s="61">
        <f>'Series QuarterlyX'!D73</f>
        <v>85.31</v>
      </c>
      <c r="AA34" s="61">
        <f>'Series Q364'!D58</f>
        <v>33.520000000000003</v>
      </c>
      <c r="AB34" s="61">
        <f>'Series A1'!D15</f>
        <v>27.54</v>
      </c>
      <c r="AC34" s="61">
        <f>'Series 2YIG'!D31</f>
        <v>27.22</v>
      </c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</row>
    <row r="35" spans="1:58" ht="15" customHeight="1" x14ac:dyDescent="0.2">
      <c r="A35" s="7"/>
      <c r="B35" s="7"/>
      <c r="C35" s="7"/>
      <c r="D35" s="7" t="s">
        <v>36</v>
      </c>
      <c r="E35" s="11"/>
      <c r="F35" s="11"/>
      <c r="G35" s="7"/>
      <c r="H35" s="7"/>
      <c r="I35" s="7"/>
      <c r="J35" s="7"/>
      <c r="Q35" s="38"/>
      <c r="R35" s="39" t="s">
        <v>34</v>
      </c>
      <c r="S35" s="61">
        <v>113248.68</v>
      </c>
      <c r="T35" s="47">
        <f t="shared" si="4"/>
        <v>5.9999999997671694E-2</v>
      </c>
      <c r="U35" s="47"/>
      <c r="V35" s="61">
        <f>'Series Monthly'!D56</f>
        <v>36381.74</v>
      </c>
      <c r="W35" s="61">
        <f>'Series Custom1'!D56</f>
        <v>3950.85</v>
      </c>
      <c r="X35" s="61">
        <f>'Series MonthlyIG'!D56</f>
        <v>10577.72</v>
      </c>
      <c r="Y35" s="61">
        <f>'Series Quarterly1'!D75</f>
        <v>22143.72</v>
      </c>
      <c r="Z35" s="61">
        <f>'Series QuarterlyX'!D75</f>
        <v>10376.700000000001</v>
      </c>
      <c r="AA35" s="61">
        <f>'Series Q364'!D60</f>
        <v>29371.98</v>
      </c>
      <c r="AB35" s="61">
        <f>'Series A1'!D17</f>
        <v>0</v>
      </c>
      <c r="AC35" s="61">
        <f>'Series 2YIG'!D33</f>
        <v>445.91</v>
      </c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</row>
    <row r="36" spans="1:58" ht="15" customHeight="1" x14ac:dyDescent="0.2">
      <c r="A36" s="7"/>
      <c r="B36" s="7"/>
      <c r="C36" s="7"/>
      <c r="D36" s="7"/>
      <c r="E36" s="11"/>
      <c r="F36" s="11"/>
      <c r="G36" s="7"/>
      <c r="H36" s="7"/>
      <c r="I36" s="7"/>
      <c r="J36" s="7"/>
      <c r="L36" s="7"/>
      <c r="M36" s="7"/>
      <c r="Q36" s="38"/>
      <c r="R36" s="39" t="s">
        <v>33</v>
      </c>
      <c r="S36" s="61">
        <v>1526.54</v>
      </c>
      <c r="T36" s="47">
        <f t="shared" si="4"/>
        <v>1.999999999998181E-2</v>
      </c>
      <c r="U36" s="47"/>
      <c r="V36" s="61">
        <f>'Series Monthly'!D57</f>
        <v>58.21</v>
      </c>
      <c r="W36" s="61">
        <f>'Series Custom1'!D57</f>
        <v>7.36</v>
      </c>
      <c r="X36" s="61">
        <f>'Series MonthlyIG'!D57</f>
        <v>27.63</v>
      </c>
      <c r="Y36" s="61">
        <f>'Series Quarterly1'!D76</f>
        <v>585.41</v>
      </c>
      <c r="Z36" s="61">
        <f>'Series QuarterlyX'!D76</f>
        <v>346.45</v>
      </c>
      <c r="AA36" s="61">
        <f>'Series Q364'!D61</f>
        <v>123.94</v>
      </c>
      <c r="AB36" s="61">
        <f>'Series A1'!D18</f>
        <v>223.8</v>
      </c>
      <c r="AC36" s="61">
        <f>'Series 2YIG'!D34</f>
        <v>153.72</v>
      </c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</row>
    <row r="37" spans="1:58" ht="15" customHeight="1" x14ac:dyDescent="0.2">
      <c r="A37" s="7"/>
      <c r="B37" s="7"/>
      <c r="C37" s="7"/>
      <c r="D37" s="7"/>
      <c r="E37" s="11"/>
      <c r="F37" s="11"/>
      <c r="G37" s="7"/>
      <c r="H37" s="7"/>
      <c r="I37" s="7"/>
      <c r="J37" s="7"/>
      <c r="K37" s="7"/>
      <c r="L37"/>
      <c r="M37"/>
      <c r="Q37" s="38"/>
      <c r="R37" s="39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</row>
    <row r="38" spans="1:58" ht="15" customHeight="1" x14ac:dyDescent="0.2">
      <c r="A38" s="7"/>
      <c r="B38" s="7"/>
      <c r="C38" s="7"/>
      <c r="E38" s="31"/>
      <c r="F38" s="11"/>
      <c r="G38" s="7"/>
      <c r="H38" s="7"/>
      <c r="I38" s="7"/>
      <c r="J38" s="7"/>
      <c r="K38"/>
      <c r="L38"/>
      <c r="M38"/>
      <c r="Q38" s="38"/>
      <c r="R38" s="39" t="s">
        <v>39</v>
      </c>
      <c r="S38" s="41" t="s">
        <v>25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</row>
    <row r="39" spans="1:58" ht="15" customHeight="1" x14ac:dyDescent="0.2">
      <c r="A39" s="7"/>
      <c r="B39" s="25"/>
      <c r="C39" s="7"/>
      <c r="D39" s="7"/>
      <c r="E39" s="11"/>
      <c r="F39" s="11"/>
      <c r="G39" s="7"/>
      <c r="H39" s="7"/>
      <c r="I39" s="7"/>
      <c r="J39" s="7"/>
      <c r="K39"/>
      <c r="L39"/>
      <c r="M39"/>
      <c r="N39"/>
      <c r="O39"/>
      <c r="Q39" s="38"/>
      <c r="R39" s="39" t="s">
        <v>11</v>
      </c>
      <c r="S39" s="61">
        <v>1162574.71</v>
      </c>
      <c r="T39" s="47">
        <f t="shared" ref="T39:T40" si="5">+S39-SUM(U39:AX39)</f>
        <v>0</v>
      </c>
      <c r="U39" s="47"/>
      <c r="V39" s="61">
        <f>'Series Monthly'!E86</f>
        <v>95181.82</v>
      </c>
      <c r="W39" s="61">
        <f>'Series Custom1'!E86</f>
        <v>12813.07</v>
      </c>
      <c r="X39" s="61">
        <f>'Series MonthlyIG'!E86</f>
        <v>45913.52</v>
      </c>
      <c r="Y39" s="61">
        <f>'Series Quarterly1'!E105</f>
        <v>503250.77</v>
      </c>
      <c r="Z39" s="61">
        <f>'Series QuarterlyX'!E105</f>
        <v>231015.39</v>
      </c>
      <c r="AA39" s="61">
        <f>'Series Q364'!E90</f>
        <v>89328.320000000007</v>
      </c>
      <c r="AB39" s="61">
        <f>'Series A1'!E47</f>
        <v>95489.79</v>
      </c>
      <c r="AC39" s="61">
        <f>'Series 2YIG'!E63</f>
        <v>89582.03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</row>
    <row r="40" spans="1:58" ht="15" customHeight="1" x14ac:dyDescent="0.2">
      <c r="A40" s="7"/>
      <c r="B40" s="25"/>
      <c r="C40" s="7"/>
      <c r="D40" s="7"/>
      <c r="E40" s="11"/>
      <c r="F40" s="11"/>
      <c r="G40" s="7"/>
      <c r="H40" s="7"/>
      <c r="I40" s="7"/>
      <c r="J40" s="7"/>
      <c r="K40"/>
      <c r="L40"/>
      <c r="M40"/>
      <c r="N40"/>
      <c r="O40"/>
      <c r="Q40" s="38"/>
      <c r="R40" s="39" t="s">
        <v>37</v>
      </c>
      <c r="S40" s="61">
        <v>-242845.86</v>
      </c>
      <c r="T40" s="47">
        <f t="shared" si="5"/>
        <v>42183.287496566947</v>
      </c>
      <c r="U40" s="47"/>
      <c r="V40" s="61">
        <f>'Series Monthly'!E87</f>
        <v>-27698.44</v>
      </c>
      <c r="W40" s="61">
        <f>'Series Custom1'!E87</f>
        <v>-4671.53</v>
      </c>
      <c r="X40" s="61">
        <f>'Series MonthlyIG'!E87</f>
        <v>-14312.44</v>
      </c>
      <c r="Y40" s="61">
        <f>'Series Quarterly1'!E106</f>
        <v>-172054.79749656699</v>
      </c>
      <c r="Z40" s="61">
        <f>'Series QuarterlyX'!E106</f>
        <v>-46339.03</v>
      </c>
      <c r="AA40" s="61">
        <f>'Series Q364'!E91</f>
        <v>-11316.12</v>
      </c>
      <c r="AB40" s="61">
        <f>'Series A1'!E48</f>
        <v>0</v>
      </c>
      <c r="AC40" s="61">
        <f>'Series 2YIG'!E64</f>
        <v>-8636.7900000000009</v>
      </c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</row>
    <row r="41" spans="1:58" ht="15" customHeight="1" x14ac:dyDescent="0.2">
      <c r="A41" s="7"/>
      <c r="B41" s="25"/>
      <c r="C41" s="7"/>
      <c r="D41" s="7"/>
      <c r="E41" s="11"/>
      <c r="F41" s="11"/>
      <c r="G41" s="7"/>
      <c r="H41" s="7"/>
      <c r="I41" s="7"/>
      <c r="J41" s="7"/>
      <c r="K41"/>
      <c r="L41"/>
      <c r="M41"/>
      <c r="N41"/>
      <c r="O41"/>
      <c r="Q41" s="49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2" spans="1:58" ht="15" customHeight="1" x14ac:dyDescent="0.2">
      <c r="A42" s="7"/>
      <c r="B42" s="25"/>
      <c r="C42" s="7"/>
      <c r="D42" s="7"/>
      <c r="E42" s="11"/>
      <c r="F42" s="11"/>
      <c r="G42" s="7"/>
      <c r="H42" s="7"/>
      <c r="I42" s="7"/>
      <c r="J42" s="7"/>
      <c r="K42"/>
      <c r="L42"/>
      <c r="M42"/>
      <c r="N42"/>
      <c r="O42"/>
    </row>
    <row r="43" spans="1:58" ht="15" customHeight="1" x14ac:dyDescent="0.2">
      <c r="A43" s="33"/>
      <c r="B43" s="25"/>
      <c r="C43" s="7"/>
      <c r="D43" s="7"/>
      <c r="E43" s="11"/>
      <c r="F43" s="11"/>
      <c r="G43" s="7"/>
      <c r="H43" s="7"/>
      <c r="I43" s="7"/>
      <c r="J43" s="7"/>
      <c r="K43"/>
      <c r="L43" s="125" t="s">
        <v>394</v>
      </c>
      <c r="M43" s="126"/>
      <c r="N43"/>
      <c r="O43"/>
      <c r="P43"/>
      <c r="Q43"/>
      <c r="R43"/>
      <c r="T43" s="31"/>
      <c r="U43" s="31"/>
    </row>
    <row r="44" spans="1:58" ht="15" customHeight="1" x14ac:dyDescent="0.2">
      <c r="A44" s="7"/>
      <c r="B44" s="25"/>
      <c r="C44" s="7"/>
      <c r="D44" s="7"/>
      <c r="E44" s="11"/>
      <c r="F44" s="11"/>
      <c r="G44" s="7"/>
      <c r="H44" s="7"/>
      <c r="I44" s="7"/>
      <c r="J44" s="7"/>
      <c r="K44"/>
      <c r="L44" s="133" t="s">
        <v>395</v>
      </c>
      <c r="M44" s="133" t="s">
        <v>396</v>
      </c>
      <c r="N44" s="133" t="s">
        <v>397</v>
      </c>
      <c r="O44" s="133" t="s">
        <v>398</v>
      </c>
      <c r="P44" s="133" t="s">
        <v>399</v>
      </c>
      <c r="Q44" s="133" t="s">
        <v>400</v>
      </c>
      <c r="R44" s="133" t="s">
        <v>401</v>
      </c>
      <c r="T44" s="31"/>
      <c r="U44" s="31"/>
    </row>
    <row r="45" spans="1:58" ht="15" customHeight="1" x14ac:dyDescent="0.2">
      <c r="A45" s="7"/>
      <c r="B45" s="25"/>
      <c r="C45" s="7"/>
      <c r="D45" s="7"/>
      <c r="E45" s="11"/>
      <c r="F45" s="11"/>
      <c r="G45" s="7"/>
      <c r="H45" s="7"/>
      <c r="I45" s="7"/>
      <c r="J45" s="7"/>
      <c r="K45"/>
      <c r="L45" s="134">
        <f>E30</f>
        <v>0</v>
      </c>
      <c r="M45" s="134">
        <f>E13</f>
        <v>149249.53</v>
      </c>
      <c r="P45" s="134">
        <f>E26</f>
        <v>149249.53</v>
      </c>
      <c r="Q45" s="134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customHeight="1" x14ac:dyDescent="0.2">
      <c r="A46" s="7"/>
      <c r="B46" s="25"/>
      <c r="C46" s="7"/>
      <c r="D46" s="7"/>
      <c r="E46" s="11"/>
      <c r="F46" s="11"/>
      <c r="G46" s="7"/>
      <c r="H46" s="7"/>
      <c r="I46" s="7"/>
      <c r="J46" s="7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customHeight="1" x14ac:dyDescent="0.2">
      <c r="A47" s="7"/>
      <c r="B47" s="25"/>
      <c r="C47" s="7"/>
      <c r="D47" s="7"/>
      <c r="E47" s="11"/>
      <c r="F47" s="11"/>
      <c r="G47" s="7"/>
      <c r="H47" s="7"/>
      <c r="I47" s="7"/>
      <c r="J47" s="7"/>
      <c r="K47"/>
      <c r="L47" s="125" t="s">
        <v>394</v>
      </c>
      <c r="M47" s="126"/>
      <c r="N47"/>
      <c r="O47"/>
      <c r="P47"/>
      <c r="Q47"/>
      <c r="R47"/>
      <c r="S47"/>
      <c r="T47"/>
      <c r="U47"/>
      <c r="V47" s="121"/>
      <c r="W47" s="121"/>
      <c r="X47" s="121"/>
      <c r="Y47" s="121"/>
      <c r="Z47" s="121"/>
      <c r="AA47" s="121"/>
      <c r="AB47" s="121"/>
      <c r="AC47" s="121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customHeight="1" thickBot="1" x14ac:dyDescent="0.25">
      <c r="A48" s="7"/>
      <c r="B48" s="25"/>
      <c r="C48" s="7"/>
      <c r="D48" s="7"/>
      <c r="E48" s="11"/>
      <c r="F48" s="11"/>
      <c r="G48" s="7"/>
      <c r="H48" s="7"/>
      <c r="I48" s="7"/>
      <c r="J48" s="7"/>
      <c r="K48"/>
      <c r="L48" s="133" t="s">
        <v>395</v>
      </c>
      <c r="M48" s="133" t="s">
        <v>396</v>
      </c>
      <c r="N48" s="133" t="s">
        <v>397</v>
      </c>
      <c r="O48" s="133" t="s">
        <v>398</v>
      </c>
      <c r="P48" s="133" t="s">
        <v>399</v>
      </c>
      <c r="Q48" s="133" t="s">
        <v>400</v>
      </c>
      <c r="R48" s="133" t="s">
        <v>401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15" customHeight="1" x14ac:dyDescent="0.2">
      <c r="A49" s="7"/>
      <c r="B49" s="25"/>
      <c r="C49" s="7"/>
      <c r="D49" s="7"/>
      <c r="E49" s="11"/>
      <c r="F49" s="11"/>
      <c r="G49" s="7"/>
      <c r="H49" s="7"/>
      <c r="I49" s="7"/>
      <c r="J49" s="7"/>
      <c r="K49" s="135" t="s">
        <v>403</v>
      </c>
      <c r="L49" s="136">
        <f>'Series Monthly'!H15</f>
        <v>543384167.11143112</v>
      </c>
      <c r="M49" s="137">
        <f>'Series Monthly'!I15</f>
        <v>15333885.289999999</v>
      </c>
      <c r="N49" s="137">
        <f>'Series Monthly'!J15</f>
        <v>11272067.918130901</v>
      </c>
      <c r="O49" s="137">
        <f>'Series Monthly'!K15</f>
        <v>1309442.3500000001</v>
      </c>
      <c r="P49" s="137">
        <f>'Series Monthly'!L15</f>
        <v>67483.38</v>
      </c>
      <c r="Q49" s="138">
        <f>'Series Monthly'!M15</f>
        <v>16219325</v>
      </c>
      <c r="R49" s="139">
        <f>'Series Monthly'!N15</f>
        <v>271702.53000000003</v>
      </c>
      <c r="S49"/>
      <c r="T49"/>
      <c r="U49"/>
      <c r="V49"/>
      <c r="W49" s="122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customHeight="1" x14ac:dyDescent="0.2">
      <c r="A50" s="7"/>
      <c r="B50" s="25"/>
      <c r="C50" s="7"/>
      <c r="D50" s="7"/>
      <c r="E50" s="7"/>
      <c r="F50" s="7"/>
      <c r="G50" s="7"/>
      <c r="H50" s="7"/>
      <c r="I50" s="7"/>
      <c r="J50" s="7"/>
      <c r="K50" s="135" t="s">
        <v>404</v>
      </c>
      <c r="L50" s="140">
        <f>'Series Custom1'!H15</f>
        <v>73148839.886473164</v>
      </c>
      <c r="M50" s="141">
        <f>'Series Custom1'!I15</f>
        <v>2114325.66</v>
      </c>
      <c r="N50" s="141">
        <f>'Series Custom1'!J15</f>
        <v>1316475.9462732</v>
      </c>
      <c r="O50" s="141">
        <f>'Series Custom1'!K15</f>
        <v>179390.1</v>
      </c>
      <c r="P50" s="141">
        <f>'Series Custom1'!L15</f>
        <v>8141.54</v>
      </c>
      <c r="Q50" s="142">
        <f>'Series Custom1'!M15</f>
        <v>2241021.67</v>
      </c>
      <c r="R50" s="143">
        <f>'Series Custom1'!N15</f>
        <v>36575.83</v>
      </c>
      <c r="S50"/>
      <c r="T50"/>
      <c r="U50"/>
      <c r="V50"/>
      <c r="W50" s="122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customHeight="1" x14ac:dyDescent="0.2">
      <c r="A51" s="7"/>
      <c r="B51" s="25"/>
      <c r="C51" s="7"/>
      <c r="D51" s="7"/>
      <c r="E51" s="7"/>
      <c r="F51" s="7"/>
      <c r="G51" s="7"/>
      <c r="H51" s="7"/>
      <c r="I51" s="7"/>
      <c r="J51" s="7"/>
      <c r="K51" s="135" t="s">
        <v>406</v>
      </c>
      <c r="L51" s="140">
        <f>'Series Quarterly1'!H15</f>
        <v>581115179.71199644</v>
      </c>
      <c r="M51" s="141">
        <f>'Series Quarterly1'!I15</f>
        <v>18723906.599999998</v>
      </c>
      <c r="N51" s="141">
        <f>'Series Quarterly1'!J15</f>
        <v>8557371.0820999891</v>
      </c>
      <c r="O51" s="141">
        <f>'Series Quarterly1'!K15</f>
        <v>1675576.09</v>
      </c>
      <c r="P51" s="141">
        <f>'Series Quarterly1'!L15</f>
        <v>331195.972503433</v>
      </c>
      <c r="Q51" s="142">
        <f>'Series Quarterly1'!M15</f>
        <v>21168414.350000001</v>
      </c>
      <c r="R51" s="143">
        <f>'Series Quarterly1'!N15</f>
        <v>153732.01999999999</v>
      </c>
      <c r="S51"/>
      <c r="T51"/>
      <c r="U51"/>
      <c r="V51"/>
      <c r="W51" s="122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customHeight="1" x14ac:dyDescent="0.2">
      <c r="A52" s="7"/>
      <c r="B52" s="25"/>
      <c r="C52" s="7"/>
      <c r="D52" s="7"/>
      <c r="E52" s="7"/>
      <c r="F52" s="7"/>
      <c r="G52" s="7"/>
      <c r="H52" s="7"/>
      <c r="I52" s="7"/>
      <c r="J52" s="7"/>
      <c r="K52" s="135" t="s">
        <v>405</v>
      </c>
      <c r="L52" s="140">
        <f>'Series MonthlyIG'!H15</f>
        <v>207447235.44722748</v>
      </c>
      <c r="M52" s="141">
        <f>'Series MonthlyIG'!I15</f>
        <v>3127326.46</v>
      </c>
      <c r="N52" s="141">
        <f>'Series MonthlyIG'!J15</f>
        <v>3997767.5225274805</v>
      </c>
      <c r="O52" s="141">
        <f>'Series MonthlyIG'!K15</f>
        <v>284897.03000000003</v>
      </c>
      <c r="P52" s="141">
        <f>'Series MonthlyIG'!L15</f>
        <v>31601.079999999994</v>
      </c>
      <c r="Q52" s="142">
        <f>'Series MonthlyIG'!M15</f>
        <v>3394332.57</v>
      </c>
      <c r="R52" s="143">
        <f>'Series MonthlyIG'!N15</f>
        <v>57251.69</v>
      </c>
      <c r="S52"/>
      <c r="T52"/>
      <c r="U52"/>
      <c r="V52"/>
      <c r="W52" s="12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ht="15" customHeight="1" x14ac:dyDescent="0.2">
      <c r="A53" s="7"/>
      <c r="B53" s="25"/>
      <c r="C53" s="7"/>
      <c r="D53" s="7"/>
      <c r="E53" s="7"/>
      <c r="F53" s="7"/>
      <c r="G53" s="7"/>
      <c r="H53" s="7"/>
      <c r="I53" s="7"/>
      <c r="J53" s="7"/>
      <c r="K53" s="135" t="s">
        <v>408</v>
      </c>
      <c r="L53" s="140">
        <f>'Series Q364'!H15</f>
        <v>92484091.834496751</v>
      </c>
      <c r="M53" s="141">
        <f>'Series Q364'!I15</f>
        <v>1681331.86</v>
      </c>
      <c r="N53" s="141">
        <f>'Series Q364'!J15</f>
        <v>9183087.8540967703</v>
      </c>
      <c r="O53" s="141">
        <f>'Series Q364'!K15</f>
        <v>168550.78</v>
      </c>
      <c r="P53" s="141">
        <f>'Series Q364'!L15</f>
        <v>78012.200000000012</v>
      </c>
      <c r="Q53" s="142">
        <f>'Series Q364'!M15</f>
        <v>1958154.1</v>
      </c>
      <c r="R53" s="143">
        <f>'Series Q364'!N15</f>
        <v>4403.9799999999996</v>
      </c>
      <c r="S53"/>
      <c r="T53"/>
      <c r="U53"/>
      <c r="V53"/>
      <c r="W53" s="122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5" customHeight="1" x14ac:dyDescent="0.2">
      <c r="A54" s="7"/>
      <c r="B54" s="25"/>
      <c r="C54" s="7"/>
      <c r="D54" s="7"/>
      <c r="E54" s="7"/>
      <c r="F54" s="7"/>
      <c r="G54" s="7"/>
      <c r="H54" s="7"/>
      <c r="I54" s="7"/>
      <c r="J54" s="7"/>
      <c r="K54" s="135" t="s">
        <v>407</v>
      </c>
      <c r="L54" s="140">
        <f>'Series QuarterlyX'!H15</f>
        <v>245134935.55086631</v>
      </c>
      <c r="M54" s="141">
        <f>'Series QuarterlyX'!I15</f>
        <v>4709175.4400000004</v>
      </c>
      <c r="N54" s="141">
        <f>'Series QuarterlyX'!J15</f>
        <v>5489358.3914663792</v>
      </c>
      <c r="O54" s="141">
        <f>'Series QuarterlyX'!K15</f>
        <v>440855.81</v>
      </c>
      <c r="P54" s="141">
        <f>'Series QuarterlyX'!L15</f>
        <v>184676.36000000002</v>
      </c>
      <c r="Q54" s="142">
        <f>'Series QuarterlyX'!M15</f>
        <v>4984918.99</v>
      </c>
      <c r="R54" s="143">
        <f>'Series QuarterlyX'!N15</f>
        <v>3333.96</v>
      </c>
      <c r="S54"/>
      <c r="T54"/>
      <c r="U54"/>
      <c r="V54"/>
      <c r="W54" s="122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ht="15" customHeight="1" x14ac:dyDescent="0.2">
      <c r="A55" s="7"/>
      <c r="B55" s="25"/>
      <c r="C55" s="7"/>
      <c r="D55" s="7"/>
      <c r="E55" s="7"/>
      <c r="F55" s="7"/>
      <c r="G55" s="7"/>
      <c r="H55" s="7"/>
      <c r="I55" s="7"/>
      <c r="J55" s="7"/>
      <c r="K55" s="144" t="s">
        <v>409</v>
      </c>
      <c r="L55" s="140">
        <f>'Series A1'!H15</f>
        <v>75013187.729166672</v>
      </c>
      <c r="M55" s="141">
        <f>'Series A1'!I15</f>
        <v>27903.870000000003</v>
      </c>
      <c r="N55" s="141">
        <f>'Series A1'!J15</f>
        <v>0</v>
      </c>
      <c r="O55" s="141">
        <f>'Series A1'!K15</f>
        <v>1118637.45</v>
      </c>
      <c r="P55" s="141">
        <f>'Series A1'!L15</f>
        <v>95489.79</v>
      </c>
      <c r="Q55" s="142">
        <f>'Series A1'!M15</f>
        <v>0</v>
      </c>
      <c r="R55" s="143">
        <f>'Series A1'!N15</f>
        <v>0</v>
      </c>
      <c r="S55"/>
      <c r="T55"/>
      <c r="U55"/>
      <c r="V55"/>
      <c r="W55" s="122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15" customHeight="1" x14ac:dyDescent="0.2">
      <c r="A56" s="7"/>
      <c r="B56" s="25"/>
      <c r="C56" s="7"/>
      <c r="D56" s="7"/>
      <c r="E56" s="7"/>
      <c r="F56" s="7"/>
      <c r="G56" s="7"/>
      <c r="H56" s="7"/>
      <c r="I56" s="7"/>
      <c r="J56" s="7"/>
      <c r="K56" s="144" t="s">
        <v>411</v>
      </c>
      <c r="L56" s="140">
        <f>'Series 2YIG'!H15</f>
        <v>87053375.159999996</v>
      </c>
      <c r="M56" s="141">
        <f>'Series 2YIG'!I15</f>
        <v>2668787.59</v>
      </c>
      <c r="N56" s="141">
        <f>'Series 2YIG'!J15</f>
        <v>151311.59</v>
      </c>
      <c r="O56" s="141">
        <f>'Series 2YIG'!K15</f>
        <v>343347.71</v>
      </c>
      <c r="P56" s="141">
        <f>'Series 2YIG'!L15</f>
        <v>80945.239999999991</v>
      </c>
      <c r="Q56" s="142">
        <f>'Series 2YIG'!M15</f>
        <v>0</v>
      </c>
      <c r="R56" s="143">
        <f>'Series 2YIG'!N15</f>
        <v>0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8" ht="15" customHeight="1" x14ac:dyDescent="0.2">
      <c r="A57" s="7"/>
      <c r="B57" s="25"/>
      <c r="C57" s="7"/>
      <c r="D57" s="7"/>
      <c r="E57" s="7"/>
      <c r="F57" s="7"/>
      <c r="G57" s="7"/>
      <c r="H57" s="7"/>
      <c r="I57" s="7"/>
      <c r="J57" s="7"/>
      <c r="L57" s="140"/>
      <c r="M57" s="141"/>
      <c r="N57" s="141"/>
      <c r="O57" s="141"/>
      <c r="P57" s="141"/>
      <c r="Q57" s="142"/>
      <c r="R57" s="14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8" ht="15" customHeight="1" thickBot="1" x14ac:dyDescent="0.25">
      <c r="A58" s="7"/>
      <c r="B58" s="25"/>
      <c r="C58" s="7"/>
      <c r="D58" s="7"/>
      <c r="E58" s="7"/>
      <c r="F58" s="7"/>
      <c r="G58" s="7"/>
      <c r="H58" s="7"/>
      <c r="I58" s="7"/>
      <c r="J58" s="7"/>
      <c r="K58" s="145" t="s">
        <v>410</v>
      </c>
      <c r="L58" s="146">
        <f>L45</f>
        <v>0</v>
      </c>
      <c r="M58" s="147">
        <f t="shared" ref="M58:R58" si="6">M45</f>
        <v>149249.53</v>
      </c>
      <c r="N58" s="147">
        <f t="shared" si="6"/>
        <v>0</v>
      </c>
      <c r="O58" s="147">
        <f t="shared" si="6"/>
        <v>0</v>
      </c>
      <c r="P58" s="147">
        <f t="shared" si="6"/>
        <v>149249.53</v>
      </c>
      <c r="Q58" s="148">
        <f t="shared" si="6"/>
        <v>0</v>
      </c>
      <c r="R58" s="149">
        <f t="shared" si="6"/>
        <v>0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8" ht="15" customHeight="1" thickTop="1" x14ac:dyDescent="0.2">
      <c r="A59" s="7"/>
      <c r="B59" s="25"/>
      <c r="C59" s="7"/>
      <c r="D59" s="7"/>
      <c r="E59" s="7"/>
      <c r="F59" s="7"/>
      <c r="G59" s="7"/>
      <c r="H59" s="7"/>
      <c r="I59" s="7"/>
      <c r="J59" s="7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8" ht="15" customHeight="1" x14ac:dyDescent="0.2">
      <c r="A60" s="7"/>
      <c r="B60" s="25"/>
      <c r="C60" s="7"/>
      <c r="D60" s="7"/>
      <c r="E60" s="7"/>
      <c r="F60" s="7"/>
      <c r="G60" s="7"/>
      <c r="H60" s="7"/>
      <c r="I60" s="7"/>
      <c r="J60" s="7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8" ht="15" customHeight="1" x14ac:dyDescent="0.2">
      <c r="A61" s="7"/>
      <c r="B61" s="2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8" ht="15" customHeight="1" x14ac:dyDescent="0.2">
      <c r="A62" s="7"/>
      <c r="B62" s="2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8" ht="15" customHeight="1" x14ac:dyDescent="0.2">
      <c r="A63" s="7"/>
      <c r="B63" s="2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8" ht="15" customHeight="1" x14ac:dyDescent="0.2">
      <c r="A64" s="7"/>
      <c r="B64" s="2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ht="15" customHeight="1" x14ac:dyDescent="0.2">
      <c r="A65" s="7"/>
      <c r="B65" s="2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4" ht="15" customHeight="1" x14ac:dyDescent="0.2">
      <c r="A66" s="7"/>
      <c r="B66" s="2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4" ht="15" customHeight="1" x14ac:dyDescent="0.2">
      <c r="A67" s="7"/>
      <c r="B67" s="2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1:54" ht="15" customHeight="1" x14ac:dyDescent="0.2">
      <c r="A68" s="7"/>
      <c r="B68" s="2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1:54" ht="15" customHeight="1" x14ac:dyDescent="0.2">
      <c r="A69" s="7"/>
      <c r="B69" s="2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54" ht="15" customHeight="1" x14ac:dyDescent="0.2">
      <c r="A70" s="7"/>
      <c r="B70" s="2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54" ht="15" customHeight="1" x14ac:dyDescent="0.2">
      <c r="A71" s="7"/>
      <c r="B71" s="2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54" ht="15" customHeight="1" x14ac:dyDescent="0.2">
      <c r="A72" s="7"/>
      <c r="B72" s="2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54" ht="15" customHeight="1" x14ac:dyDescent="0.2">
      <c r="A73" s="7"/>
      <c r="B73" s="2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54" ht="15" customHeight="1" x14ac:dyDescent="0.2">
      <c r="A74" s="7"/>
      <c r="B74" s="2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54" ht="15" customHeight="1" x14ac:dyDescent="0.2">
      <c r="A75" s="7"/>
      <c r="B75" s="2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54" ht="15" customHeight="1" x14ac:dyDescent="0.2">
      <c r="A76" s="7"/>
      <c r="B76" s="2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54" ht="15" customHeight="1" x14ac:dyDescent="0.2">
      <c r="A77" s="7"/>
      <c r="B77" s="2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54" ht="1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54" ht="1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54" ht="1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ht="15" customHeight="1" x14ac:dyDescent="0.2">
      <c r="K84" s="7"/>
    </row>
    <row r="85" spans="1:13" ht="15" customHeight="1" x14ac:dyDescent="0.2">
      <c r="K85" s="7"/>
    </row>
    <row r="86" spans="1:13" ht="15" customHeight="1" x14ac:dyDescent="0.2">
      <c r="K86" s="7"/>
    </row>
    <row r="87" spans="1:13" ht="15" customHeight="1" x14ac:dyDescent="0.2">
      <c r="K87" s="7"/>
    </row>
    <row r="88" spans="1:13" ht="15" customHeight="1" x14ac:dyDescent="0.2">
      <c r="K88" s="7"/>
    </row>
    <row r="89" spans="1:13" ht="15" customHeight="1" x14ac:dyDescent="0.2">
      <c r="K89" s="7"/>
    </row>
    <row r="90" spans="1:13" ht="15" customHeight="1" x14ac:dyDescent="0.2">
      <c r="K90" s="7"/>
    </row>
    <row r="91" spans="1:13" ht="15" customHeight="1" x14ac:dyDescent="0.2">
      <c r="K91" s="7"/>
    </row>
    <row r="92" spans="1:13" ht="15" customHeight="1" x14ac:dyDescent="0.2">
      <c r="K92" s="7"/>
    </row>
    <row r="93" spans="1:13" ht="15" customHeight="1" x14ac:dyDescent="0.2">
      <c r="K93" s="7"/>
    </row>
    <row r="94" spans="1:13" ht="15" customHeight="1" x14ac:dyDescent="0.2">
      <c r="K94" s="7"/>
    </row>
    <row r="95" spans="1:13" ht="15" customHeight="1" x14ac:dyDescent="0.2">
      <c r="K95" s="7"/>
    </row>
    <row r="96" spans="1:13" ht="15" customHeight="1" x14ac:dyDescent="0.2">
      <c r="K96" s="7"/>
    </row>
    <row r="97" spans="11:11" ht="15" customHeight="1" x14ac:dyDescent="0.2">
      <c r="K97" s="7"/>
    </row>
    <row r="98" spans="11:11" ht="15" customHeight="1" x14ac:dyDescent="0.2">
      <c r="K98" s="7"/>
    </row>
    <row r="99" spans="11:11" ht="15" customHeight="1" x14ac:dyDescent="0.2">
      <c r="K99" s="7"/>
    </row>
    <row r="100" spans="11:11" ht="15" customHeight="1" x14ac:dyDescent="0.2">
      <c r="K100" s="7"/>
    </row>
    <row r="101" spans="11:11" ht="15" customHeight="1" x14ac:dyDescent="0.2">
      <c r="K101" s="7"/>
    </row>
    <row r="102" spans="11:11" ht="15" customHeight="1" x14ac:dyDescent="0.2">
      <c r="K102" s="7"/>
    </row>
    <row r="103" spans="11:11" ht="15" customHeight="1" x14ac:dyDescent="0.2">
      <c r="K103" s="7"/>
    </row>
    <row r="104" spans="11:11" ht="15" customHeight="1" x14ac:dyDescent="0.2">
      <c r="K104" s="7"/>
    </row>
    <row r="105" spans="11:11" ht="15" customHeight="1" x14ac:dyDescent="0.2">
      <c r="K105" s="7"/>
    </row>
    <row r="106" spans="11:11" ht="15" customHeight="1" x14ac:dyDescent="0.2">
      <c r="K106" s="7"/>
    </row>
  </sheetData>
  <mergeCells count="1"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2F9C-4081-44B5-87CF-CDF8B5B2F086}">
  <sheetPr codeName="Sheet1"/>
  <dimension ref="A1:BE503"/>
  <sheetViews>
    <sheetView showGridLines="0" zoomScale="80" zoomScaleNormal="80" workbookViewId="0">
      <selection activeCell="K29" sqref="K29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20.2851562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377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378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40000000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44798</v>
      </c>
      <c r="C4" s="5"/>
      <c r="D4" s="5"/>
      <c r="E4" s="5"/>
      <c r="F4" s="5"/>
      <c r="G4" s="5"/>
      <c r="H4" s="70">
        <f>+E78</f>
        <v>87053375.159999996</v>
      </c>
      <c r="I4" s="71" t="s">
        <v>51</v>
      </c>
      <c r="J4" s="5"/>
      <c r="K4" s="72" t="s">
        <v>52</v>
      </c>
      <c r="L4" s="73">
        <v>0.4592762309368405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-1.2975444973426301E-3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45554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379</v>
      </c>
      <c r="B10" s="10">
        <v>44916</v>
      </c>
      <c r="C10" s="10">
        <v>45553</v>
      </c>
      <c r="D10" s="77">
        <v>10000000</v>
      </c>
      <c r="E10" s="78">
        <v>10017666.67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380</v>
      </c>
      <c r="B11" s="10">
        <v>44916</v>
      </c>
      <c r="C11" s="10">
        <v>45553</v>
      </c>
      <c r="D11" s="77">
        <v>844000</v>
      </c>
      <c r="E11" s="78">
        <v>845491.07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381</v>
      </c>
      <c r="B12" s="10">
        <v>44916</v>
      </c>
      <c r="C12" s="10">
        <v>45553</v>
      </c>
      <c r="D12" s="77">
        <v>1559000</v>
      </c>
      <c r="E12" s="78">
        <v>1561754.23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382</v>
      </c>
      <c r="B13" s="10">
        <v>44916</v>
      </c>
      <c r="C13" s="10">
        <v>45553</v>
      </c>
      <c r="D13" s="77">
        <v>3239000</v>
      </c>
      <c r="E13" s="78">
        <v>3244722.23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383</v>
      </c>
      <c r="B14" s="10">
        <v>44916</v>
      </c>
      <c r="C14" s="10">
        <v>45553</v>
      </c>
      <c r="D14" s="77">
        <v>990000</v>
      </c>
      <c r="E14" s="78">
        <v>991749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384</v>
      </c>
      <c r="B15" s="10">
        <v>44916</v>
      </c>
      <c r="C15" s="10">
        <v>45553</v>
      </c>
      <c r="D15" s="77">
        <v>41728000</v>
      </c>
      <c r="E15" s="78">
        <v>41802892.43</v>
      </c>
      <c r="F15" s="79"/>
      <c r="G15" s="80"/>
      <c r="H15" s="130">
        <f>H4</f>
        <v>87053375.159999996</v>
      </c>
      <c r="I15" s="131">
        <f>_xlfn.XLOOKUP(I17,$A:$A,$D:$D)+_xlfn.XLOOKUP(I18,$A:$A,$D:$D)+_xlfn.XLOOKUP(I19,$A:$A,$D:$D)</f>
        <v>2668787.59</v>
      </c>
      <c r="J15" s="131">
        <f>_xlfn.XLOOKUP(J17,$A:$A,$D:$D)+_xlfn.XLOOKUP(J18,$A:$A,$D:$D)+_xlfn.XLOOKUP(J19,$A:$A,$D:$D)</f>
        <v>151311.59</v>
      </c>
      <c r="K15" s="131">
        <f>_xlfn.XLOOKUP(K17,$A:$A,$D:$D)+_xlfn.XLOOKUP(K18,$A:$A,$D:$D)+_xlfn.XLOOKUP(K19,$A:$A,$D:$D)</f>
        <v>343347.71</v>
      </c>
      <c r="L15" s="131">
        <f>_xlfn.XLOOKUP(L17,$A:$A,$E:$E)+_xlfn.XLOOKUP(L18,$A:$A,$E:$E)+_xlfn.XLOOKUP(L19,$A:$A,$E:$E)</f>
        <v>80945.239999999991</v>
      </c>
      <c r="M15" s="130">
        <f>SUMIFS($D:$D,$A:$A,$M$18)</f>
        <v>0</v>
      </c>
      <c r="N15" s="132">
        <f>_xlfn.XLOOKUP(N17,$A:$A,$D:$D)+_xlfn.XLOOKUP(N18,$A:$A,$D:$D)+_xlfn.XLOOKUP(N19,$A:$A,$D:$D)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385</v>
      </c>
      <c r="B16" s="10">
        <v>44916</v>
      </c>
      <c r="C16" s="10">
        <v>45553</v>
      </c>
      <c r="D16" s="77">
        <v>7553000</v>
      </c>
      <c r="E16" s="78">
        <v>7566133.8300000001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386</v>
      </c>
      <c r="B17" s="10">
        <v>44916</v>
      </c>
      <c r="C17" s="10">
        <v>45553</v>
      </c>
      <c r="D17" s="77">
        <v>6329000</v>
      </c>
      <c r="E17" s="78">
        <v>6340005.4299999997</v>
      </c>
      <c r="F17" s="79"/>
      <c r="G17" s="80"/>
      <c r="H17" s="7"/>
      <c r="I17" s="10" t="s">
        <v>390</v>
      </c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387</v>
      </c>
      <c r="B18" s="10">
        <v>44916</v>
      </c>
      <c r="C18" s="10">
        <v>45553</v>
      </c>
      <c r="D18" s="77">
        <v>6874000</v>
      </c>
      <c r="E18" s="78">
        <v>6885953.1200000001</v>
      </c>
      <c r="F18" s="79"/>
      <c r="G18" s="80"/>
      <c r="H18" s="7"/>
      <c r="I18" s="10" t="s">
        <v>97</v>
      </c>
      <c r="J18" s="7" t="s">
        <v>109</v>
      </c>
      <c r="K18" s="79"/>
      <c r="L18" s="79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388</v>
      </c>
      <c r="B19" s="10">
        <v>44916</v>
      </c>
      <c r="C19" s="10">
        <v>45553</v>
      </c>
      <c r="D19" s="77">
        <v>4995000</v>
      </c>
      <c r="E19" s="78">
        <v>5003893.88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389</v>
      </c>
      <c r="B20" s="10">
        <v>44926</v>
      </c>
      <c r="C20" s="10">
        <v>44926</v>
      </c>
      <c r="D20" s="77">
        <v>87000000</v>
      </c>
      <c r="E20" s="78">
        <v>0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389</v>
      </c>
      <c r="B21" s="10">
        <v>44926</v>
      </c>
      <c r="C21" s="10">
        <v>44926</v>
      </c>
      <c r="D21" s="77">
        <v>87000000</v>
      </c>
      <c r="E21" s="78">
        <v>0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389</v>
      </c>
      <c r="B22" s="10">
        <v>44926</v>
      </c>
      <c r="C22" s="10">
        <v>44926</v>
      </c>
      <c r="D22" s="77">
        <v>87000000</v>
      </c>
      <c r="E22" s="78">
        <v>0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389</v>
      </c>
      <c r="B23" s="10">
        <v>44926</v>
      </c>
      <c r="C23" s="10">
        <v>44926</v>
      </c>
      <c r="D23" s="77">
        <v>87000000</v>
      </c>
      <c r="E23" s="78">
        <v>0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389</v>
      </c>
      <c r="B24" s="10">
        <v>44926</v>
      </c>
      <c r="C24" s="10">
        <v>44926</v>
      </c>
      <c r="D24" s="77">
        <v>87000000</v>
      </c>
      <c r="E24" s="78">
        <v>0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389</v>
      </c>
      <c r="B25" s="10">
        <v>44926</v>
      </c>
      <c r="C25" s="10">
        <v>44926</v>
      </c>
      <c r="D25" s="77">
        <v>87000000</v>
      </c>
      <c r="E25" s="78">
        <v>0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390</v>
      </c>
      <c r="B26" s="10">
        <v>44926</v>
      </c>
      <c r="C26" s="10">
        <v>44926</v>
      </c>
      <c r="D26" s="77">
        <v>996783.61</v>
      </c>
      <c r="E26" s="78">
        <v>996783.61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96</v>
      </c>
      <c r="B27" s="10">
        <v>44926</v>
      </c>
      <c r="C27" s="10">
        <v>44926</v>
      </c>
      <c r="D27" s="77">
        <v>343347.71</v>
      </c>
      <c r="E27" s="78">
        <v>343347.71</v>
      </c>
      <c r="F27" s="79"/>
      <c r="G27" s="8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97</v>
      </c>
      <c r="B28" s="82">
        <v>44926</v>
      </c>
      <c r="C28" s="10">
        <v>44926</v>
      </c>
      <c r="D28" s="77">
        <v>1622920.08</v>
      </c>
      <c r="E28" s="77">
        <v>1622920.08</v>
      </c>
      <c r="F28" s="79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/>
      <c r="B29" s="7"/>
      <c r="C29" s="7"/>
      <c r="D29" s="7"/>
      <c r="E29" s="79"/>
      <c r="F29" s="79"/>
      <c r="G29" s="2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tr">
        <f>"MMF Unpaid Int Due to "&amp;MONTH($B$3)&amp;"/"&amp;DAY($B$3)</f>
        <v>MMF Unpaid Int Due to 12/31</v>
      </c>
      <c r="B30" s="7"/>
      <c r="C30" s="7" t="s">
        <v>98</v>
      </c>
      <c r="D30" s="83">
        <v>-13569.18</v>
      </c>
      <c r="E30" s="84">
        <v>-13569.18</v>
      </c>
      <c r="F30" s="79"/>
      <c r="G30" s="2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tr">
        <f>"MMF Unpaid Int Due to "&amp;MONTH($B$3)&amp;"/"&amp;DAY($B$3)</f>
        <v>MMF Unpaid Int Due to 12/31</v>
      </c>
      <c r="B31" s="7"/>
      <c r="C31" s="7" t="s">
        <v>99</v>
      </c>
      <c r="D31" s="83">
        <v>27.22</v>
      </c>
      <c r="E31" s="84">
        <v>27.22</v>
      </c>
      <c r="F31" s="79"/>
      <c r="G31" s="2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100</v>
      </c>
      <c r="B32" s="7"/>
      <c r="C32" s="7" t="s">
        <v>100</v>
      </c>
      <c r="D32" s="83">
        <v>0</v>
      </c>
      <c r="E32" s="84">
        <v>0</v>
      </c>
      <c r="F32" s="79"/>
      <c r="G32" s="2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tr">
        <f>"MMF Unpaid Int Due to "&amp;MONTH($B$3)&amp;"/"&amp;DAY($B$3)</f>
        <v>MMF Unpaid Int Due to 12/31</v>
      </c>
      <c r="B33" s="7"/>
      <c r="C33" s="7" t="s">
        <v>101</v>
      </c>
      <c r="D33" s="83">
        <v>445.91</v>
      </c>
      <c r="E33" s="84">
        <v>445.91</v>
      </c>
      <c r="F33" s="79"/>
      <c r="G33" s="2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13" t="str">
        <f>"MMF Unpaid Int Due to "&amp;MONTH($B$3)&amp;"/"&amp;DAY($B$3)</f>
        <v>MMF Unpaid Int Due to 12/31</v>
      </c>
      <c r="B34" s="13"/>
      <c r="C34" s="13" t="s">
        <v>102</v>
      </c>
      <c r="D34" s="85">
        <v>153.72</v>
      </c>
      <c r="E34" s="86">
        <v>153.72</v>
      </c>
      <c r="F34" s="79"/>
      <c r="G34" s="23"/>
      <c r="H34" s="13"/>
      <c r="I34" s="7"/>
      <c r="J34" s="7"/>
      <c r="K34" s="7"/>
      <c r="L34" s="87"/>
      <c r="M34" s="7"/>
      <c r="N34" s="7"/>
      <c r="O34" s="7"/>
      <c r="P34" s="7"/>
      <c r="Q34" s="7"/>
      <c r="R34" s="7"/>
      <c r="S34" s="25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9" t="s">
        <v>103</v>
      </c>
      <c r="B35" s="9"/>
      <c r="C35" s="9"/>
      <c r="D35" s="9"/>
      <c r="E35" s="88">
        <f>SUM(E10:E34)</f>
        <v>87210370.959999979</v>
      </c>
      <c r="F35" s="88"/>
      <c r="G35" s="89"/>
      <c r="H35" s="9"/>
      <c r="I35" s="9"/>
      <c r="J35" s="9"/>
      <c r="K35" s="9"/>
      <c r="L35" s="88"/>
      <c r="M35" s="9"/>
      <c r="N35" s="9"/>
      <c r="O35" s="7"/>
      <c r="P35" s="7"/>
      <c r="Q35" s="7"/>
      <c r="R35" s="7"/>
      <c r="S35" s="2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9"/>
      <c r="B36" s="9"/>
      <c r="C36" s="9"/>
      <c r="D36" s="9"/>
      <c r="E36" s="88"/>
      <c r="F36" s="88"/>
      <c r="G36" s="89"/>
      <c r="H36" s="9"/>
      <c r="I36" s="9"/>
      <c r="J36" s="9"/>
      <c r="K36" s="9"/>
      <c r="L36" s="88"/>
      <c r="M36" s="9"/>
      <c r="N36" s="9"/>
      <c r="O36" s="7"/>
      <c r="P36" s="7"/>
      <c r="Q36" s="7"/>
      <c r="R36" s="7"/>
      <c r="S36" s="25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9"/>
      <c r="B37" s="150" t="s">
        <v>104</v>
      </c>
      <c r="C37" s="151"/>
      <c r="D37" s="151"/>
      <c r="E37" s="152"/>
      <c r="F37" s="88"/>
      <c r="G37" s="89"/>
      <c r="H37" s="9"/>
      <c r="I37" s="9"/>
      <c r="J37" s="9"/>
      <c r="K37" s="9"/>
      <c r="L37" s="88"/>
      <c r="M37" s="9"/>
      <c r="N37" s="9"/>
      <c r="O37" s="7"/>
      <c r="P37" s="7"/>
      <c r="Q37" s="7"/>
      <c r="R37" s="7"/>
      <c r="S37" s="25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15" t="s">
        <v>1</v>
      </c>
      <c r="B38" s="15" t="s">
        <v>2</v>
      </c>
      <c r="C38" s="15" t="s">
        <v>3</v>
      </c>
      <c r="D38" s="15" t="s">
        <v>12</v>
      </c>
      <c r="E38" s="15" t="s">
        <v>105</v>
      </c>
      <c r="F38" s="1"/>
      <c r="G38" s="23"/>
      <c r="H38" s="1"/>
      <c r="I38" s="1"/>
      <c r="J38" s="1"/>
      <c r="K38" s="1"/>
      <c r="L38" s="1"/>
      <c r="M38" s="7"/>
      <c r="N38" s="7"/>
      <c r="O38" s="7"/>
      <c r="P38" s="7"/>
      <c r="Q38" s="7"/>
      <c r="R38" s="7"/>
      <c r="S38" s="25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106</v>
      </c>
      <c r="B39" s="1"/>
      <c r="C39" s="10">
        <f>$B$3</f>
        <v>44926</v>
      </c>
      <c r="D39" s="77">
        <v>0</v>
      </c>
      <c r="E39" s="77">
        <v>0</v>
      </c>
      <c r="F39" s="1"/>
      <c r="G39" s="23"/>
      <c r="H39" s="31"/>
      <c r="I39" s="1"/>
      <c r="J39" s="1"/>
      <c r="K39" s="1"/>
      <c r="L39" s="1"/>
      <c r="M39" s="7"/>
      <c r="N39" s="7"/>
      <c r="O39" s="7"/>
      <c r="P39" s="7"/>
      <c r="Q39" s="7"/>
      <c r="R39" s="7"/>
      <c r="S39" s="25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107</v>
      </c>
      <c r="B40" s="1"/>
      <c r="C40" s="10">
        <f>$B$3</f>
        <v>44926</v>
      </c>
      <c r="D40" s="77">
        <v>49083.9</v>
      </c>
      <c r="E40" s="77">
        <v>49083.9</v>
      </c>
      <c r="F40" s="1"/>
      <c r="G40" s="23"/>
      <c r="H40" s="31"/>
      <c r="I40" s="1"/>
      <c r="J40" s="1"/>
      <c r="K40" s="1"/>
      <c r="L40" s="1"/>
      <c r="M40" s="7"/>
      <c r="N40" s="7"/>
      <c r="O40" s="7"/>
      <c r="P40" s="7"/>
      <c r="Q40" s="7"/>
      <c r="R40" s="7"/>
      <c r="S40" s="25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108</v>
      </c>
      <c r="B41" s="1"/>
      <c r="C41" s="10">
        <f>$B$3</f>
        <v>44926</v>
      </c>
      <c r="D41" s="77">
        <v>0</v>
      </c>
      <c r="E41" s="77">
        <v>0</v>
      </c>
      <c r="F41" s="1"/>
      <c r="G41" s="23"/>
      <c r="H41" s="31"/>
      <c r="I41" s="1"/>
      <c r="J41" s="1"/>
      <c r="K41" s="1"/>
      <c r="L41" s="1"/>
      <c r="M41" s="7"/>
      <c r="N41" s="7"/>
      <c r="O41" s="7"/>
      <c r="P41" s="7"/>
      <c r="Q41" s="7"/>
      <c r="R41" s="7"/>
      <c r="S41" s="25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109</v>
      </c>
      <c r="B42" s="1"/>
      <c r="C42" s="10">
        <f>$B$3</f>
        <v>44926</v>
      </c>
      <c r="D42" s="77">
        <v>0</v>
      </c>
      <c r="E42" s="77">
        <v>0</v>
      </c>
      <c r="F42" s="1"/>
      <c r="G42" s="23"/>
      <c r="H42" s="31"/>
      <c r="I42" s="1"/>
      <c r="J42" s="1"/>
      <c r="K42" s="1"/>
      <c r="L42" s="1"/>
      <c r="M42" s="7"/>
      <c r="N42" s="7"/>
      <c r="O42" s="7"/>
      <c r="P42" s="7"/>
      <c r="Q42" s="7"/>
      <c r="R42" s="7"/>
      <c r="S42" s="25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110</v>
      </c>
      <c r="B43" s="1"/>
      <c r="C43" s="10">
        <f>$B$3</f>
        <v>44926</v>
      </c>
      <c r="D43" s="77">
        <v>151311.59</v>
      </c>
      <c r="E43" s="77">
        <v>151311.59</v>
      </c>
      <c r="F43" s="1"/>
      <c r="G43" s="23"/>
      <c r="H43" s="31"/>
      <c r="I43" s="1"/>
      <c r="J43" s="1"/>
      <c r="K43" s="1"/>
      <c r="L43" s="1"/>
      <c r="M43" s="7"/>
      <c r="N43" s="7"/>
      <c r="O43" s="7"/>
      <c r="P43" s="7"/>
      <c r="Q43" s="7"/>
      <c r="R43" s="7"/>
      <c r="S43" s="25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9" t="s">
        <v>13</v>
      </c>
      <c r="B44" s="9"/>
      <c r="C44" s="9"/>
      <c r="D44" s="9"/>
      <c r="E44" s="88">
        <f>SUM(E39:E43)</f>
        <v>200395.49</v>
      </c>
      <c r="F44" s="79"/>
      <c r="G44" s="23"/>
      <c r="H44" s="7"/>
      <c r="I44" s="7"/>
      <c r="J44" s="7"/>
      <c r="K44" s="7"/>
      <c r="L44" s="90"/>
      <c r="M44" s="7"/>
      <c r="N44" s="7"/>
      <c r="O44" s="7"/>
      <c r="P44" s="7"/>
      <c r="Q44" s="7"/>
      <c r="R44" s="7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thickBot="1" x14ac:dyDescent="0.25">
      <c r="A45" s="9"/>
      <c r="B45" s="9"/>
      <c r="C45" s="9"/>
      <c r="D45" s="9"/>
      <c r="E45" s="88"/>
      <c r="F45" s="79"/>
      <c r="G45" s="23"/>
      <c r="H45" s="7"/>
      <c r="I45" s="7"/>
      <c r="J45" s="7"/>
      <c r="K45" s="7"/>
      <c r="L45" s="90"/>
      <c r="M45" s="7"/>
      <c r="N45" s="7"/>
      <c r="O45" s="7"/>
      <c r="P45" s="7"/>
      <c r="Q45" s="7"/>
      <c r="R45" s="7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thickBot="1" x14ac:dyDescent="0.25">
      <c r="A46" s="9" t="s">
        <v>111</v>
      </c>
      <c r="B46" s="9"/>
      <c r="C46" s="9"/>
      <c r="D46" s="9"/>
      <c r="E46" s="91">
        <f>E35+E44</f>
        <v>87410766.449999973</v>
      </c>
      <c r="F46" s="79"/>
      <c r="G46" s="23"/>
      <c r="H46" s="9"/>
      <c r="I46" s="9"/>
      <c r="J46" s="9"/>
      <c r="K46" s="9"/>
      <c r="L46" s="91"/>
      <c r="M46" s="7"/>
      <c r="N46" s="7"/>
      <c r="O46" s="7"/>
      <c r="P46" s="7"/>
      <c r="Q46" s="7"/>
      <c r="R46" s="7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thickBot="1" x14ac:dyDescent="0.25">
      <c r="A47" s="26"/>
      <c r="B47" s="26"/>
      <c r="C47" s="26"/>
      <c r="D47" s="26"/>
      <c r="E47" s="92"/>
      <c r="F47" s="93"/>
      <c r="G47" s="29"/>
      <c r="H47" s="30"/>
      <c r="I47" s="30"/>
      <c r="J47" s="30"/>
      <c r="K47" s="30"/>
      <c r="L47" s="94"/>
      <c r="M47" s="30"/>
      <c r="N47" s="30"/>
      <c r="O47" s="30"/>
      <c r="P47" s="30"/>
      <c r="Q47" s="30"/>
      <c r="R47" s="30"/>
      <c r="S47" s="30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thickTop="1" x14ac:dyDescent="0.2">
      <c r="A48" s="9"/>
      <c r="B48" s="9"/>
      <c r="C48" s="9"/>
      <c r="D48" s="9"/>
      <c r="E48" s="95"/>
      <c r="F48" s="79"/>
      <c r="G48" s="23"/>
      <c r="H48" s="7"/>
      <c r="I48" s="7"/>
      <c r="J48" s="7"/>
      <c r="K48" s="7"/>
      <c r="L48" s="90"/>
      <c r="M48" s="7"/>
      <c r="N48" s="7"/>
      <c r="O48" s="7"/>
      <c r="P48" s="7"/>
      <c r="Q48" s="7"/>
      <c r="R48" s="7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16" t="s">
        <v>6</v>
      </c>
      <c r="B49" s="9"/>
      <c r="C49" s="123"/>
      <c r="D49" s="113"/>
      <c r="E49" s="95"/>
      <c r="F49" s="79"/>
      <c r="G49" s="23"/>
      <c r="H49" s="1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9"/>
      <c r="B50" s="9"/>
      <c r="C50" s="9"/>
      <c r="D50" s="9"/>
      <c r="E50" s="95"/>
      <c r="F50" s="79"/>
      <c r="G50" s="23"/>
      <c r="H50" s="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15" t="str">
        <f>"Accruals since "&amp;MONTH(B5)&amp;"/"&amp;DAY(B5)</f>
        <v>Accruals since 12/31</v>
      </c>
      <c r="B51" s="13" t="s">
        <v>112</v>
      </c>
      <c r="C51" s="15"/>
      <c r="D51" s="15"/>
      <c r="E51" s="15" t="s">
        <v>12</v>
      </c>
      <c r="F51" s="79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11</v>
      </c>
      <c r="B52" s="96">
        <v>1082.6199999999999</v>
      </c>
      <c r="C52" s="9"/>
      <c r="D52" s="9"/>
      <c r="E52" s="79">
        <f>+B52*($B$3-$B$5)</f>
        <v>0</v>
      </c>
      <c r="F52" s="79"/>
      <c r="G52" s="23"/>
      <c r="H52" s="7"/>
      <c r="I52" s="7"/>
      <c r="J52" s="1"/>
      <c r="K52" s="7"/>
      <c r="L52" s="97"/>
      <c r="M52" s="7"/>
      <c r="N52" s="7"/>
      <c r="O52" s="7"/>
      <c r="P52" s="7"/>
      <c r="Q52" s="7"/>
      <c r="R52" s="7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37</v>
      </c>
      <c r="B53" s="96">
        <v>0</v>
      </c>
      <c r="C53" s="9"/>
      <c r="D53" s="9"/>
      <c r="E53" s="79">
        <f t="shared" ref="E53:E59" si="0">+B53*($B$3-$B$5)</f>
        <v>0</v>
      </c>
      <c r="F53" s="79"/>
      <c r="G53" s="23"/>
      <c r="H53" s="7"/>
      <c r="I53" s="7"/>
      <c r="J53" s="1"/>
      <c r="K53" s="7"/>
      <c r="L53" s="97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38</v>
      </c>
      <c r="B54" s="96">
        <v>-61865.540000022047</v>
      </c>
      <c r="C54" s="9"/>
      <c r="D54" s="9"/>
      <c r="E54" s="98">
        <f>+B54</f>
        <v>-61865.540000022047</v>
      </c>
      <c r="F54" s="79"/>
      <c r="G54" s="23"/>
      <c r="H54" s="7"/>
      <c r="I54" s="90"/>
      <c r="J54" s="1"/>
      <c r="K54" s="7"/>
      <c r="L54" s="9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7</v>
      </c>
      <c r="B55" s="99">
        <v>67.23</v>
      </c>
      <c r="C55" s="9"/>
      <c r="D55" s="9"/>
      <c r="E55" s="79">
        <f t="shared" si="0"/>
        <v>0</v>
      </c>
      <c r="F55" s="79"/>
      <c r="G55" s="23"/>
      <c r="H55" s="7"/>
      <c r="I55" s="90"/>
      <c r="J55" s="31"/>
      <c r="K55" s="97"/>
      <c r="L55" s="100"/>
      <c r="M55" s="101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9</v>
      </c>
      <c r="B56" s="99">
        <v>21.73</v>
      </c>
      <c r="C56" s="9"/>
      <c r="D56" s="9"/>
      <c r="E56" s="79">
        <f t="shared" si="0"/>
        <v>0</v>
      </c>
      <c r="F56" s="79"/>
      <c r="G56" s="23"/>
      <c r="H56" s="7"/>
      <c r="I56" s="90"/>
      <c r="J56" s="31"/>
      <c r="K56" s="97"/>
      <c r="L56" s="97"/>
      <c r="M56" s="102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8</v>
      </c>
      <c r="B57" s="99">
        <v>29.34</v>
      </c>
      <c r="C57" s="9"/>
      <c r="D57" s="9"/>
      <c r="E57" s="79">
        <f t="shared" si="0"/>
        <v>0</v>
      </c>
      <c r="F57" s="79"/>
      <c r="G57" s="23"/>
      <c r="H57" s="7"/>
      <c r="I57" s="90"/>
      <c r="J57" s="31"/>
      <c r="K57" s="97"/>
      <c r="L57" s="97"/>
      <c r="M57" s="102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10</v>
      </c>
      <c r="B58" s="99">
        <v>0.81</v>
      </c>
      <c r="C58" s="9"/>
      <c r="D58" s="9"/>
      <c r="E58" s="79">
        <f t="shared" si="0"/>
        <v>0</v>
      </c>
      <c r="F58" s="79"/>
      <c r="G58" s="23"/>
      <c r="H58" s="7"/>
      <c r="I58" s="90"/>
      <c r="J58" s="31"/>
      <c r="K58" s="97"/>
      <c r="L58" s="97"/>
      <c r="M58" s="103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113</v>
      </c>
      <c r="B59" s="99">
        <v>0.91</v>
      </c>
      <c r="C59" s="9"/>
      <c r="D59" s="9"/>
      <c r="E59" s="79">
        <f t="shared" si="0"/>
        <v>0</v>
      </c>
      <c r="F59" s="79"/>
      <c r="G59" s="23"/>
      <c r="H59" s="7"/>
      <c r="I59" s="90"/>
      <c r="J59" s="31"/>
      <c r="K59" s="97"/>
      <c r="L59" s="97"/>
      <c r="M59" s="103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104" t="str">
        <f>"TOTAL Liabilities Accrued since "&amp;MONTH(B5)&amp;"/"&amp;DAY(B5)</f>
        <v>TOTAL Liabilities Accrued since 12/31</v>
      </c>
      <c r="B60" s="105"/>
      <c r="C60" s="105"/>
      <c r="D60" s="105"/>
      <c r="E60" s="106">
        <f>SUM(E52:E59)</f>
        <v>-61865.540000022047</v>
      </c>
      <c r="F60" s="79"/>
      <c r="G60" s="23"/>
      <c r="H60" s="7"/>
      <c r="I60" s="7"/>
      <c r="J60" s="31"/>
      <c r="K60" s="7"/>
      <c r="L60" s="97"/>
      <c r="M60" s="101"/>
      <c r="N60" s="7"/>
      <c r="O60" s="7"/>
      <c r="P60" s="7"/>
      <c r="Q60" s="7"/>
      <c r="R60" s="1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/>
      <c r="B61" s="7"/>
      <c r="C61" s="7"/>
      <c r="D61" s="7"/>
      <c r="E61" s="79"/>
      <c r="F61" s="79"/>
      <c r="G61" s="23"/>
      <c r="H61" s="7"/>
      <c r="I61" s="7"/>
      <c r="J61" s="7"/>
      <c r="K61" s="7"/>
      <c r="L61" s="101"/>
      <c r="M61" s="7"/>
      <c r="N61" s="7"/>
      <c r="O61" s="7"/>
      <c r="P61" s="7"/>
      <c r="Q61" s="7"/>
      <c r="R61" s="1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107" t="s">
        <v>114</v>
      </c>
      <c r="B62" s="13"/>
      <c r="C62" s="13"/>
      <c r="D62" s="13"/>
      <c r="E62" s="108" t="s">
        <v>115</v>
      </c>
      <c r="F62" s="79"/>
      <c r="G62" s="23"/>
      <c r="H62" s="7"/>
      <c r="I62" s="90"/>
      <c r="J62" s="7"/>
      <c r="K62" s="7"/>
      <c r="L62" s="7"/>
      <c r="M62" s="7"/>
      <c r="N62" s="7"/>
      <c r="O62" s="7"/>
      <c r="P62" s="7"/>
      <c r="Q62" s="7"/>
      <c r="R62" s="1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11</v>
      </c>
      <c r="B63" s="109">
        <v>0</v>
      </c>
      <c r="C63" s="7"/>
      <c r="D63" s="7"/>
      <c r="E63" s="110">
        <v>89582.03</v>
      </c>
      <c r="F63" s="79"/>
      <c r="G63" s="23"/>
      <c r="H63" s="1"/>
      <c r="I63" s="7"/>
      <c r="J63" s="7"/>
      <c r="K63" s="111"/>
      <c r="L63" s="1"/>
      <c r="M63" s="7"/>
      <c r="N63" s="7"/>
      <c r="O63" s="7"/>
      <c r="P63" s="7"/>
      <c r="Q63" s="7"/>
      <c r="R63" s="1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37</v>
      </c>
      <c r="B64" s="109">
        <v>0</v>
      </c>
      <c r="C64" s="7"/>
      <c r="D64" s="7"/>
      <c r="E64" s="110">
        <v>-8636.7900000000009</v>
      </c>
      <c r="F64" s="79"/>
      <c r="G64" s="23"/>
      <c r="H64" s="1"/>
      <c r="I64" s="7"/>
      <c r="J64" s="7"/>
      <c r="K64" s="111"/>
      <c r="L64" s="1"/>
      <c r="M64" s="7"/>
      <c r="N64" s="7"/>
      <c r="O64" s="7"/>
      <c r="P64" s="7"/>
      <c r="Q64" s="7"/>
      <c r="R64" s="1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38</v>
      </c>
      <c r="B65" s="109">
        <v>0</v>
      </c>
      <c r="C65" s="7"/>
      <c r="D65" s="7"/>
      <c r="E65" s="110">
        <v>0</v>
      </c>
      <c r="F65" s="79"/>
      <c r="G65" s="23"/>
      <c r="H65" s="1"/>
      <c r="I65" s="7"/>
      <c r="J65" s="7"/>
      <c r="K65" s="111"/>
      <c r="L65" s="1"/>
      <c r="M65" s="7"/>
      <c r="N65" s="7"/>
      <c r="O65" s="7"/>
      <c r="P65" s="7"/>
      <c r="Q65" s="7"/>
      <c r="R65" s="1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7</v>
      </c>
      <c r="B66" s="112">
        <v>0</v>
      </c>
      <c r="C66" s="7"/>
      <c r="D66" s="7"/>
      <c r="E66" s="110">
        <v>0</v>
      </c>
      <c r="F66" s="79"/>
      <c r="G66" s="23"/>
      <c r="H66" s="113"/>
      <c r="I66" s="90"/>
      <c r="J66" s="7"/>
      <c r="K66" s="111"/>
      <c r="L66" s="1"/>
      <c r="M66" s="7"/>
      <c r="N66" s="7"/>
      <c r="O66" s="7"/>
      <c r="P66" s="7"/>
      <c r="Q66" s="7"/>
      <c r="R66" s="1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7" t="s">
        <v>9</v>
      </c>
      <c r="B67" s="112">
        <v>0</v>
      </c>
      <c r="C67" s="7"/>
      <c r="D67" s="7"/>
      <c r="E67" s="110">
        <v>0</v>
      </c>
      <c r="F67" s="79"/>
      <c r="G67" s="23"/>
      <c r="H67" s="1"/>
      <c r="I67" s="90"/>
      <c r="J67" s="7"/>
      <c r="K67" s="111"/>
      <c r="L67" s="1"/>
      <c r="M67" s="7"/>
      <c r="N67" s="7"/>
      <c r="O67" s="7"/>
      <c r="P67" s="7"/>
      <c r="Q67" s="7"/>
      <c r="R67" s="1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 t="s">
        <v>8</v>
      </c>
      <c r="B68" s="112">
        <v>0</v>
      </c>
      <c r="C68" s="7"/>
      <c r="D68" s="7"/>
      <c r="E68" s="110">
        <v>0</v>
      </c>
      <c r="F68" s="79"/>
      <c r="G68" s="23"/>
      <c r="H68" s="7"/>
      <c r="I68" s="90"/>
      <c r="J68" s="7"/>
      <c r="K68" s="111"/>
      <c r="L68" s="1"/>
      <c r="M68" s="7"/>
      <c r="N68" s="7"/>
      <c r="O68" s="7"/>
      <c r="P68" s="7"/>
      <c r="Q68" s="7"/>
      <c r="R68" s="1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10</v>
      </c>
      <c r="B69" s="112">
        <v>0</v>
      </c>
      <c r="C69" s="7"/>
      <c r="D69" s="7"/>
      <c r="E69" s="110">
        <v>0</v>
      </c>
      <c r="F69" s="79"/>
      <c r="G69" s="23"/>
      <c r="H69" s="1"/>
      <c r="I69" s="90"/>
      <c r="J69" s="7"/>
      <c r="K69" s="111"/>
      <c r="L69" s="7"/>
      <c r="M69" s="7"/>
      <c r="N69" s="7"/>
      <c r="O69" s="7"/>
      <c r="P69" s="7"/>
      <c r="Q69" s="7"/>
      <c r="R69" s="1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113</v>
      </c>
      <c r="B70" s="112">
        <v>0</v>
      </c>
      <c r="C70" s="7"/>
      <c r="D70" s="7"/>
      <c r="E70" s="110">
        <v>0</v>
      </c>
      <c r="F70" s="79"/>
      <c r="G70" s="23"/>
      <c r="H70" s="1"/>
      <c r="I70" s="90"/>
      <c r="J70" s="7"/>
      <c r="K70" s="111"/>
      <c r="L70" s="7"/>
      <c r="M70" s="7"/>
      <c r="N70" s="7"/>
      <c r="O70" s="7"/>
      <c r="P70" s="7"/>
      <c r="Q70" s="7"/>
      <c r="R70" s="1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104" t="s">
        <v>402</v>
      </c>
      <c r="B71" s="105"/>
      <c r="C71" s="105"/>
      <c r="D71" s="105"/>
      <c r="E71" s="106">
        <f>SUM(E63:E70)</f>
        <v>80945.239999999991</v>
      </c>
      <c r="F71" s="88"/>
      <c r="G71" s="23"/>
      <c r="H71" s="1"/>
      <c r="I71" s="1"/>
      <c r="J71" s="31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9"/>
      <c r="B72" s="7"/>
      <c r="C72" s="7"/>
      <c r="D72" s="7"/>
      <c r="E72" s="88"/>
      <c r="F72" s="88"/>
      <c r="G72" s="23"/>
      <c r="H72" s="1"/>
      <c r="I72" s="1"/>
      <c r="J72" s="31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">
        <v>116</v>
      </c>
      <c r="B73" s="7"/>
      <c r="C73" s="7"/>
      <c r="D73" s="7"/>
      <c r="E73" s="114">
        <v>151311.59</v>
      </c>
      <c r="F73" s="79"/>
      <c r="G73" s="23"/>
      <c r="H73" s="1"/>
      <c r="I73" s="1"/>
      <c r="J73" s="1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 t="s">
        <v>117</v>
      </c>
      <c r="B74" s="7"/>
      <c r="C74" s="7"/>
      <c r="D74" s="7"/>
      <c r="E74" s="115">
        <v>187000</v>
      </c>
      <c r="F74" s="79"/>
      <c r="G74" s="23"/>
      <c r="H74" s="1"/>
      <c r="I74" s="1"/>
      <c r="J74" s="1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1"/>
      <c r="B75" s="7"/>
      <c r="C75" s="7"/>
      <c r="D75" s="7"/>
      <c r="E75" s="79"/>
      <c r="F75" s="79"/>
      <c r="G75" s="23"/>
      <c r="H75" s="1"/>
      <c r="I75" s="1"/>
      <c r="J75" s="1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9" t="s">
        <v>118</v>
      </c>
      <c r="B76" s="7"/>
      <c r="C76" s="7"/>
      <c r="D76" s="7"/>
      <c r="E76" s="116">
        <f>E60+E71+E73+E74</f>
        <v>357391.28999997792</v>
      </c>
      <c r="F76" s="79"/>
      <c r="G76" s="23"/>
      <c r="H76" s="9"/>
      <c r="I76" s="7"/>
      <c r="J76" s="7"/>
      <c r="K76" s="7"/>
      <c r="L76" s="88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thickBot="1" x14ac:dyDescent="0.25">
      <c r="A77" s="9"/>
      <c r="B77" s="7"/>
      <c r="C77" s="7"/>
      <c r="D77" s="7"/>
      <c r="E77" s="79"/>
      <c r="F77" s="79"/>
      <c r="G77" s="2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thickBot="1" x14ac:dyDescent="0.25">
      <c r="A78" s="9" t="s">
        <v>119</v>
      </c>
      <c r="B78" s="7"/>
      <c r="C78" s="7"/>
      <c r="D78" s="7"/>
      <c r="E78" s="91">
        <f>E46-E76</f>
        <v>87053375.159999996</v>
      </c>
      <c r="F78" s="95"/>
      <c r="G78" s="23"/>
      <c r="H78" s="9"/>
      <c r="I78" s="7"/>
      <c r="J78" s="7"/>
      <c r="K78" s="7"/>
      <c r="L78" s="91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9"/>
      <c r="B79" s="7"/>
      <c r="C79" s="7"/>
      <c r="D79" s="7"/>
      <c r="E79" s="79"/>
      <c r="F79" s="79"/>
      <c r="G79" s="2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/>
      <c r="B80" s="7"/>
      <c r="C80" s="7"/>
      <c r="D80" s="25"/>
      <c r="E80" s="79"/>
      <c r="F80" s="79"/>
      <c r="G80" s="2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/>
      <c r="B81" s="7"/>
      <c r="C81" s="7"/>
      <c r="D81" s="7"/>
      <c r="E81" s="79"/>
      <c r="F81" s="79"/>
      <c r="G81" s="2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/>
      <c r="B82" s="7"/>
      <c r="C82" s="7"/>
      <c r="D82" s="7"/>
      <c r="E82" s="117"/>
      <c r="F82" s="7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/>
      <c r="B83" s="7"/>
      <c r="C83" s="7"/>
      <c r="D83" s="7"/>
      <c r="E83" s="79"/>
      <c r="F83" s="7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7"/>
      <c r="C84" s="7"/>
      <c r="D84" s="7"/>
      <c r="E84" s="79"/>
      <c r="F84" s="7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/>
      <c r="B85" s="7"/>
      <c r="C85" s="7"/>
      <c r="D85" s="1"/>
      <c r="E85" s="31"/>
      <c r="F85" s="79"/>
      <c r="G85" s="7"/>
      <c r="H85" s="88"/>
      <c r="I85" s="7"/>
      <c r="J85" s="7"/>
      <c r="K85" s="7"/>
      <c r="L85" s="90"/>
      <c r="M85" s="118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/>
      <c r="B86" s="25"/>
      <c r="C86" s="7"/>
      <c r="D86" s="7"/>
      <c r="E86" s="79"/>
      <c r="F86" s="79"/>
      <c r="G86" s="7"/>
      <c r="H86" s="88"/>
      <c r="I86" s="7"/>
      <c r="J86" s="7"/>
      <c r="K86" s="7"/>
      <c r="L86" s="90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/>
      <c r="B87" s="25"/>
      <c r="C87" s="7"/>
      <c r="D87" s="7"/>
      <c r="E87" s="79"/>
      <c r="F87" s="7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25"/>
      <c r="C88" s="7"/>
      <c r="D88" s="7"/>
      <c r="E88" s="79"/>
      <c r="F88" s="7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/>
      <c r="B89" s="25"/>
      <c r="C89" s="7"/>
      <c r="D89" s="7"/>
      <c r="E89" s="79"/>
      <c r="F89" s="7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33"/>
      <c r="B90" s="25"/>
      <c r="C90" s="7"/>
      <c r="D90" s="7"/>
      <c r="E90" s="79"/>
      <c r="F90" s="7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25"/>
      <c r="C91" s="7"/>
      <c r="D91" s="7"/>
      <c r="E91" s="79"/>
      <c r="F91" s="7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/>
      <c r="B92" s="25"/>
      <c r="C92" s="7"/>
      <c r="D92" s="7"/>
      <c r="E92" s="79"/>
      <c r="F92" s="7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/>
      <c r="B93" s="25"/>
      <c r="C93" s="7"/>
      <c r="D93" s="7"/>
      <c r="E93" s="79"/>
      <c r="F93" s="7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/>
      <c r="B94" s="25"/>
      <c r="C94" s="7"/>
      <c r="D94" s="7"/>
      <c r="E94" s="79"/>
      <c r="F94" s="7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/>
      <c r="B95" s="25"/>
      <c r="C95" s="7"/>
      <c r="D95" s="7"/>
      <c r="E95" s="79"/>
      <c r="F95" s="7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/>
      <c r="B96" s="25"/>
      <c r="C96" s="7"/>
      <c r="D96" s="7"/>
      <c r="E96" s="79"/>
      <c r="F96" s="7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/>
      <c r="B97" s="25"/>
      <c r="C97" s="7"/>
      <c r="D97" s="7"/>
      <c r="E97" s="79"/>
      <c r="F97" s="7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1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37:E3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F1FE-6062-4C63-806E-0DEEFFD78C50}">
  <sheetPr codeName="Sheet2"/>
  <dimension ref="A1:BE503"/>
  <sheetViews>
    <sheetView showGridLines="0" zoomScale="80" zoomScaleNormal="80" workbookViewId="0">
      <selection activeCell="J18" sqref="J18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4.140625" style="54" bestFit="1" customWidth="1"/>
    <col min="9" max="9" width="14.85546875" style="54" bestFit="1" customWidth="1"/>
    <col min="10" max="10" width="16.42578125" style="54" bestFit="1" customWidth="1"/>
    <col min="11" max="11" width="12.14062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373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374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75000000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44925</v>
      </c>
      <c r="C4" s="5"/>
      <c r="D4" s="5"/>
      <c r="E4" s="5"/>
      <c r="F4" s="5"/>
      <c r="G4" s="5"/>
      <c r="H4" s="70">
        <f>+E62</f>
        <v>75013187.729166672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6.3301099999986121E-2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45015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375</v>
      </c>
      <c r="B10" s="10">
        <v>44925</v>
      </c>
      <c r="C10" s="10">
        <v>45425</v>
      </c>
      <c r="D10" s="77">
        <v>75000000.010000005</v>
      </c>
      <c r="E10" s="78">
        <v>75014458.819999993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96</v>
      </c>
      <c r="B11" s="10">
        <v>44926</v>
      </c>
      <c r="C11" s="10">
        <v>44926</v>
      </c>
      <c r="D11" s="77">
        <v>1118637.45</v>
      </c>
      <c r="E11" s="78">
        <v>1118637.45</v>
      </c>
      <c r="F11" s="79"/>
      <c r="G11" s="8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97</v>
      </c>
      <c r="B12" s="82">
        <v>44926</v>
      </c>
      <c r="C12" s="10">
        <v>44926</v>
      </c>
      <c r="D12" s="77">
        <v>-43747.57</v>
      </c>
      <c r="E12" s="77">
        <v>-43747.57</v>
      </c>
      <c r="F12" s="79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/>
      <c r="B13" s="7"/>
      <c r="C13" s="7"/>
      <c r="D13" s="7"/>
      <c r="E13" s="79"/>
      <c r="F13" s="79"/>
      <c r="G13" s="23"/>
      <c r="H13" s="125" t="s">
        <v>394</v>
      </c>
      <c r="I13" s="126"/>
      <c r="J13"/>
      <c r="K13"/>
      <c r="L13"/>
      <c r="M13"/>
      <c r="N13"/>
      <c r="O13" s="7"/>
      <c r="P13" s="7"/>
      <c r="Q13" s="7"/>
      <c r="R13" s="7"/>
      <c r="S13" s="7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tr">
        <f>"MMF Unpaid Int Due to "&amp;MONTH($B$3)&amp;"/"&amp;DAY($B$3)</f>
        <v>MMF Unpaid Int Due to 12/31</v>
      </c>
      <c r="B14" s="7"/>
      <c r="C14" s="7" t="s">
        <v>98</v>
      </c>
      <c r="D14" s="83">
        <v>-127.39</v>
      </c>
      <c r="E14" s="84">
        <v>-127.39</v>
      </c>
      <c r="F14" s="79"/>
      <c r="G14" s="23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 s="7"/>
      <c r="R14" s="7"/>
      <c r="S14" s="7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tr">
        <f>"MMF Unpaid Int Due to "&amp;MONTH($B$3)&amp;"/"&amp;DAY($B$3)</f>
        <v>MMF Unpaid Int Due to 12/31</v>
      </c>
      <c r="B15" s="7"/>
      <c r="C15" s="7" t="s">
        <v>99</v>
      </c>
      <c r="D15" s="83">
        <v>27.54</v>
      </c>
      <c r="E15" s="84">
        <v>27.54</v>
      </c>
      <c r="F15" s="79"/>
      <c r="G15" s="23"/>
      <c r="H15" s="130">
        <f>H4</f>
        <v>75013187.729166672</v>
      </c>
      <c r="I15" s="131">
        <f>_xlfn.XLOOKUP(I17,$A:$A,$D:$D)+_xlfn.XLOOKUP(I18,$A:$A,$D:$D)+_xlfn.XLOOKUP(I19,$A:$A,$D:$D)</f>
        <v>27903.870000000003</v>
      </c>
      <c r="J15" s="131">
        <f>_xlfn.XLOOKUP(J17,$A:$A,$D:$D)+_xlfn.XLOOKUP(J18,$A:$A,$D:$D)+_xlfn.XLOOKUP(J19,$A:$A,$D:$D)</f>
        <v>0</v>
      </c>
      <c r="K15" s="131">
        <f>_xlfn.XLOOKUP(K17,$A:$A,$D:$D)+_xlfn.XLOOKUP(K18,$A:$A,$D:$D)+_xlfn.XLOOKUP(K19,$A:$A,$D:$D)</f>
        <v>1118637.45</v>
      </c>
      <c r="L15" s="131">
        <f>_xlfn.XLOOKUP(L17,$A:$A,$E:$E)+_xlfn.XLOOKUP(L18,$A:$A,$E:$E)+_xlfn.XLOOKUP(L19,$A:$A,$E:$E)</f>
        <v>95489.79</v>
      </c>
      <c r="M15" s="130">
        <f>SUMIFS($D:$D,$A:$A,$M$18)</f>
        <v>0</v>
      </c>
      <c r="N15" s="132">
        <f>_xlfn.XLOOKUP(N17,$A:$A,$D:$D)+_xlfn.XLOOKUP(N18,$A:$A,$D:$D)+_xlfn.XLOOKUP(N19,$A:$A,$D:$D)</f>
        <v>0</v>
      </c>
      <c r="O15" s="7"/>
      <c r="P15" s="7"/>
      <c r="Q15" s="7"/>
      <c r="R15" s="7"/>
      <c r="S15" s="7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100</v>
      </c>
      <c r="B16" s="7"/>
      <c r="C16" s="7" t="s">
        <v>100</v>
      </c>
      <c r="D16" s="83">
        <v>0</v>
      </c>
      <c r="E16" s="84">
        <v>0</v>
      </c>
      <c r="F16" s="79"/>
      <c r="G16" s="23"/>
      <c r="H16" s="7"/>
      <c r="I16" s="10"/>
      <c r="J16" s="10"/>
      <c r="K16" s="79"/>
      <c r="L16" s="79"/>
      <c r="M16" s="1"/>
      <c r="N16" s="7"/>
      <c r="O16" s="7"/>
      <c r="P16" s="7"/>
      <c r="Q16" s="7"/>
      <c r="R16" s="7"/>
      <c r="S16" s="7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tr">
        <f>"MMF Unpaid Int Due to "&amp;MONTH($B$3)&amp;"/"&amp;DAY($B$3)</f>
        <v>MMF Unpaid Int Due to 12/31</v>
      </c>
      <c r="B17" s="7"/>
      <c r="C17" s="7" t="s">
        <v>101</v>
      </c>
      <c r="D17" s="83">
        <v>0</v>
      </c>
      <c r="E17" s="84">
        <v>0</v>
      </c>
      <c r="F17" s="79"/>
      <c r="G17" s="23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 s="7"/>
      <c r="R17" s="7"/>
      <c r="S17" s="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13" t="str">
        <f>"MMF Unpaid Int Due to "&amp;MONTH($B$3)&amp;"/"&amp;DAY($B$3)</f>
        <v>MMF Unpaid Int Due to 12/31</v>
      </c>
      <c r="B18" s="13"/>
      <c r="C18" s="13" t="s">
        <v>102</v>
      </c>
      <c r="D18" s="85">
        <v>223.8</v>
      </c>
      <c r="E18" s="86">
        <v>223.8</v>
      </c>
      <c r="F18" s="79"/>
      <c r="G18" s="23"/>
      <c r="H18" s="7"/>
      <c r="I18" s="10" t="s">
        <v>97</v>
      </c>
      <c r="J18" s="7" t="s">
        <v>109</v>
      </c>
      <c r="K18" s="79"/>
      <c r="L18" s="79"/>
      <c r="M18" s="7" t="s">
        <v>393</v>
      </c>
      <c r="N18" s="7"/>
      <c r="O18" s="7"/>
      <c r="P18" s="7"/>
      <c r="Q18" s="7"/>
      <c r="R18" s="7"/>
      <c r="S18" s="25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9" t="s">
        <v>103</v>
      </c>
      <c r="B19" s="9"/>
      <c r="C19" s="9"/>
      <c r="D19" s="9"/>
      <c r="E19" s="88">
        <f>SUM(E10:E18)</f>
        <v>76089472.650000006</v>
      </c>
      <c r="F19" s="88"/>
      <c r="G19" s="89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 s="7"/>
      <c r="R19" s="7"/>
      <c r="S19" s="25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9"/>
      <c r="B20" s="9"/>
      <c r="C20" s="9"/>
      <c r="D20" s="9"/>
      <c r="E20" s="88"/>
      <c r="F20" s="88"/>
      <c r="G20" s="89"/>
      <c r="H20" s="9"/>
      <c r="I20" s="9"/>
      <c r="J20" s="9"/>
      <c r="K20" s="9"/>
      <c r="L20" s="88"/>
      <c r="M20" s="9"/>
      <c r="N20" s="9"/>
      <c r="O20" s="7"/>
      <c r="P20" s="7"/>
      <c r="Q20" s="7"/>
      <c r="R20" s="7"/>
      <c r="S20" s="25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9"/>
      <c r="B21" s="150" t="s">
        <v>104</v>
      </c>
      <c r="C21" s="151"/>
      <c r="D21" s="151"/>
      <c r="E21" s="152"/>
      <c r="F21" s="88"/>
      <c r="G21" s="89"/>
      <c r="H21" s="9"/>
      <c r="I21" s="9"/>
      <c r="J21" s="9"/>
      <c r="K21" s="9"/>
      <c r="L21" s="88"/>
      <c r="M21" s="9"/>
      <c r="N21" s="9"/>
      <c r="O21" s="7"/>
      <c r="P21" s="7"/>
      <c r="Q21" s="7"/>
      <c r="R21" s="7"/>
      <c r="S21" s="25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15" t="s">
        <v>1</v>
      </c>
      <c r="B22" s="15" t="s">
        <v>2</v>
      </c>
      <c r="C22" s="15" t="s">
        <v>3</v>
      </c>
      <c r="D22" s="15" t="s">
        <v>12</v>
      </c>
      <c r="E22" s="15" t="s">
        <v>105</v>
      </c>
      <c r="F22" s="1"/>
      <c r="G22" s="23"/>
      <c r="H22" s="1"/>
      <c r="I22" s="1"/>
      <c r="J22" s="1"/>
      <c r="K22" s="1"/>
      <c r="L22" s="1"/>
      <c r="M22" s="7"/>
      <c r="N22" s="7"/>
      <c r="O22" s="7"/>
      <c r="P22" s="7"/>
      <c r="Q22" s="7"/>
      <c r="R22" s="7"/>
      <c r="S22" s="25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106</v>
      </c>
      <c r="B23" s="1"/>
      <c r="C23" s="10">
        <f>$B$3</f>
        <v>44926</v>
      </c>
      <c r="D23" s="77">
        <v>0</v>
      </c>
      <c r="E23" s="77">
        <v>0</v>
      </c>
      <c r="F23" s="1"/>
      <c r="G23" s="23"/>
      <c r="H23" s="31"/>
      <c r="I23" s="1"/>
      <c r="J23" s="1"/>
      <c r="K23" s="1"/>
      <c r="L23" s="1"/>
      <c r="M23" s="7"/>
      <c r="N23" s="7"/>
      <c r="O23" s="7"/>
      <c r="P23" s="7"/>
      <c r="Q23" s="7"/>
      <c r="R23" s="7"/>
      <c r="S23" s="25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107</v>
      </c>
      <c r="B24" s="1"/>
      <c r="C24" s="10">
        <f>$B$3</f>
        <v>44926</v>
      </c>
      <c r="D24" s="77">
        <v>71651.44</v>
      </c>
      <c r="E24" s="77">
        <v>71651.44</v>
      </c>
      <c r="F24" s="1"/>
      <c r="G24" s="23"/>
      <c r="H24" s="31"/>
      <c r="I24" s="1"/>
      <c r="J24" s="1"/>
      <c r="K24" s="1"/>
      <c r="L24" s="1"/>
      <c r="M24" s="7"/>
      <c r="N24" s="7"/>
      <c r="O24" s="7"/>
      <c r="P24" s="7"/>
      <c r="Q24" s="7"/>
      <c r="R24" s="7"/>
      <c r="S24" s="25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108</v>
      </c>
      <c r="B25" s="1"/>
      <c r="C25" s="10">
        <f>$B$3</f>
        <v>44926</v>
      </c>
      <c r="D25" s="77">
        <v>0</v>
      </c>
      <c r="E25" s="77">
        <v>0</v>
      </c>
      <c r="F25" s="1"/>
      <c r="G25" s="23"/>
      <c r="H25" s="31"/>
      <c r="I25" s="1"/>
      <c r="J25" s="1"/>
      <c r="K25" s="1"/>
      <c r="L25" s="1"/>
      <c r="M25" s="7"/>
      <c r="N25" s="7"/>
      <c r="O25" s="7"/>
      <c r="P25" s="7"/>
      <c r="Q25" s="7"/>
      <c r="R25" s="7"/>
      <c r="S25" s="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109</v>
      </c>
      <c r="B26" s="1"/>
      <c r="C26" s="10">
        <f>$B$3</f>
        <v>44926</v>
      </c>
      <c r="D26" s="77">
        <v>0</v>
      </c>
      <c r="E26" s="77">
        <v>0</v>
      </c>
      <c r="F26" s="1"/>
      <c r="G26" s="23"/>
      <c r="H26" s="31"/>
      <c r="I26" s="1"/>
      <c r="J26" s="1"/>
      <c r="K26" s="1"/>
      <c r="L26" s="1"/>
      <c r="M26" s="7"/>
      <c r="N26" s="7"/>
      <c r="O26" s="7"/>
      <c r="P26" s="7"/>
      <c r="Q26" s="7"/>
      <c r="R26" s="7"/>
      <c r="S26" s="25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110</v>
      </c>
      <c r="B27" s="1"/>
      <c r="C27" s="10">
        <f>$B$3</f>
        <v>44926</v>
      </c>
      <c r="D27" s="77">
        <v>0</v>
      </c>
      <c r="E27" s="77">
        <v>0</v>
      </c>
      <c r="F27" s="1"/>
      <c r="G27" s="23"/>
      <c r="H27" s="31"/>
      <c r="I27" s="1"/>
      <c r="J27" s="1"/>
      <c r="K27" s="1"/>
      <c r="L27" s="1"/>
      <c r="M27" s="7"/>
      <c r="N27" s="7"/>
      <c r="O27" s="7"/>
      <c r="P27" s="7"/>
      <c r="Q27" s="7"/>
      <c r="R27" s="7"/>
      <c r="S27" s="25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9" t="s">
        <v>13</v>
      </c>
      <c r="B28" s="9"/>
      <c r="C28" s="9"/>
      <c r="D28" s="9"/>
      <c r="E28" s="88">
        <f>SUM(E23:E27)</f>
        <v>71651.44</v>
      </c>
      <c r="F28" s="79"/>
      <c r="G28" s="23"/>
      <c r="H28" s="7"/>
      <c r="I28" s="7"/>
      <c r="J28" s="7"/>
      <c r="K28" s="7"/>
      <c r="L28" s="90"/>
      <c r="M28" s="7"/>
      <c r="N28" s="7"/>
      <c r="O28" s="7"/>
      <c r="P28" s="7"/>
      <c r="Q28" s="7"/>
      <c r="R28" s="7"/>
      <c r="S28" s="7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thickBot="1" x14ac:dyDescent="0.25">
      <c r="A29" s="9"/>
      <c r="B29" s="9"/>
      <c r="C29" s="9"/>
      <c r="D29" s="9"/>
      <c r="E29" s="88"/>
      <c r="F29" s="79"/>
      <c r="G29" s="23"/>
      <c r="H29" s="7"/>
      <c r="I29" s="7"/>
      <c r="J29" s="7"/>
      <c r="K29" s="7"/>
      <c r="L29" s="90"/>
      <c r="M29" s="7"/>
      <c r="N29" s="7"/>
      <c r="O29" s="7"/>
      <c r="P29" s="7"/>
      <c r="Q29" s="7"/>
      <c r="R29" s="7"/>
      <c r="S29" s="7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thickBot="1" x14ac:dyDescent="0.25">
      <c r="A30" s="9" t="s">
        <v>111</v>
      </c>
      <c r="B30" s="9"/>
      <c r="C30" s="9"/>
      <c r="D30" s="9"/>
      <c r="E30" s="91">
        <f>E19+E28</f>
        <v>76161124.090000004</v>
      </c>
      <c r="F30" s="79"/>
      <c r="G30" s="23"/>
      <c r="H30" s="9"/>
      <c r="I30" s="9"/>
      <c r="J30" s="9"/>
      <c r="K30" s="9"/>
      <c r="L30" s="91"/>
      <c r="M30" s="7"/>
      <c r="N30" s="7"/>
      <c r="O30" s="7"/>
      <c r="P30" s="7"/>
      <c r="Q30" s="7"/>
      <c r="R30" s="7"/>
      <c r="S30" s="7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thickBot="1" x14ac:dyDescent="0.25">
      <c r="A31" s="26"/>
      <c r="B31" s="26"/>
      <c r="C31" s="26"/>
      <c r="D31" s="26"/>
      <c r="E31" s="92"/>
      <c r="F31" s="93"/>
      <c r="G31" s="29"/>
      <c r="H31" s="30"/>
      <c r="I31" s="30"/>
      <c r="J31" s="30"/>
      <c r="K31" s="30"/>
      <c r="L31" s="94"/>
      <c r="M31" s="30"/>
      <c r="N31" s="30"/>
      <c r="O31" s="30"/>
      <c r="P31" s="30"/>
      <c r="Q31" s="30"/>
      <c r="R31" s="30"/>
      <c r="S31" s="30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thickTop="1" x14ac:dyDescent="0.2">
      <c r="A32" s="9"/>
      <c r="B32" s="9"/>
      <c r="C32" s="9"/>
      <c r="D32" s="9"/>
      <c r="E32" s="95"/>
      <c r="F32" s="79"/>
      <c r="G32" s="23"/>
      <c r="H32" s="7"/>
      <c r="I32" s="7"/>
      <c r="J32" s="7"/>
      <c r="K32" s="7"/>
      <c r="L32" s="90"/>
      <c r="M32" s="7"/>
      <c r="N32" s="7"/>
      <c r="O32" s="7"/>
      <c r="P32" s="7"/>
      <c r="Q32" s="7"/>
      <c r="R32" s="7"/>
      <c r="S32" s="7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16" t="s">
        <v>6</v>
      </c>
      <c r="B33" s="9"/>
      <c r="C33" s="9"/>
      <c r="D33" s="113">
        <f>C33-H4</f>
        <v>-75013187.729166672</v>
      </c>
      <c r="E33" s="95"/>
      <c r="F33" s="79"/>
      <c r="G33" s="23"/>
      <c r="H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9"/>
      <c r="B34" s="9"/>
      <c r="C34" s="9"/>
      <c r="D34" s="9"/>
      <c r="E34" s="95"/>
      <c r="F34" s="79"/>
      <c r="G34" s="23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15" t="str">
        <f>"Accruals since "&amp;MONTH(B5)&amp;"/"&amp;DAY(B5)</f>
        <v>Accruals since 12/31</v>
      </c>
      <c r="B35" s="13" t="s">
        <v>112</v>
      </c>
      <c r="C35" s="15"/>
      <c r="D35" s="15"/>
      <c r="E35" s="15" t="s">
        <v>12</v>
      </c>
      <c r="F35" s="79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11</v>
      </c>
      <c r="B36" s="96">
        <v>1037.0899999999999</v>
      </c>
      <c r="C36" s="9"/>
      <c r="D36" s="9"/>
      <c r="E36" s="79">
        <f>+B36*($B$3-$B$5)</f>
        <v>0</v>
      </c>
      <c r="F36" s="79"/>
      <c r="G36" s="23"/>
      <c r="H36" s="7"/>
      <c r="I36" s="7"/>
      <c r="J36" s="1"/>
      <c r="K36" s="7"/>
      <c r="L36" s="97"/>
      <c r="M36" s="7"/>
      <c r="N36" s="7"/>
      <c r="O36" s="7"/>
      <c r="P36" s="7"/>
      <c r="Q36" s="7"/>
      <c r="R36" s="7"/>
      <c r="S36" s="7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37</v>
      </c>
      <c r="B37" s="96">
        <v>0</v>
      </c>
      <c r="C37" s="9"/>
      <c r="D37" s="9"/>
      <c r="E37" s="79">
        <f t="shared" ref="E37:E43" si="0">+B37*($B$3-$B$5)</f>
        <v>0</v>
      </c>
      <c r="F37" s="79"/>
      <c r="G37" s="23"/>
      <c r="H37" s="7"/>
      <c r="I37" s="7"/>
      <c r="J37" s="1"/>
      <c r="K37" s="7"/>
      <c r="L37" s="97"/>
      <c r="M37" s="7"/>
      <c r="N37" s="7"/>
      <c r="O37" s="7"/>
      <c r="P37" s="7"/>
      <c r="Q37" s="7"/>
      <c r="R37" s="7"/>
      <c r="S37" s="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38</v>
      </c>
      <c r="B38" s="96">
        <v>47048.240833327174</v>
      </c>
      <c r="C38" s="9"/>
      <c r="D38" s="9"/>
      <c r="E38" s="98">
        <f>+B38</f>
        <v>47048.240833327174</v>
      </c>
      <c r="F38" s="79"/>
      <c r="G38" s="23"/>
      <c r="H38" s="7"/>
      <c r="I38" s="7"/>
      <c r="J38" s="1"/>
      <c r="K38" s="7"/>
      <c r="L38" s="97"/>
      <c r="M38" s="7"/>
      <c r="N38" s="7"/>
      <c r="O38" s="7"/>
      <c r="P38" s="7"/>
      <c r="Q38" s="7"/>
      <c r="R38" s="7"/>
      <c r="S38" s="7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7</v>
      </c>
      <c r="B39" s="99">
        <v>58.61</v>
      </c>
      <c r="C39" s="9"/>
      <c r="D39" s="9"/>
      <c r="E39" s="79">
        <f t="shared" si="0"/>
        <v>0</v>
      </c>
      <c r="F39" s="79"/>
      <c r="G39" s="23"/>
      <c r="H39" s="7"/>
      <c r="I39" s="90"/>
      <c r="J39" s="31"/>
      <c r="K39" s="97"/>
      <c r="L39" s="100"/>
      <c r="M39" s="101"/>
      <c r="N39" s="7"/>
      <c r="O39" s="7"/>
      <c r="P39" s="7"/>
      <c r="Q39" s="7"/>
      <c r="R39" s="7"/>
      <c r="S39" s="7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9</v>
      </c>
      <c r="B40" s="99">
        <v>18.940000000000001</v>
      </c>
      <c r="C40" s="9"/>
      <c r="D40" s="9"/>
      <c r="E40" s="79">
        <f t="shared" si="0"/>
        <v>0</v>
      </c>
      <c r="F40" s="79"/>
      <c r="G40" s="23"/>
      <c r="H40" s="7"/>
      <c r="I40" s="90"/>
      <c r="J40" s="31"/>
      <c r="K40" s="97"/>
      <c r="L40" s="97"/>
      <c r="M40" s="102"/>
      <c r="N40" s="7"/>
      <c r="O40" s="7"/>
      <c r="P40" s="7"/>
      <c r="Q40" s="7"/>
      <c r="R40" s="7"/>
      <c r="S40" s="7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8</v>
      </c>
      <c r="B41" s="99">
        <v>25.58</v>
      </c>
      <c r="C41" s="9"/>
      <c r="D41" s="9"/>
      <c r="E41" s="79">
        <f t="shared" si="0"/>
        <v>0</v>
      </c>
      <c r="F41" s="79"/>
      <c r="G41" s="23"/>
      <c r="H41" s="7"/>
      <c r="I41" s="90"/>
      <c r="J41" s="31"/>
      <c r="K41" s="97"/>
      <c r="L41" s="97"/>
      <c r="M41" s="102"/>
      <c r="N41" s="7"/>
      <c r="O41" s="7"/>
      <c r="P41" s="7"/>
      <c r="Q41" s="7"/>
      <c r="R41" s="7"/>
      <c r="S41" s="7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10</v>
      </c>
      <c r="B42" s="99">
        <v>0.71</v>
      </c>
      <c r="C42" s="9"/>
      <c r="D42" s="9"/>
      <c r="E42" s="79">
        <f t="shared" si="0"/>
        <v>0</v>
      </c>
      <c r="F42" s="79"/>
      <c r="G42" s="23"/>
      <c r="H42" s="7"/>
      <c r="I42" s="90"/>
      <c r="J42" s="31"/>
      <c r="K42" s="97"/>
      <c r="L42" s="97"/>
      <c r="M42" s="103"/>
      <c r="N42" s="7"/>
      <c r="O42" s="7"/>
      <c r="P42" s="7"/>
      <c r="Q42" s="7"/>
      <c r="R42" s="7"/>
      <c r="S42" s="7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113</v>
      </c>
      <c r="B43" s="99">
        <v>0.8</v>
      </c>
      <c r="C43" s="9"/>
      <c r="D43" s="9"/>
      <c r="E43" s="79">
        <f t="shared" si="0"/>
        <v>0</v>
      </c>
      <c r="F43" s="79"/>
      <c r="G43" s="23"/>
      <c r="H43" s="7"/>
      <c r="I43" s="90"/>
      <c r="J43" s="31"/>
      <c r="K43" s="97"/>
      <c r="L43" s="97"/>
      <c r="M43" s="103"/>
      <c r="N43" s="7"/>
      <c r="O43" s="7"/>
      <c r="P43" s="7"/>
      <c r="Q43" s="7"/>
      <c r="R43" s="7"/>
      <c r="S43" s="7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104" t="str">
        <f>"TOTAL Liabilities Accrued since "&amp;MONTH(B5)&amp;"/"&amp;DAY(B5)</f>
        <v>TOTAL Liabilities Accrued since 12/31</v>
      </c>
      <c r="B44" s="105"/>
      <c r="C44" s="105"/>
      <c r="D44" s="105"/>
      <c r="E44" s="106">
        <f>SUM(E36:E43)</f>
        <v>47048.240833327174</v>
      </c>
      <c r="F44" s="79"/>
      <c r="G44" s="23"/>
      <c r="H44" s="7"/>
      <c r="I44" s="7"/>
      <c r="J44" s="31"/>
      <c r="K44" s="7"/>
      <c r="L44" s="97"/>
      <c r="M44" s="101"/>
      <c r="N44" s="7"/>
      <c r="O44" s="7"/>
      <c r="P44" s="7"/>
      <c r="Q44" s="7"/>
      <c r="R44" s="1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/>
      <c r="B45" s="7"/>
      <c r="C45" s="7"/>
      <c r="D45" s="7"/>
      <c r="E45" s="79"/>
      <c r="F45" s="79"/>
      <c r="G45" s="23"/>
      <c r="H45" s="7"/>
      <c r="I45" s="7"/>
      <c r="J45" s="7"/>
      <c r="K45" s="7"/>
      <c r="L45" s="101"/>
      <c r="M45" s="7"/>
      <c r="N45" s="7"/>
      <c r="O45" s="7"/>
      <c r="P45" s="7"/>
      <c r="Q45" s="7"/>
      <c r="R45" s="1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107" t="s">
        <v>114</v>
      </c>
      <c r="B46" s="13"/>
      <c r="C46" s="13"/>
      <c r="D46" s="13"/>
      <c r="E46" s="108" t="s">
        <v>115</v>
      </c>
      <c r="F46" s="79"/>
      <c r="G46" s="23"/>
      <c r="H46" s="7"/>
      <c r="I46" s="90"/>
      <c r="J46" s="7"/>
      <c r="K46" s="7"/>
      <c r="L46" s="7"/>
      <c r="M46" s="7"/>
      <c r="N46" s="7"/>
      <c r="O46" s="7"/>
      <c r="P46" s="7"/>
      <c r="Q46" s="7"/>
      <c r="R46" s="1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11</v>
      </c>
      <c r="B47" s="109">
        <v>0</v>
      </c>
      <c r="C47" s="7"/>
      <c r="D47" s="7"/>
      <c r="E47" s="110">
        <v>95489.79</v>
      </c>
      <c r="F47" s="79"/>
      <c r="G47" s="23"/>
      <c r="H47" s="1"/>
      <c r="I47" s="7"/>
      <c r="J47" s="7"/>
      <c r="K47" s="111"/>
      <c r="L47" s="1"/>
      <c r="M47" s="7"/>
      <c r="N47" s="7"/>
      <c r="O47" s="7"/>
      <c r="P47" s="7"/>
      <c r="Q47" s="7"/>
      <c r="R47" s="1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37</v>
      </c>
      <c r="B48" s="109">
        <v>0</v>
      </c>
      <c r="C48" s="7"/>
      <c r="D48" s="7"/>
      <c r="E48" s="110">
        <v>0</v>
      </c>
      <c r="F48" s="79"/>
      <c r="G48" s="23"/>
      <c r="H48" s="1"/>
      <c r="I48" s="7"/>
      <c r="J48" s="7"/>
      <c r="K48" s="111"/>
      <c r="L48" s="1"/>
      <c r="M48" s="7"/>
      <c r="N48" s="7"/>
      <c r="O48" s="7"/>
      <c r="P48" s="7"/>
      <c r="Q48" s="7"/>
      <c r="R48" s="1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38</v>
      </c>
      <c r="B49" s="109">
        <v>0</v>
      </c>
      <c r="C49" s="7"/>
      <c r="D49" s="7"/>
      <c r="E49" s="110">
        <v>0</v>
      </c>
      <c r="F49" s="79"/>
      <c r="G49" s="23"/>
      <c r="H49" s="1"/>
      <c r="I49" s="7"/>
      <c r="J49" s="7"/>
      <c r="K49" s="111"/>
      <c r="L49" s="1"/>
      <c r="M49" s="7"/>
      <c r="N49" s="7"/>
      <c r="O49" s="7"/>
      <c r="P49" s="7"/>
      <c r="Q49" s="7"/>
      <c r="R49" s="1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7</v>
      </c>
      <c r="B50" s="112">
        <v>0</v>
      </c>
      <c r="C50" s="7"/>
      <c r="D50" s="7"/>
      <c r="E50" s="110">
        <v>0</v>
      </c>
      <c r="F50" s="79"/>
      <c r="G50" s="23"/>
      <c r="H50" s="113"/>
      <c r="I50" s="90"/>
      <c r="J50" s="7"/>
      <c r="K50" s="111"/>
      <c r="L50" s="1"/>
      <c r="M50" s="7"/>
      <c r="N50" s="7"/>
      <c r="O50" s="7"/>
      <c r="P50" s="7"/>
      <c r="Q50" s="7"/>
      <c r="R50" s="1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9</v>
      </c>
      <c r="B51" s="112">
        <v>0</v>
      </c>
      <c r="C51" s="7"/>
      <c r="D51" s="7"/>
      <c r="E51" s="110">
        <v>0</v>
      </c>
      <c r="F51" s="79"/>
      <c r="G51" s="23"/>
      <c r="H51" s="1"/>
      <c r="I51" s="90"/>
      <c r="J51" s="7"/>
      <c r="K51" s="111"/>
      <c r="L51" s="1"/>
      <c r="M51" s="7"/>
      <c r="N51" s="7"/>
      <c r="O51" s="7"/>
      <c r="P51" s="7"/>
      <c r="Q51" s="7"/>
      <c r="R51" s="1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8</v>
      </c>
      <c r="B52" s="112">
        <v>0</v>
      </c>
      <c r="C52" s="7"/>
      <c r="D52" s="7"/>
      <c r="E52" s="110">
        <v>0</v>
      </c>
      <c r="F52" s="79"/>
      <c r="G52" s="23"/>
      <c r="H52" s="7"/>
      <c r="I52" s="90"/>
      <c r="J52" s="7"/>
      <c r="K52" s="111"/>
      <c r="L52" s="1"/>
      <c r="M52" s="7"/>
      <c r="N52" s="7"/>
      <c r="O52" s="7"/>
      <c r="P52" s="7"/>
      <c r="Q52" s="7"/>
      <c r="R52" s="1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10</v>
      </c>
      <c r="B53" s="112">
        <v>0</v>
      </c>
      <c r="C53" s="7"/>
      <c r="D53" s="7"/>
      <c r="E53" s="110">
        <v>0</v>
      </c>
      <c r="F53" s="79"/>
      <c r="G53" s="23"/>
      <c r="H53" s="1"/>
      <c r="I53" s="90"/>
      <c r="J53" s="7"/>
      <c r="K53" s="111"/>
      <c r="L53" s="7"/>
      <c r="M53" s="7"/>
      <c r="N53" s="7"/>
      <c r="O53" s="7"/>
      <c r="P53" s="7"/>
      <c r="Q53" s="7"/>
      <c r="R53" s="1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113</v>
      </c>
      <c r="B54" s="112">
        <v>0</v>
      </c>
      <c r="C54" s="7"/>
      <c r="D54" s="7"/>
      <c r="E54" s="110">
        <v>0</v>
      </c>
      <c r="F54" s="79"/>
      <c r="G54" s="23"/>
      <c r="H54" s="1"/>
      <c r="I54" s="90"/>
      <c r="J54" s="7"/>
      <c r="K54" s="111"/>
      <c r="L54" s="7"/>
      <c r="M54" s="7"/>
      <c r="N54" s="7"/>
      <c r="O54" s="7"/>
      <c r="P54" s="7"/>
      <c r="Q54" s="7"/>
      <c r="R54" s="1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104" t="str">
        <f>"TOTAL Liabilities Accrued as of "&amp;MONTH(B5)&amp;"/"&amp;DAY(B5)</f>
        <v>TOTAL Liabilities Accrued as of 12/31</v>
      </c>
      <c r="B55" s="105"/>
      <c r="C55" s="105"/>
      <c r="D55" s="105"/>
      <c r="E55" s="106">
        <f>SUM(E47:E54)</f>
        <v>95489.79</v>
      </c>
      <c r="F55" s="88"/>
      <c r="G55" s="23"/>
      <c r="H55" s="1"/>
      <c r="I55" s="1"/>
      <c r="J55" s="31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9"/>
      <c r="B56" s="7"/>
      <c r="C56" s="7"/>
      <c r="D56" s="7"/>
      <c r="E56" s="88"/>
      <c r="F56" s="88"/>
      <c r="G56" s="23"/>
      <c r="H56" s="1"/>
      <c r="I56" s="1"/>
      <c r="J56" s="31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116</v>
      </c>
      <c r="B57" s="7"/>
      <c r="C57" s="7"/>
      <c r="D57" s="7"/>
      <c r="E57" s="114">
        <v>0</v>
      </c>
      <c r="F57" s="79"/>
      <c r="G57" s="23"/>
      <c r="H57" s="1"/>
      <c r="I57" s="1"/>
      <c r="J57" s="1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117</v>
      </c>
      <c r="B58" s="7"/>
      <c r="C58" s="7"/>
      <c r="D58" s="7"/>
      <c r="E58" s="115">
        <v>1005398.33</v>
      </c>
      <c r="F58" s="79"/>
      <c r="G58" s="23"/>
      <c r="H58" s="1"/>
      <c r="I58" s="1"/>
      <c r="J58" s="1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1"/>
      <c r="B59" s="7"/>
      <c r="C59" s="7"/>
      <c r="D59" s="7"/>
      <c r="E59" s="79"/>
      <c r="F59" s="79"/>
      <c r="G59" s="23"/>
      <c r="H59" s="1"/>
      <c r="I59" s="1"/>
      <c r="J59" s="1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9" t="s">
        <v>118</v>
      </c>
      <c r="B60" s="7"/>
      <c r="C60" s="7"/>
      <c r="D60" s="7"/>
      <c r="E60" s="116">
        <f>E44+E55+E57+E58</f>
        <v>1147936.3608333271</v>
      </c>
      <c r="F60" s="79"/>
      <c r="G60" s="23"/>
      <c r="H60" s="9"/>
      <c r="I60" s="7"/>
      <c r="J60" s="7"/>
      <c r="K60" s="7"/>
      <c r="L60" s="88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thickBot="1" x14ac:dyDescent="0.25">
      <c r="A61" s="9"/>
      <c r="B61" s="7"/>
      <c r="C61" s="7"/>
      <c r="D61" s="7"/>
      <c r="E61" s="79"/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thickBot="1" x14ac:dyDescent="0.25">
      <c r="A62" s="9" t="s">
        <v>119</v>
      </c>
      <c r="B62" s="7"/>
      <c r="C62" s="7"/>
      <c r="D62" s="7"/>
      <c r="E62" s="91">
        <f>E30-E60</f>
        <v>75013187.729166672</v>
      </c>
      <c r="F62" s="95"/>
      <c r="G62" s="23"/>
      <c r="H62" s="9"/>
      <c r="I62" s="7"/>
      <c r="J62" s="7"/>
      <c r="K62" s="7"/>
      <c r="L62" s="91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9"/>
      <c r="B63" s="7"/>
      <c r="C63" s="7"/>
      <c r="D63" s="7"/>
      <c r="E63" s="79"/>
      <c r="F63" s="79"/>
      <c r="G63" s="2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/>
      <c r="B64" s="7"/>
      <c r="C64" s="7"/>
      <c r="D64" s="25"/>
      <c r="E64" s="79"/>
      <c r="F64" s="79"/>
      <c r="G64" s="2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/>
      <c r="B65" s="7"/>
      <c r="C65" s="7"/>
      <c r="D65" s="7"/>
      <c r="E65" s="79"/>
      <c r="F65" s="79"/>
      <c r="G65" s="2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/>
      <c r="B66" s="7"/>
      <c r="C66" s="7"/>
      <c r="D66" s="7"/>
      <c r="E66" s="117"/>
      <c r="F66" s="7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7"/>
      <c r="B67" s="7"/>
      <c r="C67" s="7"/>
      <c r="D67" s="7"/>
      <c r="E67" s="79"/>
      <c r="F67" s="7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/>
      <c r="B68" s="7"/>
      <c r="C68" s="7"/>
      <c r="D68" s="7"/>
      <c r="E68" s="79"/>
      <c r="F68" s="7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/>
      <c r="B69" s="7"/>
      <c r="C69" s="7"/>
      <c r="D69" s="1"/>
      <c r="E69" s="31"/>
      <c r="F69" s="79"/>
      <c r="G69" s="7"/>
      <c r="H69" s="88"/>
      <c r="I69" s="7"/>
      <c r="J69" s="7"/>
      <c r="K69" s="7"/>
      <c r="L69" s="90"/>
      <c r="M69" s="118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/>
      <c r="B70" s="25"/>
      <c r="C70" s="7"/>
      <c r="D70" s="7"/>
      <c r="E70" s="79"/>
      <c r="F70" s="79"/>
      <c r="G70" s="7"/>
      <c r="H70" s="88"/>
      <c r="I70" s="7"/>
      <c r="J70" s="7"/>
      <c r="K70" s="7"/>
      <c r="L70" s="90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/>
      <c r="B71" s="25"/>
      <c r="C71" s="7"/>
      <c r="D71" s="7"/>
      <c r="E71" s="79"/>
      <c r="F71" s="7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/>
      <c r="B72" s="25"/>
      <c r="C72" s="7"/>
      <c r="D72" s="7"/>
      <c r="E72" s="79"/>
      <c r="F72" s="7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/>
      <c r="B73" s="25"/>
      <c r="C73" s="7"/>
      <c r="D73" s="7"/>
      <c r="E73" s="79"/>
      <c r="F73" s="7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33"/>
      <c r="B74" s="25"/>
      <c r="C74" s="7"/>
      <c r="D74" s="7"/>
      <c r="E74" s="79"/>
      <c r="F74" s="7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/>
      <c r="B75" s="25"/>
      <c r="C75" s="7"/>
      <c r="D75" s="7"/>
      <c r="E75" s="79"/>
      <c r="F75" s="7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/>
      <c r="B76" s="25"/>
      <c r="C76" s="7"/>
      <c r="D76" s="7"/>
      <c r="E76" s="79"/>
      <c r="F76" s="7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/>
      <c r="B77" s="25"/>
      <c r="C77" s="7"/>
      <c r="D77" s="7"/>
      <c r="E77" s="79"/>
      <c r="F77" s="7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/>
      <c r="B78" s="25"/>
      <c r="C78" s="7"/>
      <c r="D78" s="7"/>
      <c r="E78" s="79"/>
      <c r="F78" s="7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/>
      <c r="B79" s="25"/>
      <c r="C79" s="7"/>
      <c r="D79" s="7"/>
      <c r="E79" s="79"/>
      <c r="F79" s="7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/>
      <c r="B80" s="25"/>
      <c r="C80" s="7"/>
      <c r="D80" s="7"/>
      <c r="E80" s="79"/>
      <c r="F80" s="7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/>
      <c r="B81" s="25"/>
      <c r="C81" s="7"/>
      <c r="D81" s="7"/>
      <c r="E81" s="79"/>
      <c r="F81" s="7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/>
      <c r="B82" s="2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/>
      <c r="B83" s="2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2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/>
      <c r="B85" s="2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/>
      <c r="B86" s="2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/>
      <c r="B87" s="2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2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/>
      <c r="B89" s="2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/>
      <c r="B90" s="2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21:E2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6A15-C852-4AAC-9A37-FFD1B448B5BB}">
  <sheetPr codeName="Sheet4"/>
  <dimension ref="A1:BE503"/>
  <sheetViews>
    <sheetView showGridLines="0" zoomScale="80" zoomScaleNormal="80" workbookViewId="0">
      <selection activeCell="J18" sqref="J18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5.5703125" style="54" bestFit="1" customWidth="1"/>
    <col min="9" max="9" width="14.85546875" style="54" bestFit="1" customWidth="1"/>
    <col min="10" max="10" width="16.42578125" style="54" bestFit="1" customWidth="1"/>
    <col min="11" max="11" width="10.140625" style="54" bestFit="1" customWidth="1"/>
    <col min="12" max="12" width="21.5703125" style="54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327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328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90000000.080000013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44847</v>
      </c>
      <c r="C4" s="5"/>
      <c r="D4" s="5"/>
      <c r="E4" s="5"/>
      <c r="F4" s="5"/>
      <c r="G4" s="5"/>
      <c r="H4" s="70">
        <f>+E105</f>
        <v>92484091.834496751</v>
      </c>
      <c r="I4" s="71" t="s">
        <v>51</v>
      </c>
      <c r="J4" s="5"/>
      <c r="K4" s="72" t="s">
        <v>52</v>
      </c>
      <c r="L4" s="73">
        <v>0.9836681543722896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4.9299030013735215E-2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45029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329</v>
      </c>
      <c r="B10" s="10">
        <v>44903</v>
      </c>
      <c r="C10" s="10">
        <v>44938</v>
      </c>
      <c r="D10" s="77">
        <v>185020</v>
      </c>
      <c r="E10" s="78">
        <v>185590.39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330</v>
      </c>
      <c r="B11" s="10">
        <v>44903</v>
      </c>
      <c r="C11" s="10">
        <v>44938</v>
      </c>
      <c r="D11" s="77">
        <v>13340</v>
      </c>
      <c r="E11" s="78">
        <v>13381.13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331</v>
      </c>
      <c r="B12" s="10">
        <v>44903</v>
      </c>
      <c r="C12" s="10">
        <v>44938</v>
      </c>
      <c r="D12" s="77">
        <v>295970</v>
      </c>
      <c r="E12" s="78">
        <v>296913.03999999998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332</v>
      </c>
      <c r="B13" s="10">
        <v>44903</v>
      </c>
      <c r="C13" s="10">
        <v>44938</v>
      </c>
      <c r="D13" s="77">
        <v>6320</v>
      </c>
      <c r="E13" s="78">
        <v>6339.48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333</v>
      </c>
      <c r="B14" s="10">
        <v>44847</v>
      </c>
      <c r="C14" s="10">
        <v>45211</v>
      </c>
      <c r="D14" s="77">
        <v>9417020</v>
      </c>
      <c r="E14" s="78">
        <v>9528460.2100000009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334</v>
      </c>
      <c r="B15" s="10">
        <v>44903</v>
      </c>
      <c r="C15" s="10">
        <v>44938</v>
      </c>
      <c r="D15" s="77">
        <v>657990</v>
      </c>
      <c r="E15" s="78">
        <v>660062.68999999994</v>
      </c>
      <c r="F15" s="79"/>
      <c r="G15" s="80"/>
      <c r="H15" s="130">
        <f>H4</f>
        <v>92484091.834496751</v>
      </c>
      <c r="I15" s="131">
        <f>_xlfn.XLOOKUP(I17,$A:$A,$D:$D)+_xlfn.XLOOKUP(I18,$A:$A,$D:$D)+_xlfn.XLOOKUP(I19,$A:$A,$D:$D)</f>
        <v>1681331.86</v>
      </c>
      <c r="J15" s="131">
        <f>_xlfn.XLOOKUP(J17,$A:$A,$D:$D)+_xlfn.XLOOKUP(J18,$A:$A,$D:$D)+_xlfn.XLOOKUP(J19,$A:$A,$D:$D)</f>
        <v>9183087.8540967703</v>
      </c>
      <c r="K15" s="131">
        <f>_xlfn.XLOOKUP(K17,$A:$A,$D:$D)+_xlfn.XLOOKUP(K18,$A:$A,$D:$D)+_xlfn.XLOOKUP(K19,$A:$A,$D:$D)</f>
        <v>168550.78</v>
      </c>
      <c r="L15" s="131">
        <f>_xlfn.XLOOKUP(L17,$A:$A,$E:$E)+_xlfn.XLOOKUP(L18,$A:$A,$E:$E)+_xlfn.XLOOKUP(L19,$A:$A,$E:$E)</f>
        <v>78012.200000000012</v>
      </c>
      <c r="M15" s="130">
        <f>SUMIFS($D:$D,$A:$A,$M$18)</f>
        <v>1958154.1</v>
      </c>
      <c r="N15" s="132">
        <f>_xlfn.XLOOKUP(N17,$A:$A,$D:$D)+_xlfn.XLOOKUP(N18,$A:$A,$D:$D)+_xlfn.XLOOKUP(N19,$A:$A,$D:$D)</f>
        <v>4403.9799999999996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335</v>
      </c>
      <c r="B16" s="10">
        <v>44903</v>
      </c>
      <c r="C16" s="10">
        <v>44938</v>
      </c>
      <c r="D16" s="77">
        <v>186700</v>
      </c>
      <c r="E16" s="78">
        <v>187305.39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336</v>
      </c>
      <c r="B17" s="10">
        <v>44847</v>
      </c>
      <c r="C17" s="10">
        <v>45211</v>
      </c>
      <c r="D17" s="77">
        <v>8241000</v>
      </c>
      <c r="E17" s="78">
        <v>8335323.4100000001</v>
      </c>
      <c r="F17" s="79"/>
      <c r="G17" s="80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337</v>
      </c>
      <c r="B18" s="10">
        <v>44903</v>
      </c>
      <c r="C18" s="10">
        <v>44938</v>
      </c>
      <c r="D18" s="77">
        <v>170088.34</v>
      </c>
      <c r="E18" s="78">
        <v>170623.43</v>
      </c>
      <c r="F18" s="79"/>
      <c r="G18" s="80"/>
      <c r="H18" s="7"/>
      <c r="I18" s="10" t="s">
        <v>97</v>
      </c>
      <c r="J18" s="7" t="s">
        <v>109</v>
      </c>
      <c r="K18" s="79"/>
      <c r="L18" s="79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338</v>
      </c>
      <c r="B19" s="10">
        <v>44903</v>
      </c>
      <c r="C19" s="10">
        <v>44938</v>
      </c>
      <c r="D19" s="77">
        <v>20050</v>
      </c>
      <c r="E19" s="78">
        <v>20114.060000000001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339</v>
      </c>
      <c r="B20" s="10">
        <v>44903</v>
      </c>
      <c r="C20" s="10">
        <v>44938</v>
      </c>
      <c r="D20" s="77">
        <v>15200</v>
      </c>
      <c r="E20" s="78">
        <v>15253.17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340</v>
      </c>
      <c r="B21" s="10">
        <v>44903</v>
      </c>
      <c r="C21" s="10">
        <v>44938</v>
      </c>
      <c r="D21" s="77">
        <v>6110</v>
      </c>
      <c r="E21" s="78">
        <v>6130.51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341</v>
      </c>
      <c r="B22" s="10">
        <v>44903</v>
      </c>
      <c r="C22" s="10">
        <v>44938</v>
      </c>
      <c r="D22" s="77">
        <v>16640</v>
      </c>
      <c r="E22" s="78">
        <v>16694.07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342</v>
      </c>
      <c r="B23" s="10">
        <v>44903</v>
      </c>
      <c r="C23" s="10">
        <v>44938</v>
      </c>
      <c r="D23" s="77">
        <v>55150</v>
      </c>
      <c r="E23" s="78">
        <v>55328.800000000003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343</v>
      </c>
      <c r="B24" s="10">
        <v>44903</v>
      </c>
      <c r="C24" s="10">
        <v>44938</v>
      </c>
      <c r="D24" s="77">
        <v>9020</v>
      </c>
      <c r="E24" s="78">
        <v>9050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344</v>
      </c>
      <c r="B25" s="10">
        <v>44896</v>
      </c>
      <c r="C25" s="10">
        <v>45029</v>
      </c>
      <c r="D25" s="77">
        <v>513900</v>
      </c>
      <c r="E25" s="78">
        <v>515526.81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345</v>
      </c>
      <c r="B26" s="10">
        <v>44896</v>
      </c>
      <c r="C26" s="10">
        <v>45029</v>
      </c>
      <c r="D26" s="77">
        <v>1092150</v>
      </c>
      <c r="E26" s="78">
        <v>1095607.33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346</v>
      </c>
      <c r="B27" s="10">
        <v>44903</v>
      </c>
      <c r="C27" s="10">
        <v>44938</v>
      </c>
      <c r="D27" s="77">
        <v>1449076.36</v>
      </c>
      <c r="E27" s="78">
        <v>1453521.73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347</v>
      </c>
      <c r="B28" s="10">
        <v>44903</v>
      </c>
      <c r="C28" s="10">
        <v>44938</v>
      </c>
      <c r="D28" s="77">
        <v>10020</v>
      </c>
      <c r="E28" s="78">
        <v>10055.67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348</v>
      </c>
      <c r="B29" s="10">
        <v>44903</v>
      </c>
      <c r="C29" s="10">
        <v>44938</v>
      </c>
      <c r="D29" s="77">
        <v>289471.67</v>
      </c>
      <c r="E29" s="78">
        <v>290359.59000000003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349</v>
      </c>
      <c r="B30" s="10">
        <v>44903</v>
      </c>
      <c r="C30" s="10">
        <v>44938</v>
      </c>
      <c r="D30" s="77">
        <v>141250</v>
      </c>
      <c r="E30" s="78">
        <v>141689.97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350</v>
      </c>
      <c r="B31" s="10">
        <v>44852</v>
      </c>
      <c r="C31" s="10">
        <v>45211</v>
      </c>
      <c r="D31" s="77">
        <v>9159680</v>
      </c>
      <c r="E31" s="78">
        <v>9257134.6999999993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351</v>
      </c>
      <c r="B32" s="10">
        <v>44903</v>
      </c>
      <c r="C32" s="10">
        <v>44938</v>
      </c>
      <c r="D32" s="77">
        <v>103360</v>
      </c>
      <c r="E32" s="78">
        <v>103688.29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352</v>
      </c>
      <c r="B33" s="10">
        <v>44903</v>
      </c>
      <c r="C33" s="10">
        <v>44938</v>
      </c>
      <c r="D33" s="77">
        <v>14220</v>
      </c>
      <c r="E33" s="78">
        <v>14267.44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353</v>
      </c>
      <c r="B34" s="10">
        <v>44903</v>
      </c>
      <c r="C34" s="10">
        <v>44938</v>
      </c>
      <c r="D34" s="77">
        <v>294660</v>
      </c>
      <c r="E34" s="78">
        <v>295592.12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354</v>
      </c>
      <c r="B35" s="10">
        <v>44903</v>
      </c>
      <c r="C35" s="10">
        <v>44938</v>
      </c>
      <c r="D35" s="77">
        <v>12490</v>
      </c>
      <c r="E35" s="78">
        <v>12534.06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393</v>
      </c>
      <c r="B36" s="10">
        <v>44922</v>
      </c>
      <c r="C36" s="10">
        <v>44929</v>
      </c>
      <c r="D36" s="77">
        <v>1958154.1</v>
      </c>
      <c r="E36" s="78">
        <v>1958911.76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355</v>
      </c>
      <c r="B37" s="10">
        <v>44903</v>
      </c>
      <c r="C37" s="10">
        <v>44938</v>
      </c>
      <c r="D37" s="77">
        <v>252351.13</v>
      </c>
      <c r="E37" s="78">
        <v>253125.24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356</v>
      </c>
      <c r="B38" s="10">
        <v>44903</v>
      </c>
      <c r="C38" s="10">
        <v>44938</v>
      </c>
      <c r="D38" s="77">
        <v>27610</v>
      </c>
      <c r="E38" s="78">
        <v>27687.26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357</v>
      </c>
      <c r="B39" s="10">
        <v>44756</v>
      </c>
      <c r="C39" s="10">
        <v>45211</v>
      </c>
      <c r="D39" s="77">
        <v>31691870</v>
      </c>
      <c r="E39" s="78">
        <v>32071898.460000001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358</v>
      </c>
      <c r="B40" s="10">
        <v>44847</v>
      </c>
      <c r="C40" s="10">
        <v>45211</v>
      </c>
      <c r="D40" s="77">
        <v>9447430</v>
      </c>
      <c r="E40" s="78">
        <v>9543424.9299999997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359</v>
      </c>
      <c r="B41" s="10">
        <v>44847</v>
      </c>
      <c r="C41" s="10">
        <v>45211</v>
      </c>
      <c r="D41" s="77">
        <v>3614800</v>
      </c>
      <c r="E41" s="78">
        <v>3656136.19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360</v>
      </c>
      <c r="B42" s="10">
        <v>44847</v>
      </c>
      <c r="C42" s="10">
        <v>45211</v>
      </c>
      <c r="D42" s="77">
        <v>906000</v>
      </c>
      <c r="E42" s="78">
        <v>915223.74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361</v>
      </c>
      <c r="B43" s="10">
        <v>44903</v>
      </c>
      <c r="C43" s="10">
        <v>44938</v>
      </c>
      <c r="D43" s="77">
        <v>230530</v>
      </c>
      <c r="E43" s="78">
        <v>231262.21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362</v>
      </c>
      <c r="B44" s="10">
        <v>44907</v>
      </c>
      <c r="C44" s="10">
        <v>44938</v>
      </c>
      <c r="D44" s="77">
        <v>57480</v>
      </c>
      <c r="E44" s="78">
        <v>57626.53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363</v>
      </c>
      <c r="B45" s="10">
        <v>44903</v>
      </c>
      <c r="C45" s="10">
        <v>44938</v>
      </c>
      <c r="D45" s="77">
        <v>80370</v>
      </c>
      <c r="E45" s="78">
        <v>80618.009999999995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364</v>
      </c>
      <c r="B46" s="10">
        <v>44916</v>
      </c>
      <c r="C46" s="81" t="s">
        <v>92</v>
      </c>
      <c r="D46" s="77">
        <v>1984120.21</v>
      </c>
      <c r="E46" s="78">
        <v>1984858.86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365</v>
      </c>
      <c r="B47" s="10">
        <v>44867</v>
      </c>
      <c r="C47" s="81" t="s">
        <v>92</v>
      </c>
      <c r="D47" s="77">
        <v>726743.89</v>
      </c>
      <c r="E47" s="78">
        <v>730972.94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366</v>
      </c>
      <c r="B48" s="10">
        <v>44925</v>
      </c>
      <c r="C48" s="81" t="s">
        <v>92</v>
      </c>
      <c r="D48" s="77">
        <v>972046.89</v>
      </c>
      <c r="E48" s="78">
        <v>972165.7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367</v>
      </c>
      <c r="B49" s="10">
        <v>44872</v>
      </c>
      <c r="C49" s="10">
        <v>44938</v>
      </c>
      <c r="D49" s="77">
        <v>1133797.9099999999</v>
      </c>
      <c r="E49" s="78">
        <v>1143607.28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368</v>
      </c>
      <c r="B50" s="10">
        <v>44860</v>
      </c>
      <c r="C50" s="10">
        <v>44938</v>
      </c>
      <c r="D50" s="77">
        <v>1437467.14</v>
      </c>
      <c r="E50" s="78">
        <v>1451497.6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369</v>
      </c>
      <c r="B51" s="10">
        <v>44862</v>
      </c>
      <c r="C51" s="10">
        <v>44938</v>
      </c>
      <c r="D51" s="77">
        <v>1657810.1</v>
      </c>
      <c r="E51" s="78">
        <v>1672975.29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370</v>
      </c>
      <c r="B52" s="10">
        <v>44860</v>
      </c>
      <c r="C52" s="10">
        <v>44938</v>
      </c>
      <c r="D52" s="77">
        <v>664000</v>
      </c>
      <c r="E52" s="78">
        <v>670777.48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371</v>
      </c>
      <c r="B53" s="10">
        <v>44879</v>
      </c>
      <c r="C53" s="10">
        <v>44938</v>
      </c>
      <c r="D53" s="77">
        <v>543500</v>
      </c>
      <c r="E53" s="78">
        <v>547458.92000000004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96</v>
      </c>
      <c r="B54" s="10">
        <v>44926</v>
      </c>
      <c r="C54" s="10">
        <v>44926</v>
      </c>
      <c r="D54" s="77">
        <v>168550.78</v>
      </c>
      <c r="E54" s="78">
        <v>168550.78</v>
      </c>
      <c r="F54" s="79"/>
      <c r="G54" s="8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97</v>
      </c>
      <c r="B55" s="82">
        <v>44926</v>
      </c>
      <c r="C55" s="10">
        <v>44926</v>
      </c>
      <c r="D55" s="77">
        <v>1639111.57</v>
      </c>
      <c r="E55" s="77">
        <v>1639111.57</v>
      </c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/>
      <c r="B56" s="7"/>
      <c r="C56" s="7"/>
      <c r="D56" s="7"/>
      <c r="E56" s="79"/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tr">
        <f>"MMF Unpaid Int Due to "&amp;MONTH($B$3)&amp;"/"&amp;DAY($B$3)</f>
        <v>MMF Unpaid Int Due to 12/31</v>
      </c>
      <c r="B57" s="7"/>
      <c r="C57" s="7" t="s">
        <v>98</v>
      </c>
      <c r="D57" s="83">
        <v>11512.08</v>
      </c>
      <c r="E57" s="84">
        <v>11512.08</v>
      </c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tr">
        <f>"MMF Unpaid Int Due to "&amp;MONTH($B$3)&amp;"/"&amp;DAY($B$3)</f>
        <v>MMF Unpaid Int Due to 12/31</v>
      </c>
      <c r="B58" s="7"/>
      <c r="C58" s="7" t="s">
        <v>99</v>
      </c>
      <c r="D58" s="83">
        <v>33.520000000000003</v>
      </c>
      <c r="E58" s="84">
        <v>33.520000000000003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100</v>
      </c>
      <c r="B59" s="7"/>
      <c r="C59" s="7" t="s">
        <v>100</v>
      </c>
      <c r="D59" s="83">
        <v>0</v>
      </c>
      <c r="E59" s="84">
        <v>0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tr">
        <f>"MMF Unpaid Int Due to "&amp;MONTH($B$3)&amp;"/"&amp;DAY($B$3)</f>
        <v>MMF Unpaid Int Due to 12/31</v>
      </c>
      <c r="B60" s="7"/>
      <c r="C60" s="7" t="s">
        <v>101</v>
      </c>
      <c r="D60" s="83">
        <v>29371.98</v>
      </c>
      <c r="E60" s="84">
        <v>29371.98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13" t="str">
        <f>"MMF Unpaid Int Due to "&amp;MONTH($B$3)&amp;"/"&amp;DAY($B$3)</f>
        <v>MMF Unpaid Int Due to 12/31</v>
      </c>
      <c r="B61" s="13"/>
      <c r="C61" s="13" t="s">
        <v>102</v>
      </c>
      <c r="D61" s="85">
        <v>123.94</v>
      </c>
      <c r="E61" s="86">
        <v>123.94</v>
      </c>
      <c r="F61" s="79"/>
      <c r="G61" s="23"/>
      <c r="H61" s="13"/>
      <c r="I61" s="7"/>
      <c r="J61" s="7"/>
      <c r="K61" s="7"/>
      <c r="L61" s="87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9" t="s">
        <v>103</v>
      </c>
      <c r="B62" s="9"/>
      <c r="C62" s="9"/>
      <c r="D62" s="9"/>
      <c r="E62" s="88">
        <f>SUM(E10:E61)</f>
        <v>92515479.75999999</v>
      </c>
      <c r="F62" s="88"/>
      <c r="G62" s="89"/>
      <c r="H62" s="9"/>
      <c r="I62" s="9"/>
      <c r="J62" s="9"/>
      <c r="K62" s="9"/>
      <c r="L62" s="88"/>
      <c r="M62" s="9"/>
      <c r="N62" s="9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9"/>
      <c r="B63" s="9"/>
      <c r="C63" s="9"/>
      <c r="D63" s="9"/>
      <c r="E63" s="88"/>
      <c r="F63" s="88"/>
      <c r="G63" s="89"/>
      <c r="H63" s="9"/>
      <c r="I63" s="9"/>
      <c r="J63" s="9"/>
      <c r="K63" s="9"/>
      <c r="L63" s="88"/>
      <c r="M63" s="9"/>
      <c r="N63" s="9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9"/>
      <c r="B64" s="150" t="s">
        <v>104</v>
      </c>
      <c r="C64" s="151"/>
      <c r="D64" s="151"/>
      <c r="E64" s="152"/>
      <c r="F64" s="88"/>
      <c r="G64" s="89"/>
      <c r="H64" s="9"/>
      <c r="I64" s="9"/>
      <c r="J64" s="9"/>
      <c r="K64" s="9"/>
      <c r="L64" s="88"/>
      <c r="M64" s="9"/>
      <c r="N64" s="9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15" t="s">
        <v>1</v>
      </c>
      <c r="B65" s="15" t="s">
        <v>2</v>
      </c>
      <c r="C65" s="15" t="s">
        <v>3</v>
      </c>
      <c r="D65" s="15" t="s">
        <v>12</v>
      </c>
      <c r="E65" s="15" t="s">
        <v>105</v>
      </c>
      <c r="F65" s="1"/>
      <c r="G65" s="23"/>
      <c r="H65" s="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106</v>
      </c>
      <c r="B66" s="1"/>
      <c r="C66" s="10">
        <f>$B$3</f>
        <v>44926</v>
      </c>
      <c r="D66" s="77">
        <v>0</v>
      </c>
      <c r="E66" s="77">
        <v>0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7" t="s">
        <v>107</v>
      </c>
      <c r="B67" s="1"/>
      <c r="C67" s="10">
        <f>$B$3</f>
        <v>44926</v>
      </c>
      <c r="D67" s="77">
        <v>42220.29</v>
      </c>
      <c r="E67" s="77">
        <v>42220.29</v>
      </c>
      <c r="F67" s="1"/>
      <c r="G67" s="23"/>
      <c r="H67" s="3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 t="s">
        <v>108</v>
      </c>
      <c r="B68" s="1"/>
      <c r="C68" s="10">
        <f>$B$3</f>
        <v>44926</v>
      </c>
      <c r="D68" s="77">
        <v>4403.9799999999996</v>
      </c>
      <c r="E68" s="77">
        <v>4403.9799999999996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109</v>
      </c>
      <c r="B69" s="1"/>
      <c r="C69" s="10">
        <f>$B$3</f>
        <v>44926</v>
      </c>
      <c r="D69" s="77">
        <v>-554933.84481935331</v>
      </c>
      <c r="E69" s="77">
        <v>-554933.84481935331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110</v>
      </c>
      <c r="B70" s="1"/>
      <c r="C70" s="10">
        <f>$B$3</f>
        <v>44926</v>
      </c>
      <c r="D70" s="77">
        <v>9738021.6989161242</v>
      </c>
      <c r="E70" s="77">
        <v>9738021.6989161242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9" t="s">
        <v>13</v>
      </c>
      <c r="B71" s="9"/>
      <c r="C71" s="9"/>
      <c r="D71" s="9"/>
      <c r="E71" s="88">
        <f>SUM(E66:E70)</f>
        <v>9229712.1240967717</v>
      </c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thickBot="1" x14ac:dyDescent="0.25">
      <c r="A72" s="9"/>
      <c r="B72" s="9"/>
      <c r="C72" s="9"/>
      <c r="D72" s="9"/>
      <c r="E72" s="88"/>
      <c r="F72" s="79"/>
      <c r="G72" s="23"/>
      <c r="H72" s="7"/>
      <c r="I72" s="7"/>
      <c r="J72" s="7"/>
      <c r="K72" s="7"/>
      <c r="L72" s="90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thickBot="1" x14ac:dyDescent="0.25">
      <c r="A73" s="9" t="s">
        <v>111</v>
      </c>
      <c r="B73" s="9"/>
      <c r="C73" s="9"/>
      <c r="D73" s="9"/>
      <c r="E73" s="91">
        <f>E62+E71</f>
        <v>101745191.88409676</v>
      </c>
      <c r="F73" s="79"/>
      <c r="G73" s="23"/>
      <c r="H73" s="9"/>
      <c r="I73" s="9"/>
      <c r="J73" s="9"/>
      <c r="K73" s="9"/>
      <c r="L73" s="91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Bot="1" x14ac:dyDescent="0.25">
      <c r="A74" s="26"/>
      <c r="B74" s="26"/>
      <c r="C74" s="26"/>
      <c r="D74" s="26"/>
      <c r="E74" s="92"/>
      <c r="F74" s="93"/>
      <c r="G74" s="29"/>
      <c r="H74" s="30"/>
      <c r="I74" s="30"/>
      <c r="J74" s="30"/>
      <c r="K74" s="30"/>
      <c r="L74" s="94"/>
      <c r="M74" s="30"/>
      <c r="N74" s="30"/>
      <c r="O74" s="30"/>
      <c r="P74" s="30"/>
      <c r="Q74" s="30"/>
      <c r="R74" s="30"/>
      <c r="S74" s="30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Top="1" x14ac:dyDescent="0.2">
      <c r="A75" s="9"/>
      <c r="B75" s="9"/>
      <c r="C75" s="9"/>
      <c r="D75" s="9"/>
      <c r="E75" s="95"/>
      <c r="F75" s="79"/>
      <c r="G75" s="23"/>
      <c r="H75" s="7"/>
      <c r="I75" s="7"/>
      <c r="J75" s="7"/>
      <c r="K75" s="7"/>
      <c r="L75" s="90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16" t="s">
        <v>6</v>
      </c>
      <c r="B76" s="9"/>
      <c r="C76" s="9"/>
      <c r="D76" s="113"/>
      <c r="E76" s="95"/>
      <c r="F76" s="79"/>
      <c r="G76" s="23"/>
      <c r="H76" s="1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9"/>
      <c r="B77" s="9"/>
      <c r="C77" s="9"/>
      <c r="D77" s="9"/>
      <c r="E77" s="95"/>
      <c r="F77" s="79"/>
      <c r="G77" s="23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15" t="str">
        <f>"Accruals since "&amp;MONTH(B5)&amp;"/"&amp;DAY(B5)</f>
        <v>Accruals since 12/31</v>
      </c>
      <c r="B78" s="13" t="s">
        <v>112</v>
      </c>
      <c r="C78" s="15"/>
      <c r="D78" s="15"/>
      <c r="E78" s="15" t="s">
        <v>12</v>
      </c>
      <c r="F78" s="79"/>
      <c r="G78" s="2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 t="s">
        <v>11</v>
      </c>
      <c r="B79" s="96">
        <v>1137.32</v>
      </c>
      <c r="C79" s="9"/>
      <c r="D79" s="9"/>
      <c r="E79" s="79">
        <f>+B79*($B$3-$B$5)</f>
        <v>0</v>
      </c>
      <c r="F79" s="79"/>
      <c r="G79" s="23"/>
      <c r="H79" s="7"/>
      <c r="I79" s="7"/>
      <c r="J79" s="1"/>
      <c r="K79" s="7"/>
      <c r="L79" s="9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 t="s">
        <v>37</v>
      </c>
      <c r="B80" s="96">
        <v>-1284.4789000254868</v>
      </c>
      <c r="C80" s="9"/>
      <c r="D80" s="9"/>
      <c r="E80" s="79">
        <f t="shared" ref="E80:E86" si="0">+B80*($B$3-$B$5)</f>
        <v>0</v>
      </c>
      <c r="F80" s="79"/>
      <c r="G80" s="23"/>
      <c r="H80" s="7"/>
      <c r="I80" s="7"/>
      <c r="J80" s="1"/>
      <c r="K80" s="7"/>
      <c r="L80" s="9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38</v>
      </c>
      <c r="B81" s="96">
        <v>0</v>
      </c>
      <c r="C81" s="9"/>
      <c r="D81" s="9"/>
      <c r="E81" s="98">
        <f>+B81</f>
        <v>0</v>
      </c>
      <c r="F81" s="79"/>
      <c r="G81" s="23"/>
      <c r="H81" s="7"/>
      <c r="I81" s="7"/>
      <c r="J81" s="1"/>
      <c r="K81" s="7"/>
      <c r="L81" s="9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7</v>
      </c>
      <c r="B82" s="99">
        <v>71.319999999999993</v>
      </c>
      <c r="C82" s="9"/>
      <c r="D82" s="9"/>
      <c r="E82" s="79">
        <f t="shared" si="0"/>
        <v>0</v>
      </c>
      <c r="F82" s="79"/>
      <c r="G82" s="23"/>
      <c r="H82" s="7"/>
      <c r="I82" s="90"/>
      <c r="J82" s="31"/>
      <c r="K82" s="97"/>
      <c r="L82" s="100"/>
      <c r="M82" s="101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9</v>
      </c>
      <c r="B83" s="99">
        <v>23.05</v>
      </c>
      <c r="C83" s="9"/>
      <c r="D83" s="9"/>
      <c r="E83" s="79">
        <f t="shared" si="0"/>
        <v>0</v>
      </c>
      <c r="F83" s="79"/>
      <c r="G83" s="23"/>
      <c r="H83" s="7"/>
      <c r="I83" s="90"/>
      <c r="J83" s="31"/>
      <c r="K83" s="97"/>
      <c r="L83" s="97"/>
      <c r="M83" s="102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8</v>
      </c>
      <c r="B84" s="99">
        <v>31.13</v>
      </c>
      <c r="C84" s="9"/>
      <c r="D84" s="9"/>
      <c r="E84" s="79">
        <f t="shared" si="0"/>
        <v>0</v>
      </c>
      <c r="F84" s="79"/>
      <c r="G84" s="23"/>
      <c r="H84" s="7"/>
      <c r="I84" s="90"/>
      <c r="J84" s="31"/>
      <c r="K84" s="97"/>
      <c r="L84" s="97"/>
      <c r="M84" s="102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10</v>
      </c>
      <c r="B85" s="99">
        <v>0.86</v>
      </c>
      <c r="C85" s="9"/>
      <c r="D85" s="9"/>
      <c r="E85" s="79">
        <f t="shared" si="0"/>
        <v>0</v>
      </c>
      <c r="F85" s="79"/>
      <c r="G85" s="23"/>
      <c r="H85" s="7"/>
      <c r="I85" s="90"/>
      <c r="J85" s="31"/>
      <c r="K85" s="97"/>
      <c r="L85" s="97"/>
      <c r="M85" s="103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113</v>
      </c>
      <c r="B86" s="99">
        <v>0.97</v>
      </c>
      <c r="C86" s="9"/>
      <c r="D86" s="9"/>
      <c r="E86" s="79">
        <f t="shared" si="0"/>
        <v>0</v>
      </c>
      <c r="F86" s="79"/>
      <c r="G86" s="23"/>
      <c r="H86" s="7"/>
      <c r="I86" s="90"/>
      <c r="J86" s="31"/>
      <c r="K86" s="97"/>
      <c r="L86" s="97"/>
      <c r="M86" s="103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104" t="str">
        <f>"TOTAL Liabilities Accrued since "&amp;MONTH(B5)&amp;"/"&amp;DAY(B5)</f>
        <v>TOTAL Liabilities Accrued since 12/31</v>
      </c>
      <c r="B87" s="105"/>
      <c r="C87" s="105"/>
      <c r="D87" s="105"/>
      <c r="E87" s="106">
        <f>SUM(E79:E86)</f>
        <v>0</v>
      </c>
      <c r="F87" s="79"/>
      <c r="G87" s="23"/>
      <c r="H87" s="7"/>
      <c r="I87" s="7"/>
      <c r="J87" s="31"/>
      <c r="K87" s="7"/>
      <c r="L87" s="97"/>
      <c r="M87" s="101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7"/>
      <c r="C88" s="7"/>
      <c r="D88" s="7"/>
      <c r="E88" s="79"/>
      <c r="F88" s="79"/>
      <c r="G88" s="23"/>
      <c r="H88" s="7"/>
      <c r="I88" s="7"/>
      <c r="J88" s="7"/>
      <c r="K88" s="7"/>
      <c r="L88" s="101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107" t="s">
        <v>114</v>
      </c>
      <c r="B89" s="13"/>
      <c r="C89" s="13"/>
      <c r="D89" s="13"/>
      <c r="E89" s="108" t="s">
        <v>115</v>
      </c>
      <c r="F89" s="79"/>
      <c r="G89" s="23"/>
      <c r="H89" s="7"/>
      <c r="I89" s="90"/>
      <c r="J89" s="7"/>
      <c r="K89" s="7"/>
      <c r="L89" s="7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 t="s">
        <v>11</v>
      </c>
      <c r="B90" s="109">
        <v>0</v>
      </c>
      <c r="C90" s="7"/>
      <c r="D90" s="7"/>
      <c r="E90" s="110">
        <v>89328.320000000007</v>
      </c>
      <c r="F90" s="79"/>
      <c r="G90" s="23"/>
      <c r="H90" s="1"/>
      <c r="I90" s="7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 t="s">
        <v>37</v>
      </c>
      <c r="B91" s="109">
        <v>0</v>
      </c>
      <c r="C91" s="7"/>
      <c r="D91" s="7"/>
      <c r="E91" s="110">
        <v>-11316.12</v>
      </c>
      <c r="F91" s="79"/>
      <c r="G91" s="23"/>
      <c r="H91" s="1"/>
      <c r="I91" s="7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 t="s">
        <v>38</v>
      </c>
      <c r="B92" s="109">
        <v>0</v>
      </c>
      <c r="C92" s="7"/>
      <c r="D92" s="7"/>
      <c r="E92" s="110">
        <v>0</v>
      </c>
      <c r="F92" s="79"/>
      <c r="G92" s="23"/>
      <c r="H92" s="1"/>
      <c r="I92" s="7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7</v>
      </c>
      <c r="B93" s="112">
        <v>0</v>
      </c>
      <c r="C93" s="7"/>
      <c r="D93" s="7"/>
      <c r="E93" s="110">
        <v>0</v>
      </c>
      <c r="F93" s="79"/>
      <c r="G93" s="23"/>
      <c r="H93" s="113"/>
      <c r="I93" s="90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 t="s">
        <v>9</v>
      </c>
      <c r="B94" s="112">
        <v>0</v>
      </c>
      <c r="C94" s="7"/>
      <c r="D94" s="7"/>
      <c r="E94" s="110">
        <v>0</v>
      </c>
      <c r="F94" s="79"/>
      <c r="G94" s="23"/>
      <c r="H94" s="1"/>
      <c r="I94" s="90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 t="s">
        <v>8</v>
      </c>
      <c r="B95" s="112">
        <v>0</v>
      </c>
      <c r="C95" s="7"/>
      <c r="D95" s="7"/>
      <c r="E95" s="110">
        <v>0</v>
      </c>
      <c r="F95" s="79"/>
      <c r="G95" s="23"/>
      <c r="H95" s="7"/>
      <c r="I95" s="90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10</v>
      </c>
      <c r="B96" s="112">
        <v>0</v>
      </c>
      <c r="C96" s="7"/>
      <c r="D96" s="7"/>
      <c r="E96" s="110">
        <v>0</v>
      </c>
      <c r="F96" s="79"/>
      <c r="G96" s="23"/>
      <c r="H96" s="1"/>
      <c r="I96" s="90"/>
      <c r="J96" s="7"/>
      <c r="K96" s="111"/>
      <c r="L96" s="7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113</v>
      </c>
      <c r="B97" s="112">
        <v>0</v>
      </c>
      <c r="C97" s="7"/>
      <c r="D97" s="7"/>
      <c r="E97" s="110">
        <v>0</v>
      </c>
      <c r="F97" s="79"/>
      <c r="G97" s="23"/>
      <c r="H97" s="1"/>
      <c r="I97" s="90"/>
      <c r="J97" s="7"/>
      <c r="K97" s="111"/>
      <c r="L97" s="7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104" t="str">
        <f>"TOTAL Liabilities Accrued as of "&amp;MONTH(B5)&amp;"/"&amp;DAY(B5)</f>
        <v>TOTAL Liabilities Accrued as of 12/31</v>
      </c>
      <c r="B98" s="105"/>
      <c r="C98" s="105"/>
      <c r="D98" s="105"/>
      <c r="E98" s="106">
        <f>SUM(E90:E97)</f>
        <v>78012.200000000012</v>
      </c>
      <c r="F98" s="88"/>
      <c r="G98" s="23"/>
      <c r="H98" s="1"/>
      <c r="I98" s="1"/>
      <c r="J98" s="3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9"/>
      <c r="B99" s="7"/>
      <c r="C99" s="7"/>
      <c r="D99" s="7"/>
      <c r="E99" s="88"/>
      <c r="F99" s="88"/>
      <c r="G99" s="23"/>
      <c r="H99" s="1"/>
      <c r="I99" s="1"/>
      <c r="J99" s="31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 t="s">
        <v>116</v>
      </c>
      <c r="B100" s="7"/>
      <c r="C100" s="7"/>
      <c r="D100" s="7"/>
      <c r="E100" s="114">
        <v>9183087.7995999996</v>
      </c>
      <c r="F100" s="79"/>
      <c r="G100" s="23"/>
      <c r="H100" s="1"/>
      <c r="I100" s="1"/>
      <c r="J100" s="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 t="s">
        <v>117</v>
      </c>
      <c r="B101" s="7"/>
      <c r="C101" s="7"/>
      <c r="D101" s="7"/>
      <c r="E101" s="115">
        <v>0.05</v>
      </c>
      <c r="F101" s="79"/>
      <c r="G101" s="23"/>
      <c r="H101" s="1"/>
      <c r="I101" s="1"/>
      <c r="J101" s="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1"/>
      <c r="B102" s="7"/>
      <c r="C102" s="7"/>
      <c r="D102" s="7"/>
      <c r="E102" s="79"/>
      <c r="F102" s="79"/>
      <c r="G102" s="23"/>
      <c r="H102" s="1"/>
      <c r="I102" s="1"/>
      <c r="J102" s="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9" t="s">
        <v>118</v>
      </c>
      <c r="B103" s="7"/>
      <c r="C103" s="7"/>
      <c r="D103" s="7"/>
      <c r="E103" s="116">
        <f>E87+E98+E100+E101</f>
        <v>9261100.0495999996</v>
      </c>
      <c r="F103" s="79"/>
      <c r="G103" s="23"/>
      <c r="H103" s="9"/>
      <c r="I103" s="7"/>
      <c r="J103" s="7"/>
      <c r="K103" s="7"/>
      <c r="L103" s="88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thickBot="1" x14ac:dyDescent="0.25">
      <c r="A104" s="9"/>
      <c r="B104" s="7"/>
      <c r="C104" s="7"/>
      <c r="D104" s="7"/>
      <c r="E104" s="79"/>
      <c r="F104" s="79"/>
      <c r="G104" s="2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thickBot="1" x14ac:dyDescent="0.25">
      <c r="A105" s="9" t="s">
        <v>119</v>
      </c>
      <c r="B105" s="7"/>
      <c r="C105" s="7"/>
      <c r="D105" s="7"/>
      <c r="E105" s="91">
        <f>E73-E103</f>
        <v>92484091.834496751</v>
      </c>
      <c r="F105" s="95"/>
      <c r="G105" s="23"/>
      <c r="H105" s="9"/>
      <c r="I105" s="7"/>
      <c r="J105" s="7"/>
      <c r="K105" s="7"/>
      <c r="L105" s="91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9"/>
      <c r="B106" s="7"/>
      <c r="C106" s="7"/>
      <c r="D106" s="7"/>
      <c r="E106" s="79"/>
      <c r="F106" s="79"/>
      <c r="G106" s="2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7"/>
      <c r="C107" s="7"/>
      <c r="D107" s="25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7"/>
      <c r="C108" s="7"/>
      <c r="D108" s="7"/>
      <c r="E108" s="79"/>
      <c r="F108" s="79"/>
      <c r="G108" s="2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7"/>
      <c r="C109" s="7"/>
      <c r="D109" s="7"/>
      <c r="E109" s="117"/>
      <c r="F109" s="7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7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7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7"/>
      <c r="C112" s="7"/>
      <c r="D112" s="1"/>
      <c r="E112" s="31"/>
      <c r="F112" s="79"/>
      <c r="G112" s="7"/>
      <c r="H112" s="88"/>
      <c r="I112" s="7"/>
      <c r="J112" s="7"/>
      <c r="K112" s="7"/>
      <c r="L112" s="90"/>
      <c r="M112" s="118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25"/>
      <c r="C113" s="7"/>
      <c r="D113" s="7"/>
      <c r="E113" s="79"/>
      <c r="F113" s="79"/>
      <c r="G113" s="7"/>
      <c r="H113" s="88"/>
      <c r="I113" s="7"/>
      <c r="J113" s="7"/>
      <c r="K113" s="7"/>
      <c r="L113" s="90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33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1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4:E6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09FA-C2A8-4E16-8E5A-9210F17891AA}">
  <sheetPr codeName="Sheet5"/>
  <dimension ref="A1:BE503"/>
  <sheetViews>
    <sheetView showGridLines="0" topLeftCell="A10" zoomScale="80" zoomScaleNormal="80" workbookViewId="0">
      <selection activeCell="J18" sqref="J18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9" width="14.85546875" style="54" bestFit="1" customWidth="1"/>
    <col min="10" max="10" width="16.42578125" style="54" bestFit="1" customWidth="1"/>
    <col min="11" max="11" width="11.570312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266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267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231466675.10000002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44847</v>
      </c>
      <c r="C4" s="5"/>
      <c r="D4" s="5"/>
      <c r="E4" s="5"/>
      <c r="F4" s="5"/>
      <c r="G4" s="5"/>
      <c r="H4" s="70">
        <f>+E120</f>
        <v>245134935.55086631</v>
      </c>
      <c r="I4" s="71" t="s">
        <v>51</v>
      </c>
      <c r="J4" s="5"/>
      <c r="K4" s="72" t="s">
        <v>52</v>
      </c>
      <c r="L4" s="73">
        <v>0.95398049078647962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4.6999004948242856E-2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44938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268</v>
      </c>
      <c r="B10" s="10">
        <v>44903</v>
      </c>
      <c r="C10" s="10">
        <v>44938</v>
      </c>
      <c r="D10" s="77">
        <v>370040</v>
      </c>
      <c r="E10" s="78">
        <v>371180.79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269</v>
      </c>
      <c r="B11" s="10">
        <v>44903</v>
      </c>
      <c r="C11" s="10">
        <v>44938</v>
      </c>
      <c r="D11" s="77">
        <v>26680</v>
      </c>
      <c r="E11" s="78">
        <v>26762.25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270</v>
      </c>
      <c r="B12" s="10">
        <v>44903</v>
      </c>
      <c r="C12" s="10">
        <v>44938</v>
      </c>
      <c r="D12" s="77">
        <v>1505770</v>
      </c>
      <c r="E12" s="78">
        <v>1510629.23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271</v>
      </c>
      <c r="B13" s="10">
        <v>44903</v>
      </c>
      <c r="C13" s="10">
        <v>44938</v>
      </c>
      <c r="D13" s="77">
        <v>12640</v>
      </c>
      <c r="E13" s="78">
        <v>12678.97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272</v>
      </c>
      <c r="B14" s="10">
        <v>44847</v>
      </c>
      <c r="C14" s="10">
        <v>44938</v>
      </c>
      <c r="D14" s="77">
        <v>13644330</v>
      </c>
      <c r="E14" s="78">
        <v>13794769.689999999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273</v>
      </c>
      <c r="B15" s="10">
        <v>44847</v>
      </c>
      <c r="C15" s="10">
        <v>44938</v>
      </c>
      <c r="D15" s="77">
        <v>1242000</v>
      </c>
      <c r="E15" s="78">
        <v>1256964.93</v>
      </c>
      <c r="F15" s="79"/>
      <c r="G15" s="80"/>
      <c r="H15" s="130">
        <f>H4</f>
        <v>245134935.55086631</v>
      </c>
      <c r="I15" s="131">
        <f>_xlfn.XLOOKUP(I17,$A:$A,$D:$D)+_xlfn.XLOOKUP(I18,$A:$A,$D:$D)+_xlfn.XLOOKUP(I19,$A:$A,$D:$D)</f>
        <v>4709175.4400000004</v>
      </c>
      <c r="J15" s="131">
        <f>_xlfn.XLOOKUP(J17,$A:$A,$D:$D)+_xlfn.XLOOKUP(J18,$A:$A,$D:$D)+_xlfn.XLOOKUP(J19,$A:$A,$D:$D)</f>
        <v>5489358.3914663792</v>
      </c>
      <c r="K15" s="131">
        <f>_xlfn.XLOOKUP(K17,$A:$A,$D:$D)+_xlfn.XLOOKUP(K18,$A:$A,$D:$D)+_xlfn.XLOOKUP(K19,$A:$A,$D:$D)</f>
        <v>440855.81</v>
      </c>
      <c r="L15" s="131">
        <f>_xlfn.XLOOKUP(L17,$A:$A,$E:$E)+_xlfn.XLOOKUP(L18,$A:$A,$E:$E)+_xlfn.XLOOKUP(L19,$A:$A,$E:$E)</f>
        <v>184676.36000000002</v>
      </c>
      <c r="M15" s="130">
        <f>SUMIFS($D:$D,$A:$A,$M$18)</f>
        <v>4984918.99</v>
      </c>
      <c r="N15" s="132">
        <f>_xlfn.XLOOKUP(N17,$A:$A,$D:$D)+_xlfn.XLOOKUP(N18,$A:$A,$D:$D)+_xlfn.XLOOKUP(N19,$A:$A,$D:$D)</f>
        <v>3333.96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274</v>
      </c>
      <c r="B16" s="10">
        <v>44847</v>
      </c>
      <c r="C16" s="10">
        <v>44938</v>
      </c>
      <c r="D16" s="77">
        <v>3045050</v>
      </c>
      <c r="E16" s="78">
        <v>3065273.04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275</v>
      </c>
      <c r="B17" s="10">
        <v>44903</v>
      </c>
      <c r="C17" s="10">
        <v>44938</v>
      </c>
      <c r="D17" s="77">
        <v>373400</v>
      </c>
      <c r="E17" s="78">
        <v>374610.79</v>
      </c>
      <c r="F17" s="79"/>
      <c r="G17" s="80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276</v>
      </c>
      <c r="B18" s="10">
        <v>44903</v>
      </c>
      <c r="C18" s="10">
        <v>44938</v>
      </c>
      <c r="D18" s="77">
        <v>340176.68</v>
      </c>
      <c r="E18" s="78">
        <v>341246.87</v>
      </c>
      <c r="F18" s="79"/>
      <c r="G18" s="80"/>
      <c r="H18" s="7"/>
      <c r="I18" s="10" t="s">
        <v>97</v>
      </c>
      <c r="J18" s="7" t="s">
        <v>109</v>
      </c>
      <c r="K18" s="79"/>
      <c r="L18" s="79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277</v>
      </c>
      <c r="B19" s="10">
        <v>44847</v>
      </c>
      <c r="C19" s="10">
        <v>44938</v>
      </c>
      <c r="D19" s="77">
        <v>4540700</v>
      </c>
      <c r="E19" s="78">
        <v>4588635.4800000004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278</v>
      </c>
      <c r="B20" s="10">
        <v>44903</v>
      </c>
      <c r="C20" s="10">
        <v>44938</v>
      </c>
      <c r="D20" s="77">
        <v>40100</v>
      </c>
      <c r="E20" s="78">
        <v>40228.120000000003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279</v>
      </c>
      <c r="B21" s="10">
        <v>44903</v>
      </c>
      <c r="C21" s="10">
        <v>44938</v>
      </c>
      <c r="D21" s="77">
        <v>73690</v>
      </c>
      <c r="E21" s="78">
        <v>73950.539999999994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280</v>
      </c>
      <c r="B22" s="10">
        <v>44903</v>
      </c>
      <c r="C22" s="10">
        <v>44938</v>
      </c>
      <c r="D22" s="77">
        <v>12220</v>
      </c>
      <c r="E22" s="78">
        <v>12261.03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281</v>
      </c>
      <c r="B23" s="10">
        <v>44847</v>
      </c>
      <c r="C23" s="10">
        <v>44938</v>
      </c>
      <c r="D23" s="77">
        <v>397000</v>
      </c>
      <c r="E23" s="78">
        <v>401690.72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282</v>
      </c>
      <c r="B24" s="10">
        <v>44847</v>
      </c>
      <c r="C24" s="10">
        <v>44938</v>
      </c>
      <c r="D24" s="77">
        <v>728000</v>
      </c>
      <c r="E24" s="78">
        <v>736601.62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283</v>
      </c>
      <c r="B25" s="10">
        <v>44903</v>
      </c>
      <c r="C25" s="10">
        <v>44938</v>
      </c>
      <c r="D25" s="77">
        <v>894260</v>
      </c>
      <c r="E25" s="78">
        <v>897455.93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284</v>
      </c>
      <c r="B26" s="10">
        <v>44903</v>
      </c>
      <c r="C26" s="10">
        <v>44938</v>
      </c>
      <c r="D26" s="77">
        <v>33280</v>
      </c>
      <c r="E26" s="78">
        <v>33388.14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285</v>
      </c>
      <c r="B27" s="10">
        <v>44903</v>
      </c>
      <c r="C27" s="10">
        <v>44938</v>
      </c>
      <c r="D27" s="77">
        <v>110300</v>
      </c>
      <c r="E27" s="78">
        <v>110657.60000000001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286</v>
      </c>
      <c r="B28" s="10">
        <v>44903</v>
      </c>
      <c r="C28" s="10">
        <v>44938</v>
      </c>
      <c r="D28" s="77">
        <v>18040</v>
      </c>
      <c r="E28" s="78">
        <v>18099.990000000002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287</v>
      </c>
      <c r="B29" s="10">
        <v>44896</v>
      </c>
      <c r="C29" s="10">
        <v>45029</v>
      </c>
      <c r="D29" s="77">
        <v>4056100</v>
      </c>
      <c r="E29" s="78">
        <v>4068937.2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288</v>
      </c>
      <c r="B30" s="10">
        <v>44896</v>
      </c>
      <c r="C30" s="10">
        <v>45029</v>
      </c>
      <c r="D30" s="77">
        <v>8733850</v>
      </c>
      <c r="E30" s="78">
        <v>8761491.6600000001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289</v>
      </c>
      <c r="B31" s="10">
        <v>44847</v>
      </c>
      <c r="C31" s="10">
        <v>44938</v>
      </c>
      <c r="D31" s="77">
        <v>810000</v>
      </c>
      <c r="E31" s="78">
        <v>819570.49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290</v>
      </c>
      <c r="B32" s="10">
        <v>44847</v>
      </c>
      <c r="C32" s="10">
        <v>44938</v>
      </c>
      <c r="D32" s="77">
        <v>5751206.5199999996</v>
      </c>
      <c r="E32" s="78">
        <v>5778390.2699999996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291</v>
      </c>
      <c r="B33" s="10">
        <v>44903</v>
      </c>
      <c r="C33" s="10">
        <v>44938</v>
      </c>
      <c r="D33" s="77">
        <v>1815380</v>
      </c>
      <c r="E33" s="78">
        <v>1821953.79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292</v>
      </c>
      <c r="B34" s="10">
        <v>44847</v>
      </c>
      <c r="C34" s="10">
        <v>44938</v>
      </c>
      <c r="D34" s="77">
        <v>1101496.8999999999</v>
      </c>
      <c r="E34" s="78">
        <v>1106653.4099999999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293</v>
      </c>
      <c r="B35" s="10">
        <v>44903</v>
      </c>
      <c r="C35" s="10">
        <v>44938</v>
      </c>
      <c r="D35" s="77">
        <v>282500</v>
      </c>
      <c r="E35" s="78">
        <v>283379.94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294</v>
      </c>
      <c r="B36" s="10">
        <v>44847</v>
      </c>
      <c r="C36" s="10">
        <v>44938</v>
      </c>
      <c r="D36" s="77">
        <v>63376460</v>
      </c>
      <c r="E36" s="78">
        <v>64062989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295</v>
      </c>
      <c r="B37" s="10">
        <v>44903</v>
      </c>
      <c r="C37" s="10">
        <v>44938</v>
      </c>
      <c r="D37" s="77">
        <v>206720</v>
      </c>
      <c r="E37" s="78">
        <v>207376.58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296</v>
      </c>
      <c r="B38" s="10">
        <v>44903</v>
      </c>
      <c r="C38" s="10">
        <v>44938</v>
      </c>
      <c r="D38" s="77">
        <v>28440</v>
      </c>
      <c r="E38" s="78">
        <v>28534.87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297</v>
      </c>
      <c r="B39" s="10">
        <v>44858</v>
      </c>
      <c r="C39" s="10">
        <v>44938</v>
      </c>
      <c r="D39" s="77">
        <v>987700</v>
      </c>
      <c r="E39" s="78">
        <v>996625.74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298</v>
      </c>
      <c r="B40" s="10">
        <v>44903</v>
      </c>
      <c r="C40" s="10">
        <v>44938</v>
      </c>
      <c r="D40" s="77">
        <v>1325640</v>
      </c>
      <c r="E40" s="78">
        <v>1330682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299</v>
      </c>
      <c r="B41" s="10">
        <v>44903</v>
      </c>
      <c r="C41" s="10">
        <v>44938</v>
      </c>
      <c r="D41" s="77">
        <v>8199810</v>
      </c>
      <c r="E41" s="78">
        <v>8229473.9900000002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300</v>
      </c>
      <c r="B42" s="10">
        <v>44903</v>
      </c>
      <c r="C42" s="10">
        <v>44938</v>
      </c>
      <c r="D42" s="77">
        <v>3076980</v>
      </c>
      <c r="E42" s="78">
        <v>3088885.59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301</v>
      </c>
      <c r="B43" s="10">
        <v>44848</v>
      </c>
      <c r="C43" s="10">
        <v>44938</v>
      </c>
      <c r="D43" s="77">
        <v>679850</v>
      </c>
      <c r="E43" s="78">
        <v>687010.09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393</v>
      </c>
      <c r="B44" s="10">
        <v>44922</v>
      </c>
      <c r="C44" s="10">
        <v>44929</v>
      </c>
      <c r="D44" s="77">
        <v>4984918.99</v>
      </c>
      <c r="E44" s="78">
        <v>4986847.8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302</v>
      </c>
      <c r="B45" s="10">
        <v>44847</v>
      </c>
      <c r="C45" s="10">
        <v>44938</v>
      </c>
      <c r="D45" s="77">
        <v>1041902.48</v>
      </c>
      <c r="E45" s="78">
        <v>1046783.59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303</v>
      </c>
      <c r="B46" s="10">
        <v>44903</v>
      </c>
      <c r="C46" s="10">
        <v>44938</v>
      </c>
      <c r="D46" s="77">
        <v>55220</v>
      </c>
      <c r="E46" s="78">
        <v>55374.52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304</v>
      </c>
      <c r="B47" s="10">
        <v>44847</v>
      </c>
      <c r="C47" s="10">
        <v>44938</v>
      </c>
      <c r="D47" s="77">
        <v>13466480</v>
      </c>
      <c r="E47" s="78">
        <v>13614309.98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305</v>
      </c>
      <c r="B48" s="10">
        <v>44847</v>
      </c>
      <c r="C48" s="10">
        <v>44938</v>
      </c>
      <c r="D48" s="77">
        <v>4613910</v>
      </c>
      <c r="E48" s="78">
        <v>4666326.4800000004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306</v>
      </c>
      <c r="B49" s="10">
        <v>44847</v>
      </c>
      <c r="C49" s="10">
        <v>44938</v>
      </c>
      <c r="D49" s="77">
        <v>6638920</v>
      </c>
      <c r="E49" s="78">
        <v>6713668.1600000001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307</v>
      </c>
      <c r="B50" s="10">
        <v>44847</v>
      </c>
      <c r="C50" s="10">
        <v>44938</v>
      </c>
      <c r="D50" s="77">
        <v>3298500</v>
      </c>
      <c r="E50" s="78">
        <v>3336626.62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308</v>
      </c>
      <c r="B51" s="10">
        <v>44903</v>
      </c>
      <c r="C51" s="10">
        <v>44938</v>
      </c>
      <c r="D51" s="77">
        <v>2693740</v>
      </c>
      <c r="E51" s="78">
        <v>2703527.16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309</v>
      </c>
      <c r="B52" s="10">
        <v>44903</v>
      </c>
      <c r="C52" s="10">
        <v>44938</v>
      </c>
      <c r="D52" s="77">
        <v>333660</v>
      </c>
      <c r="E52" s="78">
        <v>334837.84999999998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310</v>
      </c>
      <c r="B53" s="10">
        <v>44847</v>
      </c>
      <c r="C53" s="10">
        <v>44938</v>
      </c>
      <c r="D53" s="77">
        <v>30050000</v>
      </c>
      <c r="E53" s="78">
        <v>30409486.940000001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311</v>
      </c>
      <c r="B54" s="10">
        <v>44903</v>
      </c>
      <c r="C54" s="10">
        <v>44938</v>
      </c>
      <c r="D54" s="77">
        <v>461060</v>
      </c>
      <c r="E54" s="78">
        <v>462524.41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312</v>
      </c>
      <c r="B55" s="10">
        <v>44858</v>
      </c>
      <c r="C55" s="10">
        <v>44938</v>
      </c>
      <c r="D55" s="77">
        <v>1171960</v>
      </c>
      <c r="E55" s="78">
        <v>1182515.3500000001</v>
      </c>
      <c r="F55" s="79"/>
      <c r="G55" s="80"/>
      <c r="H55" s="7"/>
      <c r="I55" s="10"/>
      <c r="J55" s="10"/>
      <c r="K55" s="79"/>
      <c r="L55" s="79"/>
      <c r="M55" s="1"/>
      <c r="N55" s="7"/>
      <c r="O55" s="7"/>
      <c r="P55" s="7"/>
      <c r="Q55"/>
      <c r="R55"/>
      <c r="S5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313</v>
      </c>
      <c r="B56" s="10">
        <v>44858</v>
      </c>
      <c r="C56" s="10">
        <v>44938</v>
      </c>
      <c r="D56" s="77">
        <v>929340</v>
      </c>
      <c r="E56" s="78">
        <v>937298.27</v>
      </c>
      <c r="F56" s="79"/>
      <c r="G56" s="80"/>
      <c r="H56" s="7"/>
      <c r="I56" s="10"/>
      <c r="J56" s="10"/>
      <c r="K56" s="79"/>
      <c r="L56" s="79"/>
      <c r="M56" s="1"/>
      <c r="N56" s="7"/>
      <c r="O56" s="7"/>
      <c r="P56" s="7"/>
      <c r="Q56"/>
      <c r="R56"/>
      <c r="S56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314</v>
      </c>
      <c r="B57" s="10">
        <v>44916</v>
      </c>
      <c r="C57" s="81" t="s">
        <v>92</v>
      </c>
      <c r="D57" s="77">
        <v>5668864.7300000004</v>
      </c>
      <c r="E57" s="78">
        <v>5671116.6299999999</v>
      </c>
      <c r="F57" s="79"/>
      <c r="G57" s="80"/>
      <c r="H57" s="7"/>
      <c r="I57" s="10"/>
      <c r="J57" s="10"/>
      <c r="K57" s="79"/>
      <c r="L57" s="79"/>
      <c r="M57" s="1"/>
      <c r="N57" s="7"/>
      <c r="O57" s="7"/>
      <c r="P57" s="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315</v>
      </c>
      <c r="B58" s="10">
        <v>44867</v>
      </c>
      <c r="C58" s="81" t="s">
        <v>92</v>
      </c>
      <c r="D58" s="77">
        <v>1211702.24</v>
      </c>
      <c r="E58" s="78">
        <v>1217898.8400000001</v>
      </c>
      <c r="F58" s="79"/>
      <c r="G58" s="80"/>
      <c r="H58" s="7"/>
      <c r="I58" s="10"/>
      <c r="J58" s="10"/>
      <c r="K58" s="79"/>
      <c r="L58" s="79"/>
      <c r="M58" s="1"/>
      <c r="N58" s="7"/>
      <c r="O58" s="7"/>
      <c r="P58" s="7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316</v>
      </c>
      <c r="B59" s="10">
        <v>44847</v>
      </c>
      <c r="C59" s="10">
        <v>44938</v>
      </c>
      <c r="D59" s="77">
        <v>6270064.3899999997</v>
      </c>
      <c r="E59" s="78">
        <v>6346988.6900000004</v>
      </c>
      <c r="F59" s="79"/>
      <c r="G59" s="80"/>
      <c r="H59" s="7"/>
      <c r="I59" s="10"/>
      <c r="J59" s="10"/>
      <c r="K59" s="79"/>
      <c r="L59" s="79"/>
      <c r="M59" s="1"/>
      <c r="N59" s="7"/>
      <c r="O59" s="7"/>
      <c r="P59" s="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">
        <v>317</v>
      </c>
      <c r="B60" s="10">
        <v>44909</v>
      </c>
      <c r="C60" s="10">
        <v>44938</v>
      </c>
      <c r="D60" s="77">
        <v>105870</v>
      </c>
      <c r="E60" s="78">
        <v>106143.32</v>
      </c>
      <c r="F60" s="79"/>
      <c r="G60" s="80"/>
      <c r="H60" s="7"/>
      <c r="I60" s="10"/>
      <c r="J60" s="10"/>
      <c r="K60" s="79"/>
      <c r="L60" s="79"/>
      <c r="M60" s="1"/>
      <c r="N60" s="7"/>
      <c r="O60" s="7"/>
      <c r="P60" s="7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318</v>
      </c>
      <c r="B61" s="10">
        <v>44925</v>
      </c>
      <c r="C61" s="81" t="s">
        <v>92</v>
      </c>
      <c r="D61" s="77">
        <v>2487975.91</v>
      </c>
      <c r="E61" s="78">
        <v>2488280</v>
      </c>
      <c r="F61" s="79"/>
      <c r="G61" s="80"/>
      <c r="H61" s="7"/>
      <c r="I61" s="10"/>
      <c r="J61" s="10"/>
      <c r="K61" s="79"/>
      <c r="L61" s="79"/>
      <c r="M61" s="1"/>
      <c r="N61" s="7"/>
      <c r="O61" s="7"/>
      <c r="P61" s="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319</v>
      </c>
      <c r="B62" s="10">
        <v>44847</v>
      </c>
      <c r="C62" s="10">
        <v>44938</v>
      </c>
      <c r="D62" s="77">
        <v>6513000</v>
      </c>
      <c r="E62" s="78">
        <v>6589863.5899999999</v>
      </c>
      <c r="F62" s="79"/>
      <c r="G62" s="80"/>
      <c r="H62" s="7"/>
      <c r="I62" s="10"/>
      <c r="J62" s="10"/>
      <c r="K62" s="79"/>
      <c r="L62" s="79"/>
      <c r="M62" s="1"/>
      <c r="N62" s="7"/>
      <c r="O62" s="7"/>
      <c r="P62" s="7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320</v>
      </c>
      <c r="B63" s="10">
        <v>44866</v>
      </c>
      <c r="C63" s="10">
        <v>44938</v>
      </c>
      <c r="D63" s="77">
        <v>5274432.21</v>
      </c>
      <c r="E63" s="78">
        <v>5312013.5</v>
      </c>
      <c r="F63" s="79"/>
      <c r="G63" s="80"/>
      <c r="H63" s="7"/>
      <c r="I63" s="10"/>
      <c r="J63" s="10"/>
      <c r="K63" s="79"/>
      <c r="L63" s="79"/>
      <c r="M63" s="1"/>
      <c r="N63" s="7"/>
      <c r="O63" s="7"/>
      <c r="P63" s="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321</v>
      </c>
      <c r="B64" s="10">
        <v>44847</v>
      </c>
      <c r="C64" s="10">
        <v>44938</v>
      </c>
      <c r="D64" s="77">
        <v>5332509.46</v>
      </c>
      <c r="E64" s="78">
        <v>5389331.7300000004</v>
      </c>
      <c r="F64" s="79"/>
      <c r="G64" s="80"/>
      <c r="H64" s="7"/>
      <c r="I64" s="10"/>
      <c r="J64" s="10"/>
      <c r="K64" s="79"/>
      <c r="L64" s="79"/>
      <c r="M64" s="1"/>
      <c r="N64" s="7"/>
      <c r="O64" s="7"/>
      <c r="P64" s="7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322</v>
      </c>
      <c r="B65" s="10">
        <v>44847</v>
      </c>
      <c r="C65" s="10">
        <v>44938</v>
      </c>
      <c r="D65" s="77">
        <v>6330020.7999999998</v>
      </c>
      <c r="E65" s="78">
        <v>6396621.8600000003</v>
      </c>
      <c r="F65" s="79"/>
      <c r="G65" s="80"/>
      <c r="H65" s="7"/>
      <c r="I65" s="10"/>
      <c r="J65" s="10"/>
      <c r="K65" s="79"/>
      <c r="L65" s="79"/>
      <c r="M65" s="1"/>
      <c r="N65" s="7"/>
      <c r="O65" s="7"/>
      <c r="P65" s="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323</v>
      </c>
      <c r="B66" s="10">
        <v>44867</v>
      </c>
      <c r="C66" s="10">
        <v>44938</v>
      </c>
      <c r="D66" s="77">
        <v>175000</v>
      </c>
      <c r="E66" s="78">
        <v>176674.82</v>
      </c>
      <c r="F66" s="79"/>
      <c r="G66" s="80"/>
      <c r="H66" s="7"/>
      <c r="I66" s="10"/>
      <c r="J66" s="10"/>
      <c r="K66" s="79"/>
      <c r="L66" s="79"/>
      <c r="M66" s="1"/>
      <c r="N66" s="7"/>
      <c r="O66" s="7"/>
      <c r="P66" s="7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7" t="s">
        <v>324</v>
      </c>
      <c r="B67" s="10">
        <v>44887</v>
      </c>
      <c r="C67" s="10">
        <v>44938</v>
      </c>
      <c r="D67" s="77">
        <v>417000</v>
      </c>
      <c r="E67" s="78">
        <v>419483.03</v>
      </c>
      <c r="F67" s="79"/>
      <c r="G67" s="80"/>
      <c r="H67" s="7"/>
      <c r="I67" s="10"/>
      <c r="J67" s="10"/>
      <c r="K67" s="79"/>
      <c r="L67" s="79"/>
      <c r="M67" s="1"/>
      <c r="N67" s="7"/>
      <c r="O67" s="7"/>
      <c r="P67" s="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 t="s">
        <v>325</v>
      </c>
      <c r="B68" s="10">
        <v>44847</v>
      </c>
      <c r="C68" s="10">
        <v>44938</v>
      </c>
      <c r="D68" s="77">
        <v>606250</v>
      </c>
      <c r="E68" s="78">
        <v>610882.38</v>
      </c>
      <c r="F68" s="79"/>
      <c r="G68" s="80"/>
      <c r="H68" s="7"/>
      <c r="I68" s="10"/>
      <c r="J68" s="10"/>
      <c r="K68" s="79"/>
      <c r="L68" s="79"/>
      <c r="M68" s="1"/>
      <c r="N68" s="7"/>
      <c r="O68" s="7"/>
      <c r="P68" s="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96</v>
      </c>
      <c r="B69" s="10">
        <v>44926</v>
      </c>
      <c r="C69" s="10">
        <v>44926</v>
      </c>
      <c r="D69" s="77">
        <v>440855.81</v>
      </c>
      <c r="E69" s="78">
        <v>440855.81</v>
      </c>
      <c r="F69" s="79"/>
      <c r="G69" s="8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97</v>
      </c>
      <c r="B70" s="82">
        <v>44926</v>
      </c>
      <c r="C70" s="10">
        <v>44926</v>
      </c>
      <c r="D70" s="77">
        <v>4595294.2300000004</v>
      </c>
      <c r="E70" s="77">
        <v>4595294.2300000004</v>
      </c>
      <c r="F70" s="79"/>
      <c r="G70" s="2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/>
      <c r="B71" s="7"/>
      <c r="C71" s="7"/>
      <c r="D71" s="7"/>
      <c r="E71" s="79"/>
      <c r="F71" s="79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tr">
        <f>"MMF Unpaid Int Due to "&amp;MONTH($B$3)&amp;"/"&amp;DAY($B$3)</f>
        <v>MMF Unpaid Int Due to 12/31</v>
      </c>
      <c r="B72" s="7"/>
      <c r="C72" s="7" t="s">
        <v>98</v>
      </c>
      <c r="D72" s="83">
        <v>38839.89</v>
      </c>
      <c r="E72" s="84">
        <v>38839.89</v>
      </c>
      <c r="F72" s="79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tr">
        <f>"MMF Unpaid Int Due to "&amp;MONTH($B$3)&amp;"/"&amp;DAY($B$3)</f>
        <v>MMF Unpaid Int Due to 12/31</v>
      </c>
      <c r="B73" s="7"/>
      <c r="C73" s="7" t="s">
        <v>99</v>
      </c>
      <c r="D73" s="83">
        <v>85.31</v>
      </c>
      <c r="E73" s="84">
        <v>85.31</v>
      </c>
      <c r="F73" s="79"/>
      <c r="G73" s="2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 t="s">
        <v>100</v>
      </c>
      <c r="B74" s="7"/>
      <c r="C74" s="7" t="s">
        <v>100</v>
      </c>
      <c r="D74" s="83">
        <v>0</v>
      </c>
      <c r="E74" s="84">
        <v>0</v>
      </c>
      <c r="F74" s="79"/>
      <c r="G74" s="2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tr">
        <f>"MMF Unpaid Int Due to "&amp;MONTH($B$3)&amp;"/"&amp;DAY($B$3)</f>
        <v>MMF Unpaid Int Due to 12/31</v>
      </c>
      <c r="B75" s="7"/>
      <c r="C75" s="7" t="s">
        <v>101</v>
      </c>
      <c r="D75" s="83">
        <v>10376.700000000001</v>
      </c>
      <c r="E75" s="84">
        <v>10376.700000000001</v>
      </c>
      <c r="F75" s="79"/>
      <c r="G75" s="2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13" t="str">
        <f>"MMF Unpaid Int Due to "&amp;MONTH($B$3)&amp;"/"&amp;DAY($B$3)</f>
        <v>MMF Unpaid Int Due to 12/31</v>
      </c>
      <c r="B76" s="13"/>
      <c r="C76" s="13" t="s">
        <v>102</v>
      </c>
      <c r="D76" s="85">
        <v>346.45</v>
      </c>
      <c r="E76" s="86">
        <v>346.45</v>
      </c>
      <c r="F76" s="79"/>
      <c r="G76" s="23"/>
      <c r="H76" s="13"/>
      <c r="I76" s="7"/>
      <c r="J76" s="7"/>
      <c r="K76" s="7"/>
      <c r="L76" s="87"/>
      <c r="M76" s="7"/>
      <c r="N76" s="7"/>
      <c r="O76" s="7"/>
      <c r="P76" s="7"/>
      <c r="Q76" s="7"/>
      <c r="R76" s="7"/>
      <c r="S76" s="25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9" t="s">
        <v>103</v>
      </c>
      <c r="B77" s="9"/>
      <c r="C77" s="9"/>
      <c r="D77" s="9"/>
      <c r="E77" s="88">
        <f>SUM(E10:E76)</f>
        <v>245200264.25999993</v>
      </c>
      <c r="F77" s="88"/>
      <c r="G77" s="89"/>
      <c r="H77" s="9"/>
      <c r="I77" s="9"/>
      <c r="J77" s="9"/>
      <c r="K77" s="9"/>
      <c r="L77" s="88"/>
      <c r="M77" s="9"/>
      <c r="N77" s="9"/>
      <c r="O77" s="7"/>
      <c r="P77" s="7"/>
      <c r="Q77" s="7"/>
      <c r="R77" s="7"/>
      <c r="S77" s="25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9"/>
      <c r="B78" s="9"/>
      <c r="C78" s="9"/>
      <c r="D78" s="9"/>
      <c r="E78" s="88"/>
      <c r="F78" s="88"/>
      <c r="G78" s="89"/>
      <c r="H78" s="9"/>
      <c r="I78" s="9"/>
      <c r="J78" s="9"/>
      <c r="K78" s="9"/>
      <c r="L78" s="88"/>
      <c r="M78" s="9"/>
      <c r="N78" s="9"/>
      <c r="O78" s="7"/>
      <c r="P78" s="7"/>
      <c r="Q78" s="7"/>
      <c r="R78" s="7"/>
      <c r="S78" s="25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9"/>
      <c r="B79" s="150" t="s">
        <v>104</v>
      </c>
      <c r="C79" s="151"/>
      <c r="D79" s="151"/>
      <c r="E79" s="152"/>
      <c r="F79" s="88"/>
      <c r="G79" s="89"/>
      <c r="H79" s="9"/>
      <c r="I79" s="9"/>
      <c r="J79" s="9"/>
      <c r="K79" s="9"/>
      <c r="L79" s="88"/>
      <c r="M79" s="9"/>
      <c r="N79" s="9"/>
      <c r="O79" s="7"/>
      <c r="P79" s="7"/>
      <c r="Q79" s="7"/>
      <c r="R79" s="7"/>
      <c r="S79" s="25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15" t="s">
        <v>1</v>
      </c>
      <c r="B80" s="15" t="s">
        <v>2</v>
      </c>
      <c r="C80" s="15" t="s">
        <v>3</v>
      </c>
      <c r="D80" s="15" t="s">
        <v>12</v>
      </c>
      <c r="E80" s="15" t="s">
        <v>105</v>
      </c>
      <c r="F80" s="1"/>
      <c r="G80" s="23"/>
      <c r="H80" s="1"/>
      <c r="I80" s="1"/>
      <c r="J80" s="1"/>
      <c r="K80" s="1"/>
      <c r="L80" s="1"/>
      <c r="M80" s="7"/>
      <c r="N80" s="7"/>
      <c r="O80" s="7"/>
      <c r="P80" s="7"/>
      <c r="Q80" s="7"/>
      <c r="R80" s="7"/>
      <c r="S80" s="25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106</v>
      </c>
      <c r="B81" s="1"/>
      <c r="C81" s="10">
        <f>$B$3</f>
        <v>44926</v>
      </c>
      <c r="D81" s="77">
        <v>0</v>
      </c>
      <c r="E81" s="77">
        <v>0</v>
      </c>
      <c r="F81" s="1"/>
      <c r="G81" s="23"/>
      <c r="H81" s="31"/>
      <c r="I81" s="1"/>
      <c r="J81" s="1"/>
      <c r="K81" s="1"/>
      <c r="L81" s="1"/>
      <c r="M81" s="7"/>
      <c r="N81" s="7"/>
      <c r="O81" s="7"/>
      <c r="P81" s="7"/>
      <c r="Q81" s="7"/>
      <c r="R81" s="7"/>
      <c r="S81" s="25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107</v>
      </c>
      <c r="B82" s="1"/>
      <c r="C82" s="10">
        <f>$B$3</f>
        <v>44926</v>
      </c>
      <c r="D82" s="77">
        <v>113881.21</v>
      </c>
      <c r="E82" s="77">
        <v>113881.21</v>
      </c>
      <c r="F82" s="1"/>
      <c r="G82" s="23"/>
      <c r="H82" s="31"/>
      <c r="I82" s="1"/>
      <c r="J82" s="1"/>
      <c r="K82" s="1"/>
      <c r="L82" s="1"/>
      <c r="M82" s="7"/>
      <c r="N82" s="7"/>
      <c r="O82" s="7"/>
      <c r="P82" s="7"/>
      <c r="Q82" s="7"/>
      <c r="R82" s="7"/>
      <c r="S82" s="25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108</v>
      </c>
      <c r="B83" s="1"/>
      <c r="C83" s="10">
        <f>$B$3</f>
        <v>44926</v>
      </c>
      <c r="D83" s="77">
        <v>3333.96</v>
      </c>
      <c r="E83" s="77">
        <v>3333.96</v>
      </c>
      <c r="F83" s="1"/>
      <c r="G83" s="23"/>
      <c r="H83" s="31"/>
      <c r="I83" s="1"/>
      <c r="J83" s="1"/>
      <c r="K83" s="1"/>
      <c r="L83" s="1"/>
      <c r="M83" s="7"/>
      <c r="N83" s="7"/>
      <c r="O83" s="7"/>
      <c r="P83" s="7"/>
      <c r="Q83" s="7"/>
      <c r="R83" s="7"/>
      <c r="S83" s="25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109</v>
      </c>
      <c r="B84" s="1"/>
      <c r="C84" s="10">
        <f>$B$3</f>
        <v>44926</v>
      </c>
      <c r="D84" s="77">
        <v>1979474.6099999999</v>
      </c>
      <c r="E84" s="77">
        <v>1979474.6099999999</v>
      </c>
      <c r="F84" s="1"/>
      <c r="G84" s="23"/>
      <c r="H84" s="31"/>
      <c r="I84" s="1"/>
      <c r="J84" s="1"/>
      <c r="K84" s="1"/>
      <c r="L84" s="1"/>
      <c r="M84" s="7"/>
      <c r="N84" s="7"/>
      <c r="O84" s="7"/>
      <c r="P84" s="7"/>
      <c r="Q84" s="7"/>
      <c r="R84" s="7"/>
      <c r="S84" s="25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110</v>
      </c>
      <c r="B85" s="1"/>
      <c r="C85" s="10">
        <f>$B$3</f>
        <v>44926</v>
      </c>
      <c r="D85" s="77">
        <v>3509883.7814663798</v>
      </c>
      <c r="E85" s="77">
        <v>3509883.7814663798</v>
      </c>
      <c r="F85" s="1"/>
      <c r="G85" s="23"/>
      <c r="H85" s="31"/>
      <c r="I85" s="1"/>
      <c r="J85" s="1"/>
      <c r="K85" s="1"/>
      <c r="L85" s="1"/>
      <c r="M85" s="7"/>
      <c r="N85" s="7"/>
      <c r="O85" s="7"/>
      <c r="P85" s="7"/>
      <c r="Q85" s="7"/>
      <c r="R85" s="7"/>
      <c r="S85" s="2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9" t="s">
        <v>13</v>
      </c>
      <c r="B86" s="9"/>
      <c r="C86" s="9"/>
      <c r="D86" s="9"/>
      <c r="E86" s="88">
        <f>SUM(E81:E85)</f>
        <v>5606573.5614663791</v>
      </c>
      <c r="F86" s="79"/>
      <c r="G86" s="23"/>
      <c r="H86" s="7"/>
      <c r="I86" s="7"/>
      <c r="J86" s="7"/>
      <c r="K86" s="7"/>
      <c r="L86" s="90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thickBot="1" x14ac:dyDescent="0.25">
      <c r="A87" s="9"/>
      <c r="B87" s="9"/>
      <c r="C87" s="9"/>
      <c r="D87" s="9"/>
      <c r="E87" s="88"/>
      <c r="F87" s="79"/>
      <c r="G87" s="23"/>
      <c r="H87" s="7"/>
      <c r="I87" s="7"/>
      <c r="J87" s="7"/>
      <c r="K87" s="7"/>
      <c r="L87" s="90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thickBot="1" x14ac:dyDescent="0.25">
      <c r="A88" s="9" t="s">
        <v>111</v>
      </c>
      <c r="B88" s="9"/>
      <c r="C88" s="9"/>
      <c r="D88" s="9"/>
      <c r="E88" s="91">
        <f>E77+E86</f>
        <v>250806837.8214663</v>
      </c>
      <c r="F88" s="79"/>
      <c r="G88" s="23"/>
      <c r="H88" s="9"/>
      <c r="I88" s="9"/>
      <c r="J88" s="9"/>
      <c r="K88" s="9"/>
      <c r="L88" s="91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thickBot="1" x14ac:dyDescent="0.25">
      <c r="A89" s="26"/>
      <c r="B89" s="26"/>
      <c r="C89" s="26"/>
      <c r="D89" s="26"/>
      <c r="E89" s="92"/>
      <c r="F89" s="93"/>
      <c r="G89" s="29"/>
      <c r="H89" s="30"/>
      <c r="I89" s="30"/>
      <c r="J89" s="30"/>
      <c r="K89" s="30"/>
      <c r="L89" s="94"/>
      <c r="M89" s="30"/>
      <c r="N89" s="30"/>
      <c r="O89" s="30"/>
      <c r="P89" s="30"/>
      <c r="Q89" s="30"/>
      <c r="R89" s="30"/>
      <c r="S89" s="30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thickTop="1" x14ac:dyDescent="0.2">
      <c r="A90" s="9"/>
      <c r="B90" s="9"/>
      <c r="C90" s="9"/>
      <c r="D90" s="9"/>
      <c r="E90" s="95"/>
      <c r="F90" s="79"/>
      <c r="G90" s="23"/>
      <c r="H90" s="7"/>
      <c r="I90" s="7"/>
      <c r="J90" s="7"/>
      <c r="K90" s="7"/>
      <c r="L90" s="90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16" t="s">
        <v>6</v>
      </c>
      <c r="B91" s="9"/>
      <c r="C91" s="9"/>
      <c r="D91" s="9"/>
      <c r="E91" s="95"/>
      <c r="F91" s="79"/>
      <c r="G91" s="23"/>
      <c r="H91" s="1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9"/>
      <c r="B92" s="9"/>
      <c r="C92" s="9"/>
      <c r="D92" s="113"/>
      <c r="E92" s="95"/>
      <c r="F92" s="79"/>
      <c r="G92" s="23"/>
      <c r="H92" s="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15" t="str">
        <f>"Accruals since "&amp;MONTH(B5)&amp;"/"&amp;DAY(B5)</f>
        <v>Accruals since 12/31</v>
      </c>
      <c r="B93" s="13" t="s">
        <v>112</v>
      </c>
      <c r="C93" s="15"/>
      <c r="D93" s="15"/>
      <c r="E93" s="15" t="s">
        <v>12</v>
      </c>
      <c r="F93" s="79"/>
      <c r="G93" s="2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 t="s">
        <v>11</v>
      </c>
      <c r="B94" s="96">
        <v>3016.05</v>
      </c>
      <c r="C94" s="9"/>
      <c r="D94" s="9"/>
      <c r="E94" s="79">
        <f>+B94*($B$3-$B$5)</f>
        <v>0</v>
      </c>
      <c r="F94" s="79"/>
      <c r="G94" s="23"/>
      <c r="H94" s="7"/>
      <c r="I94" s="7"/>
      <c r="J94" s="1"/>
      <c r="K94" s="7"/>
      <c r="L94" s="9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 t="s">
        <v>37</v>
      </c>
      <c r="B95" s="96">
        <v>-3405.6178000056743</v>
      </c>
      <c r="C95" s="9"/>
      <c r="D95" s="9"/>
      <c r="E95" s="79">
        <f t="shared" ref="E95:E101" si="0">+B95*($B$3-$B$5)</f>
        <v>0</v>
      </c>
      <c r="F95" s="79"/>
      <c r="G95" s="23"/>
      <c r="H95" s="7"/>
      <c r="I95" s="7"/>
      <c r="J95" s="1"/>
      <c r="K95" s="7"/>
      <c r="L95" s="9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38</v>
      </c>
      <c r="B96" s="96">
        <v>0</v>
      </c>
      <c r="C96" s="9"/>
      <c r="D96" s="9"/>
      <c r="E96" s="98">
        <f>+B96</f>
        <v>0</v>
      </c>
      <c r="F96" s="79"/>
      <c r="G96" s="23"/>
      <c r="H96" s="7"/>
      <c r="I96" s="7"/>
      <c r="J96" s="1"/>
      <c r="K96" s="7"/>
      <c r="L96" s="9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7</v>
      </c>
      <c r="B97" s="99">
        <v>189.06</v>
      </c>
      <c r="C97" s="9"/>
      <c r="D97" s="9"/>
      <c r="E97" s="79">
        <f t="shared" si="0"/>
        <v>0</v>
      </c>
      <c r="F97" s="79"/>
      <c r="G97" s="23"/>
      <c r="H97" s="7"/>
      <c r="I97" s="90"/>
      <c r="J97" s="31"/>
      <c r="K97" s="97"/>
      <c r="L97" s="100"/>
      <c r="M97" s="101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 t="s">
        <v>9</v>
      </c>
      <c r="B98" s="99">
        <v>61.1</v>
      </c>
      <c r="C98" s="9"/>
      <c r="D98" s="9"/>
      <c r="E98" s="79">
        <f t="shared" si="0"/>
        <v>0</v>
      </c>
      <c r="F98" s="79"/>
      <c r="G98" s="23"/>
      <c r="H98" s="7"/>
      <c r="I98" s="90"/>
      <c r="J98" s="31"/>
      <c r="K98" s="97"/>
      <c r="L98" s="97"/>
      <c r="M98" s="102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 t="s">
        <v>8</v>
      </c>
      <c r="B99" s="99">
        <v>82.51</v>
      </c>
      <c r="C99" s="9"/>
      <c r="D99" s="9"/>
      <c r="E99" s="79">
        <f t="shared" si="0"/>
        <v>0</v>
      </c>
      <c r="F99" s="79"/>
      <c r="G99" s="23"/>
      <c r="H99" s="7"/>
      <c r="I99" s="90"/>
      <c r="J99" s="31"/>
      <c r="K99" s="97"/>
      <c r="L99" s="97"/>
      <c r="M99" s="102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 t="s">
        <v>10</v>
      </c>
      <c r="B100" s="99">
        <v>2.29</v>
      </c>
      <c r="C100" s="9"/>
      <c r="D100" s="9"/>
      <c r="E100" s="79">
        <f t="shared" si="0"/>
        <v>0</v>
      </c>
      <c r="F100" s="79"/>
      <c r="G100" s="23"/>
      <c r="H100" s="7"/>
      <c r="I100" s="90"/>
      <c r="J100" s="31"/>
      <c r="K100" s="97"/>
      <c r="L100" s="97"/>
      <c r="M100" s="103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 t="s">
        <v>113</v>
      </c>
      <c r="B101" s="99">
        <v>2.57</v>
      </c>
      <c r="C101" s="9"/>
      <c r="D101" s="9"/>
      <c r="E101" s="79">
        <f t="shared" si="0"/>
        <v>0</v>
      </c>
      <c r="F101" s="79"/>
      <c r="G101" s="23"/>
      <c r="H101" s="7"/>
      <c r="I101" s="90"/>
      <c r="J101" s="31"/>
      <c r="K101" s="97"/>
      <c r="L101" s="97"/>
      <c r="M101" s="103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104" t="str">
        <f>"TOTAL Liabilities Accrued since "&amp;MONTH(B5)&amp;"/"&amp;DAY(B5)</f>
        <v>TOTAL Liabilities Accrued since 12/31</v>
      </c>
      <c r="B102" s="105"/>
      <c r="C102" s="105"/>
      <c r="D102" s="105"/>
      <c r="E102" s="106">
        <f>SUM(E94:E101)</f>
        <v>0</v>
      </c>
      <c r="F102" s="79"/>
      <c r="G102" s="23"/>
      <c r="H102" s="7"/>
      <c r="I102" s="7"/>
      <c r="J102" s="31"/>
      <c r="K102" s="7"/>
      <c r="L102" s="97"/>
      <c r="M102" s="101"/>
      <c r="N102" s="7"/>
      <c r="O102" s="7"/>
      <c r="P102" s="7"/>
      <c r="Q102" s="7"/>
      <c r="R102" s="1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7"/>
      <c r="C103" s="7"/>
      <c r="D103" s="7"/>
      <c r="E103" s="79"/>
      <c r="F103" s="79"/>
      <c r="G103" s="23"/>
      <c r="H103" s="7"/>
      <c r="I103" s="7"/>
      <c r="J103" s="7"/>
      <c r="K103" s="7"/>
      <c r="L103" s="101"/>
      <c r="M103" s="7"/>
      <c r="N103" s="7"/>
      <c r="O103" s="7"/>
      <c r="P103" s="7"/>
      <c r="Q103" s="7"/>
      <c r="R103" s="1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107" t="s">
        <v>114</v>
      </c>
      <c r="B104" s="13"/>
      <c r="C104" s="13"/>
      <c r="D104" s="13"/>
      <c r="E104" s="108" t="s">
        <v>115</v>
      </c>
      <c r="F104" s="79"/>
      <c r="G104" s="23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1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 t="s">
        <v>11</v>
      </c>
      <c r="B105" s="109">
        <v>0</v>
      </c>
      <c r="C105" s="7"/>
      <c r="D105" s="7"/>
      <c r="E105" s="110">
        <v>231015.39</v>
      </c>
      <c r="F105" s="79"/>
      <c r="G105" s="23"/>
      <c r="H105" s="1"/>
      <c r="I105" s="7"/>
      <c r="J105" s="7"/>
      <c r="K105" s="111"/>
      <c r="L105" s="1"/>
      <c r="M105" s="7"/>
      <c r="N105" s="7"/>
      <c r="O105" s="7"/>
      <c r="P105" s="7"/>
      <c r="Q105" s="7"/>
      <c r="R105" s="1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 t="s">
        <v>37</v>
      </c>
      <c r="B106" s="109">
        <v>0</v>
      </c>
      <c r="C106" s="7"/>
      <c r="D106" s="7"/>
      <c r="E106" s="110">
        <v>-46339.03</v>
      </c>
      <c r="F106" s="79"/>
      <c r="G106" s="23"/>
      <c r="H106" s="1"/>
      <c r="I106" s="7"/>
      <c r="J106" s="7"/>
      <c r="K106" s="111"/>
      <c r="L106" s="1"/>
      <c r="M106" s="7"/>
      <c r="N106" s="7"/>
      <c r="O106" s="7"/>
      <c r="P106" s="7"/>
      <c r="Q106" s="7"/>
      <c r="R106" s="1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 t="s">
        <v>38</v>
      </c>
      <c r="B107" s="109">
        <v>0</v>
      </c>
      <c r="C107" s="7"/>
      <c r="D107" s="7"/>
      <c r="E107" s="110">
        <v>0</v>
      </c>
      <c r="F107" s="79"/>
      <c r="G107" s="23"/>
      <c r="H107" s="1"/>
      <c r="I107" s="7"/>
      <c r="J107" s="7"/>
      <c r="K107" s="111"/>
      <c r="L107" s="1"/>
      <c r="M107" s="7"/>
      <c r="N107" s="7"/>
      <c r="O107" s="7"/>
      <c r="P107" s="7"/>
      <c r="Q107" s="7"/>
      <c r="R107" s="1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 t="s">
        <v>7</v>
      </c>
      <c r="B108" s="112">
        <v>0</v>
      </c>
      <c r="C108" s="7"/>
      <c r="D108" s="7"/>
      <c r="E108" s="110">
        <v>0</v>
      </c>
      <c r="F108" s="79"/>
      <c r="G108" s="23"/>
      <c r="H108" s="113"/>
      <c r="I108" s="90"/>
      <c r="J108" s="7"/>
      <c r="K108" s="111"/>
      <c r="L108" s="1"/>
      <c r="M108" s="7"/>
      <c r="N108" s="7"/>
      <c r="O108" s="7"/>
      <c r="P108" s="7"/>
      <c r="Q108" s="7"/>
      <c r="R108" s="1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 t="s">
        <v>9</v>
      </c>
      <c r="B109" s="112">
        <v>0</v>
      </c>
      <c r="C109" s="7"/>
      <c r="D109" s="7"/>
      <c r="E109" s="110">
        <v>0</v>
      </c>
      <c r="F109" s="79"/>
      <c r="G109" s="23"/>
      <c r="H109" s="1"/>
      <c r="I109" s="90"/>
      <c r="J109" s="7"/>
      <c r="K109" s="111"/>
      <c r="L109" s="1"/>
      <c r="M109" s="7"/>
      <c r="N109" s="7"/>
      <c r="O109" s="7"/>
      <c r="P109" s="7"/>
      <c r="Q109" s="7"/>
      <c r="R109" s="1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 t="s">
        <v>8</v>
      </c>
      <c r="B110" s="112">
        <v>0</v>
      </c>
      <c r="C110" s="7"/>
      <c r="D110" s="7"/>
      <c r="E110" s="110">
        <v>0</v>
      </c>
      <c r="F110" s="79"/>
      <c r="G110" s="23"/>
      <c r="H110" s="7"/>
      <c r="I110" s="90"/>
      <c r="J110" s="7"/>
      <c r="K110" s="111"/>
      <c r="L110" s="1"/>
      <c r="M110" s="7"/>
      <c r="N110" s="7"/>
      <c r="O110" s="7"/>
      <c r="P110" s="7"/>
      <c r="Q110" s="7"/>
      <c r="R110" s="1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 t="s">
        <v>10</v>
      </c>
      <c r="B111" s="112">
        <v>0</v>
      </c>
      <c r="C111" s="7"/>
      <c r="D111" s="7"/>
      <c r="E111" s="110">
        <v>0</v>
      </c>
      <c r="F111" s="79"/>
      <c r="G111" s="23"/>
      <c r="H111" s="1"/>
      <c r="I111" s="90"/>
      <c r="J111" s="7"/>
      <c r="K111" s="111"/>
      <c r="L111" s="7"/>
      <c r="M111" s="7"/>
      <c r="N111" s="7"/>
      <c r="O111" s="7"/>
      <c r="P111" s="7"/>
      <c r="Q111" s="7"/>
      <c r="R111" s="1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 t="s">
        <v>113</v>
      </c>
      <c r="B112" s="112">
        <v>0</v>
      </c>
      <c r="C112" s="7"/>
      <c r="D112" s="7"/>
      <c r="E112" s="110">
        <v>0</v>
      </c>
      <c r="F112" s="79"/>
      <c r="G112" s="23"/>
      <c r="H112" s="1"/>
      <c r="I112" s="90"/>
      <c r="J112" s="7"/>
      <c r="K112" s="111"/>
      <c r="L112" s="7"/>
      <c r="M112" s="7"/>
      <c r="N112" s="7"/>
      <c r="O112" s="7"/>
      <c r="P112" s="7"/>
      <c r="Q112" s="7"/>
      <c r="R112" s="1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104" t="str">
        <f>"TOTAL Liabilities Accrued as of "&amp;MONTH(B5)&amp;"/"&amp;DAY(B5)</f>
        <v>TOTAL Liabilities Accrued as of 12/31</v>
      </c>
      <c r="B113" s="105"/>
      <c r="C113" s="105"/>
      <c r="D113" s="105"/>
      <c r="E113" s="106">
        <f>SUM(E105:E112)</f>
        <v>184676.36000000002</v>
      </c>
      <c r="F113" s="88"/>
      <c r="G113" s="23"/>
      <c r="H113" s="1"/>
      <c r="I113" s="1"/>
      <c r="J113" s="31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9"/>
      <c r="B114" s="7"/>
      <c r="C114" s="7"/>
      <c r="D114" s="7"/>
      <c r="E114" s="88"/>
      <c r="F114" s="88"/>
      <c r="G114" s="23"/>
      <c r="H114" s="1"/>
      <c r="I114" s="1"/>
      <c r="J114" s="31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 t="s">
        <v>116</v>
      </c>
      <c r="B115" s="7"/>
      <c r="C115" s="7"/>
      <c r="D115" s="7"/>
      <c r="E115" s="114">
        <v>5489358.3305999991</v>
      </c>
      <c r="F115" s="79"/>
      <c r="G115" s="23"/>
      <c r="H115" s="1"/>
      <c r="I115" s="1"/>
      <c r="J115" s="1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 t="s">
        <v>117</v>
      </c>
      <c r="B116" s="7"/>
      <c r="C116" s="7"/>
      <c r="D116" s="7"/>
      <c r="E116" s="115">
        <v>-2132.42</v>
      </c>
      <c r="F116" s="79"/>
      <c r="G116" s="23"/>
      <c r="H116" s="1"/>
      <c r="I116" s="1"/>
      <c r="J116" s="1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1"/>
      <c r="B117" s="7"/>
      <c r="C117" s="7"/>
      <c r="D117" s="7"/>
      <c r="E117" s="79"/>
      <c r="F117" s="79"/>
      <c r="G117" s="23"/>
      <c r="H117" s="1"/>
      <c r="I117" s="1"/>
      <c r="J117" s="1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9" t="s">
        <v>118</v>
      </c>
      <c r="B118" s="7"/>
      <c r="C118" s="7"/>
      <c r="D118" s="7"/>
      <c r="E118" s="116">
        <f>E102+E113+E115+E116</f>
        <v>5671902.2705999995</v>
      </c>
      <c r="F118" s="79"/>
      <c r="G118" s="23"/>
      <c r="H118" s="9"/>
      <c r="I118" s="7"/>
      <c r="J118" s="7"/>
      <c r="K118" s="7"/>
      <c r="L118" s="88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thickBot="1" x14ac:dyDescent="0.25">
      <c r="A119" s="9"/>
      <c r="B119" s="7"/>
      <c r="C119" s="7"/>
      <c r="D119" s="7"/>
      <c r="E119" s="79"/>
      <c r="F119" s="79"/>
      <c r="G119" s="23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thickBot="1" x14ac:dyDescent="0.25">
      <c r="A120" s="9" t="s">
        <v>119</v>
      </c>
      <c r="B120" s="7"/>
      <c r="C120" s="7"/>
      <c r="D120" s="7"/>
      <c r="E120" s="91">
        <f>E88-E118</f>
        <v>245134935.55086631</v>
      </c>
      <c r="F120" s="95"/>
      <c r="G120" s="23"/>
      <c r="H120" s="9"/>
      <c r="I120" s="7"/>
      <c r="J120" s="7"/>
      <c r="K120" s="7"/>
      <c r="L120" s="91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9"/>
      <c r="B121" s="7"/>
      <c r="C121" s="7"/>
      <c r="D121" s="7"/>
      <c r="E121" s="79"/>
      <c r="F121" s="79"/>
      <c r="G121" s="23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7"/>
      <c r="C122" s="7"/>
      <c r="D122" s="25"/>
      <c r="E122" s="79"/>
      <c r="F122" s="79"/>
      <c r="G122" s="2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7"/>
      <c r="C123" s="7"/>
      <c r="D123" s="7"/>
      <c r="E123" s="79"/>
      <c r="F123" s="79"/>
      <c r="G123" s="23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7"/>
      <c r="C124" s="7"/>
      <c r="D124" s="7"/>
      <c r="E124" s="117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7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7"/>
      <c r="C126" s="7"/>
      <c r="D126" s="7"/>
      <c r="E126" s="79"/>
      <c r="F126" s="7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7"/>
      <c r="C127" s="7"/>
      <c r="D127" s="1"/>
      <c r="E127" s="31"/>
      <c r="F127" s="79"/>
      <c r="G127" s="7"/>
      <c r="H127" s="88"/>
      <c r="I127" s="7"/>
      <c r="J127" s="7"/>
      <c r="K127" s="7"/>
      <c r="L127" s="90"/>
      <c r="M127" s="118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9"/>
      <c r="F128" s="79"/>
      <c r="G128" s="7"/>
      <c r="H128" s="88"/>
      <c r="I128" s="7"/>
      <c r="J128" s="7"/>
      <c r="K128" s="7"/>
      <c r="L128" s="90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9"/>
      <c r="F129" s="7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9"/>
      <c r="F130" s="7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9"/>
      <c r="F131" s="7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33"/>
      <c r="B132" s="25"/>
      <c r="C132" s="7"/>
      <c r="D132" s="7"/>
      <c r="E132" s="79"/>
      <c r="F132" s="7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9"/>
      <c r="F133" s="7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9"/>
      <c r="F134" s="7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9"/>
      <c r="F135" s="7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9"/>
      <c r="F136" s="7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9"/>
      <c r="F137" s="7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9"/>
      <c r="F138" s="7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9"/>
      <c r="F139" s="7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2">
      <c r="A154" s="7"/>
      <c r="B154" s="2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2">
      <c r="A155" s="7"/>
      <c r="B155" s="2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2">
      <c r="A156" s="7"/>
      <c r="B156" s="2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2">
      <c r="A157" s="7"/>
      <c r="B157" s="2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2">
      <c r="A158" s="7"/>
      <c r="B158" s="2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2">
      <c r="A159" s="7"/>
      <c r="B159" s="2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2">
      <c r="A160" s="7"/>
      <c r="B160" s="2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2">
      <c r="A161" s="7"/>
      <c r="B161" s="2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2">
      <c r="A162" s="7"/>
      <c r="B162" s="2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2">
      <c r="A163" s="7"/>
      <c r="B163" s="2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2">
      <c r="A164" s="7"/>
      <c r="B164" s="2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2">
      <c r="A165" s="7"/>
      <c r="B165" s="2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2">
      <c r="A166" s="7"/>
      <c r="B166" s="2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"/>
      <c r="N172" s="7"/>
      <c r="O172" s="7"/>
      <c r="P172" s="7"/>
      <c r="Q172" s="7"/>
      <c r="R172" s="7"/>
      <c r="S172" s="7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79:E7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5007-12A9-4FF9-AB85-2EB6B31749A7}">
  <sheetPr codeName="Sheet6"/>
  <dimension ref="A1:BE503"/>
  <sheetViews>
    <sheetView showGridLines="0" zoomScale="80" zoomScaleNormal="80" workbookViewId="0">
      <selection activeCell="J18" sqref="J18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28515625" style="54" bestFit="1" customWidth="1"/>
    <col min="9" max="9" width="14.85546875" style="54" bestFit="1" customWidth="1"/>
    <col min="10" max="10" width="16.42578125" style="54" bestFit="1" customWidth="1"/>
    <col min="11" max="11" width="12.8554687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6.28515625" style="54" bestFit="1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205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206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481551940.37790006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44847</v>
      </c>
      <c r="C4" s="5"/>
      <c r="D4" s="5"/>
      <c r="E4" s="5"/>
      <c r="F4" s="5"/>
      <c r="G4" s="120" t="s">
        <v>392</v>
      </c>
      <c r="H4" s="70">
        <f>+E120</f>
        <v>581115179.71199644</v>
      </c>
      <c r="I4" s="71" t="s">
        <v>51</v>
      </c>
      <c r="J4" s="5"/>
      <c r="K4" s="72" t="s">
        <v>52</v>
      </c>
      <c r="L4" s="73">
        <v>0.83676674856968181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4.4532464326947831E-2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44938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5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90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207</v>
      </c>
      <c r="B10" s="10">
        <v>44903</v>
      </c>
      <c r="C10" s="10">
        <v>44938</v>
      </c>
      <c r="D10" s="77">
        <v>2590280</v>
      </c>
      <c r="E10" s="78">
        <v>2598265.5099999998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208</v>
      </c>
      <c r="B11" s="10">
        <v>44903</v>
      </c>
      <c r="C11" s="10">
        <v>44938</v>
      </c>
      <c r="D11" s="77">
        <v>186760</v>
      </c>
      <c r="E11" s="78">
        <v>187335.76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209</v>
      </c>
      <c r="B12" s="10">
        <v>44903</v>
      </c>
      <c r="C12" s="10">
        <v>44938</v>
      </c>
      <c r="D12" s="77">
        <v>7798900</v>
      </c>
      <c r="E12" s="78">
        <v>7823995.1699999999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210</v>
      </c>
      <c r="B13" s="10">
        <v>44903</v>
      </c>
      <c r="C13" s="10">
        <v>44938</v>
      </c>
      <c r="D13" s="77">
        <v>88480</v>
      </c>
      <c r="E13" s="78">
        <v>88752.77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211</v>
      </c>
      <c r="B14" s="10">
        <v>44847</v>
      </c>
      <c r="C14" s="10">
        <v>44938</v>
      </c>
      <c r="D14" s="77">
        <v>27788190</v>
      </c>
      <c r="E14" s="78">
        <v>28076216.059999999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212</v>
      </c>
      <c r="B15" s="10">
        <v>44847</v>
      </c>
      <c r="C15" s="10">
        <v>44938</v>
      </c>
      <c r="D15" s="77">
        <v>65532890</v>
      </c>
      <c r="E15" s="78">
        <v>66126742.920000002</v>
      </c>
      <c r="F15" s="79"/>
      <c r="G15" s="80"/>
      <c r="H15" s="130">
        <f>H4</f>
        <v>581115179.71199644</v>
      </c>
      <c r="I15" s="131">
        <f>_xlfn.XLOOKUP(I17,$A:$A,$D:$D)+_xlfn.XLOOKUP(I18,$A:$A,$D:$D)+_xlfn.XLOOKUP(I19,$A:$A,$D:$D)</f>
        <v>18723906.599999998</v>
      </c>
      <c r="J15" s="131">
        <f>_xlfn.XLOOKUP(J17,$A:$A,$D:$D)+_xlfn.XLOOKUP(J18,$A:$A,$D:$D)+_xlfn.XLOOKUP(J19,$A:$A,$D:$D)</f>
        <v>8557371.0820999891</v>
      </c>
      <c r="K15" s="131">
        <f>_xlfn.XLOOKUP(K17,$A:$A,$D:$D)+_xlfn.XLOOKUP(K18,$A:$A,$D:$D)+_xlfn.XLOOKUP(K19,$A:$A,$D:$D)</f>
        <v>1675576.09</v>
      </c>
      <c r="L15" s="131">
        <f>_xlfn.XLOOKUP(L17,$A:$A,$E:$E)+_xlfn.XLOOKUP(L18,$A:$A,$E:$E)+_xlfn.XLOOKUP(L19,$A:$A,$E:$E)</f>
        <v>331195.972503433</v>
      </c>
      <c r="M15" s="130">
        <f>SUMIFS($D:$D,$A:$A,$M$18)</f>
        <v>21168414.350000001</v>
      </c>
      <c r="N15" s="132">
        <f>_xlfn.XLOOKUP(N17,$A:$A,$D:$D)+_xlfn.XLOOKUP(N18,$A:$A,$D:$D)+_xlfn.XLOOKUP(N19,$A:$A,$D:$D)</f>
        <v>153732.01999999999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213</v>
      </c>
      <c r="B16" s="10">
        <v>44903</v>
      </c>
      <c r="C16" s="10">
        <v>44938</v>
      </c>
      <c r="D16" s="77">
        <v>2613800</v>
      </c>
      <c r="E16" s="78">
        <v>2622275.5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214</v>
      </c>
      <c r="B17" s="10">
        <v>44847</v>
      </c>
      <c r="C17" s="10">
        <v>44938</v>
      </c>
      <c r="D17" s="77">
        <v>7806000</v>
      </c>
      <c r="E17" s="78">
        <v>7893392.71</v>
      </c>
      <c r="F17" s="79"/>
      <c r="G17" s="80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215</v>
      </c>
      <c r="B18" s="10">
        <v>44855</v>
      </c>
      <c r="C18" s="10">
        <v>44938</v>
      </c>
      <c r="D18" s="77">
        <v>9888236.7599999998</v>
      </c>
      <c r="E18" s="78">
        <v>9963936.8699999992</v>
      </c>
      <c r="F18" s="79"/>
      <c r="G18" s="80"/>
      <c r="H18" s="7"/>
      <c r="I18" s="10" t="s">
        <v>97</v>
      </c>
      <c r="J18" s="7" t="s">
        <v>109</v>
      </c>
      <c r="K18" s="79"/>
      <c r="L18" s="79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216</v>
      </c>
      <c r="B19" s="10">
        <v>44847</v>
      </c>
      <c r="C19" s="10">
        <v>44938</v>
      </c>
      <c r="D19" s="77">
        <v>71396300</v>
      </c>
      <c r="E19" s="78">
        <v>72128882.439999998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217</v>
      </c>
      <c r="B20" s="10">
        <v>44903</v>
      </c>
      <c r="C20" s="10">
        <v>44938</v>
      </c>
      <c r="D20" s="77">
        <v>280700</v>
      </c>
      <c r="E20" s="78">
        <v>281596.82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218</v>
      </c>
      <c r="B21" s="10">
        <v>44903</v>
      </c>
      <c r="C21" s="10">
        <v>44938</v>
      </c>
      <c r="D21" s="77">
        <v>385960</v>
      </c>
      <c r="E21" s="78">
        <v>387321.21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219</v>
      </c>
      <c r="B22" s="10">
        <v>44903</v>
      </c>
      <c r="C22" s="10">
        <v>44938</v>
      </c>
      <c r="D22" s="77">
        <v>85540</v>
      </c>
      <c r="E22" s="78">
        <v>85827.21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220</v>
      </c>
      <c r="B23" s="10">
        <v>44838</v>
      </c>
      <c r="C23" s="10">
        <v>44938</v>
      </c>
      <c r="D23" s="77">
        <v>4421040</v>
      </c>
      <c r="E23" s="78">
        <v>4467078.97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221</v>
      </c>
      <c r="B24" s="10">
        <v>44847</v>
      </c>
      <c r="C24" s="10">
        <v>44938</v>
      </c>
      <c r="D24" s="77">
        <v>1936000</v>
      </c>
      <c r="E24" s="78">
        <v>1957647.07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222</v>
      </c>
      <c r="B25" s="10">
        <v>44847</v>
      </c>
      <c r="C25" s="10">
        <v>44938</v>
      </c>
      <c r="D25" s="77">
        <v>1741960</v>
      </c>
      <c r="E25" s="78">
        <v>1759387.45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223</v>
      </c>
      <c r="B26" s="10">
        <v>44903</v>
      </c>
      <c r="C26" s="10">
        <v>44938</v>
      </c>
      <c r="D26" s="77">
        <v>772100</v>
      </c>
      <c r="E26" s="78">
        <v>774603.19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224</v>
      </c>
      <c r="B27" s="10">
        <v>44903</v>
      </c>
      <c r="C27" s="10">
        <v>44938</v>
      </c>
      <c r="D27" s="77">
        <v>126280</v>
      </c>
      <c r="E27" s="78">
        <v>126699.96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225</v>
      </c>
      <c r="B28" s="10">
        <v>44838</v>
      </c>
      <c r="C28" s="10">
        <v>44938</v>
      </c>
      <c r="D28" s="77">
        <v>1485000</v>
      </c>
      <c r="E28" s="78">
        <v>1502496.6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226</v>
      </c>
      <c r="B29" s="10">
        <v>44833</v>
      </c>
      <c r="C29" s="10">
        <v>44938</v>
      </c>
      <c r="D29" s="77">
        <v>3205000</v>
      </c>
      <c r="E29" s="78">
        <v>3235994.01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227</v>
      </c>
      <c r="B30" s="10">
        <v>44833</v>
      </c>
      <c r="C30" s="10">
        <v>44938</v>
      </c>
      <c r="D30" s="77">
        <v>7134000</v>
      </c>
      <c r="E30" s="78">
        <v>7202989.4800000004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228</v>
      </c>
      <c r="B31" s="10">
        <v>44847</v>
      </c>
      <c r="C31" s="10">
        <v>44938</v>
      </c>
      <c r="D31" s="77">
        <v>52277153.240000002</v>
      </c>
      <c r="E31" s="78">
        <v>52566927.640000001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229</v>
      </c>
      <c r="B32" s="10">
        <v>44903</v>
      </c>
      <c r="C32" s="10">
        <v>44938</v>
      </c>
      <c r="D32" s="77">
        <v>521640</v>
      </c>
      <c r="E32" s="78">
        <v>523509.93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230</v>
      </c>
      <c r="B33" s="10">
        <v>44847</v>
      </c>
      <c r="C33" s="10">
        <v>44938</v>
      </c>
      <c r="D33" s="77">
        <v>10164994.869999999</v>
      </c>
      <c r="E33" s="78">
        <v>10221184.32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231</v>
      </c>
      <c r="B34" s="10">
        <v>44903</v>
      </c>
      <c r="C34" s="10">
        <v>44938</v>
      </c>
      <c r="D34" s="77">
        <v>1977500</v>
      </c>
      <c r="E34" s="78">
        <v>1983659.56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232</v>
      </c>
      <c r="B35" s="10">
        <v>44847</v>
      </c>
      <c r="C35" s="10">
        <v>44938</v>
      </c>
      <c r="D35" s="77">
        <v>78342670</v>
      </c>
      <c r="E35" s="78">
        <v>78948912.370000005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233</v>
      </c>
      <c r="B36" s="10">
        <v>44903</v>
      </c>
      <c r="C36" s="10">
        <v>44938</v>
      </c>
      <c r="D36" s="77">
        <v>1447040</v>
      </c>
      <c r="E36" s="78">
        <v>1451636.08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234</v>
      </c>
      <c r="B37" s="10">
        <v>44847</v>
      </c>
      <c r="C37" s="10">
        <v>44938</v>
      </c>
      <c r="D37" s="77">
        <v>1593000</v>
      </c>
      <c r="E37" s="78">
        <v>1610621.06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235</v>
      </c>
      <c r="B38" s="10">
        <v>44903</v>
      </c>
      <c r="C38" s="10">
        <v>44938</v>
      </c>
      <c r="D38" s="77">
        <v>199080</v>
      </c>
      <c r="E38" s="78">
        <v>199744.11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236</v>
      </c>
      <c r="B39" s="10">
        <v>44858</v>
      </c>
      <c r="C39" s="10">
        <v>44938</v>
      </c>
      <c r="D39" s="77">
        <v>1834300</v>
      </c>
      <c r="E39" s="78">
        <v>1850876.38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237</v>
      </c>
      <c r="B40" s="10">
        <v>44903</v>
      </c>
      <c r="C40" s="10">
        <v>44938</v>
      </c>
      <c r="D40" s="77">
        <v>214560</v>
      </c>
      <c r="E40" s="78">
        <v>215316.88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238</v>
      </c>
      <c r="B41" s="10">
        <v>44903</v>
      </c>
      <c r="C41" s="10">
        <v>44938</v>
      </c>
      <c r="D41" s="77">
        <v>5203200</v>
      </c>
      <c r="E41" s="78">
        <v>5220112.79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239</v>
      </c>
      <c r="B42" s="10">
        <v>44903</v>
      </c>
      <c r="C42" s="10">
        <v>44938</v>
      </c>
      <c r="D42" s="77">
        <v>174860</v>
      </c>
      <c r="E42" s="78">
        <v>175476.83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240</v>
      </c>
      <c r="B43" s="10">
        <v>44848</v>
      </c>
      <c r="C43" s="10">
        <v>44938</v>
      </c>
      <c r="D43" s="77">
        <v>12917150</v>
      </c>
      <c r="E43" s="78">
        <v>13053191.66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241</v>
      </c>
      <c r="B44" s="10">
        <v>44847</v>
      </c>
      <c r="C44" s="10">
        <v>44938</v>
      </c>
      <c r="D44" s="77">
        <v>3368000</v>
      </c>
      <c r="E44" s="78">
        <v>3405633.67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393</v>
      </c>
      <c r="B45" s="10">
        <v>44922</v>
      </c>
      <c r="C45" s="10">
        <v>44929</v>
      </c>
      <c r="D45" s="77">
        <v>21168414.350000001</v>
      </c>
      <c r="E45" s="78">
        <v>21176605.010000002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242</v>
      </c>
      <c r="B46" s="10">
        <v>44847</v>
      </c>
      <c r="C46" s="10">
        <v>44938</v>
      </c>
      <c r="D46" s="77">
        <v>9732509.4499999993</v>
      </c>
      <c r="E46" s="78">
        <v>9787215.2699999996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243</v>
      </c>
      <c r="B47" s="10">
        <v>44903</v>
      </c>
      <c r="C47" s="10">
        <v>44938</v>
      </c>
      <c r="D47" s="77">
        <v>386540</v>
      </c>
      <c r="E47" s="78">
        <v>387621.67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244</v>
      </c>
      <c r="B48" s="10">
        <v>44847</v>
      </c>
      <c r="C48" s="10">
        <v>44938</v>
      </c>
      <c r="D48" s="77">
        <v>1567890</v>
      </c>
      <c r="E48" s="78">
        <v>1576406.68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245</v>
      </c>
      <c r="B49" s="10">
        <v>44847</v>
      </c>
      <c r="C49" s="10">
        <v>44938</v>
      </c>
      <c r="D49" s="77">
        <v>1277970</v>
      </c>
      <c r="E49" s="78">
        <v>1291238.74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246</v>
      </c>
      <c r="B50" s="10">
        <v>44847</v>
      </c>
      <c r="C50" s="10">
        <v>44938</v>
      </c>
      <c r="D50" s="77">
        <v>1821980</v>
      </c>
      <c r="E50" s="78">
        <v>1837318.81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247</v>
      </c>
      <c r="B51" s="10">
        <v>44847</v>
      </c>
      <c r="C51" s="10">
        <v>44938</v>
      </c>
      <c r="D51" s="77">
        <v>636500</v>
      </c>
      <c r="E51" s="78">
        <v>643705.31999999995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248</v>
      </c>
      <c r="B52" s="10">
        <v>44903</v>
      </c>
      <c r="C52" s="10">
        <v>44938</v>
      </c>
      <c r="D52" s="77">
        <v>2118960</v>
      </c>
      <c r="E52" s="78">
        <v>2126446.08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249</v>
      </c>
      <c r="B53" s="10">
        <v>44903</v>
      </c>
      <c r="C53" s="10">
        <v>44938</v>
      </c>
      <c r="D53" s="77">
        <v>1334640</v>
      </c>
      <c r="E53" s="78">
        <v>1339351.4099999999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250</v>
      </c>
      <c r="B54" s="10">
        <v>44847</v>
      </c>
      <c r="C54" s="10">
        <v>44938</v>
      </c>
      <c r="D54" s="77">
        <v>21041000</v>
      </c>
      <c r="E54" s="78">
        <v>21238008.550000001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251</v>
      </c>
      <c r="B55" s="10">
        <v>44903</v>
      </c>
      <c r="C55" s="10">
        <v>44938</v>
      </c>
      <c r="D55" s="77">
        <v>3227420</v>
      </c>
      <c r="E55" s="78">
        <v>3237670.9</v>
      </c>
      <c r="F55" s="79"/>
      <c r="G55" s="80"/>
      <c r="H55" s="7"/>
      <c r="I55" s="10"/>
      <c r="J55" s="10"/>
      <c r="K55" s="79"/>
      <c r="L55" s="79"/>
      <c r="M55" s="1"/>
      <c r="N55" s="7"/>
      <c r="O55" s="7"/>
      <c r="P55" s="7"/>
      <c r="Q55"/>
      <c r="R55"/>
      <c r="S5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252</v>
      </c>
      <c r="B56" s="10">
        <v>44858</v>
      </c>
      <c r="C56" s="10">
        <v>44938</v>
      </c>
      <c r="D56" s="77">
        <v>7369720</v>
      </c>
      <c r="E56" s="78">
        <v>7428883.3399999999</v>
      </c>
      <c r="F56" s="79"/>
      <c r="G56" s="80"/>
      <c r="H56" s="7"/>
      <c r="I56" s="10"/>
      <c r="J56" s="10"/>
      <c r="K56" s="79"/>
      <c r="L56" s="79"/>
      <c r="M56" s="1"/>
      <c r="N56" s="7"/>
      <c r="O56" s="7"/>
      <c r="P56" s="7"/>
      <c r="Q56"/>
      <c r="R56"/>
      <c r="S56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253</v>
      </c>
      <c r="B57" s="10">
        <v>44858</v>
      </c>
      <c r="C57" s="10">
        <v>44938</v>
      </c>
      <c r="D57" s="77">
        <v>2552580</v>
      </c>
      <c r="E57" s="78">
        <v>2569910.59</v>
      </c>
      <c r="F57" s="79"/>
      <c r="G57" s="80"/>
      <c r="H57" s="7"/>
      <c r="I57" s="10"/>
      <c r="J57" s="10"/>
      <c r="K57" s="79"/>
      <c r="L57" s="79"/>
      <c r="M57" s="1"/>
      <c r="N57" s="7"/>
      <c r="O57" s="7"/>
      <c r="P57" s="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254</v>
      </c>
      <c r="B58" s="10">
        <v>44916</v>
      </c>
      <c r="C58" s="81" t="s">
        <v>92</v>
      </c>
      <c r="D58" s="77">
        <v>22435203.82</v>
      </c>
      <c r="E58" s="78">
        <v>22444144.460000001</v>
      </c>
      <c r="F58" s="79"/>
      <c r="G58" s="80"/>
      <c r="H58" s="7"/>
      <c r="I58" s="10"/>
      <c r="J58" s="10"/>
      <c r="K58" s="79"/>
      <c r="L58" s="79"/>
      <c r="M58" s="1"/>
      <c r="N58" s="7"/>
      <c r="O58" s="7"/>
      <c r="P58" s="7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255</v>
      </c>
      <c r="B59" s="10">
        <v>44867</v>
      </c>
      <c r="C59" s="81" t="s">
        <v>92</v>
      </c>
      <c r="D59" s="77">
        <v>2707785.59</v>
      </c>
      <c r="E59" s="78">
        <v>2716105.62</v>
      </c>
      <c r="F59" s="79"/>
      <c r="G59" s="80"/>
      <c r="H59" s="7"/>
      <c r="I59" s="10"/>
      <c r="J59" s="10"/>
      <c r="K59" s="79"/>
      <c r="L59" s="79"/>
      <c r="M59" s="1"/>
      <c r="N59" s="7"/>
      <c r="O59" s="7"/>
      <c r="P59" s="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">
        <v>256</v>
      </c>
      <c r="B60" s="10">
        <v>44847</v>
      </c>
      <c r="C60" s="10">
        <v>44938</v>
      </c>
      <c r="D60" s="77">
        <v>32662191.75</v>
      </c>
      <c r="E60" s="78">
        <v>33035161.27</v>
      </c>
      <c r="F60" s="79"/>
      <c r="G60" s="80"/>
      <c r="H60" s="7"/>
      <c r="I60" s="10"/>
      <c r="J60" s="10"/>
      <c r="K60" s="79"/>
      <c r="L60" s="79"/>
      <c r="M60" s="1"/>
      <c r="N60" s="7"/>
      <c r="O60" s="7"/>
      <c r="P60" s="7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257</v>
      </c>
      <c r="B61" s="10">
        <v>44909</v>
      </c>
      <c r="C61" s="10">
        <v>44938</v>
      </c>
      <c r="D61" s="77">
        <v>423480</v>
      </c>
      <c r="E61" s="78">
        <v>424573.29</v>
      </c>
      <c r="F61" s="79"/>
      <c r="G61" s="80"/>
      <c r="H61" s="7"/>
      <c r="I61" s="10"/>
      <c r="J61" s="10"/>
      <c r="K61" s="79"/>
      <c r="L61" s="79"/>
      <c r="M61" s="1"/>
      <c r="N61" s="7"/>
      <c r="O61" s="7"/>
      <c r="P61" s="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258</v>
      </c>
      <c r="B62" s="10">
        <v>44925</v>
      </c>
      <c r="C62" s="81" t="s">
        <v>92</v>
      </c>
      <c r="D62" s="77">
        <v>10615786.24</v>
      </c>
      <c r="E62" s="78">
        <v>10617083.73</v>
      </c>
      <c r="F62" s="79"/>
      <c r="G62" s="80"/>
      <c r="H62" s="7"/>
      <c r="I62" s="10"/>
      <c r="J62" s="10"/>
      <c r="K62" s="79"/>
      <c r="L62" s="79"/>
      <c r="M62" s="1"/>
      <c r="N62" s="7"/>
      <c r="O62" s="7"/>
      <c r="P62" s="7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259</v>
      </c>
      <c r="B63" s="10">
        <v>44847</v>
      </c>
      <c r="C63" s="10">
        <v>44938</v>
      </c>
      <c r="D63" s="77">
        <v>16079000</v>
      </c>
      <c r="E63" s="78">
        <v>16258623.02</v>
      </c>
      <c r="F63" s="79"/>
      <c r="G63" s="80"/>
      <c r="H63" s="7"/>
      <c r="I63" s="10"/>
      <c r="J63" s="10"/>
      <c r="K63" s="79"/>
      <c r="L63" s="79"/>
      <c r="M63" s="1"/>
      <c r="N63" s="7"/>
      <c r="O63" s="7"/>
      <c r="P63" s="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260</v>
      </c>
      <c r="B64" s="10">
        <v>44862</v>
      </c>
      <c r="C64" s="10">
        <v>44938</v>
      </c>
      <c r="D64" s="77">
        <v>2734769.88</v>
      </c>
      <c r="E64" s="78">
        <v>2761397.16</v>
      </c>
      <c r="F64" s="79"/>
      <c r="G64" s="80"/>
      <c r="H64" s="7"/>
      <c r="I64" s="10"/>
      <c r="J64" s="10"/>
      <c r="K64" s="79"/>
      <c r="L64" s="79"/>
      <c r="M64" s="1"/>
      <c r="N64" s="7"/>
      <c r="O64" s="7"/>
      <c r="P64" s="7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261</v>
      </c>
      <c r="B65" s="10">
        <v>44847</v>
      </c>
      <c r="C65" s="10">
        <v>44938</v>
      </c>
      <c r="D65" s="77">
        <v>1419023.4</v>
      </c>
      <c r="E65" s="78">
        <v>1432931.53</v>
      </c>
      <c r="F65" s="79"/>
      <c r="G65" s="80"/>
      <c r="H65" s="7"/>
      <c r="I65" s="10"/>
      <c r="J65" s="10"/>
      <c r="K65" s="79"/>
      <c r="L65" s="79"/>
      <c r="M65" s="1"/>
      <c r="N65" s="7"/>
      <c r="O65" s="7"/>
      <c r="P65" s="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262</v>
      </c>
      <c r="B66" s="10">
        <v>44847</v>
      </c>
      <c r="C66" s="10">
        <v>44938</v>
      </c>
      <c r="D66" s="77">
        <v>3276169.1</v>
      </c>
      <c r="E66" s="78">
        <v>3307552.38</v>
      </c>
      <c r="F66" s="79"/>
      <c r="G66" s="80"/>
      <c r="H66" s="7"/>
      <c r="I66" s="10"/>
      <c r="J66" s="10"/>
      <c r="K66" s="79"/>
      <c r="L66" s="79"/>
      <c r="M66" s="1"/>
      <c r="N66" s="7"/>
      <c r="O66" s="7"/>
      <c r="P66" s="7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7" t="s">
        <v>263</v>
      </c>
      <c r="B67" s="10">
        <v>44862</v>
      </c>
      <c r="C67" s="10">
        <v>44938</v>
      </c>
      <c r="D67" s="77">
        <v>129000</v>
      </c>
      <c r="E67" s="78">
        <v>130287.48</v>
      </c>
      <c r="F67" s="79"/>
      <c r="G67" s="80"/>
      <c r="H67" s="7"/>
      <c r="I67" s="10"/>
      <c r="J67" s="10"/>
      <c r="K67" s="79"/>
      <c r="L67" s="79"/>
      <c r="M67" s="1"/>
      <c r="N67" s="7"/>
      <c r="O67" s="7"/>
      <c r="P67" s="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 t="s">
        <v>264</v>
      </c>
      <c r="B68" s="10">
        <v>44847</v>
      </c>
      <c r="C68" s="10">
        <v>44938</v>
      </c>
      <c r="D68" s="77">
        <v>2179250</v>
      </c>
      <c r="E68" s="78">
        <v>2201896.39</v>
      </c>
      <c r="F68" s="79"/>
      <c r="G68" s="80"/>
      <c r="H68" s="7"/>
      <c r="I68" s="10"/>
      <c r="J68" s="10"/>
      <c r="K68" s="79"/>
      <c r="L68" s="79"/>
      <c r="M68" s="1"/>
      <c r="N68" s="7"/>
      <c r="O68" s="7"/>
      <c r="P68" s="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96</v>
      </c>
      <c r="B69" s="10">
        <v>44926</v>
      </c>
      <c r="C69" s="10">
        <v>44926</v>
      </c>
      <c r="D69" s="77">
        <v>1675576.09</v>
      </c>
      <c r="E69" s="78">
        <v>1675576.09</v>
      </c>
      <c r="F69" s="79"/>
      <c r="G69" s="8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97</v>
      </c>
      <c r="B70" s="82">
        <v>44926</v>
      </c>
      <c r="C70" s="10">
        <v>44926</v>
      </c>
      <c r="D70" s="77">
        <v>18527973.489999998</v>
      </c>
      <c r="E70" s="77">
        <v>18527973.489999998</v>
      </c>
      <c r="F70" s="79"/>
      <c r="G70" s="2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/>
      <c r="B71" s="7"/>
      <c r="C71" s="7"/>
      <c r="D71" s="7"/>
      <c r="E71" s="79"/>
      <c r="F71" s="79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tr">
        <f>"MMF Unpaid Int Due to "&amp;MONTH($B$3)&amp;"/"&amp;DAY($B$3)</f>
        <v>MMF Unpaid Int Due to 12/31</v>
      </c>
      <c r="B72" s="7"/>
      <c r="C72" s="7" t="s">
        <v>98</v>
      </c>
      <c r="D72" s="83">
        <v>179318.06</v>
      </c>
      <c r="E72" s="84">
        <v>179318.06</v>
      </c>
      <c r="F72" s="79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tr">
        <f>"MMF Unpaid Int Due to "&amp;MONTH($B$3)&amp;"/"&amp;DAY($B$3)</f>
        <v>MMF Unpaid Int Due to 12/31</v>
      </c>
      <c r="B73" s="7"/>
      <c r="C73" s="7" t="s">
        <v>99</v>
      </c>
      <c r="D73" s="83">
        <v>201.8</v>
      </c>
      <c r="E73" s="84">
        <v>201.8</v>
      </c>
      <c r="F73" s="79"/>
      <c r="G73" s="2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 t="s">
        <v>100</v>
      </c>
      <c r="B74" s="7"/>
      <c r="C74" s="7" t="s">
        <v>100</v>
      </c>
      <c r="D74" s="83">
        <v>0</v>
      </c>
      <c r="E74" s="84">
        <v>0</v>
      </c>
      <c r="F74" s="79"/>
      <c r="G74" s="2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tr">
        <f>"MMF Unpaid Int Due to "&amp;MONTH($B$3)&amp;"/"&amp;DAY($B$3)</f>
        <v>MMF Unpaid Int Due to 12/31</v>
      </c>
      <c r="B75" s="7"/>
      <c r="C75" s="7" t="s">
        <v>101</v>
      </c>
      <c r="D75" s="83">
        <v>22143.72</v>
      </c>
      <c r="E75" s="84">
        <v>22143.72</v>
      </c>
      <c r="F75" s="79"/>
      <c r="G75" s="2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13" t="str">
        <f>"MMF Unpaid Int Due to "&amp;MONTH($B$3)&amp;"/"&amp;DAY($B$3)</f>
        <v>MMF Unpaid Int Due to 12/31</v>
      </c>
      <c r="B76" s="13"/>
      <c r="C76" s="13" t="s">
        <v>102</v>
      </c>
      <c r="D76" s="85">
        <v>585.41</v>
      </c>
      <c r="E76" s="86">
        <v>585.41</v>
      </c>
      <c r="F76" s="79"/>
      <c r="G76" s="23"/>
      <c r="H76" s="13"/>
      <c r="I76" s="7"/>
      <c r="J76" s="7"/>
      <c r="K76" s="7"/>
      <c r="L76" s="87"/>
      <c r="M76" s="7"/>
      <c r="N76" s="7"/>
      <c r="O76" s="7"/>
      <c r="P76" s="7"/>
      <c r="Q76" s="7"/>
      <c r="R76" s="7"/>
      <c r="S76" s="25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9" t="s">
        <v>103</v>
      </c>
      <c r="B77" s="9"/>
      <c r="C77" s="9"/>
      <c r="D77" s="9"/>
      <c r="E77" s="88">
        <f>SUM(E10:E76)</f>
        <v>581094178.22999978</v>
      </c>
      <c r="F77" s="88"/>
      <c r="G77" s="89"/>
      <c r="H77" s="9"/>
      <c r="I77" s="9"/>
      <c r="J77" s="9"/>
      <c r="K77" s="9"/>
      <c r="L77" s="88"/>
      <c r="M77" s="9"/>
      <c r="N77" s="9"/>
      <c r="O77" s="7"/>
      <c r="P77" s="7"/>
      <c r="Q77" s="7"/>
      <c r="R77" s="7"/>
      <c r="S77" s="25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9"/>
      <c r="B78" s="9"/>
      <c r="C78" s="9"/>
      <c r="D78" s="9"/>
      <c r="E78" s="88"/>
      <c r="F78" s="88"/>
      <c r="G78" s="89"/>
      <c r="H78" s="9"/>
      <c r="I78" s="9"/>
      <c r="J78" s="9"/>
      <c r="K78" s="9"/>
      <c r="L78" s="88"/>
      <c r="M78" s="9"/>
      <c r="N78" s="9"/>
      <c r="O78" s="7"/>
      <c r="P78" s="7"/>
      <c r="Q78" s="7"/>
      <c r="R78" s="7"/>
      <c r="S78" s="25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9"/>
      <c r="B79" s="150" t="s">
        <v>104</v>
      </c>
      <c r="C79" s="151"/>
      <c r="D79" s="151"/>
      <c r="E79" s="152"/>
      <c r="F79" s="88"/>
      <c r="G79" s="89"/>
      <c r="H79" s="9"/>
      <c r="I79" s="9"/>
      <c r="J79" s="9"/>
      <c r="K79" s="9"/>
      <c r="L79" s="88"/>
      <c r="M79" s="9"/>
      <c r="N79" s="9"/>
      <c r="O79" s="7"/>
      <c r="P79" s="7"/>
      <c r="Q79" s="7"/>
      <c r="R79" s="7"/>
      <c r="S79" s="25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15" t="s">
        <v>1</v>
      </c>
      <c r="B80" s="15" t="s">
        <v>2</v>
      </c>
      <c r="C80" s="15" t="s">
        <v>3</v>
      </c>
      <c r="D80" s="15" t="s">
        <v>12</v>
      </c>
      <c r="E80" s="15" t="s">
        <v>105</v>
      </c>
      <c r="F80" s="1"/>
      <c r="G80" s="23"/>
      <c r="H80" s="1"/>
      <c r="I80" s="1"/>
      <c r="J80" s="1"/>
      <c r="K80" s="1"/>
      <c r="L80" s="1"/>
      <c r="M80" s="7"/>
      <c r="N80" s="7"/>
      <c r="O80" s="7"/>
      <c r="P80" s="7"/>
      <c r="Q80" s="7"/>
      <c r="R80" s="7"/>
      <c r="S80" s="25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106</v>
      </c>
      <c r="B81" s="1"/>
      <c r="C81" s="10">
        <f>$B$3</f>
        <v>44926</v>
      </c>
      <c r="D81" s="77">
        <v>0</v>
      </c>
      <c r="E81" s="77">
        <v>0</v>
      </c>
      <c r="F81" s="1"/>
      <c r="G81" s="23"/>
      <c r="H81" s="31"/>
      <c r="I81" s="1"/>
      <c r="J81" s="1"/>
      <c r="K81" s="1"/>
      <c r="L81" s="1"/>
      <c r="M81" s="7"/>
      <c r="N81" s="7"/>
      <c r="O81" s="7"/>
      <c r="P81" s="7"/>
      <c r="Q81" s="7"/>
      <c r="R81" s="7"/>
      <c r="S81" s="25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107</v>
      </c>
      <c r="B82" s="1"/>
      <c r="C82" s="10">
        <f>$B$3</f>
        <v>44926</v>
      </c>
      <c r="D82" s="77">
        <v>195933.11</v>
      </c>
      <c r="E82" s="77">
        <v>195933.11</v>
      </c>
      <c r="F82" s="1"/>
      <c r="G82" s="23"/>
      <c r="H82" s="31"/>
      <c r="I82" s="1"/>
      <c r="J82" s="1"/>
      <c r="K82" s="1"/>
      <c r="L82" s="1"/>
      <c r="M82" s="7"/>
      <c r="N82" s="7"/>
      <c r="O82" s="7"/>
      <c r="P82" s="7"/>
      <c r="Q82" s="7"/>
      <c r="R82" s="7"/>
      <c r="S82" s="25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108</v>
      </c>
      <c r="B83" s="1"/>
      <c r="C83" s="10">
        <f>$B$3</f>
        <v>44926</v>
      </c>
      <c r="D83" s="77">
        <v>153732.01999999999</v>
      </c>
      <c r="E83" s="77">
        <v>153732.01999999999</v>
      </c>
      <c r="F83" s="1"/>
      <c r="G83" s="23"/>
      <c r="H83" s="31"/>
      <c r="I83" s="1"/>
      <c r="J83" s="1"/>
      <c r="K83" s="1"/>
      <c r="L83" s="1"/>
      <c r="M83" s="7"/>
      <c r="N83" s="7"/>
      <c r="O83" s="7"/>
      <c r="P83" s="7"/>
      <c r="Q83" s="7"/>
      <c r="R83" s="7"/>
      <c r="S83" s="25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109</v>
      </c>
      <c r="B84" s="1"/>
      <c r="C84" s="10">
        <f>$B$3</f>
        <v>44926</v>
      </c>
      <c r="D84" s="77">
        <v>271583.93999999994</v>
      </c>
      <c r="E84" s="77">
        <v>271583.93999999994</v>
      </c>
      <c r="F84" s="1"/>
      <c r="G84" s="23"/>
      <c r="H84" s="31"/>
      <c r="I84" s="1"/>
      <c r="J84" s="1"/>
      <c r="K84" s="1"/>
      <c r="L84" s="1"/>
      <c r="M84" s="7"/>
      <c r="N84" s="7"/>
      <c r="O84" s="7"/>
      <c r="P84" s="7"/>
      <c r="Q84" s="7"/>
      <c r="R84" s="7"/>
      <c r="S84" s="25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110</v>
      </c>
      <c r="B85" s="1"/>
      <c r="C85" s="10">
        <f>$B$3</f>
        <v>44926</v>
      </c>
      <c r="D85" s="77">
        <v>8285787.1420999886</v>
      </c>
      <c r="E85" s="77">
        <v>8285787.1420999886</v>
      </c>
      <c r="F85" s="1"/>
      <c r="G85" s="23"/>
      <c r="H85" s="31"/>
      <c r="I85" s="1"/>
      <c r="J85" s="1"/>
      <c r="K85" s="1"/>
      <c r="L85" s="1"/>
      <c r="M85" s="7"/>
      <c r="N85" s="7"/>
      <c r="O85" s="7"/>
      <c r="P85" s="7"/>
      <c r="Q85" s="7"/>
      <c r="R85" s="7"/>
      <c r="S85" s="2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9" t="s">
        <v>13</v>
      </c>
      <c r="B86" s="9"/>
      <c r="C86" s="9"/>
      <c r="D86" s="9"/>
      <c r="E86" s="88">
        <f>SUM(E81:E85)</f>
        <v>8907036.212099988</v>
      </c>
      <c r="F86" s="79"/>
      <c r="G86" s="23"/>
      <c r="H86" s="7"/>
      <c r="I86" s="7"/>
      <c r="J86" s="7"/>
      <c r="K86" s="7"/>
      <c r="L86" s="90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thickBot="1" x14ac:dyDescent="0.25">
      <c r="A87" s="9"/>
      <c r="B87" s="9"/>
      <c r="C87" s="9"/>
      <c r="D87" s="9"/>
      <c r="E87" s="88"/>
      <c r="F87" s="79"/>
      <c r="G87" s="23"/>
      <c r="H87" s="7"/>
      <c r="I87" s="7"/>
      <c r="J87" s="7"/>
      <c r="K87" s="7"/>
      <c r="L87" s="90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thickBot="1" x14ac:dyDescent="0.25">
      <c r="A88" s="9" t="s">
        <v>111</v>
      </c>
      <c r="B88" s="9"/>
      <c r="C88" s="9"/>
      <c r="D88" s="9"/>
      <c r="E88" s="91">
        <f>E77+E86</f>
        <v>590001214.44209981</v>
      </c>
      <c r="F88" s="79"/>
      <c r="G88" s="23"/>
      <c r="H88" s="9"/>
      <c r="I88" s="9"/>
      <c r="J88" s="9"/>
      <c r="K88" s="9"/>
      <c r="L88" s="91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thickBot="1" x14ac:dyDescent="0.25">
      <c r="A89" s="26"/>
      <c r="B89" s="26"/>
      <c r="C89" s="26"/>
      <c r="D89" s="26"/>
      <c r="E89" s="92"/>
      <c r="F89" s="93"/>
      <c r="G89" s="29"/>
      <c r="H89" s="30"/>
      <c r="I89" s="30"/>
      <c r="J89" s="30"/>
      <c r="K89" s="30"/>
      <c r="L89" s="94"/>
      <c r="M89" s="30"/>
      <c r="N89" s="30"/>
      <c r="O89" s="30"/>
      <c r="P89" s="30"/>
      <c r="Q89" s="30"/>
      <c r="R89" s="30"/>
      <c r="S89" s="30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thickTop="1" x14ac:dyDescent="0.2">
      <c r="A90" s="9"/>
      <c r="B90" s="9"/>
      <c r="C90" s="9"/>
      <c r="D90" s="9"/>
      <c r="E90" s="95"/>
      <c r="F90" s="79"/>
      <c r="G90" s="23"/>
      <c r="H90" s="7"/>
      <c r="I90" s="7"/>
      <c r="J90" s="7"/>
      <c r="K90" s="7"/>
      <c r="L90" s="90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16" t="s">
        <v>6</v>
      </c>
      <c r="B91" s="9"/>
      <c r="C91" s="9"/>
      <c r="D91" s="113"/>
      <c r="E91" s="95"/>
      <c r="F91" s="79"/>
      <c r="G91" s="23"/>
      <c r="H91" s="1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9"/>
      <c r="B92" s="9"/>
      <c r="C92" s="9"/>
      <c r="D92" s="9"/>
      <c r="E92" s="95"/>
      <c r="F92" s="79"/>
      <c r="G92" s="23"/>
      <c r="H92" s="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15" t="str">
        <f>"Accruals since "&amp;MONTH(B5)&amp;"/"&amp;DAY(B5)</f>
        <v>Accruals since 12/31</v>
      </c>
      <c r="B93" s="13" t="s">
        <v>112</v>
      </c>
      <c r="C93" s="15"/>
      <c r="D93" s="15"/>
      <c r="E93" s="15" t="s">
        <v>12</v>
      </c>
      <c r="F93" s="79"/>
      <c r="G93" s="2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 t="s">
        <v>11</v>
      </c>
      <c r="B94" s="96">
        <v>7153.67</v>
      </c>
      <c r="C94" s="9"/>
      <c r="D94" s="9"/>
      <c r="E94" s="79">
        <f>+B94*($B$3-$B$5)</f>
        <v>0</v>
      </c>
      <c r="F94" s="79"/>
      <c r="G94" s="23"/>
      <c r="H94" s="7"/>
      <c r="I94" s="7"/>
      <c r="J94" s="1"/>
      <c r="K94" s="7"/>
      <c r="L94" s="9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 t="s">
        <v>37</v>
      </c>
      <c r="B95" s="96">
        <v>-50137.207496590614</v>
      </c>
      <c r="C95" s="9"/>
      <c r="D95" s="9"/>
      <c r="E95" s="79">
        <f t="shared" ref="E95:E101" si="0">+B95*($B$3-$B$5)</f>
        <v>0</v>
      </c>
      <c r="F95" s="79"/>
      <c r="G95" s="23"/>
      <c r="H95" s="90"/>
      <c r="I95" s="7"/>
      <c r="J95" s="1"/>
      <c r="K95" s="7"/>
      <c r="L95" s="9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38</v>
      </c>
      <c r="B96" s="96">
        <v>0</v>
      </c>
      <c r="C96" s="9"/>
      <c r="D96" s="9"/>
      <c r="E96" s="98">
        <f>+B96</f>
        <v>0</v>
      </c>
      <c r="F96" s="79"/>
      <c r="G96" s="23"/>
      <c r="H96" s="90"/>
      <c r="I96" s="7"/>
      <c r="J96" s="1"/>
      <c r="K96" s="7"/>
      <c r="L96" s="9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7</v>
      </c>
      <c r="B97" s="99">
        <v>448.24</v>
      </c>
      <c r="C97" s="9"/>
      <c r="D97" s="9"/>
      <c r="E97" s="79">
        <f t="shared" si="0"/>
        <v>0</v>
      </c>
      <c r="F97" s="79"/>
      <c r="G97" s="23"/>
      <c r="H97" s="7"/>
      <c r="I97" s="90"/>
      <c r="J97" s="31"/>
      <c r="K97" s="97"/>
      <c r="L97" s="100"/>
      <c r="M97" s="101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 t="s">
        <v>9</v>
      </c>
      <c r="B98" s="99">
        <v>144.86000000000001</v>
      </c>
      <c r="C98" s="9"/>
      <c r="D98" s="9"/>
      <c r="E98" s="79">
        <f t="shared" si="0"/>
        <v>0</v>
      </c>
      <c r="F98" s="79"/>
      <c r="G98" s="23"/>
      <c r="H98" s="7"/>
      <c r="I98" s="90"/>
      <c r="J98" s="31"/>
      <c r="K98" s="97"/>
      <c r="L98" s="97"/>
      <c r="M98" s="102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 t="s">
        <v>8</v>
      </c>
      <c r="B99" s="99">
        <v>195.62</v>
      </c>
      <c r="C99" s="9"/>
      <c r="D99" s="9"/>
      <c r="E99" s="79">
        <f t="shared" si="0"/>
        <v>0</v>
      </c>
      <c r="F99" s="79"/>
      <c r="G99" s="23"/>
      <c r="H99" s="7"/>
      <c r="I99" s="90"/>
      <c r="J99" s="31"/>
      <c r="K99" s="97"/>
      <c r="L99" s="97"/>
      <c r="M99" s="102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 t="s">
        <v>10</v>
      </c>
      <c r="B100" s="99">
        <v>5.43</v>
      </c>
      <c r="C100" s="9"/>
      <c r="D100" s="9"/>
      <c r="E100" s="79">
        <f t="shared" si="0"/>
        <v>0</v>
      </c>
      <c r="F100" s="79"/>
      <c r="G100" s="23"/>
      <c r="H100" s="7"/>
      <c r="I100" s="90"/>
      <c r="J100" s="31"/>
      <c r="K100" s="97"/>
      <c r="L100" s="97"/>
      <c r="M100" s="103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 t="s">
        <v>113</v>
      </c>
      <c r="B101" s="99">
        <v>6.1</v>
      </c>
      <c r="C101" s="9"/>
      <c r="D101" s="9"/>
      <c r="E101" s="79">
        <f t="shared" si="0"/>
        <v>0</v>
      </c>
      <c r="F101" s="79"/>
      <c r="G101" s="23"/>
      <c r="H101" s="7"/>
      <c r="I101" s="90"/>
      <c r="J101" s="31"/>
      <c r="K101" s="97"/>
      <c r="L101" s="97"/>
      <c r="M101" s="103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104" t="str">
        <f>"TOTAL Liabilities Accrued since "&amp;MONTH(B5)&amp;"/"&amp;DAY(B5)</f>
        <v>TOTAL Liabilities Accrued since 12/31</v>
      </c>
      <c r="B102" s="105"/>
      <c r="C102" s="105"/>
      <c r="D102" s="105"/>
      <c r="E102" s="106">
        <f>SUM(E94:E101)</f>
        <v>0</v>
      </c>
      <c r="F102" s="79"/>
      <c r="G102" s="23"/>
      <c r="H102" s="7"/>
      <c r="I102" s="7"/>
      <c r="J102" s="31"/>
      <c r="K102" s="7"/>
      <c r="L102" s="97"/>
      <c r="M102" s="101"/>
      <c r="N102" s="7"/>
      <c r="O102" s="7"/>
      <c r="P102" s="7"/>
      <c r="Q102" s="7"/>
      <c r="R102" s="1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7"/>
      <c r="C103" s="7"/>
      <c r="D103" s="7"/>
      <c r="E103" s="79"/>
      <c r="F103" s="79"/>
      <c r="G103" s="23"/>
      <c r="H103" s="7"/>
      <c r="I103" s="7"/>
      <c r="J103" s="7"/>
      <c r="K103" s="7"/>
      <c r="L103" s="101"/>
      <c r="M103" s="7"/>
      <c r="N103" s="7"/>
      <c r="O103" s="7"/>
      <c r="P103" s="7"/>
      <c r="Q103" s="7"/>
      <c r="R103" s="1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107" t="s">
        <v>114</v>
      </c>
      <c r="B104" s="13"/>
      <c r="C104" s="13"/>
      <c r="D104" s="13"/>
      <c r="E104" s="108" t="s">
        <v>115</v>
      </c>
      <c r="F104" s="79"/>
      <c r="G104" s="23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1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 t="s">
        <v>11</v>
      </c>
      <c r="B105" s="109">
        <v>0</v>
      </c>
      <c r="C105" s="7"/>
      <c r="D105" s="7"/>
      <c r="E105" s="110">
        <v>503250.77</v>
      </c>
      <c r="F105" s="79"/>
      <c r="G105" s="23"/>
      <c r="H105" s="1"/>
      <c r="I105" s="7"/>
      <c r="J105" s="7"/>
      <c r="K105" s="111"/>
      <c r="L105" s="1"/>
      <c r="M105" s="7"/>
      <c r="N105" s="7"/>
      <c r="O105" s="7"/>
      <c r="P105" s="7"/>
      <c r="Q105" s="7"/>
      <c r="R105" s="1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 t="s">
        <v>37</v>
      </c>
      <c r="B106" s="109">
        <v>0</v>
      </c>
      <c r="C106" s="7"/>
      <c r="D106" s="7"/>
      <c r="E106" s="124">
        <v>-172054.79749656699</v>
      </c>
      <c r="F106" s="79"/>
      <c r="G106" s="23"/>
      <c r="H106" s="90"/>
      <c r="I106" s="7"/>
      <c r="J106" s="7"/>
      <c r="K106" s="111"/>
      <c r="L106" s="1"/>
      <c r="M106" s="7"/>
      <c r="N106" s="7"/>
      <c r="O106" s="7"/>
      <c r="P106" s="7"/>
      <c r="Q106" s="7"/>
      <c r="R106" s="1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 t="s">
        <v>38</v>
      </c>
      <c r="B107" s="109">
        <v>0</v>
      </c>
      <c r="C107" s="7"/>
      <c r="D107" s="7"/>
      <c r="E107" s="110">
        <v>0</v>
      </c>
      <c r="F107" s="79"/>
      <c r="G107" s="23"/>
      <c r="H107" s="1"/>
      <c r="I107" s="7"/>
      <c r="J107" s="7"/>
      <c r="K107" s="111"/>
      <c r="L107" s="1"/>
      <c r="M107" s="7"/>
      <c r="N107" s="7"/>
      <c r="O107" s="7"/>
      <c r="P107" s="7"/>
      <c r="Q107" s="7"/>
      <c r="R107" s="1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 t="s">
        <v>7</v>
      </c>
      <c r="B108" s="112">
        <v>0</v>
      </c>
      <c r="C108" s="7"/>
      <c r="D108" s="7"/>
      <c r="E108" s="110">
        <v>0</v>
      </c>
      <c r="F108" s="79"/>
      <c r="G108" s="23"/>
      <c r="H108" s="113"/>
      <c r="I108" s="90"/>
      <c r="J108" s="7"/>
      <c r="K108" s="111"/>
      <c r="L108" s="1"/>
      <c r="M108" s="7"/>
      <c r="N108" s="7"/>
      <c r="O108" s="7"/>
      <c r="P108" s="7"/>
      <c r="Q108" s="7"/>
      <c r="R108" s="1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 t="s">
        <v>9</v>
      </c>
      <c r="B109" s="112">
        <v>0</v>
      </c>
      <c r="C109" s="7"/>
      <c r="D109" s="7"/>
      <c r="E109" s="110">
        <v>0</v>
      </c>
      <c r="F109" s="79"/>
      <c r="G109" s="23"/>
      <c r="H109" s="1"/>
      <c r="I109" s="90"/>
      <c r="J109" s="7"/>
      <c r="K109" s="111"/>
      <c r="L109" s="1"/>
      <c r="M109" s="7"/>
      <c r="N109" s="7"/>
      <c r="O109" s="7"/>
      <c r="P109" s="7"/>
      <c r="Q109" s="7"/>
      <c r="R109" s="1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 t="s">
        <v>8</v>
      </c>
      <c r="B110" s="112">
        <v>0</v>
      </c>
      <c r="C110" s="7"/>
      <c r="D110" s="7"/>
      <c r="E110" s="110">
        <v>0</v>
      </c>
      <c r="F110" s="79"/>
      <c r="G110" s="23"/>
      <c r="H110" s="7"/>
      <c r="I110" s="90"/>
      <c r="J110" s="7"/>
      <c r="K110" s="111"/>
      <c r="L110" s="1"/>
      <c r="M110" s="7"/>
      <c r="N110" s="7"/>
      <c r="O110" s="7"/>
      <c r="P110" s="7"/>
      <c r="Q110" s="7"/>
      <c r="R110" s="1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 t="s">
        <v>10</v>
      </c>
      <c r="B111" s="112">
        <v>0</v>
      </c>
      <c r="C111" s="7"/>
      <c r="D111" s="7"/>
      <c r="E111" s="110">
        <v>0</v>
      </c>
      <c r="F111" s="79"/>
      <c r="G111" s="23"/>
      <c r="H111" s="1"/>
      <c r="I111" s="90"/>
      <c r="J111" s="7"/>
      <c r="K111" s="111"/>
      <c r="L111" s="7"/>
      <c r="M111" s="7"/>
      <c r="N111" s="7"/>
      <c r="O111" s="7"/>
      <c r="P111" s="7"/>
      <c r="Q111" s="7"/>
      <c r="R111" s="1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 t="s">
        <v>113</v>
      </c>
      <c r="B112" s="112">
        <v>0</v>
      </c>
      <c r="C112" s="7"/>
      <c r="D112" s="7"/>
      <c r="E112" s="110">
        <v>0</v>
      </c>
      <c r="F112" s="79"/>
      <c r="G112" s="23"/>
      <c r="H112" s="1"/>
      <c r="I112" s="90"/>
      <c r="J112" s="7"/>
      <c r="K112" s="111"/>
      <c r="L112" s="7"/>
      <c r="M112" s="7"/>
      <c r="N112" s="7"/>
      <c r="O112" s="7"/>
      <c r="P112" s="7"/>
      <c r="Q112" s="7"/>
      <c r="R112" s="1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104" t="str">
        <f>"TOTAL Liabilities Accrued as of "&amp;MONTH(B5)&amp;"/"&amp;DAY(B5)</f>
        <v>TOTAL Liabilities Accrued as of 12/31</v>
      </c>
      <c r="B113" s="105"/>
      <c r="C113" s="105"/>
      <c r="D113" s="105"/>
      <c r="E113" s="106">
        <f>SUM(E105:E112)</f>
        <v>331195.972503433</v>
      </c>
      <c r="F113" s="88"/>
      <c r="G113" s="23"/>
      <c r="H113" s="1"/>
      <c r="I113" s="1"/>
      <c r="J113" s="31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9"/>
      <c r="B114" s="7"/>
      <c r="C114" s="7"/>
      <c r="D114" s="7"/>
      <c r="E114" s="88"/>
      <c r="F114" s="88"/>
      <c r="G114" s="23"/>
      <c r="H114" s="1"/>
      <c r="I114" s="1"/>
      <c r="J114" s="31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 t="s">
        <v>116</v>
      </c>
      <c r="B115" s="7"/>
      <c r="C115" s="7"/>
      <c r="D115" s="7"/>
      <c r="E115" s="114">
        <v>8557371.0675999988</v>
      </c>
      <c r="F115" s="79"/>
      <c r="G115" s="23"/>
      <c r="H115" s="1"/>
      <c r="I115" s="1"/>
      <c r="J115" s="1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 t="s">
        <v>117</v>
      </c>
      <c r="B116" s="7"/>
      <c r="C116" s="7"/>
      <c r="D116" s="7"/>
      <c r="E116" s="115">
        <v>-2532.31</v>
      </c>
      <c r="F116" s="79"/>
      <c r="G116" s="23"/>
      <c r="H116" s="1"/>
      <c r="I116" s="1"/>
      <c r="J116" s="1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1"/>
      <c r="B117" s="7"/>
      <c r="C117" s="7"/>
      <c r="D117" s="7"/>
      <c r="E117" s="79"/>
      <c r="F117" s="79"/>
      <c r="G117" s="23"/>
      <c r="H117" s="1"/>
      <c r="I117" s="1"/>
      <c r="J117" s="1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9" t="s">
        <v>118</v>
      </c>
      <c r="B118" s="7"/>
      <c r="C118" s="7"/>
      <c r="D118" s="7"/>
      <c r="E118" s="116">
        <f>E102+E113+E115+E116</f>
        <v>8886034.7301034313</v>
      </c>
      <c r="F118" s="79"/>
      <c r="G118" s="23"/>
      <c r="H118" s="9"/>
      <c r="I118" s="7"/>
      <c r="J118" s="7"/>
      <c r="K118" s="7"/>
      <c r="L118" s="88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thickBot="1" x14ac:dyDescent="0.25">
      <c r="A119" s="9"/>
      <c r="B119" s="7"/>
      <c r="C119" s="7"/>
      <c r="D119" s="7"/>
      <c r="E119" s="79"/>
      <c r="F119" s="79"/>
      <c r="G119" s="23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thickBot="1" x14ac:dyDescent="0.25">
      <c r="A120" s="9" t="s">
        <v>119</v>
      </c>
      <c r="B120" s="7"/>
      <c r="C120" s="7"/>
      <c r="D120" s="7"/>
      <c r="E120" s="91">
        <f>E88-E118</f>
        <v>581115179.71199644</v>
      </c>
      <c r="F120" s="95"/>
      <c r="G120" s="23"/>
      <c r="H120" s="9"/>
      <c r="I120" s="7"/>
      <c r="J120" s="7"/>
      <c r="K120" s="7"/>
      <c r="L120" s="91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9"/>
      <c r="B121" s="7"/>
      <c r="C121" s="7"/>
      <c r="D121" s="7"/>
      <c r="E121" s="79"/>
      <c r="F121" s="79"/>
      <c r="G121" s="23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7"/>
      <c r="C122" s="7"/>
      <c r="D122" s="25"/>
      <c r="E122" s="79"/>
      <c r="F122" s="79"/>
      <c r="G122" s="2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7"/>
      <c r="C123" s="7"/>
      <c r="D123" s="7"/>
      <c r="E123" s="79"/>
      <c r="F123" s="79"/>
      <c r="G123" s="23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7"/>
      <c r="C124" s="7"/>
      <c r="D124" s="7"/>
      <c r="E124" s="117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7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7"/>
      <c r="C126" s="7"/>
      <c r="D126" s="7"/>
      <c r="E126" s="79"/>
      <c r="F126" s="7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7"/>
      <c r="C127" s="7"/>
      <c r="D127" s="1"/>
      <c r="E127" s="31"/>
      <c r="F127" s="79"/>
      <c r="G127" s="7"/>
      <c r="H127" s="88"/>
      <c r="I127" s="7"/>
      <c r="J127" s="7"/>
      <c r="K127" s="7"/>
      <c r="L127" s="90"/>
      <c r="M127" s="118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9"/>
      <c r="F128" s="79"/>
      <c r="G128" s="7"/>
      <c r="H128" s="88"/>
      <c r="I128" s="7"/>
      <c r="J128" s="7"/>
      <c r="K128" s="7"/>
      <c r="L128" s="90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9"/>
      <c r="F129" s="7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9"/>
      <c r="F130" s="7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9"/>
      <c r="F131" s="7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33"/>
      <c r="B132" s="25"/>
      <c r="C132" s="7"/>
      <c r="D132" s="7"/>
      <c r="E132" s="79"/>
      <c r="F132" s="7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9"/>
      <c r="F133" s="7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9"/>
      <c r="F134" s="7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9"/>
      <c r="F135" s="7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9"/>
      <c r="F136" s="7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9"/>
      <c r="F137" s="7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9"/>
      <c r="F138" s="7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9"/>
      <c r="F139" s="7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2">
      <c r="A154" s="7"/>
      <c r="B154" s="2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2">
      <c r="A155" s="7"/>
      <c r="B155" s="2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2">
      <c r="A156" s="7"/>
      <c r="B156" s="2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2">
      <c r="A157" s="7"/>
      <c r="B157" s="2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2">
      <c r="A158" s="7"/>
      <c r="B158" s="2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2">
      <c r="A159" s="7"/>
      <c r="B159" s="2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2">
      <c r="A160" s="7"/>
      <c r="B160" s="2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2">
      <c r="A161" s="7"/>
      <c r="B161" s="2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2">
      <c r="A162" s="7"/>
      <c r="B162" s="2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2">
      <c r="A163" s="7"/>
      <c r="B163" s="2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2">
      <c r="A164" s="7"/>
      <c r="B164" s="2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2">
      <c r="A165" s="7"/>
      <c r="B165" s="2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2">
      <c r="A166" s="7"/>
      <c r="B166" s="2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"/>
      <c r="N172" s="7"/>
      <c r="O172" s="7"/>
      <c r="P172" s="7"/>
      <c r="Q172" s="7"/>
      <c r="R172" s="7"/>
      <c r="S172" s="7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79:E7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9290-E6D9-4C9A-ABC7-5805FC2145BD}">
  <sheetPr codeName="Sheet7"/>
  <dimension ref="A1:BE503"/>
  <sheetViews>
    <sheetView showGridLines="0" topLeftCell="A10" zoomScale="80" zoomScaleNormal="80" workbookViewId="0">
      <selection activeCell="J18" sqref="J18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6.28515625" style="54" bestFit="1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28515625" style="54" bestFit="1" customWidth="1"/>
    <col min="9" max="9" width="14.85546875" style="54" bestFit="1" customWidth="1"/>
    <col min="10" max="10" width="16.42578125" style="54" bestFit="1" customWidth="1"/>
    <col min="11" max="11" width="11.570312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163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164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206805139.33995727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44903</v>
      </c>
      <c r="C4" s="5"/>
      <c r="D4" s="5"/>
      <c r="E4" s="5"/>
      <c r="F4" s="5"/>
      <c r="G4" s="5"/>
      <c r="H4" s="70">
        <f>+E101</f>
        <v>207447235.44722748</v>
      </c>
      <c r="I4" s="71" t="s">
        <v>51</v>
      </c>
      <c r="J4" s="5"/>
      <c r="K4" s="72" t="s">
        <v>52</v>
      </c>
      <c r="L4" s="73">
        <v>0.99999999999999989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4.8597438013181164E-2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44938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165</v>
      </c>
      <c r="B10" s="10">
        <v>44903</v>
      </c>
      <c r="C10" s="10">
        <v>44938</v>
      </c>
      <c r="D10" s="77">
        <v>2405260</v>
      </c>
      <c r="E10" s="78">
        <v>2412675.12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166</v>
      </c>
      <c r="B11" s="10">
        <v>44903</v>
      </c>
      <c r="C11" s="10">
        <v>44938</v>
      </c>
      <c r="D11" s="77">
        <v>173420</v>
      </c>
      <c r="E11" s="78">
        <v>173954.63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167</v>
      </c>
      <c r="B12" s="10">
        <v>44903</v>
      </c>
      <c r="C12" s="10">
        <v>44938</v>
      </c>
      <c r="D12" s="77">
        <v>16641230</v>
      </c>
      <c r="E12" s="78">
        <v>16695113.51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168</v>
      </c>
      <c r="B13" s="10">
        <v>44903</v>
      </c>
      <c r="C13" s="10">
        <v>44938</v>
      </c>
      <c r="D13" s="77">
        <v>82160</v>
      </c>
      <c r="E13" s="78">
        <v>82413.289999999994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169</v>
      </c>
      <c r="B14" s="10">
        <v>44903</v>
      </c>
      <c r="C14" s="10">
        <v>44938</v>
      </c>
      <c r="D14" s="77">
        <v>9601620</v>
      </c>
      <c r="E14" s="78">
        <v>9635490.4900000002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170</v>
      </c>
      <c r="B15" s="10">
        <v>44903</v>
      </c>
      <c r="C15" s="10">
        <v>44938</v>
      </c>
      <c r="D15" s="77">
        <v>10836150</v>
      </c>
      <c r="E15" s="78">
        <v>10870641.34</v>
      </c>
      <c r="F15" s="79"/>
      <c r="G15" s="80"/>
      <c r="H15" s="130">
        <f>H4</f>
        <v>207447235.44722748</v>
      </c>
      <c r="I15" s="131">
        <f>_xlfn.XLOOKUP(I17,$A:$A,$D:$D)+_xlfn.XLOOKUP(I18,$A:$A,$D:$D)+_xlfn.XLOOKUP(I19,$A:$A,$D:$D)</f>
        <v>3127326.46</v>
      </c>
      <c r="J15" s="131">
        <f>_xlfn.XLOOKUP(J17,$A:$A,$D:$D)+_xlfn.XLOOKUP(J18,$A:$A,$D:$D)+_xlfn.XLOOKUP(J19,$A:$A,$D:$D)</f>
        <v>3997767.5225274805</v>
      </c>
      <c r="K15" s="131">
        <f>_xlfn.XLOOKUP(K17,$A:$A,$D:$D)+_xlfn.XLOOKUP(K18,$A:$A,$D:$D)+_xlfn.XLOOKUP(K19,$A:$A,$D:$D)</f>
        <v>284897.03000000003</v>
      </c>
      <c r="L15" s="131">
        <f>_xlfn.XLOOKUP(L17,$A:$A,$E:$E)+_xlfn.XLOOKUP(L18,$A:$A,$E:$E)+_xlfn.XLOOKUP(L19,$A:$A,$E:$E)</f>
        <v>31601.079999999994</v>
      </c>
      <c r="M15" s="130">
        <f>SUMIFS($D:$D,$A:$A,$M$18)</f>
        <v>3394332.57</v>
      </c>
      <c r="N15" s="132">
        <f>_xlfn.XLOOKUP(N17,$A:$A,$D:$D)+_xlfn.XLOOKUP(N18,$A:$A,$D:$D)+_xlfn.XLOOKUP(N19,$A:$A,$D:$D)</f>
        <v>57251.69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171</v>
      </c>
      <c r="B16" s="10">
        <v>44903</v>
      </c>
      <c r="C16" s="10">
        <v>44938</v>
      </c>
      <c r="D16" s="77">
        <v>2427100</v>
      </c>
      <c r="E16" s="78">
        <v>2434970.11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172</v>
      </c>
      <c r="B17" s="10">
        <v>44903</v>
      </c>
      <c r="C17" s="10">
        <v>44938</v>
      </c>
      <c r="D17" s="77">
        <v>2211148.42</v>
      </c>
      <c r="E17" s="78">
        <v>2218104.63</v>
      </c>
      <c r="F17" s="79"/>
      <c r="G17" s="80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173</v>
      </c>
      <c r="B18" s="10">
        <v>44903</v>
      </c>
      <c r="C18" s="10">
        <v>44938</v>
      </c>
      <c r="D18" s="77">
        <v>260650</v>
      </c>
      <c r="E18" s="78">
        <v>261482.76</v>
      </c>
      <c r="F18" s="79"/>
      <c r="G18" s="80"/>
      <c r="H18" s="7"/>
      <c r="I18" s="10" t="s">
        <v>97</v>
      </c>
      <c r="J18" s="7" t="s">
        <v>109</v>
      </c>
      <c r="K18" s="79"/>
      <c r="L18" s="79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174</v>
      </c>
      <c r="B19" s="10">
        <v>44903</v>
      </c>
      <c r="C19" s="10">
        <v>44938</v>
      </c>
      <c r="D19" s="77">
        <v>803660</v>
      </c>
      <c r="E19" s="78">
        <v>806510.05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175</v>
      </c>
      <c r="B20" s="10">
        <v>44903</v>
      </c>
      <c r="C20" s="10">
        <v>44938</v>
      </c>
      <c r="D20" s="77">
        <v>79430</v>
      </c>
      <c r="E20" s="78">
        <v>79696.69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176</v>
      </c>
      <c r="B21" s="10">
        <v>44903</v>
      </c>
      <c r="C21" s="10">
        <v>44938</v>
      </c>
      <c r="D21" s="77">
        <v>1991640</v>
      </c>
      <c r="E21" s="78">
        <v>1998209.28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177</v>
      </c>
      <c r="B22" s="10">
        <v>44903</v>
      </c>
      <c r="C22" s="10">
        <v>44938</v>
      </c>
      <c r="D22" s="77">
        <v>216320</v>
      </c>
      <c r="E22" s="78">
        <v>217022.92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178</v>
      </c>
      <c r="B23" s="10">
        <v>44903</v>
      </c>
      <c r="C23" s="10">
        <v>44938</v>
      </c>
      <c r="D23" s="77">
        <v>716950</v>
      </c>
      <c r="E23" s="78">
        <v>719274.39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179</v>
      </c>
      <c r="B24" s="10">
        <v>44903</v>
      </c>
      <c r="C24" s="10">
        <v>44938</v>
      </c>
      <c r="D24" s="77">
        <v>117260</v>
      </c>
      <c r="E24" s="78">
        <v>117649.97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180</v>
      </c>
      <c r="B25" s="10">
        <v>44903</v>
      </c>
      <c r="C25" s="10">
        <v>44938</v>
      </c>
      <c r="D25" s="77">
        <v>40923037.479999997</v>
      </c>
      <c r="E25" s="78">
        <v>41052246.390000001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181</v>
      </c>
      <c r="B26" s="10">
        <v>44903</v>
      </c>
      <c r="C26" s="10">
        <v>44938</v>
      </c>
      <c r="D26" s="77">
        <v>1465020</v>
      </c>
      <c r="E26" s="78">
        <v>1470280.77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182</v>
      </c>
      <c r="B27" s="10">
        <v>44903</v>
      </c>
      <c r="C27" s="10">
        <v>44938</v>
      </c>
      <c r="D27" s="77">
        <v>7743768.6500000004</v>
      </c>
      <c r="E27" s="78">
        <v>7768172.9800000004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183</v>
      </c>
      <c r="B28" s="10">
        <v>44903</v>
      </c>
      <c r="C28" s="10">
        <v>44938</v>
      </c>
      <c r="D28" s="77">
        <v>1836250</v>
      </c>
      <c r="E28" s="78">
        <v>1841969.59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184</v>
      </c>
      <c r="B29" s="10">
        <v>44903</v>
      </c>
      <c r="C29" s="10">
        <v>44938</v>
      </c>
      <c r="D29" s="77">
        <v>51622140</v>
      </c>
      <c r="E29" s="78">
        <v>51801634.689999998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185</v>
      </c>
      <c r="B30" s="10">
        <v>44903</v>
      </c>
      <c r="C30" s="10">
        <v>44938</v>
      </c>
      <c r="D30" s="77">
        <v>1343680</v>
      </c>
      <c r="E30" s="78">
        <v>1347947.78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186</v>
      </c>
      <c r="B31" s="10">
        <v>44903</v>
      </c>
      <c r="C31" s="10">
        <v>44938</v>
      </c>
      <c r="D31" s="77">
        <v>184860</v>
      </c>
      <c r="E31" s="78">
        <v>185476.68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187</v>
      </c>
      <c r="B32" s="10">
        <v>44903</v>
      </c>
      <c r="C32" s="10">
        <v>44938</v>
      </c>
      <c r="D32" s="77">
        <v>750960</v>
      </c>
      <c r="E32" s="78">
        <v>753609.07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188</v>
      </c>
      <c r="B33" s="10">
        <v>44903</v>
      </c>
      <c r="C33" s="10">
        <v>44938</v>
      </c>
      <c r="D33" s="77">
        <v>7603440</v>
      </c>
      <c r="E33" s="78">
        <v>7629078.2599999998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189</v>
      </c>
      <c r="B34" s="10">
        <v>44903</v>
      </c>
      <c r="C34" s="10">
        <v>44938</v>
      </c>
      <c r="D34" s="77">
        <v>162370</v>
      </c>
      <c r="E34" s="78">
        <v>162942.76999999999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393</v>
      </c>
      <c r="B35" s="10">
        <v>44922</v>
      </c>
      <c r="C35" s="10">
        <v>44929</v>
      </c>
      <c r="D35" s="77">
        <v>3394332.57</v>
      </c>
      <c r="E35" s="78">
        <v>3395645.93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190</v>
      </c>
      <c r="B36" s="10">
        <v>44903</v>
      </c>
      <c r="C36" s="10">
        <v>44938</v>
      </c>
      <c r="D36" s="77">
        <v>7653209.4699999997</v>
      </c>
      <c r="E36" s="78">
        <v>7677430.6799999997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191</v>
      </c>
      <c r="B37" s="10">
        <v>44903</v>
      </c>
      <c r="C37" s="10">
        <v>44938</v>
      </c>
      <c r="D37" s="77">
        <v>358930</v>
      </c>
      <c r="E37" s="78">
        <v>359934.41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192</v>
      </c>
      <c r="B38" s="10">
        <v>44903</v>
      </c>
      <c r="C38" s="10">
        <v>44938</v>
      </c>
      <c r="D38" s="77">
        <v>2460770</v>
      </c>
      <c r="E38" s="78">
        <v>2468877.1800000002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193</v>
      </c>
      <c r="B39" s="10">
        <v>44903</v>
      </c>
      <c r="C39" s="10">
        <v>44938</v>
      </c>
      <c r="D39" s="77">
        <v>109590</v>
      </c>
      <c r="E39" s="78">
        <v>109931.08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194</v>
      </c>
      <c r="B40" s="10">
        <v>44903</v>
      </c>
      <c r="C40" s="10">
        <v>44938</v>
      </c>
      <c r="D40" s="77">
        <v>854680</v>
      </c>
      <c r="E40" s="78">
        <v>857487.2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195</v>
      </c>
      <c r="B41" s="10">
        <v>44903</v>
      </c>
      <c r="C41" s="10">
        <v>44938</v>
      </c>
      <c r="D41" s="77">
        <v>7416360</v>
      </c>
      <c r="E41" s="78">
        <v>7442561.2800000003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196</v>
      </c>
      <c r="B42" s="10">
        <v>44903</v>
      </c>
      <c r="C42" s="10">
        <v>44938</v>
      </c>
      <c r="D42" s="77">
        <v>4671240</v>
      </c>
      <c r="E42" s="78">
        <v>4687729.93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197</v>
      </c>
      <c r="B43" s="10">
        <v>44903</v>
      </c>
      <c r="C43" s="10">
        <v>44938</v>
      </c>
      <c r="D43" s="77">
        <v>2996890</v>
      </c>
      <c r="E43" s="78">
        <v>3006408.7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198</v>
      </c>
      <c r="B44" s="10">
        <v>44907</v>
      </c>
      <c r="C44" s="10">
        <v>44938</v>
      </c>
      <c r="D44" s="77">
        <v>747240</v>
      </c>
      <c r="E44" s="78">
        <v>749144.84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199</v>
      </c>
      <c r="B45" s="10">
        <v>44903</v>
      </c>
      <c r="C45" s="10">
        <v>44938</v>
      </c>
      <c r="D45" s="77">
        <v>1044810</v>
      </c>
      <c r="E45" s="78">
        <v>1048034.11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200</v>
      </c>
      <c r="B46" s="10">
        <v>44916</v>
      </c>
      <c r="C46" s="81" t="s">
        <v>92</v>
      </c>
      <c r="D46" s="77">
        <v>3786313.16</v>
      </c>
      <c r="E46" s="78">
        <v>3787778.94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201</v>
      </c>
      <c r="B47" s="10">
        <v>44867</v>
      </c>
      <c r="C47" s="81" t="s">
        <v>92</v>
      </c>
      <c r="D47" s="77">
        <v>2450124.06</v>
      </c>
      <c r="E47" s="78">
        <v>2461967.38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202</v>
      </c>
      <c r="B48" s="10">
        <v>44909</v>
      </c>
      <c r="C48" s="10">
        <v>44938</v>
      </c>
      <c r="D48" s="77">
        <v>1482180</v>
      </c>
      <c r="E48" s="78">
        <v>1486006.51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203</v>
      </c>
      <c r="B49" s="10">
        <v>44925</v>
      </c>
      <c r="C49" s="81" t="s">
        <v>92</v>
      </c>
      <c r="D49" s="77">
        <v>1700513.63</v>
      </c>
      <c r="E49" s="78">
        <v>1700721.47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96</v>
      </c>
      <c r="B50" s="10">
        <v>44926</v>
      </c>
      <c r="C50" s="10">
        <v>44926</v>
      </c>
      <c r="D50" s="77">
        <v>284897.03000000003</v>
      </c>
      <c r="E50" s="78">
        <v>284897.03000000003</v>
      </c>
      <c r="F50" s="79"/>
      <c r="G50" s="8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97</v>
      </c>
      <c r="B51" s="82">
        <v>44926</v>
      </c>
      <c r="C51" s="10">
        <v>44926</v>
      </c>
      <c r="D51" s="77">
        <v>3127326.45</v>
      </c>
      <c r="E51" s="77">
        <v>3127326.45</v>
      </c>
      <c r="F51" s="79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/>
      <c r="B52" s="7"/>
      <c r="C52" s="7"/>
      <c r="D52" s="7"/>
      <c r="E52" s="79"/>
      <c r="F52" s="79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98</v>
      </c>
      <c r="D53" s="83">
        <v>22451.09</v>
      </c>
      <c r="E53" s="84">
        <v>22451.09</v>
      </c>
      <c r="F53" s="79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99</v>
      </c>
      <c r="D54" s="83">
        <v>77.11</v>
      </c>
      <c r="E54" s="84">
        <v>77.11</v>
      </c>
      <c r="F54" s="79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100</v>
      </c>
      <c r="B55" s="7"/>
      <c r="C55" s="7" t="s">
        <v>100</v>
      </c>
      <c r="D55" s="83">
        <v>0</v>
      </c>
      <c r="E55" s="84">
        <v>0</v>
      </c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tr">
        <f>"MMF Unpaid Int Due to "&amp;MONTH($B$3)&amp;"/"&amp;DAY($B$3)</f>
        <v>MMF Unpaid Int Due to 12/31</v>
      </c>
      <c r="B56" s="7"/>
      <c r="C56" s="7" t="s">
        <v>101</v>
      </c>
      <c r="D56" s="83">
        <v>10577.72</v>
      </c>
      <c r="E56" s="84">
        <v>10577.72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13" t="str">
        <f>"MMF Unpaid Int Due to "&amp;MONTH($B$3)&amp;"/"&amp;DAY($B$3)</f>
        <v>MMF Unpaid Int Due to 12/31</v>
      </c>
      <c r="B57" s="13"/>
      <c r="C57" s="13" t="s">
        <v>102</v>
      </c>
      <c r="D57" s="85">
        <v>27.63</v>
      </c>
      <c r="E57" s="86">
        <v>27.63</v>
      </c>
      <c r="F57" s="79"/>
      <c r="G57" s="23"/>
      <c r="H57" s="13"/>
      <c r="I57" s="7"/>
      <c r="J57" s="7"/>
      <c r="K57" s="7"/>
      <c r="L57" s="87"/>
      <c r="M57" s="7"/>
      <c r="N57" s="7"/>
      <c r="O57" s="7"/>
      <c r="P57" s="7"/>
      <c r="Q57" s="7"/>
      <c r="R57" s="7"/>
      <c r="S57" s="2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9" t="s">
        <v>103</v>
      </c>
      <c r="B58" s="9"/>
      <c r="C58" s="9"/>
      <c r="D58" s="9"/>
      <c r="E58" s="88">
        <f>SUM(E10:E57)</f>
        <v>207421584.83000001</v>
      </c>
      <c r="F58" s="88"/>
      <c r="G58" s="89"/>
      <c r="H58" s="9"/>
      <c r="I58" s="9"/>
      <c r="J58" s="9"/>
      <c r="K58" s="9"/>
      <c r="L58" s="88"/>
      <c r="M58" s="9"/>
      <c r="N58" s="9"/>
      <c r="O58" s="7"/>
      <c r="P58" s="7"/>
      <c r="Q58" s="7"/>
      <c r="R58" s="7"/>
      <c r="S58" s="2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9"/>
      <c r="B59" s="9"/>
      <c r="C59" s="9"/>
      <c r="D59" s="9"/>
      <c r="E59" s="88"/>
      <c r="F59" s="88"/>
      <c r="G59" s="89"/>
      <c r="H59" s="9"/>
      <c r="I59" s="9"/>
      <c r="J59" s="9"/>
      <c r="K59" s="9"/>
      <c r="L59" s="88"/>
      <c r="M59" s="9"/>
      <c r="N59" s="9"/>
      <c r="O59" s="7"/>
      <c r="P59" s="7"/>
      <c r="Q59" s="7"/>
      <c r="R59" s="7"/>
      <c r="S59" s="25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9"/>
      <c r="B60" s="150" t="s">
        <v>104</v>
      </c>
      <c r="C60" s="151"/>
      <c r="D60" s="151"/>
      <c r="E60" s="152"/>
      <c r="F60" s="88"/>
      <c r="G60" s="89"/>
      <c r="H60" s="9"/>
      <c r="I60" s="9"/>
      <c r="J60" s="9"/>
      <c r="K60" s="9"/>
      <c r="L60" s="88"/>
      <c r="M60" s="9"/>
      <c r="N60" s="9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15" t="s">
        <v>1</v>
      </c>
      <c r="B61" s="15" t="s">
        <v>2</v>
      </c>
      <c r="C61" s="15" t="s">
        <v>3</v>
      </c>
      <c r="D61" s="15" t="s">
        <v>12</v>
      </c>
      <c r="E61" s="15" t="s">
        <v>105</v>
      </c>
      <c r="F61" s="1"/>
      <c r="G61" s="23"/>
      <c r="H61" s="1"/>
      <c r="I61" s="1"/>
      <c r="J61" s="1"/>
      <c r="K61" s="1"/>
      <c r="L61" s="1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106</v>
      </c>
      <c r="B62" s="1"/>
      <c r="C62" s="10">
        <f>$B$3</f>
        <v>44926</v>
      </c>
      <c r="D62" s="77">
        <v>0</v>
      </c>
      <c r="E62" s="77">
        <v>0</v>
      </c>
      <c r="F62" s="1"/>
      <c r="G62" s="23"/>
      <c r="H62" s="31"/>
      <c r="I62" s="1"/>
      <c r="J62" s="1"/>
      <c r="K62" s="1"/>
      <c r="L62" s="1"/>
      <c r="M62" s="7"/>
      <c r="N62" s="7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107</v>
      </c>
      <c r="B63" s="1"/>
      <c r="C63" s="10">
        <f>$B$3</f>
        <v>44926</v>
      </c>
      <c r="D63" s="77">
        <v>0.01</v>
      </c>
      <c r="E63" s="77">
        <v>0.01</v>
      </c>
      <c r="F63" s="1"/>
      <c r="G63" s="23"/>
      <c r="H63" s="31"/>
      <c r="I63" s="1"/>
      <c r="J63" s="1"/>
      <c r="K63" s="1"/>
      <c r="L63" s="1"/>
      <c r="M63" s="7"/>
      <c r="N63" s="7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108</v>
      </c>
      <c r="B64" s="1"/>
      <c r="C64" s="10">
        <f>$B$3</f>
        <v>44926</v>
      </c>
      <c r="D64" s="77">
        <v>57251.69</v>
      </c>
      <c r="E64" s="77">
        <v>57251.69</v>
      </c>
      <c r="F64" s="1"/>
      <c r="G64" s="23"/>
      <c r="H64" s="31"/>
      <c r="I64" s="1"/>
      <c r="J64" s="1"/>
      <c r="K64" s="1"/>
      <c r="L64" s="1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109</v>
      </c>
      <c r="B65" s="1"/>
      <c r="C65" s="10">
        <f>$B$3</f>
        <v>44926</v>
      </c>
      <c r="D65" s="77">
        <v>860.07252747975576</v>
      </c>
      <c r="E65" s="77">
        <v>860.07252747975576</v>
      </c>
      <c r="F65" s="1"/>
      <c r="G65" s="23"/>
      <c r="H65" s="3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110</v>
      </c>
      <c r="B66" s="1"/>
      <c r="C66" s="10">
        <f>$B$3</f>
        <v>44926</v>
      </c>
      <c r="D66" s="77">
        <v>3996907.4500000007</v>
      </c>
      <c r="E66" s="77">
        <v>3996907.4500000007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9" t="s">
        <v>13</v>
      </c>
      <c r="B67" s="9"/>
      <c r="C67" s="9"/>
      <c r="D67" s="9"/>
      <c r="E67" s="88">
        <f>SUM(E62:E66)</f>
        <v>4055019.2225274802</v>
      </c>
      <c r="F67" s="79"/>
      <c r="G67" s="23"/>
      <c r="H67" s="7"/>
      <c r="I67" s="7"/>
      <c r="J67" s="7"/>
      <c r="K67" s="7"/>
      <c r="L67" s="90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thickBot="1" x14ac:dyDescent="0.25">
      <c r="A68" s="9"/>
      <c r="B68" s="9"/>
      <c r="C68" s="9"/>
      <c r="D68" s="9"/>
      <c r="E68" s="88"/>
      <c r="F68" s="79"/>
      <c r="G68" s="23"/>
      <c r="H68" s="7"/>
      <c r="I68" s="7"/>
      <c r="J68" s="7"/>
      <c r="K68" s="7"/>
      <c r="L68" s="90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thickBot="1" x14ac:dyDescent="0.25">
      <c r="A69" s="9" t="s">
        <v>111</v>
      </c>
      <c r="B69" s="9"/>
      <c r="C69" s="9"/>
      <c r="D69" s="9"/>
      <c r="E69" s="91">
        <f>E58+E67</f>
        <v>211476604.05252749</v>
      </c>
      <c r="F69" s="79"/>
      <c r="G69" s="23"/>
      <c r="H69" s="9"/>
      <c r="I69" s="9"/>
      <c r="J69" s="9"/>
      <c r="K69" s="9"/>
      <c r="L69" s="91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thickBot="1" x14ac:dyDescent="0.25">
      <c r="A70" s="26"/>
      <c r="B70" s="26"/>
      <c r="C70" s="26"/>
      <c r="D70" s="26"/>
      <c r="E70" s="92"/>
      <c r="F70" s="93"/>
      <c r="G70" s="29"/>
      <c r="H70" s="30"/>
      <c r="I70" s="30"/>
      <c r="J70" s="30"/>
      <c r="K70" s="30"/>
      <c r="L70" s="94"/>
      <c r="M70" s="30"/>
      <c r="N70" s="30"/>
      <c r="O70" s="30"/>
      <c r="P70" s="30"/>
      <c r="Q70" s="30"/>
      <c r="R70" s="30"/>
      <c r="S70" s="3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thickTop="1" x14ac:dyDescent="0.2">
      <c r="A71" s="9"/>
      <c r="B71" s="9"/>
      <c r="C71" s="9"/>
      <c r="D71" s="9"/>
      <c r="E71" s="95"/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16" t="s">
        <v>6</v>
      </c>
      <c r="B72" s="9"/>
      <c r="C72" s="14"/>
      <c r="D72" s="113"/>
      <c r="E72" s="95"/>
      <c r="F72" s="79"/>
      <c r="G72" s="23"/>
      <c r="H72" s="1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9"/>
      <c r="B73" s="9"/>
      <c r="C73" s="9"/>
      <c r="D73" s="9"/>
      <c r="E73" s="95"/>
      <c r="F73" s="79"/>
      <c r="G73" s="23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15" t="str">
        <f>"Accruals since "&amp;MONTH(B5)&amp;"/"&amp;DAY(B5)</f>
        <v>Accruals since 12/31</v>
      </c>
      <c r="B74" s="13" t="s">
        <v>112</v>
      </c>
      <c r="C74" s="15"/>
      <c r="D74" s="15"/>
      <c r="E74" s="15" t="s">
        <v>12</v>
      </c>
      <c r="F74" s="79"/>
      <c r="G74" s="2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">
        <v>11</v>
      </c>
      <c r="B75" s="96">
        <v>1996.24</v>
      </c>
      <c r="C75" s="9"/>
      <c r="D75" s="9"/>
      <c r="E75" s="79">
        <f>+B75*($B$3-$B$5)</f>
        <v>0</v>
      </c>
      <c r="F75" s="79"/>
      <c r="G75" s="23"/>
      <c r="H75" s="7"/>
      <c r="I75" s="7"/>
      <c r="J75" s="1"/>
      <c r="K75" s="7"/>
      <c r="L75" s="9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 t="s">
        <v>37</v>
      </c>
      <c r="B76" s="96">
        <v>-2315.8756999778748</v>
      </c>
      <c r="C76" s="9"/>
      <c r="D76" s="9"/>
      <c r="E76" s="79">
        <f t="shared" ref="E76:E82" si="0">+B76*($B$3-$B$5)</f>
        <v>0</v>
      </c>
      <c r="F76" s="79"/>
      <c r="G76" s="23"/>
      <c r="H76" s="7"/>
      <c r="I76" s="7"/>
      <c r="J76" s="1"/>
      <c r="K76" s="7"/>
      <c r="L76" s="9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 t="s">
        <v>38</v>
      </c>
      <c r="B77" s="96">
        <v>0</v>
      </c>
      <c r="C77" s="9"/>
      <c r="D77" s="9"/>
      <c r="E77" s="98">
        <f>+B77</f>
        <v>0</v>
      </c>
      <c r="F77" s="79"/>
      <c r="G77" s="23"/>
      <c r="H77" s="7"/>
      <c r="I77" s="7"/>
      <c r="J77" s="1"/>
      <c r="K77" s="7"/>
      <c r="L77" s="9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 t="s">
        <v>7</v>
      </c>
      <c r="B78" s="99">
        <v>159.97999999999999</v>
      </c>
      <c r="C78" s="9"/>
      <c r="D78" s="9"/>
      <c r="E78" s="79">
        <f t="shared" si="0"/>
        <v>0</v>
      </c>
      <c r="F78" s="79"/>
      <c r="G78" s="23"/>
      <c r="H78" s="7"/>
      <c r="I78" s="90"/>
      <c r="J78" s="31"/>
      <c r="K78" s="97"/>
      <c r="L78" s="100"/>
      <c r="M78" s="101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 t="s">
        <v>9</v>
      </c>
      <c r="B79" s="99">
        <v>51.7</v>
      </c>
      <c r="C79" s="9"/>
      <c r="D79" s="9"/>
      <c r="E79" s="79">
        <f t="shared" si="0"/>
        <v>0</v>
      </c>
      <c r="F79" s="79"/>
      <c r="G79" s="23"/>
      <c r="H79" s="7"/>
      <c r="I79" s="90"/>
      <c r="J79" s="31"/>
      <c r="K79" s="97"/>
      <c r="L79" s="97"/>
      <c r="M79" s="102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 t="s">
        <v>8</v>
      </c>
      <c r="B80" s="99">
        <v>69.819999999999993</v>
      </c>
      <c r="C80" s="9"/>
      <c r="D80" s="9"/>
      <c r="E80" s="79">
        <f t="shared" si="0"/>
        <v>0</v>
      </c>
      <c r="F80" s="79"/>
      <c r="G80" s="23"/>
      <c r="H80" s="7"/>
      <c r="I80" s="90"/>
      <c r="J80" s="31"/>
      <c r="K80" s="97"/>
      <c r="L80" s="97"/>
      <c r="M80" s="102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10</v>
      </c>
      <c r="B81" s="99">
        <v>1.94</v>
      </c>
      <c r="C81" s="9"/>
      <c r="D81" s="9"/>
      <c r="E81" s="79">
        <f t="shared" si="0"/>
        <v>0</v>
      </c>
      <c r="F81" s="79"/>
      <c r="G81" s="23"/>
      <c r="H81" s="7"/>
      <c r="I81" s="90"/>
      <c r="J81" s="31"/>
      <c r="K81" s="97"/>
      <c r="L81" s="97"/>
      <c r="M81" s="103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113</v>
      </c>
      <c r="B82" s="99">
        <v>2.1800000000000002</v>
      </c>
      <c r="C82" s="9"/>
      <c r="D82" s="9"/>
      <c r="E82" s="79">
        <f t="shared" si="0"/>
        <v>0</v>
      </c>
      <c r="F82" s="79"/>
      <c r="G82" s="23"/>
      <c r="H82" s="7"/>
      <c r="I82" s="90"/>
      <c r="J82" s="31"/>
      <c r="K82" s="97"/>
      <c r="L82" s="97"/>
      <c r="M82" s="103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104" t="str">
        <f>"TOTAL Liabilities Accrued since "&amp;MONTH(B5)&amp;"/"&amp;DAY(B5)</f>
        <v>TOTAL Liabilities Accrued since 12/31</v>
      </c>
      <c r="B83" s="105"/>
      <c r="C83" s="105"/>
      <c r="D83" s="105"/>
      <c r="E83" s="106">
        <f>SUM(E75:E82)</f>
        <v>0</v>
      </c>
      <c r="F83" s="79"/>
      <c r="G83" s="23"/>
      <c r="H83" s="7"/>
      <c r="I83" s="7"/>
      <c r="J83" s="31"/>
      <c r="K83" s="7"/>
      <c r="L83" s="97"/>
      <c r="M83" s="101"/>
      <c r="N83" s="7"/>
      <c r="O83" s="7"/>
      <c r="P83" s="7"/>
      <c r="Q83" s="7"/>
      <c r="R83" s="1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7"/>
      <c r="C84" s="7"/>
      <c r="D84" s="7"/>
      <c r="E84" s="79"/>
      <c r="F84" s="79"/>
      <c r="G84" s="23"/>
      <c r="H84" s="7"/>
      <c r="I84" s="7"/>
      <c r="J84" s="7"/>
      <c r="K84" s="7"/>
      <c r="L84" s="101"/>
      <c r="M84" s="7"/>
      <c r="N84" s="7"/>
      <c r="O84" s="7"/>
      <c r="P84" s="7"/>
      <c r="Q84" s="7"/>
      <c r="R84" s="1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107" t="s">
        <v>114</v>
      </c>
      <c r="B85" s="13"/>
      <c r="C85" s="13"/>
      <c r="D85" s="13"/>
      <c r="E85" s="108" t="s">
        <v>115</v>
      </c>
      <c r="F85" s="79"/>
      <c r="G85" s="23"/>
      <c r="H85" s="7"/>
      <c r="I85" s="90"/>
      <c r="J85" s="7"/>
      <c r="K85" s="7"/>
      <c r="L85" s="7"/>
      <c r="M85" s="7"/>
      <c r="N85" s="7"/>
      <c r="O85" s="7"/>
      <c r="P85" s="7"/>
      <c r="Q85" s="7"/>
      <c r="R85" s="1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11</v>
      </c>
      <c r="B86" s="109">
        <v>0</v>
      </c>
      <c r="C86" s="7"/>
      <c r="D86" s="7"/>
      <c r="E86" s="110">
        <v>45913.52</v>
      </c>
      <c r="F86" s="79"/>
      <c r="G86" s="23"/>
      <c r="H86" s="1"/>
      <c r="I86" s="7"/>
      <c r="J86" s="7"/>
      <c r="K86" s="111"/>
      <c r="L86" s="1"/>
      <c r="M86" s="7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37</v>
      </c>
      <c r="B87" s="109">
        <v>0</v>
      </c>
      <c r="C87" s="7"/>
      <c r="D87" s="7"/>
      <c r="E87" s="110">
        <v>-14312.44</v>
      </c>
      <c r="F87" s="79"/>
      <c r="G87" s="23"/>
      <c r="H87" s="1"/>
      <c r="I87" s="7"/>
      <c r="J87" s="7"/>
      <c r="K87" s="111"/>
      <c r="L87" s="1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38</v>
      </c>
      <c r="B88" s="109">
        <v>0</v>
      </c>
      <c r="C88" s="7"/>
      <c r="D88" s="7"/>
      <c r="E88" s="110">
        <v>0</v>
      </c>
      <c r="F88" s="79"/>
      <c r="G88" s="23"/>
      <c r="H88" s="1"/>
      <c r="I88" s="7"/>
      <c r="J88" s="7"/>
      <c r="K88" s="111"/>
      <c r="L88" s="1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 t="s">
        <v>7</v>
      </c>
      <c r="B89" s="112">
        <v>0</v>
      </c>
      <c r="C89" s="7"/>
      <c r="D89" s="7"/>
      <c r="E89" s="110">
        <v>0</v>
      </c>
      <c r="F89" s="79"/>
      <c r="G89" s="23"/>
      <c r="H89" s="113"/>
      <c r="I89" s="90"/>
      <c r="J89" s="7"/>
      <c r="K89" s="111"/>
      <c r="L89" s="1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 t="s">
        <v>9</v>
      </c>
      <c r="B90" s="112">
        <v>0</v>
      </c>
      <c r="C90" s="7"/>
      <c r="D90" s="7"/>
      <c r="E90" s="110">
        <v>0</v>
      </c>
      <c r="F90" s="79"/>
      <c r="G90" s="23"/>
      <c r="H90" s="1"/>
      <c r="I90" s="90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 t="s">
        <v>8</v>
      </c>
      <c r="B91" s="112">
        <v>0</v>
      </c>
      <c r="C91" s="7"/>
      <c r="D91" s="7"/>
      <c r="E91" s="110">
        <v>0</v>
      </c>
      <c r="F91" s="79"/>
      <c r="G91" s="23"/>
      <c r="H91" s="7"/>
      <c r="I91" s="90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 t="s">
        <v>10</v>
      </c>
      <c r="B92" s="112">
        <v>0</v>
      </c>
      <c r="C92" s="7"/>
      <c r="D92" s="7"/>
      <c r="E92" s="110">
        <v>0</v>
      </c>
      <c r="F92" s="79"/>
      <c r="G92" s="23"/>
      <c r="H92" s="1"/>
      <c r="I92" s="90"/>
      <c r="J92" s="7"/>
      <c r="K92" s="111"/>
      <c r="L92" s="7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113</v>
      </c>
      <c r="B93" s="112">
        <v>0</v>
      </c>
      <c r="C93" s="7"/>
      <c r="D93" s="7"/>
      <c r="E93" s="110">
        <v>0</v>
      </c>
      <c r="F93" s="79"/>
      <c r="G93" s="23"/>
      <c r="H93" s="1"/>
      <c r="I93" s="90"/>
      <c r="J93" s="7"/>
      <c r="K93" s="111"/>
      <c r="L93" s="7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104" t="str">
        <f>"TOTAL Liabilities Accrued as of "&amp;MONTH(B5)&amp;"/"&amp;DAY(B5)</f>
        <v>TOTAL Liabilities Accrued as of 12/31</v>
      </c>
      <c r="B94" s="105"/>
      <c r="C94" s="105"/>
      <c r="D94" s="105"/>
      <c r="E94" s="106">
        <f>SUM(E86:E93)</f>
        <v>31601.079999999994</v>
      </c>
      <c r="F94" s="88"/>
      <c r="G94" s="23"/>
      <c r="H94" s="1"/>
      <c r="I94" s="1"/>
      <c r="J94" s="31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9"/>
      <c r="B95" s="7"/>
      <c r="C95" s="7"/>
      <c r="D95" s="7"/>
      <c r="E95" s="88"/>
      <c r="F95" s="88"/>
      <c r="G95" s="23"/>
      <c r="H95" s="1"/>
      <c r="I95" s="1"/>
      <c r="J95" s="31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116</v>
      </c>
      <c r="B96" s="7"/>
      <c r="C96" s="7"/>
      <c r="D96" s="7"/>
      <c r="E96" s="114">
        <v>3997767.4153</v>
      </c>
      <c r="F96" s="79"/>
      <c r="G96" s="23"/>
      <c r="H96" s="1"/>
      <c r="I96" s="1"/>
      <c r="J96" s="1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117</v>
      </c>
      <c r="B97" s="7"/>
      <c r="C97" s="7"/>
      <c r="D97" s="7"/>
      <c r="E97" s="115">
        <v>0.11</v>
      </c>
      <c r="F97" s="79"/>
      <c r="G97" s="23"/>
      <c r="H97" s="1"/>
      <c r="I97" s="1"/>
      <c r="J97" s="1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1"/>
      <c r="B98" s="7"/>
      <c r="C98" s="7"/>
      <c r="D98" s="7"/>
      <c r="E98" s="79"/>
      <c r="F98" s="79"/>
      <c r="G98" s="23"/>
      <c r="H98" s="1"/>
      <c r="I98" s="1"/>
      <c r="J98" s="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9" t="s">
        <v>118</v>
      </c>
      <c r="B99" s="7"/>
      <c r="C99" s="7"/>
      <c r="D99" s="7"/>
      <c r="E99" s="116">
        <f>E83+E94+E96+E97</f>
        <v>4029368.6052999999</v>
      </c>
      <c r="F99" s="79"/>
      <c r="G99" s="23"/>
      <c r="H99" s="9"/>
      <c r="I99" s="7"/>
      <c r="J99" s="7"/>
      <c r="K99" s="7"/>
      <c r="L99" s="88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thickBot="1" x14ac:dyDescent="0.25">
      <c r="A100" s="9"/>
      <c r="B100" s="7"/>
      <c r="C100" s="7"/>
      <c r="D100" s="7"/>
      <c r="E100" s="79"/>
      <c r="F100" s="79"/>
      <c r="G100" s="2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thickBot="1" x14ac:dyDescent="0.25">
      <c r="A101" s="9" t="s">
        <v>119</v>
      </c>
      <c r="B101" s="7"/>
      <c r="C101" s="7"/>
      <c r="D101" s="7"/>
      <c r="E101" s="91">
        <f>E69-E99</f>
        <v>207447235.44722748</v>
      </c>
      <c r="F101" s="95"/>
      <c r="G101" s="23"/>
      <c r="H101" s="9"/>
      <c r="I101" s="7"/>
      <c r="J101" s="7"/>
      <c r="K101" s="7"/>
      <c r="L101" s="91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9"/>
      <c r="B102" s="7"/>
      <c r="C102" s="7"/>
      <c r="D102" s="7"/>
      <c r="E102" s="79"/>
      <c r="F102" s="79"/>
      <c r="G102" s="2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7"/>
      <c r="C103" s="7"/>
      <c r="D103" s="25"/>
      <c r="E103" s="79"/>
      <c r="F103" s="79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7"/>
      <c r="C104" s="7"/>
      <c r="D104" s="7"/>
      <c r="E104" s="79"/>
      <c r="F104" s="79"/>
      <c r="G104" s="2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7"/>
      <c r="C105" s="7"/>
      <c r="D105" s="7"/>
      <c r="E105" s="117"/>
      <c r="F105" s="7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7"/>
      <c r="C106" s="7"/>
      <c r="D106" s="7"/>
      <c r="E106" s="79"/>
      <c r="F106" s="7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7"/>
      <c r="C107" s="7"/>
      <c r="D107" s="7"/>
      <c r="E107" s="79"/>
      <c r="F107" s="7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7"/>
      <c r="C108" s="7"/>
      <c r="D108" s="1"/>
      <c r="E108" s="31"/>
      <c r="F108" s="79"/>
      <c r="G108" s="7"/>
      <c r="H108" s="88"/>
      <c r="I108" s="7"/>
      <c r="J108" s="7"/>
      <c r="K108" s="7"/>
      <c r="L108" s="90"/>
      <c r="M108" s="118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9"/>
      <c r="F109" s="79"/>
      <c r="G109" s="7"/>
      <c r="H109" s="88"/>
      <c r="I109" s="7"/>
      <c r="J109" s="7"/>
      <c r="K109" s="7"/>
      <c r="L109" s="90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33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0:E6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3EC-142C-442F-A39C-29D42587707C}">
  <sheetPr codeName="Sheet8"/>
  <dimension ref="A1:BE503"/>
  <sheetViews>
    <sheetView showGridLines="0" topLeftCell="A4" zoomScale="80" zoomScaleNormal="80" workbookViewId="0">
      <selection activeCell="J18" sqref="J18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5.140625" style="54" bestFit="1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4.140625" style="54" bestFit="1" customWidth="1"/>
    <col min="9" max="9" width="14.85546875" style="54" bestFit="1" customWidth="1"/>
    <col min="10" max="10" width="16.42578125" style="54" bestFit="1" customWidth="1"/>
    <col min="11" max="11" width="11.570312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121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122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72928475.059154391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44903</v>
      </c>
      <c r="C4" s="5"/>
      <c r="D4" s="5"/>
      <c r="E4" s="5"/>
      <c r="F4" s="5"/>
      <c r="G4" s="5"/>
      <c r="H4" s="70">
        <f>+E101</f>
        <v>73148839.886473164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4.7295498757013513E-2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44938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123</v>
      </c>
      <c r="B10" s="10">
        <v>44903</v>
      </c>
      <c r="C10" s="10">
        <v>44938</v>
      </c>
      <c r="D10" s="77">
        <v>1536624.83</v>
      </c>
      <c r="E10" s="78">
        <v>1541362.05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124</v>
      </c>
      <c r="B11" s="10">
        <v>44903</v>
      </c>
      <c r="C11" s="10">
        <v>44938</v>
      </c>
      <c r="D11" s="77">
        <v>110791.13</v>
      </c>
      <c r="E11" s="78">
        <v>111132.69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125</v>
      </c>
      <c r="B12" s="10">
        <v>44903</v>
      </c>
      <c r="C12" s="10">
        <v>44938</v>
      </c>
      <c r="D12" s="77">
        <v>4012130.34</v>
      </c>
      <c r="E12" s="78">
        <v>4025018.57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126</v>
      </c>
      <c r="B13" s="10">
        <v>44903</v>
      </c>
      <c r="C13" s="10">
        <v>44938</v>
      </c>
      <c r="D13" s="77">
        <v>52488.75</v>
      </c>
      <c r="E13" s="78">
        <v>52650.57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127</v>
      </c>
      <c r="B14" s="10">
        <v>44903</v>
      </c>
      <c r="C14" s="10">
        <v>44938</v>
      </c>
      <c r="D14" s="77">
        <v>1960122.68</v>
      </c>
      <c r="E14" s="78">
        <v>1967037.17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128</v>
      </c>
      <c r="B15" s="10">
        <v>44903</v>
      </c>
      <c r="C15" s="10">
        <v>44938</v>
      </c>
      <c r="D15" s="77">
        <v>5741956.25</v>
      </c>
      <c r="E15" s="78">
        <v>5760087</v>
      </c>
      <c r="F15" s="79"/>
      <c r="G15" s="80"/>
      <c r="H15" s="130">
        <f>H4</f>
        <v>73148839.886473164</v>
      </c>
      <c r="I15" s="131">
        <f>_xlfn.XLOOKUP(I17,$A:$A,$D:$D)+_xlfn.XLOOKUP(I18,$A:$A,$D:$D)+_xlfn.XLOOKUP(I19,$A:$A,$D:$D)</f>
        <v>2114325.66</v>
      </c>
      <c r="J15" s="131">
        <f>_xlfn.XLOOKUP(J17,$A:$A,$D:$D)+_xlfn.XLOOKUP(J18,$A:$A,$D:$D)+_xlfn.XLOOKUP(J19,$A:$A,$D:$D)</f>
        <v>1316475.9462732</v>
      </c>
      <c r="K15" s="131">
        <f>_xlfn.XLOOKUP(K17,$A:$A,$D:$D)+_xlfn.XLOOKUP(K18,$A:$A,$D:$D)+_xlfn.XLOOKUP(K19,$A:$A,$D:$D)</f>
        <v>179390.1</v>
      </c>
      <c r="L15" s="131">
        <f>_xlfn.XLOOKUP(L17,$A:$A,$E:$E)+_xlfn.XLOOKUP(L18,$A:$A,$E:$E)+_xlfn.XLOOKUP(L19,$A:$A,$E:$E)</f>
        <v>8141.54</v>
      </c>
      <c r="M15" s="130">
        <f>SUMIFS($D:$D,$A:$A,$M$18)</f>
        <v>2241021.67</v>
      </c>
      <c r="N15" s="132">
        <f>_xlfn.XLOOKUP(N17,$A:$A,$D:$D)+_xlfn.XLOOKUP(N18,$A:$A,$D:$D)+_xlfn.XLOOKUP(N19,$A:$A,$D:$D)</f>
        <v>36575.83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129</v>
      </c>
      <c r="B16" s="10">
        <v>44903</v>
      </c>
      <c r="C16" s="10">
        <v>44938</v>
      </c>
      <c r="D16" s="77">
        <v>1550577.53</v>
      </c>
      <c r="E16" s="78">
        <v>1555605.43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130</v>
      </c>
      <c r="B17" s="10">
        <v>44903</v>
      </c>
      <c r="C17" s="10">
        <v>44938</v>
      </c>
      <c r="D17" s="77">
        <v>1412614.67</v>
      </c>
      <c r="E17" s="78">
        <v>1417058.71</v>
      </c>
      <c r="F17" s="79"/>
      <c r="G17" s="80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131</v>
      </c>
      <c r="B18" s="10">
        <v>44903</v>
      </c>
      <c r="C18" s="10">
        <v>44938</v>
      </c>
      <c r="D18" s="77">
        <v>166518.91</v>
      </c>
      <c r="E18" s="78">
        <v>167050.92000000001</v>
      </c>
      <c r="F18" s="79"/>
      <c r="G18" s="80"/>
      <c r="H18" s="7"/>
      <c r="I18" s="10" t="s">
        <v>97</v>
      </c>
      <c r="J18" s="7" t="s">
        <v>109</v>
      </c>
      <c r="K18" s="79"/>
      <c r="L18" s="7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132</v>
      </c>
      <c r="B19" s="10">
        <v>44903</v>
      </c>
      <c r="C19" s="10">
        <v>44938</v>
      </c>
      <c r="D19" s="77">
        <v>199857.09</v>
      </c>
      <c r="E19" s="78">
        <v>200560.93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133</v>
      </c>
      <c r="B20" s="10">
        <v>44903</v>
      </c>
      <c r="C20" s="10">
        <v>44938</v>
      </c>
      <c r="D20" s="77">
        <v>50744.66</v>
      </c>
      <c r="E20" s="78">
        <v>50915.040000000001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134</v>
      </c>
      <c r="B21" s="10">
        <v>44903</v>
      </c>
      <c r="C21" s="10">
        <v>44938</v>
      </c>
      <c r="D21" s="77">
        <v>241925.21</v>
      </c>
      <c r="E21" s="78">
        <v>242723.19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135</v>
      </c>
      <c r="B22" s="10">
        <v>44903</v>
      </c>
      <c r="C22" s="10">
        <v>44938</v>
      </c>
      <c r="D22" s="77">
        <v>138198.23000000001</v>
      </c>
      <c r="E22" s="78">
        <v>138647.29999999999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136</v>
      </c>
      <c r="B23" s="10">
        <v>44903</v>
      </c>
      <c r="C23" s="10">
        <v>44938</v>
      </c>
      <c r="D23" s="77">
        <v>458030.8</v>
      </c>
      <c r="E23" s="78">
        <v>459515.76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137</v>
      </c>
      <c r="B24" s="10">
        <v>44903</v>
      </c>
      <c r="C24" s="10">
        <v>44938</v>
      </c>
      <c r="D24" s="77">
        <v>74912.740000000005</v>
      </c>
      <c r="E24" s="78">
        <v>75161.88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138</v>
      </c>
      <c r="B25" s="10">
        <v>44903</v>
      </c>
      <c r="C25" s="10">
        <v>44938</v>
      </c>
      <c r="D25" s="77">
        <v>14717521.51</v>
      </c>
      <c r="E25" s="78">
        <v>14763116.460000001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139</v>
      </c>
      <c r="B26" s="10">
        <v>44903</v>
      </c>
      <c r="C26" s="10">
        <v>44938</v>
      </c>
      <c r="D26" s="77">
        <v>245351.7</v>
      </c>
      <c r="E26" s="78">
        <v>246230.62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140</v>
      </c>
      <c r="B27" s="10">
        <v>44903</v>
      </c>
      <c r="C27" s="10">
        <v>44938</v>
      </c>
      <c r="D27" s="77">
        <v>2887644.36</v>
      </c>
      <c r="E27" s="78">
        <v>2896580.98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141</v>
      </c>
      <c r="B28" s="10">
        <v>44903</v>
      </c>
      <c r="C28" s="10">
        <v>44938</v>
      </c>
      <c r="D28" s="77">
        <v>1173107</v>
      </c>
      <c r="E28" s="78">
        <v>1176761.02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142</v>
      </c>
      <c r="B29" s="10">
        <v>44903</v>
      </c>
      <c r="C29" s="10">
        <v>44938</v>
      </c>
      <c r="D29" s="77">
        <v>14070645.77</v>
      </c>
      <c r="E29" s="78">
        <v>14118253.460000001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143</v>
      </c>
      <c r="B30" s="10">
        <v>44903</v>
      </c>
      <c r="C30" s="10">
        <v>44938</v>
      </c>
      <c r="D30" s="77">
        <v>858423.64</v>
      </c>
      <c r="E30" s="78">
        <v>861150.16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144</v>
      </c>
      <c r="B31" s="10">
        <v>44903</v>
      </c>
      <c r="C31" s="10">
        <v>44938</v>
      </c>
      <c r="D31" s="77">
        <v>118099.69</v>
      </c>
      <c r="E31" s="78">
        <v>118493.66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145</v>
      </c>
      <c r="B32" s="10">
        <v>44903</v>
      </c>
      <c r="C32" s="10">
        <v>44938</v>
      </c>
      <c r="D32" s="77">
        <v>91219.38</v>
      </c>
      <c r="E32" s="78">
        <v>91541.16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146</v>
      </c>
      <c r="B33" s="10">
        <v>44903</v>
      </c>
      <c r="C33" s="10">
        <v>44938</v>
      </c>
      <c r="D33" s="77">
        <v>2905495.65</v>
      </c>
      <c r="E33" s="78">
        <v>2914879.47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147</v>
      </c>
      <c r="B34" s="10">
        <v>44903</v>
      </c>
      <c r="C34" s="10">
        <v>44938</v>
      </c>
      <c r="D34" s="77">
        <v>103731.73</v>
      </c>
      <c r="E34" s="78">
        <v>104097.65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393</v>
      </c>
      <c r="B35" s="10">
        <v>44922</v>
      </c>
      <c r="C35" s="10">
        <v>44929</v>
      </c>
      <c r="D35" s="77">
        <v>2241021.67</v>
      </c>
      <c r="E35" s="78">
        <v>2241888.7799999998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148</v>
      </c>
      <c r="B36" s="10">
        <v>44903</v>
      </c>
      <c r="C36" s="10">
        <v>44938</v>
      </c>
      <c r="D36" s="77">
        <v>2626968.84</v>
      </c>
      <c r="E36" s="78">
        <v>2635117.7400000002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149</v>
      </c>
      <c r="B37" s="10">
        <v>44903</v>
      </c>
      <c r="C37" s="10">
        <v>44938</v>
      </c>
      <c r="D37" s="77">
        <v>229306.08</v>
      </c>
      <c r="E37" s="78">
        <v>229947.76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150</v>
      </c>
      <c r="B38" s="10">
        <v>44903</v>
      </c>
      <c r="C38" s="10">
        <v>44938</v>
      </c>
      <c r="D38" s="77">
        <v>580531.06000000006</v>
      </c>
      <c r="E38" s="78">
        <v>582398.85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151</v>
      </c>
      <c r="B39" s="10">
        <v>44903</v>
      </c>
      <c r="C39" s="10">
        <v>44938</v>
      </c>
      <c r="D39" s="77">
        <v>70012.69</v>
      </c>
      <c r="E39" s="78">
        <v>70230.59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152</v>
      </c>
      <c r="B40" s="10">
        <v>44903</v>
      </c>
      <c r="C40" s="10">
        <v>44938</v>
      </c>
      <c r="D40" s="77">
        <v>364789.71</v>
      </c>
      <c r="E40" s="78">
        <v>365961.17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153</v>
      </c>
      <c r="B41" s="10">
        <v>44903</v>
      </c>
      <c r="C41" s="10">
        <v>44938</v>
      </c>
      <c r="D41" s="77">
        <v>900867.87</v>
      </c>
      <c r="E41" s="78">
        <v>904050.55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154</v>
      </c>
      <c r="B42" s="10">
        <v>44903</v>
      </c>
      <c r="C42" s="10">
        <v>44938</v>
      </c>
      <c r="D42" s="77">
        <v>567417.17000000004</v>
      </c>
      <c r="E42" s="78">
        <v>569420.21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155</v>
      </c>
      <c r="B43" s="10">
        <v>44903</v>
      </c>
      <c r="C43" s="10">
        <v>44938</v>
      </c>
      <c r="D43" s="77">
        <v>1914593.67</v>
      </c>
      <c r="E43" s="78">
        <v>1920674.79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156</v>
      </c>
      <c r="B44" s="10">
        <v>44907</v>
      </c>
      <c r="C44" s="10">
        <v>44938</v>
      </c>
      <c r="D44" s="77">
        <v>477381.88</v>
      </c>
      <c r="E44" s="78">
        <v>478598.8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157</v>
      </c>
      <c r="B45" s="10">
        <v>44903</v>
      </c>
      <c r="C45" s="10">
        <v>44938</v>
      </c>
      <c r="D45" s="77">
        <v>667487.5</v>
      </c>
      <c r="E45" s="78">
        <v>669547.26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158</v>
      </c>
      <c r="B46" s="10">
        <v>44916</v>
      </c>
      <c r="C46" s="81" t="s">
        <v>92</v>
      </c>
      <c r="D46" s="77">
        <v>2555247.15</v>
      </c>
      <c r="E46" s="78">
        <v>2556249.46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159</v>
      </c>
      <c r="B47" s="10">
        <v>44867</v>
      </c>
      <c r="C47" s="81" t="s">
        <v>92</v>
      </c>
      <c r="D47" s="77">
        <v>1217702.8600000001</v>
      </c>
      <c r="E47" s="78">
        <v>1222455.81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160</v>
      </c>
      <c r="B48" s="10">
        <v>44909</v>
      </c>
      <c r="C48" s="10">
        <v>44938</v>
      </c>
      <c r="D48" s="77">
        <v>180040.93</v>
      </c>
      <c r="E48" s="78">
        <v>180505.74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161</v>
      </c>
      <c r="B49" s="10">
        <v>44925</v>
      </c>
      <c r="C49" s="81" t="s">
        <v>92</v>
      </c>
      <c r="D49" s="77">
        <v>1122415.98</v>
      </c>
      <c r="E49" s="78">
        <v>1122553.1599999999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96</v>
      </c>
      <c r="B50" s="10">
        <v>44926</v>
      </c>
      <c r="C50" s="10">
        <v>44926</v>
      </c>
      <c r="D50" s="77">
        <v>179390.1</v>
      </c>
      <c r="E50" s="78">
        <v>179390.1</v>
      </c>
      <c r="F50" s="79"/>
      <c r="G50" s="8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97</v>
      </c>
      <c r="B51" s="82">
        <v>44926</v>
      </c>
      <c r="C51" s="10">
        <v>44926</v>
      </c>
      <c r="D51" s="77">
        <v>2114325.66</v>
      </c>
      <c r="E51" s="77">
        <v>2114325.66</v>
      </c>
      <c r="F51" s="79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/>
      <c r="B52" s="7"/>
      <c r="C52" s="7"/>
      <c r="D52" s="7"/>
      <c r="E52" s="79"/>
      <c r="F52" s="79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98</v>
      </c>
      <c r="D53" s="83">
        <v>17472.59</v>
      </c>
      <c r="E53" s="84">
        <v>17472.59</v>
      </c>
      <c r="F53" s="79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99</v>
      </c>
      <c r="D54" s="83">
        <v>26.52</v>
      </c>
      <c r="E54" s="84">
        <v>26.52</v>
      </c>
      <c r="F54" s="79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100</v>
      </c>
      <c r="B55" s="7"/>
      <c r="C55" s="7" t="s">
        <v>100</v>
      </c>
      <c r="D55" s="83">
        <v>0</v>
      </c>
      <c r="E55" s="84">
        <v>0</v>
      </c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tr">
        <f>"MMF Unpaid Int Due to "&amp;MONTH($B$3)&amp;"/"&amp;DAY($B$3)</f>
        <v>MMF Unpaid Int Due to 12/31</v>
      </c>
      <c r="B56" s="7"/>
      <c r="C56" s="7" t="s">
        <v>101</v>
      </c>
      <c r="D56" s="83">
        <v>3950.85</v>
      </c>
      <c r="E56" s="84">
        <v>3950.85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13" t="str">
        <f>"MMF Unpaid Int Due to "&amp;MONTH($B$3)&amp;"/"&amp;DAY($B$3)</f>
        <v>MMF Unpaid Int Due to 12/31</v>
      </c>
      <c r="B57" s="13"/>
      <c r="C57" s="13" t="s">
        <v>102</v>
      </c>
      <c r="D57" s="85">
        <v>7.36</v>
      </c>
      <c r="E57" s="86">
        <v>7.36</v>
      </c>
      <c r="F57" s="79"/>
      <c r="G57" s="23"/>
      <c r="H57" s="13"/>
      <c r="I57" s="7"/>
      <c r="J57" s="7"/>
      <c r="K57" s="7"/>
      <c r="L57" s="87"/>
      <c r="M57" s="7"/>
      <c r="N57" s="7"/>
      <c r="O57" s="7"/>
      <c r="P57" s="7"/>
      <c r="Q57" s="7"/>
      <c r="R57" s="7"/>
      <c r="S57" s="2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9" t="s">
        <v>103</v>
      </c>
      <c r="B58" s="9"/>
      <c r="C58" s="9"/>
      <c r="D58" s="9"/>
      <c r="E58" s="88">
        <f>SUM(E10:E57)</f>
        <v>73120405.599999964</v>
      </c>
      <c r="F58" s="88"/>
      <c r="G58" s="89"/>
      <c r="H58" s="9"/>
      <c r="I58" s="9"/>
      <c r="J58" s="9"/>
      <c r="K58" s="9"/>
      <c r="L58" s="88"/>
      <c r="M58" s="9"/>
      <c r="N58" s="9"/>
      <c r="O58" s="7"/>
      <c r="P58" s="7"/>
      <c r="Q58" s="7"/>
      <c r="R58" s="7"/>
      <c r="S58" s="2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9"/>
      <c r="B59" s="9"/>
      <c r="C59" s="9"/>
      <c r="D59" s="9"/>
      <c r="E59" s="88"/>
      <c r="F59" s="88"/>
      <c r="G59" s="89"/>
      <c r="H59" s="9"/>
      <c r="I59" s="9"/>
      <c r="J59" s="9"/>
      <c r="K59" s="9"/>
      <c r="L59" s="88"/>
      <c r="M59" s="9"/>
      <c r="N59" s="9"/>
      <c r="O59" s="7"/>
      <c r="P59" s="7"/>
      <c r="Q59" s="7"/>
      <c r="R59" s="7"/>
      <c r="S59" s="25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9"/>
      <c r="B60" s="150" t="s">
        <v>104</v>
      </c>
      <c r="C60" s="151"/>
      <c r="D60" s="151"/>
      <c r="E60" s="152"/>
      <c r="F60" s="88"/>
      <c r="G60" s="89"/>
      <c r="H60" s="9"/>
      <c r="I60" s="9"/>
      <c r="J60" s="9"/>
      <c r="K60" s="9"/>
      <c r="L60" s="88"/>
      <c r="M60" s="9"/>
      <c r="N60" s="9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15" t="s">
        <v>1</v>
      </c>
      <c r="B61" s="15" t="s">
        <v>2</v>
      </c>
      <c r="C61" s="15" t="s">
        <v>3</v>
      </c>
      <c r="D61" s="15" t="s">
        <v>12</v>
      </c>
      <c r="E61" s="15" t="s">
        <v>105</v>
      </c>
      <c r="F61" s="1"/>
      <c r="G61" s="23"/>
      <c r="H61" s="1"/>
      <c r="I61" s="1"/>
      <c r="J61" s="1"/>
      <c r="K61" s="1"/>
      <c r="L61" s="1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106</v>
      </c>
      <c r="B62" s="1"/>
      <c r="C62" s="10">
        <f>$B$3</f>
        <v>44926</v>
      </c>
      <c r="D62" s="77">
        <v>0</v>
      </c>
      <c r="E62" s="77">
        <v>0</v>
      </c>
      <c r="F62" s="1"/>
      <c r="G62" s="23"/>
      <c r="H62" s="31"/>
      <c r="I62" s="1"/>
      <c r="J62" s="1"/>
      <c r="K62" s="1"/>
      <c r="L62" s="1"/>
      <c r="M62" s="7"/>
      <c r="N62" s="7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107</v>
      </c>
      <c r="B63" s="1"/>
      <c r="C63" s="10">
        <f>$B$3</f>
        <v>44926</v>
      </c>
      <c r="D63" s="77">
        <v>0</v>
      </c>
      <c r="E63" s="77">
        <v>0</v>
      </c>
      <c r="F63" s="1"/>
      <c r="G63" s="23"/>
      <c r="H63" s="31"/>
      <c r="I63" s="1"/>
      <c r="J63" s="1"/>
      <c r="K63" s="1"/>
      <c r="L63" s="1"/>
      <c r="M63" s="7"/>
      <c r="N63" s="7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108</v>
      </c>
      <c r="B64" s="1"/>
      <c r="C64" s="10">
        <f>$B$3</f>
        <v>44926</v>
      </c>
      <c r="D64" s="77">
        <v>36575.83</v>
      </c>
      <c r="E64" s="77">
        <v>36575.83</v>
      </c>
      <c r="F64" s="1"/>
      <c r="G64" s="23"/>
      <c r="H64" s="31"/>
      <c r="I64" s="1"/>
      <c r="J64" s="1"/>
      <c r="K64" s="1"/>
      <c r="L64" s="1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109</v>
      </c>
      <c r="B65" s="1"/>
      <c r="C65" s="10">
        <f>$B$3</f>
        <v>44926</v>
      </c>
      <c r="D65" s="77">
        <v>549.46627320085611</v>
      </c>
      <c r="E65" s="77">
        <v>549.46627320085611</v>
      </c>
      <c r="F65" s="1"/>
      <c r="G65" s="23"/>
      <c r="H65" s="3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110</v>
      </c>
      <c r="B66" s="1"/>
      <c r="C66" s="10">
        <f>$B$3</f>
        <v>44926</v>
      </c>
      <c r="D66" s="77">
        <v>1315926.4799999991</v>
      </c>
      <c r="E66" s="77">
        <v>1315926.4799999991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9" t="s">
        <v>13</v>
      </c>
      <c r="B67" s="9"/>
      <c r="C67" s="9"/>
      <c r="D67" s="9"/>
      <c r="E67" s="88">
        <f>SUM(E62:E66)</f>
        <v>1353051.7762731998</v>
      </c>
      <c r="F67" s="79"/>
      <c r="G67" s="23"/>
      <c r="H67" s="7"/>
      <c r="I67" s="7"/>
      <c r="J67" s="7"/>
      <c r="K67" s="7"/>
      <c r="L67" s="90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thickBot="1" x14ac:dyDescent="0.25">
      <c r="A68" s="9"/>
      <c r="B68" s="9"/>
      <c r="C68" s="9"/>
      <c r="D68" s="9"/>
      <c r="E68" s="88"/>
      <c r="F68" s="79"/>
      <c r="G68" s="23"/>
      <c r="H68" s="7"/>
      <c r="I68" s="7"/>
      <c r="J68" s="7"/>
      <c r="K68" s="7"/>
      <c r="L68" s="90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thickBot="1" x14ac:dyDescent="0.25">
      <c r="A69" s="9" t="s">
        <v>111</v>
      </c>
      <c r="B69" s="9"/>
      <c r="C69" s="9"/>
      <c r="D69" s="9"/>
      <c r="E69" s="91">
        <f>E58+E67</f>
        <v>74473457.37627317</v>
      </c>
      <c r="F69" s="79"/>
      <c r="G69" s="23"/>
      <c r="H69" s="9"/>
      <c r="I69" s="9"/>
      <c r="J69" s="9"/>
      <c r="K69" s="9"/>
      <c r="L69" s="91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thickBot="1" x14ac:dyDescent="0.25">
      <c r="A70" s="26"/>
      <c r="B70" s="26"/>
      <c r="C70" s="26"/>
      <c r="D70" s="26"/>
      <c r="E70" s="92"/>
      <c r="F70" s="93"/>
      <c r="G70" s="29"/>
      <c r="H70" s="30"/>
      <c r="I70" s="30"/>
      <c r="J70" s="30"/>
      <c r="K70" s="30"/>
      <c r="L70" s="94"/>
      <c r="M70" s="30"/>
      <c r="N70" s="30"/>
      <c r="O70" s="30"/>
      <c r="P70" s="30"/>
      <c r="Q70" s="30"/>
      <c r="R70" s="30"/>
      <c r="S70" s="3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thickTop="1" x14ac:dyDescent="0.2">
      <c r="A71" s="9"/>
      <c r="B71" s="9"/>
      <c r="C71" s="9"/>
      <c r="D71" s="9"/>
      <c r="E71" s="95"/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16" t="s">
        <v>6</v>
      </c>
      <c r="B72" s="9"/>
      <c r="C72" s="9"/>
      <c r="D72" s="9"/>
      <c r="E72" s="95"/>
      <c r="F72" s="79"/>
      <c r="G72" s="23"/>
      <c r="H72" s="1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9"/>
      <c r="B73" s="9"/>
      <c r="C73" s="14"/>
      <c r="D73" s="113"/>
      <c r="E73" s="95"/>
      <c r="F73" s="79"/>
      <c r="G73" s="23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15" t="str">
        <f>"Accruals since "&amp;MONTH(B5)&amp;"/"&amp;DAY(B5)</f>
        <v>Accruals since 12/31</v>
      </c>
      <c r="B74" s="13" t="s">
        <v>112</v>
      </c>
      <c r="C74" s="15"/>
      <c r="D74" s="15"/>
      <c r="E74" s="15" t="s">
        <v>12</v>
      </c>
      <c r="F74" s="79"/>
      <c r="G74" s="2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">
        <v>11</v>
      </c>
      <c r="B75" s="96">
        <v>557.09</v>
      </c>
      <c r="C75" s="9"/>
      <c r="D75" s="9"/>
      <c r="E75" s="79">
        <f>+B75*($B$3-$B$5)</f>
        <v>0</v>
      </c>
      <c r="F75" s="79"/>
      <c r="G75" s="23"/>
      <c r="H75" s="90"/>
      <c r="I75" s="7"/>
      <c r="J75" s="1"/>
      <c r="K75" s="7"/>
      <c r="L75" s="9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 t="s">
        <v>37</v>
      </c>
      <c r="B76" s="96">
        <v>-678.82</v>
      </c>
      <c r="C76" s="9"/>
      <c r="D76" s="9"/>
      <c r="E76" s="79">
        <f t="shared" ref="E76:E82" si="0">+B76*($B$3-$B$5)</f>
        <v>0</v>
      </c>
      <c r="F76" s="79"/>
      <c r="G76" s="23"/>
      <c r="H76" s="90"/>
      <c r="I76" s="7"/>
      <c r="J76" s="1"/>
      <c r="K76" s="7"/>
      <c r="L76" s="9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 t="s">
        <v>38</v>
      </c>
      <c r="B77" s="96">
        <v>0</v>
      </c>
      <c r="C77" s="9"/>
      <c r="D77" s="9"/>
      <c r="E77" s="98">
        <f>+B77</f>
        <v>0</v>
      </c>
      <c r="F77" s="79"/>
      <c r="G77" s="23"/>
      <c r="H77" s="7"/>
      <c r="I77" s="7"/>
      <c r="J77" s="1"/>
      <c r="K77" s="7"/>
      <c r="L77" s="9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 t="s">
        <v>7</v>
      </c>
      <c r="B78" s="99">
        <v>56.41</v>
      </c>
      <c r="C78" s="9"/>
      <c r="D78" s="9"/>
      <c r="E78" s="79">
        <f t="shared" si="0"/>
        <v>0</v>
      </c>
      <c r="F78" s="79"/>
      <c r="G78" s="23"/>
      <c r="H78" s="7"/>
      <c r="I78" s="90"/>
      <c r="J78" s="31"/>
      <c r="K78" s="97"/>
      <c r="L78" s="100"/>
      <c r="M78" s="101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 t="s">
        <v>9</v>
      </c>
      <c r="B79" s="99">
        <v>18.23</v>
      </c>
      <c r="C79" s="9"/>
      <c r="D79" s="9"/>
      <c r="E79" s="79">
        <f t="shared" si="0"/>
        <v>0</v>
      </c>
      <c r="F79" s="79"/>
      <c r="G79" s="23"/>
      <c r="H79" s="7"/>
      <c r="I79" s="90"/>
      <c r="J79" s="31"/>
      <c r="K79" s="97"/>
      <c r="L79" s="97"/>
      <c r="M79" s="102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 t="s">
        <v>8</v>
      </c>
      <c r="B80" s="99">
        <v>24.62</v>
      </c>
      <c r="C80" s="9"/>
      <c r="D80" s="9"/>
      <c r="E80" s="79">
        <f t="shared" si="0"/>
        <v>0</v>
      </c>
      <c r="F80" s="79"/>
      <c r="G80" s="23"/>
      <c r="H80" s="7"/>
      <c r="I80" s="90"/>
      <c r="J80" s="31"/>
      <c r="K80" s="97"/>
      <c r="L80" s="97"/>
      <c r="M80" s="102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10</v>
      </c>
      <c r="B81" s="99">
        <v>0.68</v>
      </c>
      <c r="C81" s="9"/>
      <c r="D81" s="9"/>
      <c r="E81" s="79">
        <f t="shared" si="0"/>
        <v>0</v>
      </c>
      <c r="F81" s="79"/>
      <c r="G81" s="23"/>
      <c r="H81" s="7"/>
      <c r="I81" s="90"/>
      <c r="J81" s="31"/>
      <c r="K81" s="97"/>
      <c r="L81" s="97"/>
      <c r="M81" s="103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113</v>
      </c>
      <c r="B82" s="99">
        <v>0.77</v>
      </c>
      <c r="C82" s="9"/>
      <c r="D82" s="9"/>
      <c r="E82" s="79">
        <f t="shared" si="0"/>
        <v>0</v>
      </c>
      <c r="F82" s="79"/>
      <c r="G82" s="23"/>
      <c r="H82" s="7"/>
      <c r="I82" s="90"/>
      <c r="J82" s="31"/>
      <c r="K82" s="97"/>
      <c r="L82" s="97"/>
      <c r="M82" s="103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104" t="str">
        <f>"TOTAL Liabilities Accrued since "&amp;MONTH(B5)&amp;"/"&amp;DAY(B5)</f>
        <v>TOTAL Liabilities Accrued since 12/31</v>
      </c>
      <c r="B83" s="105"/>
      <c r="C83" s="105"/>
      <c r="D83" s="105"/>
      <c r="E83" s="106">
        <f>SUM(E75:E82)</f>
        <v>0</v>
      </c>
      <c r="F83" s="79"/>
      <c r="G83" s="23"/>
      <c r="H83" s="7"/>
      <c r="I83" s="7"/>
      <c r="J83" s="31"/>
      <c r="K83" s="7"/>
      <c r="L83" s="97"/>
      <c r="M83" s="101"/>
      <c r="N83" s="7"/>
      <c r="O83" s="7"/>
      <c r="P83" s="7"/>
      <c r="Q83" s="7"/>
      <c r="R83" s="1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7"/>
      <c r="C84" s="7"/>
      <c r="D84" s="7"/>
      <c r="E84" s="79"/>
      <c r="F84" s="79"/>
      <c r="G84" s="23"/>
      <c r="H84" s="7"/>
      <c r="I84" s="7"/>
      <c r="J84" s="7"/>
      <c r="K84" s="7"/>
      <c r="L84" s="101"/>
      <c r="M84" s="7"/>
      <c r="N84" s="7"/>
      <c r="O84" s="7"/>
      <c r="P84" s="7"/>
      <c r="Q84" s="7"/>
      <c r="R84" s="1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107" t="s">
        <v>114</v>
      </c>
      <c r="B85" s="13"/>
      <c r="C85" s="13"/>
      <c r="D85" s="13"/>
      <c r="E85" s="108" t="s">
        <v>115</v>
      </c>
      <c r="F85" s="79"/>
      <c r="G85" s="23"/>
      <c r="H85" s="7"/>
      <c r="I85" s="90"/>
      <c r="J85" s="7"/>
      <c r="K85" s="7"/>
      <c r="L85" s="7"/>
      <c r="M85" s="7"/>
      <c r="N85" s="7"/>
      <c r="O85" s="7"/>
      <c r="P85" s="7"/>
      <c r="Q85" s="7"/>
      <c r="R85" s="1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11</v>
      </c>
      <c r="B86" s="109">
        <v>0</v>
      </c>
      <c r="C86" s="7"/>
      <c r="D86" s="7"/>
      <c r="E86" s="110">
        <v>12813.07</v>
      </c>
      <c r="F86" s="79"/>
      <c r="G86" s="23"/>
      <c r="H86" s="1"/>
      <c r="I86" s="7"/>
      <c r="J86" s="7"/>
      <c r="K86" s="111"/>
      <c r="L86" s="1"/>
      <c r="M86" s="7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37</v>
      </c>
      <c r="B87" s="109">
        <v>0</v>
      </c>
      <c r="C87" s="7"/>
      <c r="D87" s="7"/>
      <c r="E87" s="110">
        <v>-4671.53</v>
      </c>
      <c r="F87" s="79"/>
      <c r="G87" s="23"/>
      <c r="H87" s="1"/>
      <c r="I87" s="7"/>
      <c r="J87" s="7"/>
      <c r="K87" s="111"/>
      <c r="L87" s="1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38</v>
      </c>
      <c r="B88" s="109">
        <v>0</v>
      </c>
      <c r="C88" s="7"/>
      <c r="D88" s="7"/>
      <c r="E88" s="110">
        <v>0</v>
      </c>
      <c r="F88" s="79"/>
      <c r="G88" s="23"/>
      <c r="H88" s="1"/>
      <c r="I88" s="7"/>
      <c r="J88" s="7"/>
      <c r="K88" s="111"/>
      <c r="L88" s="1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 t="s">
        <v>7</v>
      </c>
      <c r="B89" s="112">
        <v>0</v>
      </c>
      <c r="C89" s="7"/>
      <c r="D89" s="7"/>
      <c r="E89" s="110">
        <v>0</v>
      </c>
      <c r="F89" s="79"/>
      <c r="G89" s="23"/>
      <c r="H89" s="113"/>
      <c r="I89" s="90"/>
      <c r="J89" s="7"/>
      <c r="K89" s="111"/>
      <c r="L89" s="1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 t="s">
        <v>9</v>
      </c>
      <c r="B90" s="112">
        <v>0</v>
      </c>
      <c r="C90" s="7"/>
      <c r="D90" s="7"/>
      <c r="E90" s="110">
        <v>0</v>
      </c>
      <c r="F90" s="79"/>
      <c r="G90" s="23"/>
      <c r="H90" s="1"/>
      <c r="I90" s="90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 t="s">
        <v>8</v>
      </c>
      <c r="B91" s="112">
        <v>0</v>
      </c>
      <c r="C91" s="7"/>
      <c r="D91" s="7"/>
      <c r="E91" s="110">
        <v>0</v>
      </c>
      <c r="F91" s="79"/>
      <c r="G91" s="23"/>
      <c r="H91" s="7"/>
      <c r="I91" s="90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 t="s">
        <v>10</v>
      </c>
      <c r="B92" s="112">
        <v>0</v>
      </c>
      <c r="C92" s="7"/>
      <c r="D92" s="7"/>
      <c r="E92" s="110">
        <v>0</v>
      </c>
      <c r="F92" s="79"/>
      <c r="G92" s="23"/>
      <c r="H92" s="1"/>
      <c r="I92" s="90"/>
      <c r="J92" s="7"/>
      <c r="K92" s="111"/>
      <c r="L92" s="7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113</v>
      </c>
      <c r="B93" s="112">
        <v>0</v>
      </c>
      <c r="C93" s="7"/>
      <c r="D93" s="7"/>
      <c r="E93" s="110">
        <v>0</v>
      </c>
      <c r="F93" s="79"/>
      <c r="G93" s="23"/>
      <c r="H93" s="1"/>
      <c r="I93" s="90"/>
      <c r="J93" s="7"/>
      <c r="K93" s="111"/>
      <c r="L93" s="7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104" t="str">
        <f>"TOTAL Liabilities Accrued as of "&amp;MONTH(B5)&amp;"/"&amp;DAY(B5)</f>
        <v>TOTAL Liabilities Accrued as of 12/31</v>
      </c>
      <c r="B94" s="105"/>
      <c r="C94" s="105"/>
      <c r="D94" s="105"/>
      <c r="E94" s="106">
        <f>SUM(E86:E93)</f>
        <v>8141.54</v>
      </c>
      <c r="F94" s="88"/>
      <c r="G94" s="23"/>
      <c r="H94" s="1"/>
      <c r="I94" s="1"/>
      <c r="J94" s="31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9"/>
      <c r="B95" s="7"/>
      <c r="C95" s="7"/>
      <c r="D95" s="7"/>
      <c r="E95" s="88"/>
      <c r="F95" s="88"/>
      <c r="G95" s="23"/>
      <c r="H95" s="1"/>
      <c r="I95" s="1"/>
      <c r="J95" s="31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116</v>
      </c>
      <c r="B96" s="7"/>
      <c r="C96" s="7"/>
      <c r="D96" s="7"/>
      <c r="E96" s="114">
        <v>1316475.8898</v>
      </c>
      <c r="F96" s="79"/>
      <c r="G96" s="23"/>
      <c r="H96" s="1"/>
      <c r="I96" s="1"/>
      <c r="J96" s="1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117</v>
      </c>
      <c r="B97" s="7"/>
      <c r="C97" s="7"/>
      <c r="D97" s="7"/>
      <c r="E97" s="115">
        <v>0.06</v>
      </c>
      <c r="F97" s="79"/>
      <c r="G97" s="23"/>
      <c r="H97" s="1"/>
      <c r="I97" s="1"/>
      <c r="J97" s="1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1"/>
      <c r="B98" s="7"/>
      <c r="C98" s="7"/>
      <c r="D98" s="7"/>
      <c r="E98" s="79"/>
      <c r="F98" s="79"/>
      <c r="G98" s="23"/>
      <c r="H98" s="1"/>
      <c r="I98" s="1"/>
      <c r="J98" s="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9" t="s">
        <v>118</v>
      </c>
      <c r="B99" s="7"/>
      <c r="C99" s="7"/>
      <c r="D99" s="7"/>
      <c r="E99" s="116">
        <f>E83+E94+E96+E97</f>
        <v>1324617.4898000001</v>
      </c>
      <c r="F99" s="79"/>
      <c r="G99" s="23"/>
      <c r="H99" s="9"/>
      <c r="I99" s="7"/>
      <c r="J99" s="7"/>
      <c r="K99" s="7"/>
      <c r="L99" s="88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thickBot="1" x14ac:dyDescent="0.25">
      <c r="A100" s="9"/>
      <c r="B100" s="7"/>
      <c r="C100" s="7"/>
      <c r="D100" s="7"/>
      <c r="E100" s="79"/>
      <c r="F100" s="79"/>
      <c r="G100" s="2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thickBot="1" x14ac:dyDescent="0.25">
      <c r="A101" s="9" t="s">
        <v>119</v>
      </c>
      <c r="B101" s="7"/>
      <c r="C101" s="7"/>
      <c r="D101" s="7"/>
      <c r="E101" s="91">
        <f>E69-E99</f>
        <v>73148839.886473164</v>
      </c>
      <c r="F101" s="95"/>
      <c r="G101" s="23"/>
      <c r="H101" s="9"/>
      <c r="I101" s="7"/>
      <c r="J101" s="7"/>
      <c r="K101" s="7"/>
      <c r="L101" s="91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9"/>
      <c r="B102" s="7"/>
      <c r="C102" s="7"/>
      <c r="D102" s="7"/>
      <c r="E102" s="79"/>
      <c r="F102" s="79"/>
      <c r="G102" s="2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7"/>
      <c r="C103" s="7"/>
      <c r="D103" s="25"/>
      <c r="E103" s="79"/>
      <c r="F103" s="79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7"/>
      <c r="C104" s="7"/>
      <c r="D104" s="7"/>
      <c r="E104" s="79"/>
      <c r="F104" s="79"/>
      <c r="G104" s="2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7"/>
      <c r="C105" s="7"/>
      <c r="D105" s="7"/>
      <c r="E105" s="117"/>
      <c r="F105" s="7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7"/>
      <c r="C106" s="7"/>
      <c r="D106" s="7"/>
      <c r="E106" s="79"/>
      <c r="F106" s="7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7"/>
      <c r="C107" s="7"/>
      <c r="D107" s="7"/>
      <c r="E107" s="79"/>
      <c r="F107" s="7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7"/>
      <c r="C108" s="7"/>
      <c r="D108" s="1"/>
      <c r="E108" s="31"/>
      <c r="F108" s="79"/>
      <c r="G108" s="7"/>
      <c r="H108" s="88"/>
      <c r="I108" s="7"/>
      <c r="J108" s="7"/>
      <c r="K108" s="7"/>
      <c r="L108" s="90"/>
      <c r="M108" s="118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9"/>
      <c r="F109" s="79"/>
      <c r="G109" s="7"/>
      <c r="H109" s="88"/>
      <c r="I109" s="7"/>
      <c r="J109" s="7"/>
      <c r="K109" s="7"/>
      <c r="L109" s="90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33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0:E6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85CE-AAD1-4B8F-A0AB-62492B0A40A1}">
  <sheetPr codeName="Sheet9"/>
  <dimension ref="A1:BE503"/>
  <sheetViews>
    <sheetView showGridLines="0" tabSelected="1" zoomScale="80" zoomScaleNormal="80" workbookViewId="0">
      <selection activeCell="J33" sqref="J33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28515625" style="54" bestFit="1" customWidth="1"/>
    <col min="9" max="9" width="14.85546875" style="54" bestFit="1" customWidth="1"/>
    <col min="10" max="10" width="29.42578125" style="54" bestFit="1" customWidth="1"/>
    <col min="11" max="11" width="12.85546875" style="54" bestFit="1" customWidth="1"/>
    <col min="12" max="12" width="16.28515625" style="54" bestFit="1" customWidth="1"/>
    <col min="13" max="13" width="17.7109375" style="54" bestFit="1" customWidth="1"/>
    <col min="14" max="14" width="12.4257812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46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44926</v>
      </c>
      <c r="C3" s="5"/>
      <c r="D3" s="6"/>
      <c r="E3" s="5"/>
      <c r="F3" s="5"/>
      <c r="G3" s="5"/>
      <c r="H3" s="66">
        <v>541747190.12659895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44903</v>
      </c>
      <c r="C4" s="5"/>
      <c r="D4" s="5"/>
      <c r="E4" s="5"/>
      <c r="F4" s="5"/>
      <c r="G4" s="5"/>
      <c r="H4" s="70">
        <f>+E101</f>
        <v>543384167.11143112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44926</v>
      </c>
      <c r="C5" s="5"/>
      <c r="D5" s="5"/>
      <c r="E5" s="5"/>
      <c r="F5" s="5"/>
      <c r="G5" s="5"/>
      <c r="H5" s="75">
        <f>(H4*L4/H3-1)*L3/(B3-B4)</f>
        <v>4.729558163883666E-2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44938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50" t="s">
        <v>5</v>
      </c>
      <c r="C8" s="151"/>
      <c r="D8" s="151"/>
      <c r="E8" s="152"/>
      <c r="F8" s="7"/>
      <c r="G8" s="23"/>
      <c r="H8" s="1"/>
      <c r="I8" s="150"/>
      <c r="J8" s="151"/>
      <c r="K8" s="151"/>
      <c r="L8" s="152"/>
      <c r="M8" s="7"/>
      <c r="N8" s="7"/>
      <c r="O8" s="7"/>
      <c r="P8" s="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56</v>
      </c>
      <c r="B10" s="10">
        <v>44903</v>
      </c>
      <c r="C10" s="10">
        <v>44938</v>
      </c>
      <c r="D10" s="77">
        <v>11414775.17</v>
      </c>
      <c r="E10" s="78">
        <v>11449965.5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57</v>
      </c>
      <c r="B11" s="10">
        <v>44903</v>
      </c>
      <c r="C11" s="10">
        <v>44938</v>
      </c>
      <c r="D11" s="77">
        <v>823008.87</v>
      </c>
      <c r="E11" s="78">
        <v>825546.1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58</v>
      </c>
      <c r="B12" s="10">
        <v>44903</v>
      </c>
      <c r="C12" s="10">
        <v>44938</v>
      </c>
      <c r="D12" s="77">
        <v>29803999.66</v>
      </c>
      <c r="E12" s="78">
        <v>29899739.469999999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59</v>
      </c>
      <c r="B13" s="10">
        <v>44903</v>
      </c>
      <c r="C13" s="10">
        <v>44938</v>
      </c>
      <c r="D13" s="77">
        <v>389911.25</v>
      </c>
      <c r="E13" s="78">
        <v>391113.3</v>
      </c>
      <c r="F13" s="79"/>
      <c r="G13" s="80"/>
      <c r="H13" s="125" t="s">
        <v>394</v>
      </c>
      <c r="I13" s="126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60</v>
      </c>
      <c r="B14" s="10">
        <v>44903</v>
      </c>
      <c r="C14" s="10">
        <v>44938</v>
      </c>
      <c r="D14" s="77">
        <v>14560717.32</v>
      </c>
      <c r="E14" s="78">
        <v>14612081.42</v>
      </c>
      <c r="F14" s="79"/>
      <c r="G14" s="80"/>
      <c r="H14" s="127" t="s">
        <v>395</v>
      </c>
      <c r="I14" s="128" t="s">
        <v>396</v>
      </c>
      <c r="J14" s="128" t="s">
        <v>397</v>
      </c>
      <c r="K14" s="128" t="s">
        <v>398</v>
      </c>
      <c r="L14" s="128" t="s">
        <v>399</v>
      </c>
      <c r="M14" s="127" t="s">
        <v>400</v>
      </c>
      <c r="N14" s="129" t="s">
        <v>401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61</v>
      </c>
      <c r="B15" s="10">
        <v>44903</v>
      </c>
      <c r="C15" s="10">
        <v>44938</v>
      </c>
      <c r="D15" s="77">
        <v>42653963.75</v>
      </c>
      <c r="E15" s="78">
        <v>42788647.509999998</v>
      </c>
      <c r="F15" s="79"/>
      <c r="G15" s="80"/>
      <c r="H15" s="130">
        <f>H4</f>
        <v>543384167.11143112</v>
      </c>
      <c r="I15" s="131">
        <f>_xlfn.XLOOKUP(I17,$A:$A,$D:$D)+_xlfn.XLOOKUP(I18,$A:$A,$D:$D)+_xlfn.XLOOKUP(I19,$A:$A,$D:$D)</f>
        <v>15333885.289999999</v>
      </c>
      <c r="J15" s="131">
        <f>_xlfn.XLOOKUP(J17,$A:$A,$D:$D)+_xlfn.XLOOKUP(J18,$A:$A,$D:$D)+_xlfn.XLOOKUP(J19,$A:$A,$D:$D)</f>
        <v>11272067.918130901</v>
      </c>
      <c r="K15" s="131">
        <f>_xlfn.XLOOKUP(K17,$A:$A,$D:$D)+_xlfn.XLOOKUP(K18,$A:$A,$D:$D)+_xlfn.XLOOKUP(K19,$A:$A,$D:$D)</f>
        <v>1309442.3500000001</v>
      </c>
      <c r="L15" s="131">
        <f>_xlfn.XLOOKUP(L17,$A:$A,$E:$E)+_xlfn.XLOOKUP(L18,$A:$A,$E:$E)+_xlfn.XLOOKUP(L19,$A:$A,$E:$E)</f>
        <v>67483.38</v>
      </c>
      <c r="M15" s="130">
        <f>SUMIFS($D:$D,$A:$A,$M$18)</f>
        <v>16219325</v>
      </c>
      <c r="N15" s="132">
        <f>_xlfn.XLOOKUP(N17,$A:$A,$D:$D)+_xlfn.XLOOKUP(N18,$A:$A,$D:$D)+_xlfn.XLOOKUP(N19,$A:$A,$D:$D)</f>
        <v>271702.53000000003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62</v>
      </c>
      <c r="B16" s="10">
        <v>44903</v>
      </c>
      <c r="C16" s="10">
        <v>44938</v>
      </c>
      <c r="D16" s="77">
        <v>11518422.470000001</v>
      </c>
      <c r="E16" s="78">
        <v>11555772.07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63</v>
      </c>
      <c r="B17" s="10">
        <v>44903</v>
      </c>
      <c r="C17" s="10">
        <v>44938</v>
      </c>
      <c r="D17" s="77">
        <v>10493569.130000001</v>
      </c>
      <c r="E17" s="78">
        <v>10526581.59</v>
      </c>
      <c r="F17" s="79"/>
      <c r="G17" s="80"/>
      <c r="H17" s="7"/>
      <c r="I17" s="10"/>
      <c r="J17" s="10" t="s">
        <v>110</v>
      </c>
      <c r="K17" s="79" t="s">
        <v>96</v>
      </c>
      <c r="L17" s="79" t="s">
        <v>402</v>
      </c>
      <c r="M17" s="1"/>
      <c r="N17" s="7" t="s">
        <v>108</v>
      </c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64</v>
      </c>
      <c r="B18" s="10">
        <v>44903</v>
      </c>
      <c r="C18" s="10">
        <v>44938</v>
      </c>
      <c r="D18" s="77">
        <v>1236981.1000000001</v>
      </c>
      <c r="E18" s="78">
        <v>1240933.1599999999</v>
      </c>
      <c r="F18" s="79"/>
      <c r="G18" s="80"/>
      <c r="H18" s="7"/>
      <c r="I18" s="10" t="s">
        <v>97</v>
      </c>
      <c r="J18" s="7" t="s">
        <v>109</v>
      </c>
      <c r="K18" s="79"/>
      <c r="L18" s="7"/>
      <c r="M18" s="7" t="s">
        <v>393</v>
      </c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65</v>
      </c>
      <c r="B19" s="10">
        <v>44903</v>
      </c>
      <c r="C19" s="10">
        <v>44938</v>
      </c>
      <c r="D19" s="77">
        <v>1484632.91</v>
      </c>
      <c r="E19" s="78">
        <v>1489861.32</v>
      </c>
      <c r="F19" s="79"/>
      <c r="G19" s="80"/>
      <c r="H19" s="7"/>
      <c r="I19" s="10" t="s">
        <v>107</v>
      </c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66</v>
      </c>
      <c r="B20" s="10">
        <v>44903</v>
      </c>
      <c r="C20" s="10">
        <v>44938</v>
      </c>
      <c r="D20" s="77">
        <v>376955.34</v>
      </c>
      <c r="E20" s="78">
        <v>378221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67</v>
      </c>
      <c r="B21" s="10">
        <v>44903</v>
      </c>
      <c r="C21" s="10">
        <v>44938</v>
      </c>
      <c r="D21" s="77">
        <v>1797134.79</v>
      </c>
      <c r="E21" s="78">
        <v>1803062.5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68</v>
      </c>
      <c r="B22" s="10">
        <v>44903</v>
      </c>
      <c r="C22" s="10">
        <v>44938</v>
      </c>
      <c r="D22" s="77">
        <v>1026601.77</v>
      </c>
      <c r="E22" s="78">
        <v>1029937.64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69</v>
      </c>
      <c r="B23" s="10">
        <v>44903</v>
      </c>
      <c r="C23" s="10">
        <v>44938</v>
      </c>
      <c r="D23" s="77">
        <v>3402469.2</v>
      </c>
      <c r="E23" s="78">
        <v>3413500.18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70</v>
      </c>
      <c r="B24" s="10">
        <v>44903</v>
      </c>
      <c r="C24" s="10">
        <v>44938</v>
      </c>
      <c r="D24" s="77">
        <v>556487.26</v>
      </c>
      <c r="E24" s="78">
        <v>558337.93999999994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71</v>
      </c>
      <c r="B25" s="10">
        <v>44903</v>
      </c>
      <c r="C25" s="10">
        <v>44938</v>
      </c>
      <c r="D25" s="77">
        <v>109328702.89</v>
      </c>
      <c r="E25" s="78">
        <v>109667403.67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72</v>
      </c>
      <c r="B26" s="10">
        <v>44903</v>
      </c>
      <c r="C26" s="10">
        <v>44938</v>
      </c>
      <c r="D26" s="77">
        <v>1822588.3</v>
      </c>
      <c r="E26" s="78">
        <v>1829117.36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73</v>
      </c>
      <c r="B27" s="10">
        <v>44903</v>
      </c>
      <c r="C27" s="10">
        <v>44938</v>
      </c>
      <c r="D27" s="77">
        <v>21450786.550000001</v>
      </c>
      <c r="E27" s="78">
        <v>21517171.949999999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74</v>
      </c>
      <c r="B28" s="10">
        <v>44903</v>
      </c>
      <c r="C28" s="10">
        <v>44938</v>
      </c>
      <c r="D28" s="77">
        <v>8714393</v>
      </c>
      <c r="E28" s="78">
        <v>8741536.7599999998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75</v>
      </c>
      <c r="B29" s="10">
        <v>44903</v>
      </c>
      <c r="C29" s="10">
        <v>44938</v>
      </c>
      <c r="D29" s="77">
        <v>104523404.23</v>
      </c>
      <c r="E29" s="78">
        <v>104877056.67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76</v>
      </c>
      <c r="B30" s="10">
        <v>44903</v>
      </c>
      <c r="C30" s="10">
        <v>44938</v>
      </c>
      <c r="D30" s="77">
        <v>6376776.3600000003</v>
      </c>
      <c r="E30" s="78">
        <v>6397030.2199999997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77</v>
      </c>
      <c r="B31" s="10">
        <v>44903</v>
      </c>
      <c r="C31" s="10">
        <v>44938</v>
      </c>
      <c r="D31" s="77">
        <v>877300.31</v>
      </c>
      <c r="E31" s="78">
        <v>880226.91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78</v>
      </c>
      <c r="B32" s="10">
        <v>44903</v>
      </c>
      <c r="C32" s="10">
        <v>44938</v>
      </c>
      <c r="D32" s="77">
        <v>677620.62</v>
      </c>
      <c r="E32" s="78">
        <v>680010.98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79</v>
      </c>
      <c r="B33" s="10">
        <v>44903</v>
      </c>
      <c r="C33" s="10">
        <v>44938</v>
      </c>
      <c r="D33" s="77">
        <v>21583394.350000001</v>
      </c>
      <c r="E33" s="78">
        <v>21653101.82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80</v>
      </c>
      <c r="B34" s="10">
        <v>44903</v>
      </c>
      <c r="C34" s="10">
        <v>44938</v>
      </c>
      <c r="D34" s="77">
        <v>770568.27</v>
      </c>
      <c r="E34" s="78">
        <v>773286.51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9" t="s">
        <v>393</v>
      </c>
      <c r="B35" s="153">
        <v>44922</v>
      </c>
      <c r="C35" s="153">
        <v>44929</v>
      </c>
      <c r="D35" s="154">
        <v>16219325</v>
      </c>
      <c r="E35" s="155">
        <v>16225600.720000001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81</v>
      </c>
      <c r="B36" s="10">
        <v>44903</v>
      </c>
      <c r="C36" s="10">
        <v>44938</v>
      </c>
      <c r="D36" s="77">
        <v>19514365.629999999</v>
      </c>
      <c r="E36" s="78">
        <v>19574899.510000002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82</v>
      </c>
      <c r="B37" s="10">
        <v>44903</v>
      </c>
      <c r="C37" s="10">
        <v>44938</v>
      </c>
      <c r="D37" s="77">
        <v>1703393.92</v>
      </c>
      <c r="E37" s="78">
        <v>1708160.58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83</v>
      </c>
      <c r="B38" s="10">
        <v>44903</v>
      </c>
      <c r="C38" s="10">
        <v>44938</v>
      </c>
      <c r="D38" s="77">
        <v>4312458.9400000004</v>
      </c>
      <c r="E38" s="78">
        <v>4326333.79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84</v>
      </c>
      <c r="B39" s="10">
        <v>44903</v>
      </c>
      <c r="C39" s="10">
        <v>44938</v>
      </c>
      <c r="D39" s="77">
        <v>520087.31</v>
      </c>
      <c r="E39" s="78">
        <v>521705.98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85</v>
      </c>
      <c r="B40" s="10">
        <v>44903</v>
      </c>
      <c r="C40" s="10">
        <v>44938</v>
      </c>
      <c r="D40" s="77">
        <v>2709830.29</v>
      </c>
      <c r="E40" s="78">
        <v>2718532.49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86</v>
      </c>
      <c r="B41" s="10">
        <v>44903</v>
      </c>
      <c r="C41" s="10">
        <v>44938</v>
      </c>
      <c r="D41" s="77">
        <v>6692072.1299999999</v>
      </c>
      <c r="E41" s="78">
        <v>6715714.5800000001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87</v>
      </c>
      <c r="B42" s="10">
        <v>44903</v>
      </c>
      <c r="C42" s="10">
        <v>44938</v>
      </c>
      <c r="D42" s="77">
        <v>4215042.83</v>
      </c>
      <c r="E42" s="78">
        <v>4229922.34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88</v>
      </c>
      <c r="B43" s="10">
        <v>44903</v>
      </c>
      <c r="C43" s="10">
        <v>44938</v>
      </c>
      <c r="D43" s="77">
        <v>14222506.33</v>
      </c>
      <c r="E43" s="78">
        <v>14267679.73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89</v>
      </c>
      <c r="B44" s="10">
        <v>44907</v>
      </c>
      <c r="C44" s="10">
        <v>44938</v>
      </c>
      <c r="D44" s="77">
        <v>3546218.12</v>
      </c>
      <c r="E44" s="78">
        <v>3555258.02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90</v>
      </c>
      <c r="B45" s="10">
        <v>44903</v>
      </c>
      <c r="C45" s="10">
        <v>44938</v>
      </c>
      <c r="D45" s="77">
        <v>4958412.5</v>
      </c>
      <c r="E45" s="78">
        <v>4973713.33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91</v>
      </c>
      <c r="B46" s="10">
        <v>44916</v>
      </c>
      <c r="C46" s="81" t="s">
        <v>92</v>
      </c>
      <c r="D46" s="77">
        <v>18570927.34</v>
      </c>
      <c r="E46" s="78">
        <v>18578133.039999999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93</v>
      </c>
      <c r="B47" s="10">
        <v>44867</v>
      </c>
      <c r="C47" s="81" t="s">
        <v>92</v>
      </c>
      <c r="D47" s="77">
        <v>10528941.35</v>
      </c>
      <c r="E47" s="78">
        <v>10576371.550000001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94</v>
      </c>
      <c r="B48" s="10">
        <v>44909</v>
      </c>
      <c r="C48" s="10">
        <v>44938</v>
      </c>
      <c r="D48" s="77">
        <v>1337429.07</v>
      </c>
      <c r="E48" s="78">
        <v>1340881.8799999999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95</v>
      </c>
      <c r="B49" s="10">
        <v>44925</v>
      </c>
      <c r="C49" s="81" t="s">
        <v>92</v>
      </c>
      <c r="D49" s="77">
        <v>8101261.3499999996</v>
      </c>
      <c r="E49" s="78">
        <v>8102251.5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96</v>
      </c>
      <c r="B50" s="10">
        <v>44926</v>
      </c>
      <c r="C50" s="10">
        <v>44926</v>
      </c>
      <c r="D50" s="77">
        <v>1309442.3500000001</v>
      </c>
      <c r="E50" s="78">
        <v>1309442.3500000001</v>
      </c>
      <c r="F50" s="79"/>
      <c r="G50" s="8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97</v>
      </c>
      <c r="B51" s="82">
        <v>44926</v>
      </c>
      <c r="C51" s="10">
        <v>44926</v>
      </c>
      <c r="D51" s="77">
        <v>15333885.279999999</v>
      </c>
      <c r="E51" s="77">
        <v>15333885.279999999</v>
      </c>
      <c r="F51" s="79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/>
      <c r="B52" s="7"/>
      <c r="C52" s="7"/>
      <c r="D52" s="7"/>
      <c r="E52" s="79"/>
      <c r="F52" s="79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tr">
        <f>"MMF Unpaid Int Due to "&amp;MONTH($B$3)&amp;"/"&amp;DAY($B$3)</f>
        <v>MMF Unpaid Int Due to 12/31</v>
      </c>
      <c r="B53" s="7"/>
      <c r="C53" s="7" t="s">
        <v>98</v>
      </c>
      <c r="D53" s="83">
        <v>105575.53</v>
      </c>
      <c r="E53" s="84">
        <v>105575.53</v>
      </c>
      <c r="F53" s="79"/>
      <c r="G53" s="2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tr">
        <f>"MMF Unpaid Int Due to "&amp;MONTH($B$3)&amp;"/"&amp;DAY($B$3)</f>
        <v>MMF Unpaid Int Due to 12/31</v>
      </c>
      <c r="B54" s="7"/>
      <c r="C54" s="7" t="s">
        <v>99</v>
      </c>
      <c r="D54" s="83">
        <v>202.25</v>
      </c>
      <c r="E54" s="84">
        <v>202.25</v>
      </c>
      <c r="F54" s="79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100</v>
      </c>
      <c r="B55" s="7"/>
      <c r="C55" s="7" t="s">
        <v>100</v>
      </c>
      <c r="D55" s="83">
        <v>0</v>
      </c>
      <c r="E55" s="84">
        <v>0</v>
      </c>
      <c r="F55" s="79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tr">
        <f>"MMF Unpaid Int Due to "&amp;MONTH($B$3)&amp;"/"&amp;DAY($B$3)</f>
        <v>MMF Unpaid Int Due to 12/31</v>
      </c>
      <c r="B56" s="7"/>
      <c r="C56" s="7" t="s">
        <v>101</v>
      </c>
      <c r="D56" s="83">
        <v>36381.74</v>
      </c>
      <c r="E56" s="84">
        <v>36381.74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13" t="str">
        <f>"MMF Unpaid Int Due to "&amp;MONTH($B$3)&amp;"/"&amp;DAY($B$3)</f>
        <v>MMF Unpaid Int Due to 12/31</v>
      </c>
      <c r="B57" s="13"/>
      <c r="C57" s="13" t="s">
        <v>102</v>
      </c>
      <c r="D57" s="85">
        <v>58.21</v>
      </c>
      <c r="E57" s="86">
        <v>58.21</v>
      </c>
      <c r="F57" s="79"/>
      <c r="G57" s="23"/>
      <c r="H57" s="13"/>
      <c r="I57" s="7"/>
      <c r="J57" s="7"/>
      <c r="K57" s="7"/>
      <c r="L57" s="87"/>
      <c r="M57" s="7"/>
      <c r="N57" s="7"/>
      <c r="O57" s="7"/>
      <c r="P57" s="7"/>
      <c r="Q57" s="7"/>
      <c r="R57" s="7"/>
      <c r="S57" s="2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9" t="s">
        <v>103</v>
      </c>
      <c r="B58" s="9"/>
      <c r="C58" s="9"/>
      <c r="D58" s="9"/>
      <c r="E58" s="88">
        <f>SUM(E10:E57)</f>
        <v>543179947.95000017</v>
      </c>
      <c r="F58" s="88"/>
      <c r="G58" s="89"/>
      <c r="H58" s="9"/>
      <c r="I58" s="9"/>
      <c r="J58" s="9"/>
      <c r="K58" s="9"/>
      <c r="L58" s="88"/>
      <c r="M58" s="9"/>
      <c r="N58" s="9"/>
      <c r="O58" s="7"/>
      <c r="P58" s="7"/>
      <c r="Q58" s="7"/>
      <c r="R58" s="7"/>
      <c r="S58" s="2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9"/>
      <c r="B59" s="9"/>
      <c r="C59" s="9"/>
      <c r="D59" s="9"/>
      <c r="E59" s="88"/>
      <c r="F59" s="88"/>
      <c r="G59" s="89"/>
      <c r="H59" s="9"/>
      <c r="I59" s="9"/>
      <c r="J59" s="9"/>
      <c r="K59" s="9"/>
      <c r="L59" s="88"/>
      <c r="M59" s="9"/>
      <c r="N59" s="9"/>
      <c r="O59" s="7"/>
      <c r="P59" s="7"/>
      <c r="Q59" s="7"/>
      <c r="R59" s="7"/>
      <c r="S59" s="25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9"/>
      <c r="B60" s="150" t="s">
        <v>104</v>
      </c>
      <c r="C60" s="151"/>
      <c r="D60" s="151"/>
      <c r="E60" s="152"/>
      <c r="F60" s="88"/>
      <c r="G60" s="89"/>
      <c r="H60" s="9"/>
      <c r="I60" s="9"/>
      <c r="J60" s="9"/>
      <c r="K60" s="9"/>
      <c r="L60" s="88"/>
      <c r="M60" s="9"/>
      <c r="N60" s="9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15" t="s">
        <v>1</v>
      </c>
      <c r="B61" s="15" t="s">
        <v>2</v>
      </c>
      <c r="C61" s="15" t="s">
        <v>3</v>
      </c>
      <c r="D61" s="15" t="s">
        <v>12</v>
      </c>
      <c r="E61" s="15" t="s">
        <v>105</v>
      </c>
      <c r="F61" s="1"/>
      <c r="G61" s="23"/>
      <c r="H61" s="1"/>
      <c r="I61" s="1"/>
      <c r="J61" s="1"/>
      <c r="K61" s="1"/>
      <c r="L61" s="1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106</v>
      </c>
      <c r="B62" s="1"/>
      <c r="C62" s="10">
        <f>$B$3</f>
        <v>44926</v>
      </c>
      <c r="D62" s="77">
        <v>0</v>
      </c>
      <c r="E62" s="77">
        <v>0</v>
      </c>
      <c r="F62" s="1"/>
      <c r="G62" s="23"/>
      <c r="H62" s="31"/>
      <c r="I62" s="1"/>
      <c r="J62" s="1"/>
      <c r="K62" s="1"/>
      <c r="L62" s="1"/>
      <c r="M62" s="7"/>
      <c r="N62" s="7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107</v>
      </c>
      <c r="B63" s="1"/>
      <c r="C63" s="10">
        <f>$B$3</f>
        <v>44926</v>
      </c>
      <c r="D63" s="77">
        <v>0.01</v>
      </c>
      <c r="E63" s="77">
        <v>0.01</v>
      </c>
      <c r="F63" s="1"/>
      <c r="G63" s="23"/>
      <c r="H63" s="31"/>
      <c r="I63" s="1"/>
      <c r="J63" s="1"/>
      <c r="K63" s="1"/>
      <c r="L63" s="1"/>
      <c r="M63" s="7"/>
      <c r="N63" s="7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108</v>
      </c>
      <c r="B64" s="1"/>
      <c r="C64" s="10">
        <f>$B$3</f>
        <v>44926</v>
      </c>
      <c r="D64" s="77">
        <v>271702.53000000003</v>
      </c>
      <c r="E64" s="77">
        <v>271702.53000000003</v>
      </c>
      <c r="F64" s="1"/>
      <c r="G64" s="23"/>
      <c r="H64" s="31"/>
      <c r="I64" s="1"/>
      <c r="J64" s="1"/>
      <c r="K64" s="1"/>
      <c r="L64" s="1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109</v>
      </c>
      <c r="B65" s="1"/>
      <c r="C65" s="10">
        <f>$B$3</f>
        <v>44926</v>
      </c>
      <c r="D65" s="77">
        <v>-133918.3418690892</v>
      </c>
      <c r="E65" s="77">
        <v>-133918.3418690892</v>
      </c>
      <c r="F65" s="1"/>
      <c r="G65" s="23"/>
      <c r="H65" s="31"/>
      <c r="I65" s="1"/>
      <c r="J65" s="1"/>
      <c r="K65" s="1"/>
      <c r="L65" s="1"/>
      <c r="M65" s="7"/>
      <c r="N65" s="7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110</v>
      </c>
      <c r="B66" s="1"/>
      <c r="C66" s="10">
        <f>$B$3</f>
        <v>44926</v>
      </c>
      <c r="D66" s="77">
        <v>11405986.25999999</v>
      </c>
      <c r="E66" s="77">
        <v>11405986.25999999</v>
      </c>
      <c r="F66" s="1"/>
      <c r="G66" s="23"/>
      <c r="H66" s="31"/>
      <c r="I66" s="1"/>
      <c r="J66" s="1"/>
      <c r="K66" s="1"/>
      <c r="L66" s="1"/>
      <c r="M66" s="7"/>
      <c r="N66" s="7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9" t="s">
        <v>13</v>
      </c>
      <c r="B67" s="9"/>
      <c r="C67" s="9"/>
      <c r="D67" s="9"/>
      <c r="E67" s="88">
        <f>SUM(E62:E66)</f>
        <v>11543770.458130902</v>
      </c>
      <c r="F67" s="79"/>
      <c r="G67" s="23"/>
      <c r="H67" s="7"/>
      <c r="I67" s="7"/>
      <c r="J67" s="7"/>
      <c r="K67" s="7"/>
      <c r="L67" s="90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thickBot="1" x14ac:dyDescent="0.25">
      <c r="A68" s="9"/>
      <c r="B68" s="9"/>
      <c r="C68" s="9"/>
      <c r="D68" s="9"/>
      <c r="E68" s="88"/>
      <c r="F68" s="79"/>
      <c r="G68" s="23"/>
      <c r="H68" s="7"/>
      <c r="I68" s="7"/>
      <c r="J68" s="7"/>
      <c r="K68" s="7"/>
      <c r="L68" s="90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thickBot="1" x14ac:dyDescent="0.25">
      <c r="A69" s="9" t="s">
        <v>111</v>
      </c>
      <c r="B69" s="9"/>
      <c r="C69" s="9"/>
      <c r="D69" s="9"/>
      <c r="E69" s="91">
        <f>E58+E67</f>
        <v>554723718.40813112</v>
      </c>
      <c r="F69" s="79"/>
      <c r="G69" s="23"/>
      <c r="H69" s="9"/>
      <c r="I69" s="9"/>
      <c r="J69" s="9"/>
      <c r="K69" s="9"/>
      <c r="L69" s="91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thickBot="1" x14ac:dyDescent="0.25">
      <c r="A70" s="26"/>
      <c r="B70" s="26"/>
      <c r="C70" s="26"/>
      <c r="D70" s="26"/>
      <c r="E70" s="92"/>
      <c r="F70" s="93"/>
      <c r="G70" s="29"/>
      <c r="H70" s="30"/>
      <c r="I70" s="30"/>
      <c r="J70" s="30"/>
      <c r="K70" s="30"/>
      <c r="L70" s="94"/>
      <c r="M70" s="30"/>
      <c r="N70" s="30"/>
      <c r="O70" s="30"/>
      <c r="P70" s="30"/>
      <c r="Q70" s="30"/>
      <c r="R70" s="30"/>
      <c r="S70" s="3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thickTop="1" x14ac:dyDescent="0.2">
      <c r="A71" s="9"/>
      <c r="B71" s="9"/>
      <c r="C71" s="9"/>
      <c r="D71" s="9"/>
      <c r="E71" s="95"/>
      <c r="F71" s="79"/>
      <c r="G71" s="23"/>
      <c r="H71" s="7"/>
      <c r="I71" s="7"/>
      <c r="J71" s="7"/>
      <c r="K71" s="7"/>
      <c r="L71" s="90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16" t="s">
        <v>6</v>
      </c>
      <c r="B72" s="9"/>
      <c r="C72" s="113"/>
      <c r="D72" s="9"/>
      <c r="E72" s="95"/>
      <c r="F72" s="79"/>
      <c r="G72" s="23"/>
      <c r="H72" s="1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9"/>
      <c r="B73" s="9"/>
      <c r="C73" s="9"/>
      <c r="D73" s="9"/>
      <c r="E73" s="95"/>
      <c r="F73" s="79"/>
      <c r="G73" s="23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15" t="str">
        <f>"Accruals since "&amp;MONTH(B5)&amp;"/"&amp;DAY(B5)</f>
        <v>Accruals since 12/31</v>
      </c>
      <c r="B74" s="13" t="s">
        <v>112</v>
      </c>
      <c r="C74" s="15"/>
      <c r="D74" s="15"/>
      <c r="E74" s="15" t="s">
        <v>12</v>
      </c>
      <c r="F74" s="79"/>
      <c r="G74" s="2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">
        <v>11</v>
      </c>
      <c r="B75" s="96">
        <v>4138.34</v>
      </c>
      <c r="C75" s="9"/>
      <c r="D75" s="9"/>
      <c r="E75" s="79">
        <f>+B75*($B$3-$B$5)</f>
        <v>0</v>
      </c>
      <c r="F75" s="79"/>
      <c r="G75" s="23"/>
      <c r="H75" s="90"/>
      <c r="I75" s="7"/>
      <c r="J75" s="1"/>
      <c r="K75" s="7"/>
      <c r="L75" s="9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 t="s">
        <v>37</v>
      </c>
      <c r="B76" s="96">
        <v>-5039.54</v>
      </c>
      <c r="C76" s="9"/>
      <c r="D76" s="9"/>
      <c r="E76" s="79">
        <f t="shared" ref="E76:E82" si="0">+B76*($B$3-$B$5)</f>
        <v>0</v>
      </c>
      <c r="F76" s="79"/>
      <c r="G76" s="23"/>
      <c r="H76" s="90"/>
      <c r="I76" s="7"/>
      <c r="J76" s="1"/>
      <c r="K76" s="7"/>
      <c r="L76" s="9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 t="s">
        <v>38</v>
      </c>
      <c r="B77" s="96">
        <v>0</v>
      </c>
      <c r="C77" s="9"/>
      <c r="D77" s="9"/>
      <c r="E77" s="98">
        <f>+B77</f>
        <v>0</v>
      </c>
      <c r="F77" s="79"/>
      <c r="G77" s="23"/>
      <c r="H77" s="7"/>
      <c r="I77" s="7"/>
      <c r="J77" s="1"/>
      <c r="K77" s="7"/>
      <c r="L77" s="9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 t="s">
        <v>7</v>
      </c>
      <c r="B78" s="99">
        <v>419.08</v>
      </c>
      <c r="C78" s="9"/>
      <c r="D78" s="9"/>
      <c r="E78" s="79">
        <f t="shared" si="0"/>
        <v>0</v>
      </c>
      <c r="F78" s="79"/>
      <c r="G78" s="23"/>
      <c r="H78" s="7"/>
      <c r="I78" s="90"/>
      <c r="J78" s="31"/>
      <c r="K78" s="97"/>
      <c r="L78" s="100"/>
      <c r="M78" s="101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 t="s">
        <v>9</v>
      </c>
      <c r="B79" s="99">
        <v>135.44</v>
      </c>
      <c r="C79" s="9"/>
      <c r="D79" s="9"/>
      <c r="E79" s="79">
        <f t="shared" si="0"/>
        <v>0</v>
      </c>
      <c r="F79" s="79"/>
      <c r="G79" s="23"/>
      <c r="H79" s="7"/>
      <c r="I79" s="90"/>
      <c r="J79" s="31"/>
      <c r="K79" s="97"/>
      <c r="L79" s="97"/>
      <c r="M79" s="102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 t="s">
        <v>8</v>
      </c>
      <c r="B80" s="99">
        <v>182.89</v>
      </c>
      <c r="C80" s="9"/>
      <c r="D80" s="9"/>
      <c r="E80" s="79">
        <f t="shared" si="0"/>
        <v>0</v>
      </c>
      <c r="F80" s="79"/>
      <c r="G80" s="23"/>
      <c r="H80" s="7"/>
      <c r="I80" s="90"/>
      <c r="J80" s="31"/>
      <c r="K80" s="97"/>
      <c r="L80" s="97"/>
      <c r="M80" s="102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10</v>
      </c>
      <c r="B81" s="99">
        <v>5.08</v>
      </c>
      <c r="C81" s="9"/>
      <c r="D81" s="9"/>
      <c r="E81" s="79">
        <f t="shared" si="0"/>
        <v>0</v>
      </c>
      <c r="F81" s="79"/>
      <c r="G81" s="23"/>
      <c r="H81" s="7"/>
      <c r="I81" s="90"/>
      <c r="J81" s="31"/>
      <c r="K81" s="97"/>
      <c r="L81" s="97"/>
      <c r="M81" s="103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113</v>
      </c>
      <c r="B82" s="99">
        <v>5.7</v>
      </c>
      <c r="C82" s="9"/>
      <c r="D82" s="9"/>
      <c r="E82" s="79">
        <f t="shared" si="0"/>
        <v>0</v>
      </c>
      <c r="F82" s="79"/>
      <c r="G82" s="23"/>
      <c r="H82" s="7"/>
      <c r="I82" s="90"/>
      <c r="J82" s="31"/>
      <c r="K82" s="97"/>
      <c r="L82" s="97"/>
      <c r="M82" s="103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104" t="str">
        <f>"TOTAL Liabilities Accrued since "&amp;MONTH(B5)&amp;"/"&amp;DAY(B5)</f>
        <v>TOTAL Liabilities Accrued since 12/31</v>
      </c>
      <c r="B83" s="105"/>
      <c r="C83" s="105"/>
      <c r="D83" s="105"/>
      <c r="E83" s="106">
        <f>SUM(E75:E82)</f>
        <v>0</v>
      </c>
      <c r="F83" s="79"/>
      <c r="G83" s="23"/>
      <c r="H83" s="7"/>
      <c r="I83" s="7"/>
      <c r="J83" s="31"/>
      <c r="K83" s="7"/>
      <c r="L83" s="97"/>
      <c r="M83" s="101"/>
      <c r="N83" s="7"/>
      <c r="O83" s="7"/>
      <c r="P83" s="7"/>
      <c r="Q83" s="7"/>
      <c r="R83" s="1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7"/>
      <c r="C84" s="7"/>
      <c r="D84" s="7"/>
      <c r="E84" s="79"/>
      <c r="F84" s="79"/>
      <c r="G84" s="23"/>
      <c r="H84" s="7"/>
      <c r="I84" s="7"/>
      <c r="J84" s="7"/>
      <c r="K84" s="7"/>
      <c r="L84" s="101"/>
      <c r="M84" s="7"/>
      <c r="N84" s="7"/>
      <c r="O84" s="7"/>
      <c r="P84" s="7"/>
      <c r="Q84" s="7"/>
      <c r="R84" s="1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107" t="s">
        <v>114</v>
      </c>
      <c r="B85" s="13"/>
      <c r="C85" s="13"/>
      <c r="D85" s="13"/>
      <c r="E85" s="108" t="s">
        <v>115</v>
      </c>
      <c r="F85" s="79"/>
      <c r="G85" s="23"/>
      <c r="H85" s="7"/>
      <c r="I85" s="90"/>
      <c r="J85" s="7"/>
      <c r="K85" s="7"/>
      <c r="L85" s="7"/>
      <c r="M85" s="7"/>
      <c r="N85" s="7"/>
      <c r="O85" s="7"/>
      <c r="P85" s="7"/>
      <c r="Q85" s="7"/>
      <c r="R85" s="1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11</v>
      </c>
      <c r="B86" s="109">
        <v>0</v>
      </c>
      <c r="C86" s="7"/>
      <c r="D86" s="7"/>
      <c r="E86" s="110">
        <v>95181.82</v>
      </c>
      <c r="F86" s="79"/>
      <c r="G86" s="23"/>
      <c r="H86" s="1"/>
      <c r="I86" s="7"/>
      <c r="J86" s="7"/>
      <c r="K86" s="111"/>
      <c r="L86" s="1"/>
      <c r="M86" s="7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37</v>
      </c>
      <c r="B87" s="109">
        <v>0</v>
      </c>
      <c r="C87" s="7"/>
      <c r="D87" s="7"/>
      <c r="E87" s="110">
        <v>-27698.44</v>
      </c>
      <c r="F87" s="79"/>
      <c r="G87" s="23"/>
      <c r="H87" s="1"/>
      <c r="I87" s="7"/>
      <c r="J87" s="7"/>
      <c r="K87" s="111"/>
      <c r="L87" s="1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38</v>
      </c>
      <c r="B88" s="109">
        <v>0</v>
      </c>
      <c r="C88" s="7"/>
      <c r="D88" s="7"/>
      <c r="E88" s="110">
        <v>0</v>
      </c>
      <c r="F88" s="79"/>
      <c r="G88" s="23"/>
      <c r="H88" s="1"/>
      <c r="I88" s="7"/>
      <c r="J88" s="7"/>
      <c r="K88" s="111"/>
      <c r="L88" s="1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 t="s">
        <v>7</v>
      </c>
      <c r="B89" s="112">
        <v>0</v>
      </c>
      <c r="C89" s="7"/>
      <c r="D89" s="7"/>
      <c r="E89" s="110">
        <v>0</v>
      </c>
      <c r="F89" s="79"/>
      <c r="G89" s="23"/>
      <c r="H89" s="113"/>
      <c r="I89" s="90"/>
      <c r="J89" s="7"/>
      <c r="K89" s="111"/>
      <c r="L89" s="1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 t="s">
        <v>9</v>
      </c>
      <c r="B90" s="112">
        <v>0</v>
      </c>
      <c r="C90" s="7"/>
      <c r="D90" s="7"/>
      <c r="E90" s="110">
        <v>0</v>
      </c>
      <c r="F90" s="79"/>
      <c r="G90" s="23"/>
      <c r="H90" s="1"/>
      <c r="I90" s="90"/>
      <c r="J90" s="7"/>
      <c r="K90" s="111"/>
      <c r="L90" s="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 t="s">
        <v>8</v>
      </c>
      <c r="B91" s="112">
        <v>0</v>
      </c>
      <c r="C91" s="7"/>
      <c r="D91" s="7"/>
      <c r="E91" s="110">
        <v>0</v>
      </c>
      <c r="F91" s="79"/>
      <c r="G91" s="23"/>
      <c r="H91" s="7"/>
      <c r="I91" s="90"/>
      <c r="J91" s="7"/>
      <c r="K91" s="111"/>
      <c r="L91" s="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 t="s">
        <v>10</v>
      </c>
      <c r="B92" s="112">
        <v>0</v>
      </c>
      <c r="C92" s="7"/>
      <c r="D92" s="7"/>
      <c r="E92" s="110">
        <v>0</v>
      </c>
      <c r="F92" s="79"/>
      <c r="G92" s="23"/>
      <c r="H92" s="1"/>
      <c r="I92" s="90"/>
      <c r="J92" s="7"/>
      <c r="K92" s="111"/>
      <c r="L92" s="7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113</v>
      </c>
      <c r="B93" s="112">
        <v>0</v>
      </c>
      <c r="C93" s="7"/>
      <c r="D93" s="7"/>
      <c r="E93" s="110">
        <v>0</v>
      </c>
      <c r="F93" s="79"/>
      <c r="G93" s="23"/>
      <c r="H93" s="1"/>
      <c r="I93" s="90"/>
      <c r="J93" s="7"/>
      <c r="K93" s="111"/>
      <c r="L93" s="7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104" t="str">
        <f>"TOTAL Liabilities Accrued as of "&amp;MONTH(B5)&amp;"/"&amp;DAY(B5)</f>
        <v>TOTAL Liabilities Accrued as of 12/31</v>
      </c>
      <c r="B94" s="105"/>
      <c r="C94" s="105"/>
      <c r="D94" s="105"/>
      <c r="E94" s="106">
        <f>SUM(E86:E93)</f>
        <v>67483.38</v>
      </c>
      <c r="F94" s="88"/>
      <c r="G94" s="23"/>
      <c r="H94" s="1"/>
      <c r="I94" s="1"/>
      <c r="J94" s="31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9"/>
      <c r="B95" s="7"/>
      <c r="C95" s="7"/>
      <c r="D95" s="7"/>
      <c r="E95" s="88"/>
      <c r="F95" s="88"/>
      <c r="G95" s="23"/>
      <c r="H95" s="1"/>
      <c r="I95" s="1"/>
      <c r="J95" s="31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116</v>
      </c>
      <c r="B96" s="7"/>
      <c r="C96" s="7"/>
      <c r="D96" s="7"/>
      <c r="E96" s="114">
        <v>11272067.936700001</v>
      </c>
      <c r="F96" s="79"/>
      <c r="G96" s="23"/>
      <c r="H96" s="1"/>
      <c r="I96" s="1"/>
      <c r="J96" s="1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117</v>
      </c>
      <c r="B97" s="7"/>
      <c r="C97" s="7"/>
      <c r="D97" s="7"/>
      <c r="E97" s="115">
        <v>-0.02</v>
      </c>
      <c r="F97" s="79"/>
      <c r="G97" s="23"/>
      <c r="H97" s="1"/>
      <c r="I97" s="1"/>
      <c r="J97" s="1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1"/>
      <c r="B98" s="7"/>
      <c r="C98" s="7"/>
      <c r="D98" s="7"/>
      <c r="E98" s="79"/>
      <c r="F98" s="79"/>
      <c r="G98" s="23"/>
      <c r="H98" s="1"/>
      <c r="I98" s="1"/>
      <c r="J98" s="1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9" t="s">
        <v>118</v>
      </c>
      <c r="B99" s="7"/>
      <c r="C99" s="7"/>
      <c r="D99" s="7"/>
      <c r="E99" s="116">
        <f>E83+E94+E96+E97</f>
        <v>11339551.296700003</v>
      </c>
      <c r="F99" s="79"/>
      <c r="G99" s="23"/>
      <c r="H99" s="9"/>
      <c r="I99" s="7"/>
      <c r="J99" s="7"/>
      <c r="K99" s="7"/>
      <c r="L99" s="88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thickBot="1" x14ac:dyDescent="0.25">
      <c r="A100" s="9"/>
      <c r="B100" s="7"/>
      <c r="C100" s="7"/>
      <c r="D100" s="7"/>
      <c r="E100" s="79"/>
      <c r="F100" s="79"/>
      <c r="G100" s="2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thickBot="1" x14ac:dyDescent="0.25">
      <c r="A101" s="9" t="s">
        <v>119</v>
      </c>
      <c r="B101" s="7"/>
      <c r="C101" s="7"/>
      <c r="D101" s="7"/>
      <c r="E101" s="91">
        <f>E69-E99</f>
        <v>543384167.11143112</v>
      </c>
      <c r="F101" s="95"/>
      <c r="G101" s="23"/>
      <c r="H101" s="9"/>
      <c r="I101" s="7"/>
      <c r="J101" s="7"/>
      <c r="K101" s="7"/>
      <c r="L101" s="91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9"/>
      <c r="B102" s="7"/>
      <c r="C102" s="7"/>
      <c r="D102" s="7"/>
      <c r="E102" s="79"/>
      <c r="F102" s="79"/>
      <c r="G102" s="2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7"/>
      <c r="C103" s="7"/>
      <c r="D103" s="25"/>
      <c r="E103" s="79"/>
      <c r="F103" s="79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7"/>
      <c r="C104" s="7"/>
      <c r="D104" s="7"/>
      <c r="E104" s="79"/>
      <c r="F104" s="79"/>
      <c r="G104" s="2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7"/>
      <c r="C105" s="7"/>
      <c r="D105" s="7"/>
      <c r="E105" s="117"/>
      <c r="F105" s="7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7"/>
      <c r="C106" s="7"/>
      <c r="D106" s="7"/>
      <c r="E106" s="79"/>
      <c r="F106" s="7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7"/>
      <c r="C107" s="7"/>
      <c r="D107" s="7"/>
      <c r="E107" s="79"/>
      <c r="F107" s="7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7"/>
      <c r="C108" s="7"/>
      <c r="D108" s="1"/>
      <c r="E108" s="31"/>
      <c r="F108" s="79"/>
      <c r="G108" s="7"/>
      <c r="H108" s="88"/>
      <c r="I108" s="7"/>
      <c r="J108" s="7"/>
      <c r="K108" s="7"/>
      <c r="L108" s="90"/>
      <c r="M108" s="118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9"/>
      <c r="F109" s="79"/>
      <c r="G109" s="7"/>
      <c r="H109" s="88"/>
      <c r="I109" s="7"/>
      <c r="J109" s="7"/>
      <c r="K109" s="7"/>
      <c r="L109" s="90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33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0:E6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Series Expense Calcs</vt:lpstr>
      <vt:lpstr>Series 2YIG</vt:lpstr>
      <vt:lpstr>Series A1</vt:lpstr>
      <vt:lpstr>Series Q364</vt:lpstr>
      <vt:lpstr>Series QuarterlyX</vt:lpstr>
      <vt:lpstr>Series Quarterly1</vt:lpstr>
      <vt:lpstr>Series MonthlyIG</vt:lpstr>
      <vt:lpstr>Series Custom1</vt:lpstr>
      <vt:lpstr>Series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E98385155</cp:lastModifiedBy>
  <dcterms:created xsi:type="dcterms:W3CDTF">2017-06-08T22:56:09Z</dcterms:created>
  <dcterms:modified xsi:type="dcterms:W3CDTF">2023-01-13T18:41:25Z</dcterms:modified>
</cp:coreProperties>
</file>