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4.15.23\"/>
    </mc:Choice>
  </mc:AlternateContent>
  <xr:revisionPtr revIDLastSave="0" documentId="13_ncr:1_{A8DFB1F8-301C-42B1-A662-FE96E7C3B294}" xr6:coauthVersionLast="47" xr6:coauthVersionMax="47" xr10:uidLastSave="{00000000-0000-0000-0000-000000000000}"/>
  <bookViews>
    <workbookView xWindow="-28920" yWindow="-120" windowWidth="29040" windowHeight="15840" tabRatio="923" firstSheet="4" activeTab="4"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8" i="5" l="1"/>
  <c r="L97" i="5"/>
  <c r="L96" i="5"/>
  <c r="L98" i="8"/>
  <c r="L97" i="8"/>
  <c r="L96" i="8"/>
  <c r="L98" i="9"/>
  <c r="L97" i="9"/>
  <c r="L96" i="9"/>
  <c r="L98" i="15"/>
  <c r="L97" i="15"/>
  <c r="L96" i="15"/>
  <c r="L98" i="14"/>
  <c r="L97" i="14"/>
  <c r="L96" i="14"/>
  <c r="L98" i="31"/>
  <c r="L97" i="31"/>
  <c r="L96" i="31"/>
  <c r="L98" i="28"/>
  <c r="L97" i="28"/>
  <c r="L96" i="28"/>
  <c r="I96" i="28"/>
  <c r="H96" i="28"/>
  <c r="I98" i="8"/>
  <c r="F98" i="8" s="1"/>
  <c r="I97" i="8"/>
  <c r="F97" i="8" s="1"/>
  <c r="I96" i="8"/>
  <c r="F96" i="8"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D36" i="12"/>
  <c r="E36" i="12"/>
  <c r="F36" i="12"/>
  <c r="J95" i="31"/>
  <c r="K95" i="31"/>
  <c r="J95" i="28"/>
  <c r="K95" i="28"/>
  <c r="J95" i="15"/>
  <c r="K95" i="15"/>
  <c r="J95" i="14"/>
  <c r="K95" i="14"/>
  <c r="J95" i="9"/>
  <c r="K95" i="9"/>
  <c r="J95" i="8"/>
  <c r="K95" i="8"/>
  <c r="C35" i="5"/>
  <c r="C36" i="5"/>
  <c r="C60" i="5"/>
  <c r="E60" i="5"/>
  <c r="G60" i="5"/>
  <c r="C61" i="5"/>
  <c r="G61" i="5"/>
  <c r="J95" i="5"/>
  <c r="K95" i="5"/>
  <c r="H96" i="5"/>
  <c r="E96" i="5" s="1"/>
  <c r="I96" i="5"/>
  <c r="F96" i="5" s="1"/>
  <c r="H97" i="5"/>
  <c r="E97" i="5" s="1"/>
  <c r="I97" i="5"/>
  <c r="F97" i="5" s="1"/>
  <c r="H98" i="5"/>
  <c r="E98" i="5" s="1"/>
  <c r="I98" i="5"/>
  <c r="F98" i="5" s="1"/>
  <c r="H100" i="5"/>
  <c r="I100" i="5"/>
  <c r="H101" i="5"/>
  <c r="I101" i="5"/>
  <c r="H102" i="5"/>
  <c r="I102" i="5"/>
  <c r="H104" i="5"/>
  <c r="I104" i="5"/>
  <c r="H105" i="5"/>
  <c r="I105" i="5"/>
  <c r="H106" i="5"/>
  <c r="I106" i="5"/>
  <c r="H108" i="5"/>
  <c r="I108" i="5"/>
  <c r="H109" i="5"/>
  <c r="I109" i="5"/>
  <c r="H110" i="5"/>
  <c r="I110" i="5"/>
  <c r="M9" i="2"/>
  <c r="O9" i="2" s="1"/>
  <c r="N9" i="2"/>
  <c r="R9" i="2"/>
  <c r="S9" i="2" s="1"/>
  <c r="Q9" i="2" s="1"/>
  <c r="X9" i="2" s="1"/>
  <c r="AD9" i="2" s="1"/>
  <c r="Y9" i="2"/>
  <c r="AF9" i="2" s="1"/>
  <c r="Z9" i="2"/>
  <c r="AG9" i="2" s="1"/>
  <c r="AA9" i="2"/>
  <c r="AK9" i="2"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N17" i="2"/>
  <c r="R17" i="2"/>
  <c r="Z17" i="2"/>
  <c r="AA17" i="2"/>
  <c r="AK17" i="2" s="1"/>
  <c r="Q18" i="2"/>
  <c r="X18" i="2" s="1"/>
  <c r="AD18" i="2" s="1"/>
  <c r="R18" i="2"/>
  <c r="W18" i="2"/>
  <c r="AB18" i="2" s="1"/>
  <c r="Y18" i="2"/>
  <c r="AF18" i="2" s="1"/>
  <c r="Z18" i="2"/>
  <c r="AG18" i="2" s="1"/>
  <c r="AA18" i="2"/>
  <c r="AK18" i="2" s="1"/>
  <c r="AS18" i="2"/>
  <c r="K96" i="5" l="1"/>
  <c r="K97" i="5" s="1"/>
  <c r="K98" i="5" s="1"/>
  <c r="K99" i="5" s="1"/>
  <c r="F99" i="5" s="1"/>
  <c r="J96" i="5"/>
  <c r="J97" i="5" s="1"/>
  <c r="J98" i="5" s="1"/>
  <c r="J99" i="5" s="1"/>
  <c r="W9" i="2"/>
  <c r="AB9" i="2" s="1"/>
  <c r="P9" i="2"/>
  <c r="K100" i="5" l="1"/>
  <c r="K101" i="5" s="1"/>
  <c r="K102" i="5" s="1"/>
  <c r="K103" i="5" s="1"/>
  <c r="K104" i="5" s="1"/>
  <c r="K105" i="5" s="1"/>
  <c r="K106" i="5" s="1"/>
  <c r="K107" i="5" s="1"/>
  <c r="J100" i="5"/>
  <c r="J101" i="5" s="1"/>
  <c r="J102" i="5" s="1"/>
  <c r="J103" i="5" s="1"/>
  <c r="E99" i="5"/>
  <c r="J104" i="5" l="1"/>
  <c r="J105" i="5" s="1"/>
  <c r="J106" i="5" s="1"/>
  <c r="J107" i="5" s="1"/>
  <c r="K108" i="5"/>
  <c r="K109" i="5" s="1"/>
  <c r="K110" i="5" s="1"/>
  <c r="K111" i="5" s="1"/>
  <c r="J108" i="5" l="1"/>
  <c r="J109" i="5" s="1"/>
  <c r="J110" i="5" s="1"/>
  <c r="J111" i="5" s="1"/>
  <c r="K112" i="5"/>
  <c r="J112" i="5" l="1"/>
  <c r="L10" i="2" l="1"/>
  <c r="L14" i="2"/>
  <c r="L13" i="2" l="1"/>
  <c r="L12" i="2"/>
  <c r="L11" i="2"/>
  <c r="C61" i="8"/>
  <c r="Z12" i="2"/>
  <c r="AG12" i="2" s="1"/>
  <c r="L15" i="2"/>
  <c r="L20" i="2" s="1"/>
  <c r="Z11" i="2"/>
  <c r="AG11" i="2" s="1"/>
  <c r="Z10" i="2"/>
  <c r="AG10" i="2" s="1"/>
  <c r="L19" i="2"/>
  <c r="Z13" i="2"/>
  <c r="AG13" i="2" s="1"/>
  <c r="Z15" i="2" l="1"/>
  <c r="AG15" i="2" s="1"/>
  <c r="Z14" i="2"/>
  <c r="AG14" i="2" s="1"/>
  <c r="I14" i="2" l="1"/>
  <c r="K14" i="2"/>
  <c r="T14" i="2"/>
  <c r="C61" i="14" l="1"/>
  <c r="C61" i="31"/>
  <c r="J14" i="2"/>
  <c r="AA14" i="2" s="1"/>
  <c r="AK14" i="2" s="1"/>
  <c r="T15" i="2"/>
  <c r="T20" i="2" s="1"/>
  <c r="T13" i="2"/>
  <c r="K13" i="2"/>
  <c r="K15" i="2"/>
  <c r="U14" i="2"/>
  <c r="Y14" i="2" s="1"/>
  <c r="AF14" i="2" s="1"/>
  <c r="I13" i="2"/>
  <c r="I15" i="2"/>
  <c r="C61" i="28"/>
  <c r="J13" i="2"/>
  <c r="AA13" i="2" s="1"/>
  <c r="AK13" i="2" s="1"/>
  <c r="J15" i="2"/>
  <c r="U13" i="2"/>
  <c r="Y13" i="2" s="1"/>
  <c r="AF13" i="2" s="1"/>
  <c r="U15" i="2"/>
  <c r="T12" i="2"/>
  <c r="K11" i="2"/>
  <c r="K12" i="2"/>
  <c r="I12" i="2"/>
  <c r="R12" i="2" s="1"/>
  <c r="S12" i="2" s="1"/>
  <c r="W12" i="2" s="1"/>
  <c r="AB12" i="2" s="1"/>
  <c r="C61" i="9"/>
  <c r="J11" i="2"/>
  <c r="AA11" i="2" s="1"/>
  <c r="AK11" i="2" s="1"/>
  <c r="U11" i="2"/>
  <c r="Y11" i="2" s="1"/>
  <c r="AF11" i="2" s="1"/>
  <c r="C61" i="15"/>
  <c r="T11" i="2"/>
  <c r="J12" i="2"/>
  <c r="AA12" i="2" s="1"/>
  <c r="AK12" i="2" s="1"/>
  <c r="U12" i="2"/>
  <c r="Y12" i="2" s="1"/>
  <c r="AF12" i="2" s="1"/>
  <c r="I11" i="2"/>
  <c r="R11" i="2" s="1"/>
  <c r="S11" i="2" s="1"/>
  <c r="W11" i="2" s="1"/>
  <c r="AB11" i="2" s="1"/>
  <c r="D36" i="32"/>
  <c r="H109" i="15"/>
  <c r="D36" i="18"/>
  <c r="K10" i="2"/>
  <c r="H105" i="8"/>
  <c r="H100" i="8"/>
  <c r="I10" i="2"/>
  <c r="J10" i="2"/>
  <c r="I108" i="8"/>
  <c r="H108" i="8"/>
  <c r="H110" i="8"/>
  <c r="H104" i="8"/>
  <c r="D36" i="20"/>
  <c r="H106" i="8"/>
  <c r="I110" i="8"/>
  <c r="I104" i="8"/>
  <c r="H102" i="8"/>
  <c r="I109" i="8"/>
  <c r="H109" i="8"/>
  <c r="I101" i="8"/>
  <c r="F36" i="18"/>
  <c r="H101" i="8"/>
  <c r="U10" i="2"/>
  <c r="T10" i="2"/>
  <c r="T19" i="2" s="1"/>
  <c r="I102" i="8"/>
  <c r="I106" i="8"/>
  <c r="I105" i="8"/>
  <c r="I100" i="8"/>
  <c r="G60" i="14" l="1"/>
  <c r="G61" i="28"/>
  <c r="R13" i="2"/>
  <c r="S13" i="2" s="1"/>
  <c r="W13" i="2" s="1"/>
  <c r="AB13" i="2" s="1"/>
  <c r="R14" i="2"/>
  <c r="S14" i="2" s="1"/>
  <c r="W14" i="2" s="1"/>
  <c r="AB14" i="2" s="1"/>
  <c r="C60" i="31"/>
  <c r="C60" i="14"/>
  <c r="G61" i="14"/>
  <c r="G60" i="31"/>
  <c r="U20" i="2"/>
  <c r="Y15" i="2"/>
  <c r="AF15" i="2" s="1"/>
  <c r="R15" i="2"/>
  <c r="G60" i="28"/>
  <c r="G61" i="31"/>
  <c r="C60" i="28"/>
  <c r="J20" i="2"/>
  <c r="AA15" i="2"/>
  <c r="AK15" i="2" s="1"/>
  <c r="G61" i="15"/>
  <c r="C60" i="15"/>
  <c r="C60" i="9"/>
  <c r="G60" i="9"/>
  <c r="G61" i="9"/>
  <c r="G60" i="15"/>
  <c r="H10" i="2"/>
  <c r="I102" i="28"/>
  <c r="I100" i="28"/>
  <c r="E36" i="32"/>
  <c r="H14" i="2"/>
  <c r="I109" i="28"/>
  <c r="I106" i="9"/>
  <c r="E36" i="18"/>
  <c r="I110" i="31"/>
  <c r="H108" i="28"/>
  <c r="I108" i="15"/>
  <c r="I110" i="14"/>
  <c r="D36" i="22"/>
  <c r="I101" i="15"/>
  <c r="I110" i="9"/>
  <c r="F36" i="22"/>
  <c r="I100" i="31"/>
  <c r="H109" i="14"/>
  <c r="H108" i="15"/>
  <c r="H102" i="15"/>
  <c r="C35" i="8"/>
  <c r="H104" i="31"/>
  <c r="H105" i="31"/>
  <c r="I104" i="15"/>
  <c r="I102" i="15"/>
  <c r="H100" i="28"/>
  <c r="I100" i="15"/>
  <c r="H106" i="14"/>
  <c r="I106" i="14"/>
  <c r="I104" i="28"/>
  <c r="H101" i="15"/>
  <c r="H110" i="28"/>
  <c r="I105" i="14"/>
  <c r="E36" i="22"/>
  <c r="H110" i="31"/>
  <c r="H100" i="9"/>
  <c r="H102" i="28"/>
  <c r="F36" i="29"/>
  <c r="I104" i="14"/>
  <c r="D36" i="24"/>
  <c r="I106" i="28"/>
  <c r="H101" i="28"/>
  <c r="H109" i="28"/>
  <c r="I105" i="28"/>
  <c r="H100" i="14"/>
  <c r="I110" i="15"/>
  <c r="I104" i="31"/>
  <c r="I101" i="31"/>
  <c r="I109" i="15"/>
  <c r="H15" i="2"/>
  <c r="I101" i="28"/>
  <c r="H110" i="14"/>
  <c r="H13" i="2"/>
  <c r="H106" i="15"/>
  <c r="H11" i="2"/>
  <c r="H109" i="31"/>
  <c r="I106" i="31"/>
  <c r="G60" i="8"/>
  <c r="I105" i="31"/>
  <c r="H106" i="28"/>
  <c r="I109" i="14"/>
  <c r="H102" i="14"/>
  <c r="H102" i="31"/>
  <c r="C60" i="8"/>
  <c r="E36" i="29"/>
  <c r="H101" i="14"/>
  <c r="H105" i="28"/>
  <c r="H104" i="14"/>
  <c r="H104" i="15"/>
  <c r="H105" i="14"/>
  <c r="H106" i="31"/>
  <c r="H104" i="9"/>
  <c r="F36" i="24"/>
  <c r="AA10" i="2"/>
  <c r="AK10" i="2" s="1"/>
  <c r="J19" i="2"/>
  <c r="I108" i="28"/>
  <c r="H104" i="28"/>
  <c r="I102" i="14"/>
  <c r="I105" i="15"/>
  <c r="H100" i="15"/>
  <c r="I102" i="31"/>
  <c r="I109" i="31"/>
  <c r="H102" i="9"/>
  <c r="C36" i="8"/>
  <c r="I108" i="14"/>
  <c r="I106" i="15"/>
  <c r="H110" i="15"/>
  <c r="H105" i="15"/>
  <c r="I102" i="9"/>
  <c r="E60" i="8"/>
  <c r="H108" i="31"/>
  <c r="H105" i="9"/>
  <c r="G61" i="8"/>
  <c r="I109" i="9"/>
  <c r="H101" i="31"/>
  <c r="I105" i="9"/>
  <c r="N10" i="2"/>
  <c r="M10" i="2"/>
  <c r="I100" i="14"/>
  <c r="I108" i="9"/>
  <c r="I104" i="9"/>
  <c r="H106" i="9"/>
  <c r="H101" i="9"/>
  <c r="H109" i="9"/>
  <c r="H12" i="2"/>
  <c r="H19" i="2" s="1"/>
  <c r="I108" i="31"/>
  <c r="H108" i="14"/>
  <c r="U19" i="2"/>
  <c r="Y10" i="2"/>
  <c r="AF10" i="2" s="1"/>
  <c r="R10" i="2"/>
  <c r="I110" i="28"/>
  <c r="I100" i="9"/>
  <c r="H108" i="9"/>
  <c r="H110" i="9"/>
  <c r="I101" i="9"/>
  <c r="I101" i="14"/>
  <c r="H100" i="31"/>
  <c r="F36" i="20"/>
  <c r="D36" i="29" l="1"/>
  <c r="S15" i="2"/>
  <c r="R20" i="2"/>
  <c r="E36" i="24"/>
  <c r="I98" i="14"/>
  <c r="F98" i="14" s="1"/>
  <c r="H96" i="8"/>
  <c r="E96" i="8" s="1"/>
  <c r="C36" i="9"/>
  <c r="P10" i="2"/>
  <c r="N11" i="2"/>
  <c r="P11" i="2" s="1"/>
  <c r="Q11" i="2"/>
  <c r="X11" i="2" s="1"/>
  <c r="AD11" i="2" s="1"/>
  <c r="M11" i="2"/>
  <c r="O11" i="2" s="1"/>
  <c r="E60" i="9"/>
  <c r="S10" i="2"/>
  <c r="R19" i="2"/>
  <c r="C35" i="31"/>
  <c r="E60" i="15"/>
  <c r="I98" i="31"/>
  <c r="F98" i="31" s="1"/>
  <c r="E60" i="31"/>
  <c r="C35" i="15"/>
  <c r="C36" i="15"/>
  <c r="C36" i="31"/>
  <c r="N14" i="2"/>
  <c r="P14" i="2" s="1"/>
  <c r="M14" i="2"/>
  <c r="O14" i="2" s="1"/>
  <c r="Q14" i="2"/>
  <c r="X14" i="2" s="1"/>
  <c r="AD14" i="2" s="1"/>
  <c r="I98" i="15"/>
  <c r="F98" i="15" s="1"/>
  <c r="N13" i="2"/>
  <c r="P13" i="2" s="1"/>
  <c r="M13" i="2"/>
  <c r="O13" i="2" s="1"/>
  <c r="Q13" i="2"/>
  <c r="X13" i="2" s="1"/>
  <c r="AD13" i="2" s="1"/>
  <c r="E36" i="20"/>
  <c r="C36" i="14"/>
  <c r="F36" i="32"/>
  <c r="I96" i="15"/>
  <c r="I97" i="31"/>
  <c r="F97" i="31" s="1"/>
  <c r="E60" i="14"/>
  <c r="H97" i="31"/>
  <c r="E97" i="31" s="1"/>
  <c r="C35" i="14"/>
  <c r="C35" i="28"/>
  <c r="N12" i="2"/>
  <c r="P12" i="2" s="1"/>
  <c r="Q12" i="2"/>
  <c r="X12" i="2" s="1"/>
  <c r="AD12" i="2" s="1"/>
  <c r="M12" i="2"/>
  <c r="O12" i="2" s="1"/>
  <c r="E60" i="28"/>
  <c r="H97" i="8"/>
  <c r="E97" i="8" s="1"/>
  <c r="C36" i="28"/>
  <c r="H98" i="8"/>
  <c r="E98" i="8" s="1"/>
  <c r="I96" i="14"/>
  <c r="H98" i="14"/>
  <c r="E98" i="14" s="1"/>
  <c r="H98" i="15"/>
  <c r="E98" i="15" s="1"/>
  <c r="I97" i="14"/>
  <c r="F97" i="14" s="1"/>
  <c r="C35" i="9"/>
  <c r="I97" i="28"/>
  <c r="F97" i="28" s="1"/>
  <c r="O10" i="2"/>
  <c r="H97" i="28"/>
  <c r="E97" i="28" s="1"/>
  <c r="H20" i="2"/>
  <c r="N15" i="2"/>
  <c r="M15" i="2"/>
  <c r="Q15" i="2"/>
  <c r="H98" i="28" l="1"/>
  <c r="E98" i="28" s="1"/>
  <c r="S20" i="2"/>
  <c r="W15" i="2"/>
  <c r="AB15" i="2" s="1"/>
  <c r="M19" i="2"/>
  <c r="O19" i="2"/>
  <c r="C10" i="2" s="1"/>
  <c r="H97" i="9"/>
  <c r="E97" i="9" s="1"/>
  <c r="F96" i="28"/>
  <c r="K96" i="28"/>
  <c r="K97" i="28" s="1"/>
  <c r="I98" i="28"/>
  <c r="F98" i="28" s="1"/>
  <c r="H98" i="31"/>
  <c r="E98" i="31" s="1"/>
  <c r="I96" i="9"/>
  <c r="J96" i="8"/>
  <c r="J97" i="8" s="1"/>
  <c r="J98" i="8" s="1"/>
  <c r="J99" i="8" s="1"/>
  <c r="E99" i="8" s="1"/>
  <c r="I98" i="9"/>
  <c r="F98" i="9" s="1"/>
  <c r="N19" i="2"/>
  <c r="P19" i="2"/>
  <c r="D10" i="2" s="1"/>
  <c r="H96" i="15"/>
  <c r="X15" i="2"/>
  <c r="AD15" i="2" s="1"/>
  <c r="Q20" i="2"/>
  <c r="S19" i="2"/>
  <c r="W10" i="2"/>
  <c r="AB10" i="2" s="1"/>
  <c r="Q10" i="2"/>
  <c r="O15" i="2"/>
  <c r="O20" i="2" s="1"/>
  <c r="M20" i="2"/>
  <c r="I97" i="15"/>
  <c r="F97" i="15" s="1"/>
  <c r="H97" i="14"/>
  <c r="E97" i="14" s="1"/>
  <c r="P15" i="2"/>
  <c r="P20" i="2" s="1"/>
  <c r="N20" i="2"/>
  <c r="F96" i="14"/>
  <c r="K96" i="14"/>
  <c r="K97" i="14" s="1"/>
  <c r="K98" i="14" s="1"/>
  <c r="K99" i="14" s="1"/>
  <c r="H98" i="9"/>
  <c r="E98" i="9" s="1"/>
  <c r="I96" i="31"/>
  <c r="I97" i="9"/>
  <c r="F97" i="9" s="1"/>
  <c r="H97" i="15"/>
  <c r="E97" i="15" s="1"/>
  <c r="F96" i="15"/>
  <c r="K96" i="15"/>
  <c r="K97" i="15" l="1"/>
  <c r="K98" i="15" s="1"/>
  <c r="K99" i="15" s="1"/>
  <c r="K100" i="15" s="1"/>
  <c r="K101" i="15" s="1"/>
  <c r="K102" i="15" s="1"/>
  <c r="K103" i="15" s="1"/>
  <c r="K104" i="15" s="1"/>
  <c r="K105" i="15" s="1"/>
  <c r="K106" i="15" s="1"/>
  <c r="K107" i="15" s="1"/>
  <c r="K108" i="15" s="1"/>
  <c r="K109" i="15" s="1"/>
  <c r="K110" i="15" s="1"/>
  <c r="K111" i="15" s="1"/>
  <c r="K112" i="15" s="1"/>
  <c r="K98" i="28"/>
  <c r="K99" i="28" s="1"/>
  <c r="K96" i="9"/>
  <c r="K97" i="9" s="1"/>
  <c r="K98" i="9" s="1"/>
  <c r="K99" i="9" s="1"/>
  <c r="F96" i="9"/>
  <c r="K96" i="31"/>
  <c r="K97" i="31" s="1"/>
  <c r="K98" i="31" s="1"/>
  <c r="K99" i="31" s="1"/>
  <c r="F96" i="31"/>
  <c r="K100" i="14"/>
  <c r="K101" i="14" s="1"/>
  <c r="K102" i="14" s="1"/>
  <c r="K103" i="14" s="1"/>
  <c r="K104" i="14" s="1"/>
  <c r="K105" i="14" s="1"/>
  <c r="K106" i="14" s="1"/>
  <c r="K107" i="14" s="1"/>
  <c r="K108" i="14" s="1"/>
  <c r="K109" i="14" s="1"/>
  <c r="K110" i="14" s="1"/>
  <c r="K111" i="14" s="1"/>
  <c r="K112" i="14" s="1"/>
  <c r="F99" i="14"/>
  <c r="J96" i="15"/>
  <c r="J97" i="15" s="1"/>
  <c r="J98" i="15" s="1"/>
  <c r="J99" i="15" s="1"/>
  <c r="E96" i="15"/>
  <c r="H96" i="9"/>
  <c r="E96" i="28"/>
  <c r="J96" i="28"/>
  <c r="J97" i="28" s="1"/>
  <c r="J98" i="28" s="1"/>
  <c r="J99" i="28" s="1"/>
  <c r="H96" i="31"/>
  <c r="H96" i="14"/>
  <c r="J100" i="8"/>
  <c r="J101" i="8" s="1"/>
  <c r="J102" i="8" s="1"/>
  <c r="J103" i="8" s="1"/>
  <c r="J104" i="8" s="1"/>
  <c r="J105" i="8" s="1"/>
  <c r="J106" i="8" s="1"/>
  <c r="J107" i="8" s="1"/>
  <c r="J108" i="8" s="1"/>
  <c r="J109" i="8" s="1"/>
  <c r="J110" i="8" s="1"/>
  <c r="J111" i="8" s="1"/>
  <c r="J112" i="8" s="1"/>
  <c r="X10" i="2"/>
  <c r="AD10" i="2" s="1"/>
  <c r="Q19" i="2"/>
  <c r="K96" i="8"/>
  <c r="K97" i="8" s="1"/>
  <c r="K98" i="8" s="1"/>
  <c r="K99" i="8" s="1"/>
  <c r="F99" i="8" s="1"/>
  <c r="F99" i="15" l="1"/>
  <c r="E96" i="31"/>
  <c r="J96" i="31"/>
  <c r="J97" i="31" s="1"/>
  <c r="J98" i="31" s="1"/>
  <c r="J99" i="31" s="1"/>
  <c r="J100" i="28"/>
  <c r="J101" i="28" s="1"/>
  <c r="J102" i="28" s="1"/>
  <c r="J103" i="28" s="1"/>
  <c r="J104" i="28" s="1"/>
  <c r="J105" i="28" s="1"/>
  <c r="J106" i="28" s="1"/>
  <c r="J107" i="28" s="1"/>
  <c r="J108" i="28" s="1"/>
  <c r="J109" i="28" s="1"/>
  <c r="J110" i="28" s="1"/>
  <c r="J111" i="28" s="1"/>
  <c r="J112" i="28" s="1"/>
  <c r="E99" i="28"/>
  <c r="E96" i="9"/>
  <c r="J96" i="9"/>
  <c r="J97" i="9" s="1"/>
  <c r="J98" i="9" s="1"/>
  <c r="J99" i="9" s="1"/>
  <c r="K100" i="31"/>
  <c r="K101" i="31" s="1"/>
  <c r="K102" i="31" s="1"/>
  <c r="K103" i="31" s="1"/>
  <c r="K104" i="31" s="1"/>
  <c r="K105" i="31" s="1"/>
  <c r="K106" i="31" s="1"/>
  <c r="K107" i="31" s="1"/>
  <c r="K108" i="31" s="1"/>
  <c r="K109" i="31" s="1"/>
  <c r="K110" i="31" s="1"/>
  <c r="K111" i="31" s="1"/>
  <c r="K112" i="31" s="1"/>
  <c r="F99" i="31"/>
  <c r="K100" i="8"/>
  <c r="K101" i="8" s="1"/>
  <c r="K102" i="8" s="1"/>
  <c r="K103" i="8" s="1"/>
  <c r="K104" i="8" s="1"/>
  <c r="K105" i="8" s="1"/>
  <c r="K106" i="8" s="1"/>
  <c r="K107" i="8" s="1"/>
  <c r="K108" i="8" s="1"/>
  <c r="K109" i="8" s="1"/>
  <c r="K110" i="8" s="1"/>
  <c r="K111" i="8" s="1"/>
  <c r="K112" i="8" s="1"/>
  <c r="E99" i="15"/>
  <c r="J100" i="15"/>
  <c r="J101" i="15" s="1"/>
  <c r="J102" i="15" s="1"/>
  <c r="J103" i="15" s="1"/>
  <c r="J104" i="15" s="1"/>
  <c r="J105" i="15" s="1"/>
  <c r="J106" i="15" s="1"/>
  <c r="J107" i="15" s="1"/>
  <c r="J108" i="15" s="1"/>
  <c r="J109" i="15" s="1"/>
  <c r="J110" i="15" s="1"/>
  <c r="J111" i="15" s="1"/>
  <c r="J112" i="15" s="1"/>
  <c r="K100" i="9"/>
  <c r="K101" i="9" s="1"/>
  <c r="K102" i="9" s="1"/>
  <c r="K103" i="9" s="1"/>
  <c r="K104" i="9" s="1"/>
  <c r="K105" i="9" s="1"/>
  <c r="K106" i="9" s="1"/>
  <c r="K107" i="9" s="1"/>
  <c r="K108" i="9" s="1"/>
  <c r="K109" i="9" s="1"/>
  <c r="K110" i="9" s="1"/>
  <c r="K111" i="9" s="1"/>
  <c r="K112" i="9" s="1"/>
  <c r="F99" i="9"/>
  <c r="K100" i="28"/>
  <c r="K101" i="28" s="1"/>
  <c r="K102" i="28" s="1"/>
  <c r="K103" i="28" s="1"/>
  <c r="K104" i="28" s="1"/>
  <c r="K105" i="28" s="1"/>
  <c r="K106" i="28" s="1"/>
  <c r="K107" i="28" s="1"/>
  <c r="K108" i="28" s="1"/>
  <c r="K109" i="28" s="1"/>
  <c r="K110" i="28" s="1"/>
  <c r="K111" i="28" s="1"/>
  <c r="K112" i="28" s="1"/>
  <c r="F99" i="28"/>
  <c r="J96" i="14"/>
  <c r="J97" i="14" s="1"/>
  <c r="J98" i="14" s="1"/>
  <c r="J99" i="14" s="1"/>
  <c r="E96" i="14"/>
  <c r="E99" i="9" l="1"/>
  <c r="J100" i="9"/>
  <c r="J101" i="9" s="1"/>
  <c r="J102" i="9" s="1"/>
  <c r="J103" i="9" s="1"/>
  <c r="J104" i="9" s="1"/>
  <c r="J105" i="9" s="1"/>
  <c r="J106" i="9" s="1"/>
  <c r="J107" i="9" s="1"/>
  <c r="J108" i="9" s="1"/>
  <c r="J109" i="9" s="1"/>
  <c r="J110" i="9" s="1"/>
  <c r="J111" i="9" s="1"/>
  <c r="J112" i="9" s="1"/>
  <c r="E99" i="31"/>
  <c r="J100" i="31"/>
  <c r="J101" i="31" s="1"/>
  <c r="J102" i="31" s="1"/>
  <c r="J103" i="31" s="1"/>
  <c r="J104" i="31" s="1"/>
  <c r="J105" i="31" s="1"/>
  <c r="J106" i="31" s="1"/>
  <c r="J107" i="31" s="1"/>
  <c r="J108" i="31" s="1"/>
  <c r="J109" i="31" s="1"/>
  <c r="J110" i="31" s="1"/>
  <c r="J111" i="31" s="1"/>
  <c r="J112" i="31" s="1"/>
  <c r="E99" i="14"/>
  <c r="J100" i="14"/>
  <c r="J101" i="14" s="1"/>
  <c r="J102" i="14" s="1"/>
  <c r="J103" i="14" s="1"/>
  <c r="J104" i="14" s="1"/>
  <c r="J105" i="14" s="1"/>
  <c r="J106" i="14" s="1"/>
  <c r="J107" i="14" s="1"/>
  <c r="J108" i="14" s="1"/>
  <c r="J109" i="14" s="1"/>
  <c r="J110" i="14" s="1"/>
  <c r="J111" i="14" s="1"/>
  <c r="J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<sst xmlns="http://schemas.openxmlformats.org/spreadsheetml/2006/main" count="3170" uniqueCount="461">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</sst>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70" formatCode="_([$€-2]\ * #,##0.00_);_([$€-2]\ * \(#,##0.00\);_([$€-2]\ * &quot;-&quot;??_);_(@_)"/>
    <numFmt numFmtId="172" formatCode="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70"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70" fontId="0" fillId="12" borderId="18" xfId="0" applyNumberFormat="1" applyFill="1" applyBorder="1"/>
    <xf numFmtId="0" fontId="0" fillId="12" borderId="28" xfId="0" applyFill="1" applyBorder="1"/>
    <xf numFmtId="168" fontId="0" fillId="12" borderId="0" xfId="0" applyNumberFormat="1" applyFill="1"/>
    <xf numFmtId="170" fontId="0" fillId="12" borderId="20" xfId="0" applyNumberFormat="1" applyFill="1" applyBorder="1"/>
    <xf numFmtId="170" fontId="0" fillId="12" borderId="0" xfId="0" applyNumberFormat="1" applyFill="1"/>
    <xf numFmtId="170"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15" fontId="0" fillId="0" borderId="0" xfId="0" applyNumberFormat="1"/>
    <xf numFmtId="172" fontId="0" fillId="0" borderId="0" xfId="3" applyNumberFormat="1" applyFont="1"/>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970925.48</v>
          </cell>
          <cell r="H37">
            <v>971000</v>
          </cell>
        </row>
        <row r="38">
          <cell r="G38">
            <v>58885.35</v>
          </cell>
          <cell r="H38">
            <v>59000</v>
          </cell>
        </row>
        <row r="39">
          <cell r="G39">
            <v>31120.779999999995</v>
          </cell>
          <cell r="H39">
            <v>31000</v>
          </cell>
        </row>
        <row r="40">
          <cell r="H40">
            <v>44593000</v>
          </cell>
        </row>
        <row r="41">
          <cell r="G41">
            <v>44502875.383000001</v>
          </cell>
          <cell r="H41">
            <v>44503000</v>
          </cell>
        </row>
        <row r="42">
          <cell r="G42">
            <v>1293002.44</v>
          </cell>
        </row>
        <row r="43">
          <cell r="G43">
            <v>0</v>
          </cell>
        </row>
        <row r="47">
          <cell r="H47">
            <v>1352000</v>
          </cell>
        </row>
        <row r="48">
          <cell r="H48">
            <v>42270000</v>
          </cell>
        </row>
        <row r="52">
          <cell r="D52">
            <v>44385000</v>
          </cell>
          <cell r="E52">
            <v>44473000</v>
          </cell>
          <cell r="F52">
            <v>44503000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nse Accrual Start"/>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sheetData sheetId="1">
        <row r="5">
          <cell r="AA5">
            <v>1.0044198142972844</v>
          </cell>
          <cell r="AB5">
            <v>1.0041782337163736</v>
          </cell>
        </row>
        <row r="6">
          <cell r="AA6">
            <v>1.0040852146516708</v>
          </cell>
          <cell r="AB6">
            <v>1.0038925717219007</v>
          </cell>
        </row>
        <row r="7">
          <cell r="AA7">
            <v>1.0046865551803199</v>
          </cell>
          <cell r="AB7">
            <v>1.0044445468504573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806996.11</v>
          </cell>
          <cell r="H46">
            <v>807000</v>
          </cell>
        </row>
        <row r="47">
          <cell r="G47">
            <v>6651805.9791000001</v>
          </cell>
          <cell r="H47">
            <v>6652000</v>
          </cell>
        </row>
        <row r="48">
          <cell r="G48">
            <v>98094.096562075618</v>
          </cell>
          <cell r="H48">
            <v>98000</v>
          </cell>
        </row>
        <row r="49">
          <cell r="H49">
            <v>665396000</v>
          </cell>
        </row>
        <row r="50">
          <cell r="G50">
            <v>658646153.14629996</v>
          </cell>
          <cell r="H50">
            <v>658646000</v>
          </cell>
        </row>
        <row r="51">
          <cell r="G51">
            <v>2933980.69</v>
          </cell>
        </row>
        <row r="52">
          <cell r="G52">
            <v>0</v>
          </cell>
        </row>
        <row r="55">
          <cell r="G55">
            <v>0</v>
          </cell>
        </row>
        <row r="56">
          <cell r="H56">
            <v>9586000</v>
          </cell>
        </row>
        <row r="57">
          <cell r="H57">
            <v>655003000</v>
          </cell>
        </row>
        <row r="61">
          <cell r="D61">
            <v>585401000</v>
          </cell>
          <cell r="E61">
            <v>821004000</v>
          </cell>
          <cell r="F61">
            <v>658646000</v>
          </cell>
        </row>
      </sheetData>
      <sheetData sheetId="2">
        <row r="5">
          <cell r="AA5">
            <v>1.0044198397239645</v>
          </cell>
          <cell r="AB5">
            <v>1.0041782401545012</v>
          </cell>
        </row>
        <row r="6">
          <cell r="AA6">
            <v>1.0040945082526509</v>
          </cell>
          <cell r="AB6">
            <v>1.0038925739603519</v>
          </cell>
        </row>
        <row r="7">
          <cell r="AA7">
            <v>1.0046955173802492</v>
          </cell>
          <cell r="AB7">
            <v>1.0044445489696883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90792.77</v>
          </cell>
          <cell r="H46">
            <v>91000</v>
          </cell>
        </row>
        <row r="47">
          <cell r="G47">
            <v>671534.02839999984</v>
          </cell>
          <cell r="H47">
            <v>672000</v>
          </cell>
        </row>
        <row r="48">
          <cell r="G48">
            <v>11435.197333652974</v>
          </cell>
          <cell r="H48">
            <v>11000</v>
          </cell>
        </row>
        <row r="49">
          <cell r="H49">
            <v>74751000</v>
          </cell>
        </row>
        <row r="50">
          <cell r="G50">
            <v>74068143.079999998</v>
          </cell>
          <cell r="H50">
            <v>74068000</v>
          </cell>
        </row>
        <row r="51">
          <cell r="G51">
            <v>343613.54</v>
          </cell>
        </row>
        <row r="52">
          <cell r="G52">
            <v>0</v>
          </cell>
        </row>
        <row r="55">
          <cell r="G55">
            <v>0</v>
          </cell>
        </row>
        <row r="56">
          <cell r="H56">
            <v>1015000</v>
          </cell>
        </row>
        <row r="57">
          <cell r="H57">
            <v>73645000</v>
          </cell>
        </row>
        <row r="61">
          <cell r="D61">
            <v>73454000</v>
          </cell>
          <cell r="E61">
            <v>73740000</v>
          </cell>
          <cell r="F61">
            <v>74068000</v>
          </cell>
        </row>
      </sheetData>
      <sheetData sheetId="3">
        <row r="5">
          <cell r="AA5">
            <v>1.0045457234537023</v>
          </cell>
          <cell r="AB5">
            <v>1.0042847318477519</v>
          </cell>
        </row>
        <row r="6">
          <cell r="AA6">
            <v>1.004215552329162</v>
          </cell>
          <cell r="AB6">
            <v>1.0039859076558555</v>
          </cell>
        </row>
        <row r="7">
          <cell r="AA7">
            <v>1.0048220617593182</v>
          </cell>
          <cell r="AB7">
            <v>1.0045479095591974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303751</v>
          </cell>
          <cell r="H46">
            <v>304000</v>
          </cell>
        </row>
        <row r="47">
          <cell r="G47">
            <v>2707989.7700999994</v>
          </cell>
          <cell r="H47">
            <v>2708000</v>
          </cell>
        </row>
        <row r="48">
          <cell r="G48">
            <v>63354.740000000005</v>
          </cell>
          <cell r="H48">
            <v>63000</v>
          </cell>
        </row>
        <row r="49">
          <cell r="H49">
            <v>384023000</v>
          </cell>
        </row>
        <row r="50">
          <cell r="G50">
            <v>381251752.48990005</v>
          </cell>
          <cell r="H50">
            <v>381252000</v>
          </cell>
        </row>
        <row r="51">
          <cell r="G51">
            <v>653028.29</v>
          </cell>
        </row>
        <row r="52">
          <cell r="G52">
            <v>0</v>
          </cell>
        </row>
        <row r="55">
          <cell r="G55">
            <v>0</v>
          </cell>
        </row>
        <row r="56">
          <cell r="H56">
            <v>3361000</v>
          </cell>
        </row>
        <row r="57">
          <cell r="H57">
            <v>380358000</v>
          </cell>
        </row>
        <row r="61">
          <cell r="D61">
            <v>205260000</v>
          </cell>
          <cell r="E61">
            <v>267822000</v>
          </cell>
          <cell r="F61">
            <v>381252000</v>
          </cell>
        </row>
      </sheetData>
      <sheetData sheetId="4">
        <row r="5">
          <cell r="AA5">
            <v>1.0046089965617999</v>
          </cell>
          <cell r="AB5">
            <v>1.0043096845806705</v>
          </cell>
        </row>
        <row r="6">
          <cell r="AA6">
            <v>1.0042558361470084</v>
          </cell>
          <cell r="AB6">
            <v>1.0041339262156872</v>
          </cell>
        </row>
        <row r="7">
          <cell r="AA7">
            <v>1.0048792667466031</v>
          </cell>
          <cell r="AB7">
            <v>1.0045618820541664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1784640.64</v>
          </cell>
          <cell r="H46">
            <v>1785000</v>
          </cell>
        </row>
        <row r="47">
          <cell r="G47">
            <v>8819890.8898000009</v>
          </cell>
          <cell r="H47">
            <v>8820000</v>
          </cell>
        </row>
        <row r="48">
          <cell r="G48">
            <v>211387.83171919346</v>
          </cell>
          <cell r="H48">
            <v>211000</v>
          </cell>
        </row>
        <row r="49">
          <cell r="H49">
            <v>526518000</v>
          </cell>
        </row>
        <row r="50">
          <cell r="G50">
            <v>517486453.11180001</v>
          </cell>
          <cell r="H50">
            <v>517486000</v>
          </cell>
        </row>
        <row r="51">
          <cell r="G51">
            <v>-6251930.1800000006</v>
          </cell>
        </row>
        <row r="52">
          <cell r="G52">
            <v>0</v>
          </cell>
        </row>
        <row r="55">
          <cell r="G55">
            <v>0</v>
          </cell>
        </row>
        <row r="56">
          <cell r="H56">
            <v>2568000</v>
          </cell>
        </row>
        <row r="57">
          <cell r="H57">
            <v>522165000</v>
          </cell>
        </row>
        <row r="60">
          <cell r="D60">
            <v>346797128.33180004</v>
          </cell>
          <cell r="E60">
            <v>408398848.56179994</v>
          </cell>
          <cell r="F60">
            <v>517486453.11180001</v>
          </cell>
        </row>
      </sheetData>
      <sheetData sheetId="5">
        <row r="5">
          <cell r="AA5">
            <v>1.0049043832310824</v>
          </cell>
          <cell r="AB5">
            <v>1.0045004575066026</v>
          </cell>
        </row>
        <row r="6">
          <cell r="AA6">
            <v>1.0046164430129676</v>
          </cell>
          <cell r="AB6">
            <v>1.0043272560946201</v>
          </cell>
        </row>
        <row r="7">
          <cell r="AA7">
            <v>1.0052019054644505</v>
          </cell>
          <cell r="AB7">
            <v>1.0047702486309267</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0</v>
          </cell>
          <cell r="H46">
            <v>0</v>
          </cell>
        </row>
        <row r="47">
          <cell r="G47">
            <v>5599775.8995000003</v>
          </cell>
          <cell r="H47">
            <v>5600000</v>
          </cell>
        </row>
        <row r="48">
          <cell r="G48">
            <v>180465.27999999997</v>
          </cell>
          <cell r="H48">
            <v>180000</v>
          </cell>
        </row>
        <row r="49">
          <cell r="H49">
            <v>222328000</v>
          </cell>
        </row>
        <row r="50">
          <cell r="G50">
            <v>216547503.7051</v>
          </cell>
          <cell r="H50">
            <v>216548000</v>
          </cell>
        </row>
        <row r="51">
          <cell r="G51">
            <v>822873.09</v>
          </cell>
        </row>
        <row r="52">
          <cell r="G52">
            <v>0</v>
          </cell>
        </row>
        <row r="55">
          <cell r="G55">
            <v>0</v>
          </cell>
        </row>
        <row r="56">
          <cell r="H56">
            <v>6423000</v>
          </cell>
        </row>
        <row r="57">
          <cell r="H57">
            <v>215905000</v>
          </cell>
        </row>
        <row r="61">
          <cell r="D61">
            <v>208107000</v>
          </cell>
          <cell r="E61">
            <v>215519000</v>
          </cell>
          <cell r="F61">
            <v>216548000</v>
          </cell>
        </row>
      </sheetData>
      <sheetData sheetId="6">
        <row r="5">
          <cell r="AA5">
            <v>1.0051104113803981</v>
          </cell>
          <cell r="AB5">
            <v>1.0047079025345407</v>
          </cell>
        </row>
        <row r="6">
          <cell r="AA6">
            <v>1.004687139002914</v>
          </cell>
          <cell r="AB6">
            <v>1.0045205362337537</v>
          </cell>
        </row>
        <row r="7">
          <cell r="AA7">
            <v>1.0052958456604526</v>
          </cell>
          <cell r="AB7">
            <v>1.0049823539350504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16629.7</v>
          </cell>
          <cell r="H46">
            <v>17000</v>
          </cell>
        </row>
        <row r="47">
          <cell r="G47">
            <v>13139540.036700001</v>
          </cell>
          <cell r="H47">
            <v>13140000</v>
          </cell>
        </row>
        <row r="48">
          <cell r="G48">
            <v>87248.555481916672</v>
          </cell>
          <cell r="H48">
            <v>87000</v>
          </cell>
        </row>
        <row r="49">
          <cell r="H49">
            <v>187514000</v>
          </cell>
        </row>
        <row r="50">
          <cell r="G50">
            <v>174287408.47999999</v>
          </cell>
          <cell r="H50">
            <v>174287000</v>
          </cell>
        </row>
        <row r="51">
          <cell r="G51">
            <v>15613892.729999999</v>
          </cell>
        </row>
        <row r="52">
          <cell r="G52">
            <v>0</v>
          </cell>
        </row>
        <row r="55">
          <cell r="G55">
            <v>0</v>
          </cell>
        </row>
        <row r="56">
          <cell r="H56">
            <v>28753000</v>
          </cell>
        </row>
        <row r="57">
          <cell r="H57">
            <v>158744000</v>
          </cell>
        </row>
        <row r="61">
          <cell r="D61">
            <v>142651000</v>
          </cell>
          <cell r="E61">
            <v>143296000</v>
          </cell>
          <cell r="F61">
            <v>174287000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53.118779531783233</v>
          </cell>
        </row>
        <row r="44">
          <cell r="R44">
            <v>100</v>
          </cell>
        </row>
        <row r="45">
          <cell r="R45">
            <v>2</v>
          </cell>
        </row>
        <row r="48">
          <cell r="R48">
            <v>0</v>
          </cell>
        </row>
        <row r="49">
          <cell r="R49">
            <v>0</v>
          </cell>
        </row>
        <row r="50">
          <cell r="R50">
            <v>0</v>
          </cell>
        </row>
        <row r="51">
          <cell r="R51">
            <v>46.649821885285355</v>
          </cell>
        </row>
        <row r="52">
          <cell r="R52">
            <v>0</v>
          </cell>
        </row>
        <row r="53">
          <cell r="R53">
            <v>0</v>
          </cell>
        </row>
        <row r="54">
          <cell r="R54">
            <v>53.118779531783233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38.529467706468381</v>
          </cell>
          <cell r="U43">
            <v>100</v>
          </cell>
          <cell r="V43">
            <v>50.19574215632484</v>
          </cell>
          <cell r="W43">
            <v>29.32112225958759</v>
          </cell>
          <cell r="X43">
            <v>46.422900447458616</v>
          </cell>
          <cell r="Y43">
            <v>48.435805766820188</v>
          </cell>
        </row>
        <row r="44">
          <cell r="R44">
            <v>87.562852043150926</v>
          </cell>
          <cell r="U44">
            <v>100</v>
          </cell>
          <cell r="V44">
            <v>99.999999999999986</v>
          </cell>
          <cell r="W44">
            <v>87.562994939677097</v>
          </cell>
          <cell r="X44">
            <v>100</v>
          </cell>
          <cell r="Y44">
            <v>99.904829473222335</v>
          </cell>
        </row>
        <row r="45">
          <cell r="R45">
            <v>5</v>
          </cell>
          <cell r="U45">
            <v>1</v>
          </cell>
          <cell r="V45">
            <v>3</v>
          </cell>
          <cell r="W45">
            <v>6</v>
          </cell>
          <cell r="X45">
            <v>3</v>
          </cell>
          <cell r="Y45">
            <v>4</v>
          </cell>
        </row>
        <row r="48">
          <cell r="R48">
            <v>0</v>
          </cell>
          <cell r="U48">
            <v>0</v>
          </cell>
          <cell r="V48">
            <v>0</v>
          </cell>
          <cell r="W48">
            <v>0</v>
          </cell>
          <cell r="X48">
            <v>0.87926383974884381</v>
          </cell>
          <cell r="Y48">
            <v>0.70701341775104576</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12.71788415218964</v>
          </cell>
          <cell r="U51">
            <v>0</v>
          </cell>
          <cell r="V51">
            <v>41.051123213082889</v>
          </cell>
          <cell r="W51">
            <v>41.049571163422627</v>
          </cell>
          <cell r="X51">
            <v>46.422900447458616</v>
          </cell>
          <cell r="Y51">
            <v>17.993957135825518</v>
          </cell>
        </row>
        <row r="52">
          <cell r="R52">
            <v>0</v>
          </cell>
          <cell r="U52">
            <v>0</v>
          </cell>
          <cell r="V52">
            <v>0</v>
          </cell>
          <cell r="W52">
            <v>0</v>
          </cell>
          <cell r="X52">
            <v>0</v>
          </cell>
          <cell r="Y52">
            <v>0</v>
          </cell>
        </row>
        <row r="53">
          <cell r="R53">
            <v>33.115360851876439</v>
          </cell>
          <cell r="U53">
            <v>0</v>
          </cell>
          <cell r="V53">
            <v>50.19574215632484</v>
          </cell>
          <cell r="W53">
            <v>20.275859936826517</v>
          </cell>
          <cell r="X53">
            <v>0</v>
          </cell>
          <cell r="Y53">
            <v>0</v>
          </cell>
        </row>
        <row r="54">
          <cell r="R54">
            <v>52.577060002729525</v>
          </cell>
          <cell r="U54">
            <v>100</v>
          </cell>
          <cell r="V54">
            <v>8.6998922024921104</v>
          </cell>
          <cell r="W54">
            <v>35.745492349272482</v>
          </cell>
          <cell r="X54">
            <v>29.457334863001002</v>
          </cell>
          <cell r="Y54">
            <v>81.203858919645768</v>
          </cell>
        </row>
        <row r="55">
          <cell r="R55">
            <v>1.5853143336101265</v>
          </cell>
          <cell r="U55">
            <v>0</v>
          </cell>
          <cell r="V55">
            <v>0</v>
          </cell>
          <cell r="W55">
            <v>2.9290765504783738</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23.240500849791545</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9" workbookViewId="0">
      <selection activeCell="L96" sqref="L96:L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QX)'!$H$49</f>
        <v>222328000</v>
      </c>
      <c r="E35" s="1" t="s">
        <v>48</v>
      </c>
    </row>
    <row r="36" spans="2:5" x14ac:dyDescent="0.25">
      <c r="B36" t="s">
        <v>70</v>
      </c>
      <c r="C36" s="82">
        <f>'[3]FIHI (PBC QX)'!$H$50</f>
        <v>216548000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QX)'!$H$56</f>
        <v>6423000</v>
      </c>
      <c r="D60" s="66"/>
      <c r="E60" s="80">
        <f>'[3]FIHI (PBC QX)'!$H$57</f>
        <v>215905000</v>
      </c>
      <c r="F60" s="80">
        <v>0</v>
      </c>
      <c r="G60" s="80">
        <f>'[3]FIHI (PBC QX)'!$H$46</f>
        <v>0</v>
      </c>
      <c r="N60" s="24"/>
    </row>
    <row r="61" spans="2:14" x14ac:dyDescent="0.25">
      <c r="B61" t="s">
        <v>79</v>
      </c>
      <c r="C61" s="80">
        <f>'[3]FIHI (PBC QX)'!$H$48</f>
        <v>180000</v>
      </c>
      <c r="D61" s="66"/>
      <c r="E61" s="80">
        <v>0</v>
      </c>
      <c r="F61" s="80">
        <v>0</v>
      </c>
      <c r="G61" s="80">
        <f>'[3]FIHI (PBC QX)'!$H$47</f>
        <v>5600000</v>
      </c>
      <c r="N61" s="24"/>
    </row>
    <row r="64" spans="2:14" x14ac:dyDescent="0.25">
      <c r="B64" t="s">
        <v>88</v>
      </c>
      <c r="E64" s="1" t="s">
        <v>86</v>
      </c>
    </row>
    <row r="65" spans="2:5" x14ac:dyDescent="0.25">
      <c r="B65" t="s">
        <v>85</v>
      </c>
      <c r="C65" s="82">
        <f>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Summary'!Y48,0)</f>
        <v>1</v>
      </c>
    </row>
    <row r="71" spans="2:5" x14ac:dyDescent="0.25">
      <c r="B71" t="s">
        <v>91</v>
      </c>
      <c r="C71" s="82">
        <f>ROUND('[5]Prime Summary'!Y49,0)</f>
        <v>0</v>
      </c>
    </row>
    <row r="72" spans="2:5" x14ac:dyDescent="0.25">
      <c r="B72" t="s">
        <v>92</v>
      </c>
      <c r="C72" s="82">
        <f>ROUND('[5]Prime Summary'!Y50,0)</f>
        <v>0</v>
      </c>
    </row>
    <row r="73" spans="2:5" x14ac:dyDescent="0.25">
      <c r="B73" t="s">
        <v>93</v>
      </c>
      <c r="C73" s="82">
        <f>ROUND('[5]Prime Summary'!Y51,0)</f>
        <v>18</v>
      </c>
      <c r="E73" s="1" t="s">
        <v>103</v>
      </c>
    </row>
    <row r="74" spans="2:5" x14ac:dyDescent="0.25">
      <c r="B74" t="s">
        <v>94</v>
      </c>
      <c r="C74" s="82">
        <f>ROUND('[5]Prime Summary'!Y52,0)</f>
        <v>0</v>
      </c>
      <c r="E74" s="1" t="s">
        <v>104</v>
      </c>
    </row>
    <row r="75" spans="2:5" x14ac:dyDescent="0.25">
      <c r="B75" t="s">
        <v>95</v>
      </c>
      <c r="C75" s="82">
        <f>ROUND('[5]Prime Summary'!Y53,0)</f>
        <v>0</v>
      </c>
      <c r="E75" s="1" t="s">
        <v>105</v>
      </c>
    </row>
    <row r="76" spans="2:5" x14ac:dyDescent="0.25">
      <c r="B76" t="s">
        <v>96</v>
      </c>
      <c r="C76" s="82">
        <f>ROUND('[5]Prime Summary'!Y54,0)</f>
        <v>81</v>
      </c>
      <c r="E76" s="1" t="s">
        <v>106</v>
      </c>
    </row>
    <row r="77" spans="2:5" x14ac:dyDescent="0.25">
      <c r="B77" t="s">
        <v>97</v>
      </c>
      <c r="C77" s="82">
        <f>ROUND('[5]Prime Summary'!Y55,0)</f>
        <v>0</v>
      </c>
    </row>
    <row r="78" spans="2:5" x14ac:dyDescent="0.25">
      <c r="B78" t="s">
        <v>98</v>
      </c>
      <c r="C78" s="82">
        <f>ROUND('[5]Prime Summary'!Y56,0)</f>
        <v>0</v>
      </c>
    </row>
    <row r="79" spans="2:5" x14ac:dyDescent="0.25">
      <c r="B79" t="s">
        <v>101</v>
      </c>
      <c r="C79" s="82">
        <f>ROUND('[5]Prime Summary'!Y57,0)</f>
        <v>0</v>
      </c>
    </row>
    <row r="80" spans="2:5" x14ac:dyDescent="0.25">
      <c r="B80" t="s">
        <v>99</v>
      </c>
      <c r="C80" s="82">
        <f>ROUND('[5]Prime Summary'!Y58,0)</f>
        <v>0</v>
      </c>
    </row>
    <row r="81" spans="2:20" x14ac:dyDescent="0.25">
      <c r="B81" t="s">
        <v>100</v>
      </c>
      <c r="C81" s="82">
        <f>ROUND('[5]Prime Summary'!Y59,0)</f>
        <v>0</v>
      </c>
    </row>
    <row r="82" spans="2:20" x14ac:dyDescent="0.25">
      <c r="B82" t="s">
        <v>102</v>
      </c>
      <c r="C82" s="82">
        <f>ROUND('[5]Prime Summary'!Y60,0)</f>
        <v>0</v>
      </c>
    </row>
    <row r="83" spans="2:20" x14ac:dyDescent="0.25">
      <c r="B83" t="s">
        <v>155</v>
      </c>
      <c r="C83" s="82">
        <f>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25">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25">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(I98-1)*360/(C98-C97)</f>
        <v>5.539643571398721E-2</v>
      </c>
      <c r="N98" s="25"/>
      <c r="O98" s="19"/>
      <c r="P98" s="17"/>
      <c r="R98" s="17"/>
      <c r="S98" s="25"/>
      <c r="T98" s="18"/>
    </row>
    <row r="99" spans="2:20" ht="15.75" thickBot="1" x14ac:dyDescent="0.3">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75" thickTop="1" x14ac:dyDescent="0.25">
      <c r="B100" t="s">
        <v>117</v>
      </c>
      <c r="C100" s="76"/>
      <c r="E100" s="97"/>
      <c r="F100" s="97"/>
      <c r="G100" s="25"/>
      <c r="H100" s="140">
        <f>'[3]FIHI (PBC QX)'!AA8</f>
        <v>1</v>
      </c>
      <c r="I100" s="140">
        <f>'[3]FIHI (PBC QX)'!AB8</f>
        <v>1</v>
      </c>
      <c r="J100" s="20">
        <f>J99*H100</f>
        <v>1.0147950167275965</v>
      </c>
      <c r="K100" s="20">
        <f t="shared" si="1"/>
        <v>1.0136596401518814</v>
      </c>
      <c r="L100" s="25"/>
      <c r="N100" s="25"/>
      <c r="O100" s="19"/>
      <c r="R100" s="17"/>
      <c r="S100" s="25"/>
      <c r="T100" s="18"/>
    </row>
    <row r="101" spans="2:20" x14ac:dyDescent="0.25">
      <c r="B101" t="s">
        <v>118</v>
      </c>
      <c r="C101" s="76"/>
      <c r="E101" s="81"/>
      <c r="F101" s="81"/>
      <c r="G101" s="25"/>
      <c r="H101" s="140">
        <f>'[3]FIHI (PBC QX)'!AA9</f>
        <v>1</v>
      </c>
      <c r="I101" s="140">
        <f>'[3]FIHI (PBC QX)'!AB9</f>
        <v>1</v>
      </c>
      <c r="J101" s="20">
        <f t="shared" ref="J101:J107" si="3">J100*H101</f>
        <v>1.0147950167275965</v>
      </c>
      <c r="K101" s="20">
        <f t="shared" si="1"/>
        <v>1.0136596401518814</v>
      </c>
      <c r="L101" s="25"/>
      <c r="N101" s="25"/>
      <c r="O101" s="19"/>
      <c r="P101" s="17"/>
      <c r="R101" s="17"/>
      <c r="S101" s="25"/>
      <c r="T101" s="18"/>
    </row>
    <row r="102" spans="2:20" x14ac:dyDescent="0.25">
      <c r="B102" t="s">
        <v>119</v>
      </c>
      <c r="C102" s="76"/>
      <c r="E102" s="81"/>
      <c r="F102" s="81"/>
      <c r="G102" s="25"/>
      <c r="H102" s="140">
        <f>'[3]FIHI (PBC QX)'!AA10</f>
        <v>1</v>
      </c>
      <c r="I102" s="140">
        <f>'[3]FIHI (PBC QX)'!AB10</f>
        <v>1</v>
      </c>
      <c r="J102" s="20">
        <f t="shared" si="3"/>
        <v>1.0147950167275965</v>
      </c>
      <c r="K102" s="20">
        <f t="shared" si="1"/>
        <v>1.0136596401518814</v>
      </c>
      <c r="L102" s="25"/>
      <c r="N102" s="25"/>
      <c r="O102" s="19"/>
      <c r="R102" s="17"/>
      <c r="S102" s="25"/>
      <c r="T102" s="18"/>
    </row>
    <row r="103" spans="2:20" ht="15.75" thickBot="1" x14ac:dyDescent="0.3">
      <c r="B103" t="s">
        <v>120</v>
      </c>
      <c r="C103" s="76"/>
      <c r="E103" s="98"/>
      <c r="F103" s="98"/>
      <c r="G103" s="25"/>
      <c r="H103" s="65">
        <v>1</v>
      </c>
      <c r="I103" s="65">
        <v>1</v>
      </c>
      <c r="J103" s="65">
        <f t="shared" si="3"/>
        <v>1.0147950167275965</v>
      </c>
      <c r="K103" s="65">
        <f t="shared" si="1"/>
        <v>1.0136596401518814</v>
      </c>
      <c r="L103" s="25"/>
      <c r="N103" s="25"/>
      <c r="O103" s="19"/>
      <c r="R103" s="17"/>
      <c r="S103" s="25"/>
      <c r="T103" s="18"/>
    </row>
    <row r="104" spans="2:20" ht="15.75" thickTop="1" x14ac:dyDescent="0.25">
      <c r="B104" t="s">
        <v>121</v>
      </c>
      <c r="C104" s="76"/>
      <c r="E104" s="97"/>
      <c r="F104" s="97"/>
      <c r="G104" s="25"/>
      <c r="H104" s="140">
        <f>'[3]FIHI (PBC QX)'!AA11</f>
        <v>1</v>
      </c>
      <c r="I104" s="140">
        <f>'[3]FIHI (PBC QX)'!AB11</f>
        <v>1</v>
      </c>
      <c r="J104" s="20">
        <f t="shared" si="3"/>
        <v>1.0147950167275965</v>
      </c>
      <c r="K104" s="20">
        <f t="shared" si="1"/>
        <v>1.0136596401518814</v>
      </c>
      <c r="L104" s="25"/>
      <c r="N104" s="25"/>
      <c r="O104" s="19"/>
      <c r="P104" s="17"/>
      <c r="R104" s="17"/>
      <c r="S104" s="25"/>
      <c r="T104" s="18"/>
    </row>
    <row r="105" spans="2:20" x14ac:dyDescent="0.25">
      <c r="B105" t="s">
        <v>122</v>
      </c>
      <c r="C105" s="76"/>
      <c r="E105" s="81"/>
      <c r="F105" s="81"/>
      <c r="G105" s="25"/>
      <c r="H105" s="140">
        <f>'[3]FIHI (PBC QX)'!AA12</f>
        <v>1</v>
      </c>
      <c r="I105" s="140">
        <f>'[3]FIHI (PBC QX)'!AB12</f>
        <v>1</v>
      </c>
      <c r="J105" s="20">
        <f t="shared" si="3"/>
        <v>1.0147950167275965</v>
      </c>
      <c r="K105" s="20">
        <f t="shared" si="1"/>
        <v>1.0136596401518814</v>
      </c>
      <c r="L105" s="25"/>
      <c r="N105" s="25"/>
      <c r="O105" s="19"/>
      <c r="R105" s="17"/>
      <c r="S105" s="25"/>
      <c r="T105" s="18"/>
    </row>
    <row r="106" spans="2:20" x14ac:dyDescent="0.25">
      <c r="B106" t="s">
        <v>123</v>
      </c>
      <c r="C106" s="76"/>
      <c r="E106" s="81"/>
      <c r="F106" s="81"/>
      <c r="G106" s="25"/>
      <c r="H106" s="140">
        <f>'[3]FIHI (PBC QX)'!AA13</f>
        <v>1</v>
      </c>
      <c r="I106" s="140">
        <f>'[3]FIHI (PBC QX)'!AB13</f>
        <v>1</v>
      </c>
      <c r="J106" s="20">
        <f t="shared" si="3"/>
        <v>1.0147950167275965</v>
      </c>
      <c r="K106" s="20">
        <f t="shared" si="1"/>
        <v>1.0136596401518814</v>
      </c>
      <c r="L106" s="25"/>
      <c r="N106" s="25"/>
      <c r="O106" s="19"/>
      <c r="R106" s="17"/>
      <c r="S106" s="25"/>
      <c r="T106" s="18"/>
    </row>
    <row r="107" spans="2:20" ht="15.75" thickBot="1" x14ac:dyDescent="0.3">
      <c r="B107" t="s">
        <v>124</v>
      </c>
      <c r="C107" s="76"/>
      <c r="E107" s="98"/>
      <c r="F107" s="98"/>
      <c r="G107" s="25"/>
      <c r="H107" s="65">
        <v>1</v>
      </c>
      <c r="I107" s="65">
        <v>1</v>
      </c>
      <c r="J107" s="65">
        <f t="shared" si="3"/>
        <v>1.0147950167275965</v>
      </c>
      <c r="K107" s="65">
        <f t="shared" si="1"/>
        <v>1.0136596401518814</v>
      </c>
      <c r="L107" s="25"/>
      <c r="N107" s="25"/>
      <c r="O107" s="19"/>
      <c r="P107" s="17"/>
      <c r="R107" s="17"/>
      <c r="S107" s="25"/>
      <c r="T107" s="18"/>
    </row>
    <row r="108" spans="2:20" ht="15.75" thickTop="1" x14ac:dyDescent="0.25">
      <c r="B108" t="s">
        <v>125</v>
      </c>
      <c r="C108" s="76"/>
      <c r="E108" s="97"/>
      <c r="F108" s="97"/>
      <c r="G108" s="25"/>
      <c r="H108" s="140">
        <f>'[3]FIHI (PBC QX)'!AA14</f>
        <v>1</v>
      </c>
      <c r="I108" s="140">
        <f>'[3]FIHI (PBC QX)'!AB14</f>
        <v>1</v>
      </c>
      <c r="J108" s="20">
        <f>J107*H108</f>
        <v>1.0147950167275965</v>
      </c>
      <c r="K108" s="20">
        <f t="shared" ref="K108:K110" si="4">K107*I108</f>
        <v>1.0136596401518814</v>
      </c>
      <c r="L108" s="25"/>
    </row>
    <row r="109" spans="2:20" x14ac:dyDescent="0.25">
      <c r="B109" t="s">
        <v>126</v>
      </c>
      <c r="C109" s="76"/>
      <c r="E109" s="81"/>
      <c r="F109" s="81"/>
      <c r="G109" s="25"/>
      <c r="H109" s="140">
        <f>'[3]FIHI (PBC QX)'!AA15</f>
        <v>1</v>
      </c>
      <c r="I109" s="140">
        <f>'[3]FIHI (PBC QX)'!AB15</f>
        <v>1</v>
      </c>
      <c r="J109" s="20">
        <f t="shared" ref="J109:J110" si="5">J108*H109</f>
        <v>1.0147950167275965</v>
      </c>
      <c r="K109" s="20">
        <f t="shared" si="4"/>
        <v>1.0136596401518814</v>
      </c>
      <c r="L109" s="25"/>
    </row>
    <row r="110" spans="2:20" x14ac:dyDescent="0.25">
      <c r="B110" t="s">
        <v>127</v>
      </c>
      <c r="C110" s="76"/>
      <c r="E110" s="81"/>
      <c r="F110" s="81"/>
      <c r="G110" s="25"/>
      <c r="H110" s="140">
        <f>'[3]FIHI (PBC QX)'!AA16</f>
        <v>1</v>
      </c>
      <c r="I110" s="140">
        <f>'[3]FIHI (PBC QX)'!AB16</f>
        <v>1</v>
      </c>
      <c r="J110" s="20">
        <f t="shared" si="5"/>
        <v>1.0147950167275965</v>
      </c>
      <c r="K110" s="20">
        <f t="shared" si="4"/>
        <v>1.0136596401518814</v>
      </c>
      <c r="L110" s="25"/>
    </row>
    <row r="111" spans="2:20" ht="15.75" thickBot="1" x14ac:dyDescent="0.3">
      <c r="B111" t="s">
        <v>128</v>
      </c>
      <c r="C111" s="76"/>
      <c r="E111" s="98"/>
      <c r="F111" s="98"/>
      <c r="G111" s="62"/>
      <c r="H111" s="65">
        <v>1</v>
      </c>
      <c r="I111" s="65">
        <v>1</v>
      </c>
      <c r="J111" s="65">
        <f t="shared" ref="J111:K112" si="6">J110*H111</f>
        <v>1.0147950167275965</v>
      </c>
      <c r="K111" s="65">
        <f t="shared" si="6"/>
        <v>1.0136596401518814</v>
      </c>
    </row>
    <row r="112" spans="2:20" ht="15.75" thickTop="1" x14ac:dyDescent="0.25">
      <c r="B112" t="s">
        <v>129</v>
      </c>
      <c r="C112" s="76"/>
      <c r="E112" s="81"/>
      <c r="F112" s="81"/>
      <c r="G112" s="62"/>
      <c r="H112" s="65">
        <v>1</v>
      </c>
      <c r="I112" s="65">
        <v>1</v>
      </c>
      <c r="J112" s="65">
        <f t="shared" si="6"/>
        <v>1.0147950167275965</v>
      </c>
      <c r="K112" s="65">
        <f t="shared" si="6"/>
        <v>1.0136596401518814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5" zoomScale="85" zoomScaleNormal="85" workbookViewId="0">
      <selection activeCell="L96" sqref="L96:L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Q364)'!$H$49</f>
        <v>187514000</v>
      </c>
      <c r="E35" s="1" t="s">
        <v>48</v>
      </c>
    </row>
    <row r="36" spans="2:5" x14ac:dyDescent="0.25">
      <c r="B36" t="s">
        <v>70</v>
      </c>
      <c r="C36" s="82">
        <f>'[3]FIHI (PBC Q364)'!$H$50</f>
        <v>174287000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Q364)'!$H$56</f>
        <v>28753000</v>
      </c>
      <c r="D60" s="66"/>
      <c r="E60" s="80">
        <f>'[3]FIHI (PBC Q364)'!$H$57</f>
        <v>158744000</v>
      </c>
      <c r="F60" s="80">
        <v>0</v>
      </c>
      <c r="G60" s="80">
        <f>'[3]FIHI (PBC Q364)'!$H$46</f>
        <v>17000</v>
      </c>
      <c r="N60" s="24"/>
    </row>
    <row r="61" spans="2:14" x14ac:dyDescent="0.25">
      <c r="B61" t="s">
        <v>79</v>
      </c>
      <c r="C61" s="80">
        <f>'[3]FIHI (PBC Q364)'!$H$48</f>
        <v>87000</v>
      </c>
      <c r="D61" s="66"/>
      <c r="E61" s="80">
        <v>0</v>
      </c>
      <c r="F61" s="80">
        <v>0</v>
      </c>
      <c r="G61" s="80">
        <f>'[3]FIHI (PBC Q364)'!$H$47</f>
        <v>13140000</v>
      </c>
      <c r="N61" s="24"/>
    </row>
    <row r="64" spans="2:14" x14ac:dyDescent="0.25">
      <c r="B64" t="s">
        <v>88</v>
      </c>
      <c r="E64" s="1" t="s">
        <v>86</v>
      </c>
    </row>
    <row r="65" spans="2:5" x14ac:dyDescent="0.25">
      <c r="B65" t="s">
        <v>85</v>
      </c>
      <c r="C65" s="82">
        <f>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Summary'!X48,0)</f>
        <v>1</v>
      </c>
    </row>
    <row r="71" spans="2:5" x14ac:dyDescent="0.25">
      <c r="B71" t="s">
        <v>91</v>
      </c>
      <c r="C71" s="82">
        <f>ROUND('[5]Prime Summary'!X49,0)</f>
        <v>0</v>
      </c>
    </row>
    <row r="72" spans="2:5" x14ac:dyDescent="0.25">
      <c r="B72" t="s">
        <v>92</v>
      </c>
      <c r="C72" s="82">
        <f>ROUND('[5]Prime Summary'!X50,0)</f>
        <v>0</v>
      </c>
    </row>
    <row r="73" spans="2:5" x14ac:dyDescent="0.25">
      <c r="B73" t="s">
        <v>93</v>
      </c>
      <c r="C73" s="82">
        <f>ROUND('[5]Prime Summary'!X51,0)</f>
        <v>46</v>
      </c>
      <c r="E73" s="1" t="s">
        <v>103</v>
      </c>
    </row>
    <row r="74" spans="2:5" x14ac:dyDescent="0.25">
      <c r="B74" t="s">
        <v>94</v>
      </c>
      <c r="C74" s="82">
        <f>ROUND('[5]Prime Summary'!X52,0)</f>
        <v>0</v>
      </c>
      <c r="E74" s="1" t="s">
        <v>104</v>
      </c>
    </row>
    <row r="75" spans="2:5" x14ac:dyDescent="0.25">
      <c r="B75" t="s">
        <v>95</v>
      </c>
      <c r="C75" s="82">
        <f>ROUND('[5]Prime Summary'!X53,0)</f>
        <v>0</v>
      </c>
      <c r="E75" s="1" t="s">
        <v>105</v>
      </c>
    </row>
    <row r="76" spans="2:5" x14ac:dyDescent="0.25">
      <c r="B76" t="s">
        <v>96</v>
      </c>
      <c r="C76" s="82">
        <f>ROUND('[5]Prime Summary'!X54,0)</f>
        <v>29</v>
      </c>
      <c r="E76" s="1" t="s">
        <v>106</v>
      </c>
    </row>
    <row r="77" spans="2:5" x14ac:dyDescent="0.25">
      <c r="B77" t="s">
        <v>97</v>
      </c>
      <c r="C77" s="82">
        <f>ROUND('[5]Prime Summary'!X55,0)</f>
        <v>0</v>
      </c>
    </row>
    <row r="78" spans="2:5" x14ac:dyDescent="0.25">
      <c r="B78" t="s">
        <v>98</v>
      </c>
      <c r="C78" s="82">
        <f>ROUND('[5]Prime Summary'!X56,0)</f>
        <v>0</v>
      </c>
    </row>
    <row r="79" spans="2:5" x14ac:dyDescent="0.25">
      <c r="B79" t="s">
        <v>101</v>
      </c>
      <c r="C79" s="82">
        <f>ROUND('[5]Prime Summary'!X57,0)</f>
        <v>0</v>
      </c>
    </row>
    <row r="80" spans="2:5" x14ac:dyDescent="0.25">
      <c r="B80" t="s">
        <v>99</v>
      </c>
      <c r="C80" s="82">
        <f>ROUND('[5]Prime Summary'!X58,0)</f>
        <v>23</v>
      </c>
    </row>
    <row r="81" spans="2:20" x14ac:dyDescent="0.25">
      <c r="B81" t="s">
        <v>100</v>
      </c>
      <c r="C81" s="82">
        <f>ROUND('[5]Prime Summary'!X59,0)</f>
        <v>0</v>
      </c>
    </row>
    <row r="82" spans="2:20" x14ac:dyDescent="0.25">
      <c r="B82" t="s">
        <v>102</v>
      </c>
      <c r="C82" s="82">
        <f>ROUND('[5]Prime Summary'!X60,0)</f>
        <v>0</v>
      </c>
    </row>
    <row r="83" spans="2:20" x14ac:dyDescent="0.25">
      <c r="B83" t="s">
        <v>155</v>
      </c>
      <c r="C83" s="82">
        <f>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(I96-1)*360/31</f>
        <v>5.467241653014978E-2</v>
      </c>
      <c r="N96" s="25"/>
      <c r="O96" s="19"/>
      <c r="P96" s="17"/>
      <c r="R96" s="17"/>
      <c r="S96" s="25"/>
      <c r="T96" s="18"/>
    </row>
    <row r="97" spans="2:20" x14ac:dyDescent="0.25">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25">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(I98-1)*360/(C98-C97)</f>
        <v>5.7859594084456498E-2</v>
      </c>
      <c r="N98" s="25"/>
      <c r="O98" s="19"/>
      <c r="P98" s="17"/>
      <c r="R98" s="17"/>
      <c r="S98" s="25"/>
      <c r="T98" s="18"/>
    </row>
    <row r="99" spans="2:20" ht="15.75" thickBot="1" x14ac:dyDescent="0.3">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75" thickTop="1" x14ac:dyDescent="0.25">
      <c r="B100" t="s">
        <v>117</v>
      </c>
      <c r="C100" s="76"/>
      <c r="E100" s="97"/>
      <c r="F100" s="97"/>
      <c r="G100" s="25"/>
      <c r="H100" s="140">
        <f>'[3]FIHI (PBC Q364)'!AA8</f>
        <v>1</v>
      </c>
      <c r="I100" s="140">
        <f>'[3]FIHI (PBC Q364)'!AB8</f>
        <v>1</v>
      </c>
      <c r="J100" s="20">
        <f>J99*H100</f>
        <v>1.0151693624194424</v>
      </c>
      <c r="K100" s="20">
        <f t="shared" si="1"/>
        <v>1.014278160331221</v>
      </c>
      <c r="L100" s="25"/>
      <c r="N100" s="25"/>
      <c r="O100" s="19"/>
      <c r="R100" s="17"/>
      <c r="S100" s="25"/>
      <c r="T100" s="18"/>
    </row>
    <row r="101" spans="2:20" x14ac:dyDescent="0.25">
      <c r="B101" t="s">
        <v>118</v>
      </c>
      <c r="C101" s="76"/>
      <c r="E101" s="81"/>
      <c r="F101" s="81"/>
      <c r="G101" s="25"/>
      <c r="H101" s="140">
        <f>'[3]FIHI (PBC Q364)'!AA9</f>
        <v>1</v>
      </c>
      <c r="I101" s="140">
        <f>'[3]FIHI (PBC Q364)'!AB9</f>
        <v>1</v>
      </c>
      <c r="J101" s="20">
        <f t="shared" ref="J101:J107" si="3">J100*H101</f>
        <v>1.0151693624194424</v>
      </c>
      <c r="K101" s="20">
        <f t="shared" si="1"/>
        <v>1.014278160331221</v>
      </c>
      <c r="L101" s="25"/>
      <c r="N101" s="25"/>
      <c r="O101" s="19"/>
      <c r="P101" s="17"/>
      <c r="R101" s="17"/>
      <c r="S101" s="25"/>
      <c r="T101" s="18"/>
    </row>
    <row r="102" spans="2:20" x14ac:dyDescent="0.25">
      <c r="B102" t="s">
        <v>119</v>
      </c>
      <c r="C102" s="76"/>
      <c r="E102" s="81"/>
      <c r="F102" s="81"/>
      <c r="G102" s="25"/>
      <c r="H102" s="140">
        <f>'[3]FIHI (PBC Q364)'!AA10</f>
        <v>1</v>
      </c>
      <c r="I102" s="140">
        <f>'[3]FIHI (PBC Q364)'!AB10</f>
        <v>1</v>
      </c>
      <c r="J102" s="20">
        <f t="shared" si="3"/>
        <v>1.0151693624194424</v>
      </c>
      <c r="K102" s="20">
        <f t="shared" si="1"/>
        <v>1.014278160331221</v>
      </c>
      <c r="L102" s="25"/>
      <c r="N102" s="25"/>
      <c r="O102" s="19"/>
      <c r="R102" s="17"/>
      <c r="S102" s="25"/>
      <c r="T102" s="18"/>
    </row>
    <row r="103" spans="2:20" ht="15.75" thickBot="1" x14ac:dyDescent="0.3">
      <c r="B103" t="s">
        <v>120</v>
      </c>
      <c r="C103" s="76"/>
      <c r="E103" s="98"/>
      <c r="F103" s="98"/>
      <c r="G103" s="25"/>
      <c r="H103" s="65">
        <v>1</v>
      </c>
      <c r="I103" s="65">
        <v>1</v>
      </c>
      <c r="J103" s="65">
        <f t="shared" si="3"/>
        <v>1.0151693624194424</v>
      </c>
      <c r="K103" s="65">
        <f t="shared" si="1"/>
        <v>1.014278160331221</v>
      </c>
      <c r="L103" s="25"/>
      <c r="N103" s="25"/>
      <c r="O103" s="19"/>
      <c r="R103" s="17"/>
      <c r="S103" s="25"/>
      <c r="T103" s="18"/>
    </row>
    <row r="104" spans="2:20" ht="15.75" thickTop="1" x14ac:dyDescent="0.25">
      <c r="B104" t="s">
        <v>121</v>
      </c>
      <c r="C104" s="76"/>
      <c r="E104" s="97"/>
      <c r="F104" s="97"/>
      <c r="G104" s="25"/>
      <c r="H104" s="140">
        <f>'[3]FIHI (PBC Q364)'!AA11</f>
        <v>1</v>
      </c>
      <c r="I104" s="140">
        <f>'[3]FIHI (PBC Q364)'!AB11</f>
        <v>1</v>
      </c>
      <c r="J104" s="20">
        <f t="shared" si="3"/>
        <v>1.0151693624194424</v>
      </c>
      <c r="K104" s="20">
        <f t="shared" si="1"/>
        <v>1.014278160331221</v>
      </c>
      <c r="L104" s="25"/>
      <c r="N104" s="25"/>
      <c r="O104" s="19"/>
      <c r="P104" s="17"/>
      <c r="R104" s="17"/>
      <c r="S104" s="25"/>
      <c r="T104" s="18"/>
    </row>
    <row r="105" spans="2:20" x14ac:dyDescent="0.25">
      <c r="B105" t="s">
        <v>122</v>
      </c>
      <c r="C105" s="76"/>
      <c r="E105" s="81"/>
      <c r="F105" s="81"/>
      <c r="G105" s="25"/>
      <c r="H105" s="140">
        <f>'[3]FIHI (PBC Q364)'!AA12</f>
        <v>1</v>
      </c>
      <c r="I105" s="140">
        <f>'[3]FIHI (PBC Q364)'!AB12</f>
        <v>1</v>
      </c>
      <c r="J105" s="20">
        <f t="shared" si="3"/>
        <v>1.0151693624194424</v>
      </c>
      <c r="K105" s="20">
        <f t="shared" si="1"/>
        <v>1.014278160331221</v>
      </c>
      <c r="L105" s="25"/>
      <c r="N105" s="25"/>
      <c r="O105" s="19"/>
      <c r="R105" s="17"/>
      <c r="S105" s="25"/>
      <c r="T105" s="18"/>
    </row>
    <row r="106" spans="2:20" x14ac:dyDescent="0.25">
      <c r="B106" t="s">
        <v>123</v>
      </c>
      <c r="C106" s="76"/>
      <c r="E106" s="81"/>
      <c r="F106" s="81"/>
      <c r="G106" s="25"/>
      <c r="H106" s="140">
        <f>'[3]FIHI (PBC Q364)'!AA13</f>
        <v>1</v>
      </c>
      <c r="I106" s="140">
        <f>'[3]FIHI (PBC Q364)'!AB13</f>
        <v>1</v>
      </c>
      <c r="J106" s="20">
        <f t="shared" si="3"/>
        <v>1.0151693624194424</v>
      </c>
      <c r="K106" s="20">
        <f t="shared" si="1"/>
        <v>1.014278160331221</v>
      </c>
      <c r="L106" s="25"/>
      <c r="N106" s="25"/>
      <c r="O106" s="19"/>
      <c r="R106" s="17"/>
      <c r="S106" s="25"/>
      <c r="T106" s="18"/>
    </row>
    <row r="107" spans="2:20" ht="15.75" thickBot="1" x14ac:dyDescent="0.3">
      <c r="B107" t="s">
        <v>124</v>
      </c>
      <c r="C107" s="76"/>
      <c r="E107" s="98"/>
      <c r="F107" s="98"/>
      <c r="G107" s="25"/>
      <c r="H107" s="65">
        <v>1</v>
      </c>
      <c r="I107" s="65">
        <v>1</v>
      </c>
      <c r="J107" s="65">
        <f t="shared" si="3"/>
        <v>1.0151693624194424</v>
      </c>
      <c r="K107" s="65">
        <f t="shared" si="1"/>
        <v>1.014278160331221</v>
      </c>
      <c r="L107" s="25"/>
      <c r="N107" s="25"/>
      <c r="O107" s="19"/>
      <c r="P107" s="17"/>
      <c r="R107" s="17"/>
      <c r="S107" s="25"/>
      <c r="T107" s="18"/>
    </row>
    <row r="108" spans="2:20" ht="15.75" thickTop="1" x14ac:dyDescent="0.25">
      <c r="B108" t="s">
        <v>125</v>
      </c>
      <c r="C108" s="76"/>
      <c r="E108" s="97"/>
      <c r="F108" s="97"/>
      <c r="G108" s="25"/>
      <c r="H108" s="140">
        <f>'[3]FIHI (PBC Q364)'!AA14</f>
        <v>1</v>
      </c>
      <c r="I108" s="140">
        <f>'[3]FIHI (PBC Q364)'!AB14</f>
        <v>1</v>
      </c>
      <c r="J108" s="20">
        <f>J107*H108</f>
        <v>1.0151693624194424</v>
      </c>
      <c r="K108" s="20">
        <f t="shared" ref="K108:K110" si="4">K107*I108</f>
        <v>1.014278160331221</v>
      </c>
      <c r="L108" s="25"/>
    </row>
    <row r="109" spans="2:20" x14ac:dyDescent="0.25">
      <c r="B109" t="s">
        <v>126</v>
      </c>
      <c r="C109" s="76"/>
      <c r="E109" s="81"/>
      <c r="F109" s="81"/>
      <c r="G109" s="25"/>
      <c r="H109" s="140">
        <f>'[3]FIHI (PBC Q364)'!AA15</f>
        <v>1</v>
      </c>
      <c r="I109" s="140">
        <f>'[3]FIHI (PBC Q364)'!AB15</f>
        <v>1</v>
      </c>
      <c r="J109" s="20">
        <f t="shared" ref="J109:J110" si="5">J108*H109</f>
        <v>1.0151693624194424</v>
      </c>
      <c r="K109" s="20">
        <f t="shared" si="4"/>
        <v>1.014278160331221</v>
      </c>
      <c r="L109" s="25"/>
    </row>
    <row r="110" spans="2:20" x14ac:dyDescent="0.25">
      <c r="B110" t="s">
        <v>127</v>
      </c>
      <c r="C110" s="76"/>
      <c r="E110" s="81"/>
      <c r="F110" s="81"/>
      <c r="G110" s="25"/>
      <c r="H110" s="140">
        <f>'[3]FIHI (PBC Q364)'!AA16</f>
        <v>1</v>
      </c>
      <c r="I110" s="140">
        <f>'[3]FIHI (PBC Q364)'!AB16</f>
        <v>1</v>
      </c>
      <c r="J110" s="20">
        <f t="shared" si="5"/>
        <v>1.0151693624194424</v>
      </c>
      <c r="K110" s="20">
        <f t="shared" si="4"/>
        <v>1.014278160331221</v>
      </c>
      <c r="L110" s="25"/>
    </row>
    <row r="111" spans="2:20" ht="15.75" thickBot="1" x14ac:dyDescent="0.3">
      <c r="B111" t="s">
        <v>128</v>
      </c>
      <c r="C111" s="76"/>
      <c r="E111" s="98"/>
      <c r="F111" s="98"/>
      <c r="G111" s="62"/>
      <c r="H111" s="65">
        <v>1</v>
      </c>
      <c r="I111" s="65">
        <v>1</v>
      </c>
      <c r="J111" s="65">
        <f t="shared" ref="J111:K112" si="6">J110*H111</f>
        <v>1.0151693624194424</v>
      </c>
      <c r="K111" s="65">
        <f t="shared" si="6"/>
        <v>1.014278160331221</v>
      </c>
    </row>
    <row r="112" spans="2:20" ht="15.75" thickTop="1" x14ac:dyDescent="0.25">
      <c r="B112" t="s">
        <v>129</v>
      </c>
      <c r="C112" s="76"/>
      <c r="E112" s="81"/>
      <c r="F112" s="81"/>
      <c r="G112" s="62"/>
      <c r="H112" s="65">
        <v>1</v>
      </c>
      <c r="I112" s="65">
        <v>1</v>
      </c>
      <c r="J112" s="65">
        <f t="shared" si="6"/>
        <v>1.0151693624194424</v>
      </c>
      <c r="K112" s="65">
        <f t="shared" si="6"/>
        <v>1.014278160331221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F13" sqref="F13"/>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[2]USG!D52</f>
        <v>44385000</v>
      </c>
      <c r="E36" s="69">
        <f>[2]USG!E52</f>
        <v>44473000</v>
      </c>
      <c r="F36" s="69">
        <f>[2]USG!F52</f>
        <v>44503000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'[4]USG Summary'!$R$43</f>
        <v>53.118779531783233</v>
      </c>
      <c r="E9" s="34"/>
      <c r="F9" s="34"/>
      <c r="G9" s="34"/>
      <c r="H9" s="34"/>
    </row>
    <row r="10" spans="1:8" x14ac:dyDescent="0.25">
      <c r="B10" s="34"/>
      <c r="C10" s="36" t="s">
        <v>226</v>
      </c>
      <c r="D10" s="41">
        <f>'[4]USG Summary'!$R$45</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M)'!D61</f>
        <v>585401000</v>
      </c>
      <c r="E36" s="69">
        <f>'[3]FIHI (PBC M)'!E61</f>
        <v>821004000</v>
      </c>
      <c r="F36" s="69">
        <f>'[3]FIHI (PBC M)'!F61</f>
        <v>658646000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Summary'!$R$43</f>
        <v>38.529467706468381</v>
      </c>
      <c r="E9" s="34"/>
      <c r="F9" s="34"/>
      <c r="G9" s="34"/>
      <c r="H9" s="34"/>
    </row>
    <row r="10" spans="1:8" x14ac:dyDescent="0.25">
      <c r="B10" s="34"/>
      <c r="C10" s="36" t="s">
        <v>226</v>
      </c>
      <c r="D10" s="41">
        <f>'[5]Prime Summary'!$R$45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C1)'!D61</f>
        <v>73454000</v>
      </c>
      <c r="E36" s="69">
        <f>'[3]FIHI (PBC C1)'!E61</f>
        <v>73740000</v>
      </c>
      <c r="F36" s="69">
        <f>'[3]FIHI (PBC C1)'!F61</f>
        <v>74068000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F20" sqref="F2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'[5]Prime Summary'!$U$43</f>
        <v>100</v>
      </c>
      <c r="E9" s="34"/>
      <c r="F9" s="34"/>
      <c r="G9" s="34"/>
      <c r="H9" s="34"/>
    </row>
    <row r="10" spans="1:8" x14ac:dyDescent="0.25">
      <c r="B10" s="34"/>
      <c r="C10" s="36" t="s">
        <v>226</v>
      </c>
      <c r="D10" s="41">
        <f>'[5]Prime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6" workbookViewId="0">
      <selection activeCell="D40" sqref="D40"/>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MIG)'!D61</f>
        <v>205260000</v>
      </c>
      <c r="E36" s="69">
        <f>'[3]FIHI (PBC MIG)'!E61</f>
        <v>267822000</v>
      </c>
      <c r="F36" s="69">
        <f>'[3]FIHI (PBC MIG)'!F61</f>
        <v>381252000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dimension ref="C2:H12"/>
  <sheetViews>
    <sheetView workbookViewId="0"/>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F20" sqref="F2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Summary'!$V$43</f>
        <v>50.19574215632484</v>
      </c>
      <c r="E9" s="34"/>
      <c r="F9" s="34"/>
      <c r="G9" s="34"/>
      <c r="H9" s="34"/>
    </row>
    <row r="10" spans="1:8" x14ac:dyDescent="0.25">
      <c r="B10" s="34"/>
      <c r="C10" s="36" t="s">
        <v>226</v>
      </c>
      <c r="D10" s="41">
        <f>'[5]Prime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Q1)'!D60</f>
        <v>346797128.33180004</v>
      </c>
      <c r="E36" s="69">
        <f>'[3]FIHI (PBC Q1)'!E60</f>
        <v>408398848.56179994</v>
      </c>
      <c r="F36" s="69">
        <f>'[3]FIHI (PBC Q1)'!F60</f>
        <v>517486453.11180001</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Summary'!$W$43</f>
        <v>29.32112225958759</v>
      </c>
      <c r="E9" s="34"/>
      <c r="F9" s="34"/>
      <c r="G9" s="34"/>
      <c r="H9" s="34"/>
    </row>
    <row r="10" spans="1:8" x14ac:dyDescent="0.25">
      <c r="B10" s="34"/>
      <c r="C10" s="36" t="s">
        <v>226</v>
      </c>
      <c r="D10" s="41">
        <f>'[5]Prime Summary'!$W$45</f>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QX)'!D61</f>
        <v>208107000</v>
      </c>
      <c r="E36" s="69">
        <f>'[3]FIHI (PBC QX)'!E61</f>
        <v>215519000</v>
      </c>
      <c r="F36" s="69">
        <f>'[3]FIHI (PBC QX)'!F61</f>
        <v>216548000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Summary'!$Y$43</f>
        <v>48.435805766820188</v>
      </c>
      <c r="E9" s="34"/>
      <c r="F9" s="34"/>
      <c r="G9" s="34"/>
      <c r="H9" s="34"/>
    </row>
    <row r="10" spans="1:8" x14ac:dyDescent="0.25">
      <c r="B10" s="34"/>
      <c r="C10" s="36" t="s">
        <v>226</v>
      </c>
      <c r="D10" s="41">
        <f>'[5]Prime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Q364)'!D61</f>
        <v>142651000</v>
      </c>
      <c r="E36" s="69">
        <f>'[3]FIHI (PBC Q364)'!E61</f>
        <v>143296000</v>
      </c>
      <c r="F36" s="69">
        <f>'[3]FIHI (PBC Q364)'!F61</f>
        <v>174287000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Summary'!$X$43</f>
        <v>46.422900447458616</v>
      </c>
      <c r="E9" s="34"/>
      <c r="F9" s="34"/>
      <c r="G9" s="34"/>
      <c r="H9" s="34"/>
    </row>
    <row r="10" spans="1:8" x14ac:dyDescent="0.25">
      <c r="B10" s="34"/>
      <c r="C10" s="36" t="s">
        <v>226</v>
      </c>
      <c r="D10" s="41">
        <f>'[5]Prime Summary'!$X$45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C32" sqref="C32"/>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45030</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topLeftCell="H1" zoomScale="85" zoomScaleNormal="85" workbookViewId="0">
      <selection activeCell="O14" sqref="O14"/>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5703125" bestFit="1" customWidth="1"/>
    <col min="31" max="36" width="10.5703125" customWidth="1"/>
    <col min="37" max="37" width="11.57031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5" t="s">
        <v>411</v>
      </c>
      <c r="Q4" s="95"/>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4"/>
      <c r="I7" s="64"/>
      <c r="M7" s="146" t="s">
        <v>426</v>
      </c>
      <c r="N7" s="147"/>
      <c r="O7" s="146" t="s">
        <v>361</v>
      </c>
      <c r="P7" s="147"/>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07" t="s">
        <v>428</v>
      </c>
      <c r="AN8" s="107" t="s">
        <v>429</v>
      </c>
      <c r="AO8" s="107" t="s">
        <v>430</v>
      </c>
      <c r="AP8" s="107" t="s">
        <v>428</v>
      </c>
      <c r="AQ8" s="107" t="s">
        <v>429</v>
      </c>
      <c r="AR8" s="107" t="s">
        <v>430</v>
      </c>
      <c r="AS8" s="3"/>
    </row>
    <row r="9" spans="2:45" ht="15.75" thickTop="1" x14ac:dyDescent="0.25">
      <c r="B9" s="8" t="s">
        <v>21</v>
      </c>
      <c r="C9" s="77"/>
      <c r="D9" s="77"/>
      <c r="G9" s="4" t="s">
        <v>354</v>
      </c>
      <c r="H9" s="108">
        <f>[2]USG!$G$41</f>
        <v>44502875.383000001</v>
      </c>
      <c r="I9" s="108">
        <f>[2]USG!$G$42</f>
        <v>1293002.44</v>
      </c>
      <c r="J9" s="108">
        <f>[2]USG!$G$38</f>
        <v>58885.35</v>
      </c>
      <c r="K9" s="108">
        <f>[2]USG!$G$43</f>
        <v>0</v>
      </c>
      <c r="L9" s="108">
        <f>[2]USG!$G$39</f>
        <v>31120.779999999995</v>
      </c>
      <c r="M9" s="109">
        <f>H9+J9+L9</f>
        <v>44592881.513000004</v>
      </c>
      <c r="N9" s="109">
        <f>H9</f>
        <v>44502875.383000001</v>
      </c>
      <c r="O9" s="110">
        <f>ROUND(M9,-3)</f>
        <v>44593000</v>
      </c>
      <c r="P9" s="110">
        <f>ROUND(N9,-3)</f>
        <v>44503000</v>
      </c>
      <c r="Q9" s="109">
        <f>H9-SUM(S9,T9,U9)+L9</f>
        <v>42270068.243000001</v>
      </c>
      <c r="R9" s="110">
        <f>I9+J9+U9+K9</f>
        <v>2322813.27</v>
      </c>
      <c r="S9" s="110">
        <f>R9-U9-J9</f>
        <v>1293002.44</v>
      </c>
      <c r="T9" s="111">
        <f>[2]USG!$G$46</f>
        <v>0</v>
      </c>
      <c r="U9" s="112">
        <f>[2]USG!$G$37</f>
        <v>970925.48</v>
      </c>
      <c r="V9" s="4"/>
      <c r="W9" s="113">
        <f>SUM(S9:T9,J9)</f>
        <v>1351887.79</v>
      </c>
      <c r="X9" s="113">
        <f t="shared" ref="X9:X11" si="0">Q9</f>
        <v>42270068.243000001</v>
      </c>
      <c r="Y9" s="113">
        <f>U9</f>
        <v>970925.48</v>
      </c>
      <c r="Z9" s="113">
        <f>L9</f>
        <v>31120.779999999995</v>
      </c>
      <c r="AA9" s="113">
        <f>J9</f>
        <v>58885.35</v>
      </c>
      <c r="AB9" s="113">
        <f t="shared" ref="AB9:AB11" si="1">ROUND(W9,-3)</f>
        <v>1352000</v>
      </c>
      <c r="AC9" s="113"/>
      <c r="AD9" s="113">
        <f t="shared" ref="AD9:AD11" si="2">ROUND(X9,-3)</f>
        <v>42270000</v>
      </c>
      <c r="AE9" s="113"/>
      <c r="AF9" s="113">
        <f t="shared" ref="AF9:AF11" si="3">ROUND(Y9,-3)</f>
        <v>971000</v>
      </c>
      <c r="AG9" s="113">
        <f t="shared" ref="AG9:AG11" si="4">ROUND(Z9,-3)</f>
        <v>31000</v>
      </c>
      <c r="AH9" s="4"/>
      <c r="AI9" s="109">
        <v>0</v>
      </c>
      <c r="AJ9" s="109"/>
      <c r="AK9" s="110">
        <f>ROUND(AA9,-3)</f>
        <v>59000</v>
      </c>
      <c r="AL9" s="4"/>
      <c r="AM9" s="110">
        <v>69320829.553000003</v>
      </c>
      <c r="AN9" s="110">
        <v>44060169.343000002</v>
      </c>
      <c r="AO9" s="110">
        <v>44304868.572999999</v>
      </c>
      <c r="AP9" s="110">
        <f>ROUND(AM9,-3)</f>
        <v>69321000</v>
      </c>
      <c r="AQ9" s="110">
        <f t="shared" ref="AQ9:AQ11" si="5">ROUND(AN9,-3)</f>
        <v>44060000</v>
      </c>
      <c r="AR9" s="110">
        <f t="shared" ref="AR9:AR11" si="6">ROUND(AO9,-3)</f>
        <v>44305000</v>
      </c>
      <c r="AS9" s="4" t="s">
        <v>354</v>
      </c>
    </row>
    <row r="10" spans="2:45" x14ac:dyDescent="0.25">
      <c r="B10" s="8" t="s">
        <v>22</v>
      </c>
      <c r="C10" s="77">
        <f>O19</f>
        <v>1917758000</v>
      </c>
      <c r="D10" s="77">
        <f>P19</f>
        <v>1892503000</v>
      </c>
      <c r="G10" t="s">
        <v>355</v>
      </c>
      <c r="H10" s="90">
        <f>'[3]FIHI (PBC M)'!$G$50</f>
        <v>658646153.14629996</v>
      </c>
      <c r="I10" s="90">
        <f>'[3]FIHI (PBC M)'!$G$51</f>
        <v>2933980.69</v>
      </c>
      <c r="J10" s="90">
        <f>'[3]FIHI (PBC M)'!$G$47</f>
        <v>6651805.9791000001</v>
      </c>
      <c r="K10" s="90">
        <f>'[3]FIHI (PBC M)'!$G$52</f>
        <v>0</v>
      </c>
      <c r="L10" s="90">
        <f>'[3]FIHI (PBC M)'!$G$48</f>
        <v>98094.096562075618</v>
      </c>
      <c r="M10" s="14">
        <f t="shared" ref="M10:M18" si="7">H10+J10+L10</f>
        <v>665396053.22196198</v>
      </c>
      <c r="N10" s="14">
        <f t="shared" ref="N10:N18" si="8">H10</f>
        <v>658646153.14629996</v>
      </c>
      <c r="O10" s="63">
        <f t="shared" ref="O10:O11" si="9">ROUND(M10,-3)</f>
        <v>665396000</v>
      </c>
      <c r="P10" s="63">
        <f t="shared" ref="P10:P11" si="10">ROUND(N10,-3)</f>
        <v>658646000</v>
      </c>
      <c r="Q10" s="14">
        <f t="shared" ref="Q10:Q11" si="11">H10-SUM(S10,T10,U10)+L10</f>
        <v>655003270.44286203</v>
      </c>
      <c r="R10" s="63">
        <f t="shared" ref="R10:R18" si="12">I10+J10+U10+K10</f>
        <v>10392782.779099999</v>
      </c>
      <c r="S10" s="63">
        <f t="shared" ref="S10:S11" si="13">R10-U10-J10</f>
        <v>2933980.6899999995</v>
      </c>
      <c r="T10" s="102">
        <f>'[3]FIHI (PBC M)'!$G$55</f>
        <v>0</v>
      </c>
      <c r="U10" s="103">
        <f>'[3]FIHI (PBC M)'!$G$46</f>
        <v>806996.11</v>
      </c>
      <c r="W10" s="64">
        <f t="shared" ref="W10:W18" si="14">SUM(S10:T10,J10)</f>
        <v>9585786.6690999996</v>
      </c>
      <c r="X10" s="64">
        <f t="shared" si="0"/>
        <v>655003270.44286203</v>
      </c>
      <c r="Y10" s="64">
        <f t="shared" ref="Y10:Y11" si="15">U10</f>
        <v>806996.11</v>
      </c>
      <c r="Z10" s="64">
        <f t="shared" ref="Z10:Z18" si="16">L10</f>
        <v>98094.096562075618</v>
      </c>
      <c r="AA10" s="64">
        <f t="shared" ref="AA10:AA18" si="17">J10</f>
        <v>6651805.9791000001</v>
      </c>
      <c r="AB10" s="64">
        <f t="shared" si="1"/>
        <v>9586000</v>
      </c>
      <c r="AC10" s="64"/>
      <c r="AD10" s="64">
        <f>ROUND(X10,-3)</f>
        <v>655003000</v>
      </c>
      <c r="AE10" s="64"/>
      <c r="AF10" s="64">
        <f t="shared" si="3"/>
        <v>807000</v>
      </c>
      <c r="AG10" s="64">
        <f>ROUND(Z10,-3)</f>
        <v>98000</v>
      </c>
      <c r="AI10" s="14">
        <v>0</v>
      </c>
      <c r="AJ10" s="14"/>
      <c r="AK10" s="63">
        <f t="shared" ref="AK10:AK18" si="18">ROUND(AA10,-3)</f>
        <v>6652000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25">
      <c r="B11" s="8" t="s">
        <v>23</v>
      </c>
      <c r="C11" s="77">
        <v>0</v>
      </c>
      <c r="D11" s="77">
        <v>0</v>
      </c>
      <c r="G11" t="s">
        <v>356</v>
      </c>
      <c r="H11" s="90">
        <f>'[3]FIHI (PBC C1)'!$G$50</f>
        <v>74068143.079999998</v>
      </c>
      <c r="I11" s="90">
        <f>'[3]FIHI (PBC C1)'!$G$51</f>
        <v>343613.54</v>
      </c>
      <c r="J11" s="90">
        <f>'[3]FIHI (PBC C1)'!$G$47</f>
        <v>671534.02839999984</v>
      </c>
      <c r="K11" s="90">
        <f>'[3]FIHI (PBC C1)'!$G$52</f>
        <v>0</v>
      </c>
      <c r="L11" s="90">
        <f>'[3]FIHI (PBC C1)'!$G$48</f>
        <v>11435.197333652974</v>
      </c>
      <c r="M11" s="14">
        <f t="shared" si="7"/>
        <v>74751112.305733651</v>
      </c>
      <c r="N11" s="14">
        <f t="shared" si="8"/>
        <v>74068143.079999998</v>
      </c>
      <c r="O11" s="63">
        <f t="shared" si="9"/>
        <v>74751000</v>
      </c>
      <c r="P11" s="63">
        <f t="shared" si="10"/>
        <v>74068000</v>
      </c>
      <c r="Q11" s="14">
        <f t="shared" si="11"/>
        <v>73645171.967333645</v>
      </c>
      <c r="R11" s="63">
        <f t="shared" si="12"/>
        <v>1105940.3383999998</v>
      </c>
      <c r="S11" s="63">
        <f t="shared" si="13"/>
        <v>343613.53999999992</v>
      </c>
      <c r="T11" s="102">
        <f>'[3]FIHI (PBC C1)'!$G$55</f>
        <v>0</v>
      </c>
      <c r="U11" s="103">
        <f>'[3]FIHI (PBC C1)'!$G$46</f>
        <v>90792.77</v>
      </c>
      <c r="W11" s="64">
        <f t="shared" si="14"/>
        <v>1015147.5683999998</v>
      </c>
      <c r="X11" s="64">
        <f t="shared" si="0"/>
        <v>73645171.967333645</v>
      </c>
      <c r="Y11" s="64">
        <f t="shared" si="15"/>
        <v>90792.77</v>
      </c>
      <c r="Z11" s="64">
        <f t="shared" si="16"/>
        <v>11435.197333652974</v>
      </c>
      <c r="AA11" s="64">
        <f t="shared" si="17"/>
        <v>671534.02839999984</v>
      </c>
      <c r="AB11" s="64">
        <f t="shared" si="1"/>
        <v>1015000</v>
      </c>
      <c r="AC11" s="64"/>
      <c r="AD11" s="64">
        <f t="shared" si="2"/>
        <v>73645000</v>
      </c>
      <c r="AE11" s="64"/>
      <c r="AF11" s="64">
        <f t="shared" si="3"/>
        <v>91000</v>
      </c>
      <c r="AG11" s="64">
        <f t="shared" si="4"/>
        <v>11000</v>
      </c>
      <c r="AI11" s="14">
        <v>0</v>
      </c>
      <c r="AJ11" s="14"/>
      <c r="AK11" s="63">
        <f t="shared" si="18"/>
        <v>672000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25">
      <c r="B12" s="8" t="s">
        <v>24</v>
      </c>
      <c r="C12" s="77">
        <v>0</v>
      </c>
      <c r="D12" s="77">
        <v>0</v>
      </c>
      <c r="G12" t="s">
        <v>359</v>
      </c>
      <c r="H12" s="90">
        <f>'[3]FIHI (PBC MIG)'!$G$50</f>
        <v>381251752.48990005</v>
      </c>
      <c r="I12" s="90">
        <f>'[3]FIHI (PBC MIG)'!$G$51</f>
        <v>653028.29</v>
      </c>
      <c r="J12" s="90">
        <f>'[3]FIHI (PBC MIG)'!$G$47</f>
        <v>2707989.7700999994</v>
      </c>
      <c r="K12" s="90">
        <f>'[3]FIHI (PBC MIG)'!$G$52</f>
        <v>0</v>
      </c>
      <c r="L12" s="90">
        <f>'[3]FIHI (PBC MIG)'!$G$48</f>
        <v>63354.740000000005</v>
      </c>
      <c r="M12" s="14">
        <f>H12+J12+L12</f>
        <v>384023097.00000006</v>
      </c>
      <c r="N12" s="14">
        <f>H12</f>
        <v>381251752.48990005</v>
      </c>
      <c r="O12" s="63">
        <f>ROUND(M12,-3)</f>
        <v>384023000</v>
      </c>
      <c r="P12" s="63">
        <f>ROUND(N12,-3)</f>
        <v>381252000</v>
      </c>
      <c r="Q12" s="14">
        <f>H12-SUM(S12,T12,U12)+L12</f>
        <v>380358327.93990004</v>
      </c>
      <c r="R12" s="63">
        <f>I12+J12+U12+K12</f>
        <v>3664769.0600999994</v>
      </c>
      <c r="S12" s="63">
        <f>R12-U12-J12</f>
        <v>653028.29</v>
      </c>
      <c r="T12" s="102">
        <f>'[3]FIHI (PBC MIG)'!$G$55</f>
        <v>0</v>
      </c>
      <c r="U12" s="103">
        <f>'[3]FIHI (PBC MIG)'!$G$46</f>
        <v>303751</v>
      </c>
      <c r="W12" s="64">
        <f>SUM(S12:T12,J12)</f>
        <v>3361018.0600999994</v>
      </c>
      <c r="X12" s="64">
        <f>Q12</f>
        <v>380358327.93990004</v>
      </c>
      <c r="Y12" s="64">
        <f>U12</f>
        <v>303751</v>
      </c>
      <c r="Z12" s="64">
        <f>L12</f>
        <v>63354.740000000005</v>
      </c>
      <c r="AA12" s="64">
        <f>J12</f>
        <v>2707989.7700999994</v>
      </c>
      <c r="AB12" s="64">
        <f>ROUND(W12,-3)</f>
        <v>3361000</v>
      </c>
      <c r="AC12" s="64"/>
      <c r="AD12" s="64">
        <f>ROUND(X12,-3)</f>
        <v>380358000</v>
      </c>
      <c r="AE12" s="64"/>
      <c r="AF12" s="64">
        <f>ROUND(Y12,-3)</f>
        <v>304000</v>
      </c>
      <c r="AG12" s="64">
        <f>ROUND(Z12,-3)</f>
        <v>63000</v>
      </c>
      <c r="AI12" s="14">
        <v>0</v>
      </c>
      <c r="AJ12" s="14"/>
      <c r="AK12" s="63">
        <f>ROUND(AA12,-3)</f>
        <v>2708000</v>
      </c>
      <c r="AM12" s="63">
        <v>226656709.75839999</v>
      </c>
      <c r="AN12" s="63">
        <v>206972972.33840001</v>
      </c>
      <c r="AO12" s="63">
        <v>207447235.4384</v>
      </c>
      <c r="AP12" s="63">
        <f>ROUND(AM12,-3)</f>
        <v>226657000</v>
      </c>
      <c r="AQ12" s="63">
        <f>ROUND(AN12,-3)</f>
        <v>206973000</v>
      </c>
      <c r="AR12" s="63">
        <f>ROUND(AO12,-3)</f>
        <v>207447000</v>
      </c>
      <c r="AS12" t="s">
        <v>359</v>
      </c>
    </row>
    <row r="13" spans="2:45" x14ac:dyDescent="0.25">
      <c r="B13" s="8" t="s">
        <v>25</v>
      </c>
      <c r="C13" s="77">
        <v>0</v>
      </c>
      <c r="D13" s="77">
        <v>0</v>
      </c>
      <c r="G13" t="s">
        <v>357</v>
      </c>
      <c r="H13" s="90">
        <f>'[3]FIHI (PBC Q1)'!$G$50</f>
        <v>517486453.11180001</v>
      </c>
      <c r="I13" s="90">
        <f>'[3]FIHI (PBC Q1)'!$G$51</f>
        <v>-6251930.1800000006</v>
      </c>
      <c r="J13" s="90">
        <f>'[3]FIHI (PBC Q1)'!$G$47</f>
        <v>8819890.8898000009</v>
      </c>
      <c r="K13" s="90">
        <f>'[3]FIHI (PBC Q1)'!$G$52</f>
        <v>0</v>
      </c>
      <c r="L13" s="90">
        <f>'[3]FIHI (PBC Q1)'!$G$48</f>
        <v>211387.83171919346</v>
      </c>
      <c r="M13" s="14">
        <f>H13+J13+L13</f>
        <v>526517731.83331925</v>
      </c>
      <c r="N13" s="14">
        <f>H13</f>
        <v>517486453.11180001</v>
      </c>
      <c r="O13" s="63">
        <f>ROUND(M13,-3)</f>
        <v>526518000</v>
      </c>
      <c r="P13" s="63">
        <f>ROUND(N13,-3)</f>
        <v>517486000</v>
      </c>
      <c r="Q13" s="14">
        <f>H13-SUM(S13,T13,U13)+L13</f>
        <v>522165130.48351926</v>
      </c>
      <c r="R13" s="63">
        <f>I13+J13+U13+K13</f>
        <v>4352601.3498</v>
      </c>
      <c r="S13" s="63">
        <f>R13-U13-J13</f>
        <v>-6251930.1800000006</v>
      </c>
      <c r="T13" s="102">
        <f>'[3]FIHI (PBC Q1)'!$G$55</f>
        <v>0</v>
      </c>
      <c r="U13" s="103">
        <f>'[3]FIHI (PBC Q1)'!$G$46</f>
        <v>1784640.64</v>
      </c>
      <c r="V13" s="15"/>
      <c r="W13" s="64">
        <f>SUM(S13:T13,J13)</f>
        <v>2567960.7098000003</v>
      </c>
      <c r="X13" s="64">
        <f>Q13</f>
        <v>522165130.48351926</v>
      </c>
      <c r="Y13" s="64">
        <f>U13</f>
        <v>1784640.64</v>
      </c>
      <c r="Z13" s="64">
        <f>L13</f>
        <v>211387.83171919346</v>
      </c>
      <c r="AA13" s="64">
        <f>J13</f>
        <v>8819890.8898000009</v>
      </c>
      <c r="AB13" s="64">
        <f>ROUND(W13,-3)</f>
        <v>2568000</v>
      </c>
      <c r="AC13" s="64"/>
      <c r="AD13" s="64">
        <f>ROUND(X13,-3)</f>
        <v>522165000</v>
      </c>
      <c r="AE13" s="64"/>
      <c r="AF13" s="64">
        <f>ROUND(Y13,-3)</f>
        <v>1785000</v>
      </c>
      <c r="AG13" s="64">
        <f>ROUND(Z13,-3)</f>
        <v>211000</v>
      </c>
      <c r="AI13" s="14">
        <v>0</v>
      </c>
      <c r="AJ13" s="14"/>
      <c r="AK13" s="63">
        <f>ROUND(AA13,-3)</f>
        <v>8820000</v>
      </c>
      <c r="AM13" s="63">
        <v>482583335.29790002</v>
      </c>
      <c r="AN13" s="63">
        <v>484389886.55790001</v>
      </c>
      <c r="AO13" s="63">
        <v>581115179.70790005</v>
      </c>
      <c r="AP13" s="63">
        <f>ROUND(AM13,-3)</f>
        <v>482583000</v>
      </c>
      <c r="AQ13" s="63">
        <f>ROUND(AN13,-3)</f>
        <v>484390000</v>
      </c>
      <c r="AR13" s="63">
        <f>ROUND(AO13,-3)</f>
        <v>581115000</v>
      </c>
      <c r="AS13" t="s">
        <v>357</v>
      </c>
    </row>
    <row r="14" spans="2:45" x14ac:dyDescent="0.25">
      <c r="B14" s="8" t="s">
        <v>26</v>
      </c>
      <c r="C14" s="77">
        <v>0</v>
      </c>
      <c r="D14" s="77">
        <v>0</v>
      </c>
      <c r="G14" t="s">
        <v>402</v>
      </c>
      <c r="H14" s="90">
        <f>'[3]FIHI (PBC QX)'!$G$50</f>
        <v>216547503.7051</v>
      </c>
      <c r="I14" s="90">
        <f>'[3]FIHI (PBC QX)'!$G$51</f>
        <v>822873.09</v>
      </c>
      <c r="J14" s="90">
        <f>'[3]FIHI (PBC QX)'!$G$47</f>
        <v>5599775.8995000003</v>
      </c>
      <c r="K14" s="90">
        <f>'[3]FIHI (PBC QX)'!$G$52</f>
        <v>0</v>
      </c>
      <c r="L14" s="90">
        <f>'[3]FIHI (PBC QX)'!$G$48</f>
        <v>180465.27999999997</v>
      </c>
      <c r="M14" s="14">
        <f>H14+J14+L14</f>
        <v>222327744.88460001</v>
      </c>
      <c r="N14" s="14">
        <f>H14</f>
        <v>216547503.7051</v>
      </c>
      <c r="O14" s="63">
        <f>ROUND(M14,-3)</f>
        <v>222328000</v>
      </c>
      <c r="P14" s="63">
        <f>ROUND(N14,-3)</f>
        <v>216548000</v>
      </c>
      <c r="Q14" s="14">
        <f>H14-SUM(S14,T14,U14)+L14</f>
        <v>215905095.8951</v>
      </c>
      <c r="R14" s="63">
        <f>I14+J14+U14+K14</f>
        <v>6422648.9895000001</v>
      </c>
      <c r="S14" s="63">
        <f>R14-U14-J14</f>
        <v>822873.08999999985</v>
      </c>
      <c r="T14" s="102">
        <f>'[3]FIHI (PBC QX)'!$G$55</f>
        <v>0</v>
      </c>
      <c r="U14" s="103">
        <f>'[3]FIHI (PBC QX)'!$G$46</f>
        <v>0</v>
      </c>
      <c r="W14" s="64">
        <f>SUM(S14:T14,J14)</f>
        <v>6422648.9895000001</v>
      </c>
      <c r="X14" s="64">
        <f>Q14</f>
        <v>215905095.8951</v>
      </c>
      <c r="Y14" s="64">
        <f>U14</f>
        <v>0</v>
      </c>
      <c r="Z14" s="64">
        <f>L14</f>
        <v>180465.27999999997</v>
      </c>
      <c r="AA14" s="64">
        <f>J14</f>
        <v>5599775.8995000003</v>
      </c>
      <c r="AB14" s="64">
        <f>ROUND(W14,-3)</f>
        <v>6423000</v>
      </c>
      <c r="AC14" s="64"/>
      <c r="AD14" s="64">
        <f>ROUND(X14,-3)</f>
        <v>215905000</v>
      </c>
      <c r="AE14" s="64"/>
      <c r="AF14" s="64">
        <f>ROUND(Y14,-3)</f>
        <v>0</v>
      </c>
      <c r="AG14" s="64">
        <f>ROUND(Z14,-3)</f>
        <v>180000</v>
      </c>
      <c r="AI14" s="14">
        <v>0</v>
      </c>
      <c r="AJ14" s="14"/>
      <c r="AK14" s="63">
        <f>ROUND(AA14,-3)</f>
        <v>5600000</v>
      </c>
      <c r="AM14" s="63">
        <v>232010621.96000001</v>
      </c>
      <c r="AN14" s="63">
        <v>234421102.27000001</v>
      </c>
      <c r="AO14" s="63">
        <v>245134935.56510001</v>
      </c>
      <c r="AP14" s="63">
        <f>ROUND(AM14,-3)</f>
        <v>232011000</v>
      </c>
      <c r="AQ14" s="63">
        <f>ROUND(AN14,-3)</f>
        <v>234421000</v>
      </c>
      <c r="AR14" s="63">
        <f>ROUND(AO14,-3)</f>
        <v>245135000</v>
      </c>
      <c r="AS14" t="s">
        <v>402</v>
      </c>
    </row>
    <row r="15" spans="2:45" x14ac:dyDescent="0.25">
      <c r="B15" s="8" t="s">
        <v>27</v>
      </c>
      <c r="C15" s="77"/>
      <c r="D15" s="77"/>
      <c r="G15" t="s">
        <v>413</v>
      </c>
      <c r="H15" s="90">
        <f>'[3]FIHI (PBC Q364)'!$G$50</f>
        <v>174287408.47999999</v>
      </c>
      <c r="I15" s="90">
        <f>'[3]FIHI (PBC Q364)'!$G$51</f>
        <v>15613892.729999999</v>
      </c>
      <c r="J15" s="90">
        <f>'[3]FIHI (PBC Q364)'!$G$47</f>
        <v>13139540.036700001</v>
      </c>
      <c r="K15" s="90">
        <f>'[3]FIHI (PBC Q364)'!$G$52</f>
        <v>0</v>
      </c>
      <c r="L15" s="90">
        <f>'[3]FIHI (PBC Q364)'!$G$48</f>
        <v>87248.555481916672</v>
      </c>
      <c r="M15" s="14">
        <f>H15+J15+L15</f>
        <v>187514197.07218191</v>
      </c>
      <c r="N15" s="14">
        <f>H15</f>
        <v>174287408.47999999</v>
      </c>
      <c r="O15" s="63">
        <f>ROUND(M15,-3)</f>
        <v>187514000</v>
      </c>
      <c r="P15" s="63">
        <f>ROUND(N15,-3)</f>
        <v>174287000</v>
      </c>
      <c r="Q15" s="14">
        <f>H15-SUM(S15,T15,U15)+L15</f>
        <v>158744134.60548189</v>
      </c>
      <c r="R15" s="63">
        <f>I15+J15+U15+K15</f>
        <v>28770062.466699999</v>
      </c>
      <c r="S15" s="63">
        <f>R15-U15-J15</f>
        <v>15613892.729999999</v>
      </c>
      <c r="T15" s="102">
        <f>'[3]FIHI (PBC Q364)'!$G$55</f>
        <v>0</v>
      </c>
      <c r="U15" s="103">
        <f>'[3]FIHI (PBC Q364)'!$G$46</f>
        <v>16629.7</v>
      </c>
      <c r="W15" s="64">
        <f>SUM(S15:T15,J15)</f>
        <v>28753432.7667</v>
      </c>
      <c r="X15" s="64">
        <f t="shared" ref="X15" si="20">Q15</f>
        <v>158744134.60548189</v>
      </c>
      <c r="Y15" s="64">
        <f t="shared" ref="Y15" si="21">U15</f>
        <v>16629.7</v>
      </c>
      <c r="Z15" s="64">
        <f>L15</f>
        <v>87248.555481916672</v>
      </c>
      <c r="AA15" s="64">
        <f>J15</f>
        <v>13139540.036700001</v>
      </c>
      <c r="AB15" s="64">
        <f t="shared" ref="AB15" si="22">ROUND(W15,-3)</f>
        <v>28753000</v>
      </c>
      <c r="AC15" s="64"/>
      <c r="AD15" s="64">
        <f t="shared" ref="AD15" si="23">ROUND(X15,-3)</f>
        <v>158744000</v>
      </c>
      <c r="AE15" s="64"/>
      <c r="AF15" s="64">
        <f t="shared" ref="AF15" si="24">ROUND(Y15,-3)</f>
        <v>17000</v>
      </c>
      <c r="AG15" s="64">
        <f t="shared" ref="AG15" si="25">ROUND(Z15,-3)</f>
        <v>87000</v>
      </c>
      <c r="AI15" s="14">
        <v>0</v>
      </c>
      <c r="AJ15" s="14"/>
      <c r="AK15" s="63">
        <f>ROUND(AA15,-3)</f>
        <v>13140000</v>
      </c>
      <c r="AM15" s="63">
        <v>90220013.060000002</v>
      </c>
      <c r="AN15" s="63">
        <v>92095692.709999993</v>
      </c>
      <c r="AO15" s="63">
        <v>92484091.819999993</v>
      </c>
      <c r="AP15" s="63">
        <f>ROUND(AM15,-3)</f>
        <v>90220000</v>
      </c>
      <c r="AQ15" s="63">
        <f>ROUND(AN15,-3)</f>
        <v>92096000</v>
      </c>
      <c r="AR15" s="63">
        <f>ROUND(AO15,-3)</f>
        <v>92484000</v>
      </c>
      <c r="AS15" t="s">
        <v>413</v>
      </c>
    </row>
    <row r="16" spans="2:45" x14ac:dyDescent="0.25">
      <c r="B16" s="8" t="s">
        <v>30</v>
      </c>
      <c r="C16" s="77">
        <v>0</v>
      </c>
      <c r="D16" s="77">
        <v>0</v>
      </c>
      <c r="H16" s="100"/>
      <c r="I16" s="100"/>
      <c r="J16" s="100"/>
      <c r="K16" s="100"/>
      <c r="L16" s="100"/>
      <c r="M16" s="24">
        <f t="shared" ref="M16" si="26">H16+J16+L16</f>
        <v>0</v>
      </c>
      <c r="N16" s="24">
        <f t="shared" ref="N16" si="27">H16</f>
        <v>0</v>
      </c>
      <c r="O16" s="101"/>
      <c r="P16" s="101"/>
      <c r="Q16" s="24"/>
      <c r="R16" s="101">
        <f t="shared" ref="R16" si="28">I16+J16+U16+K16</f>
        <v>0</v>
      </c>
      <c r="S16" s="101"/>
      <c r="T16" s="102"/>
      <c r="U16" s="103"/>
      <c r="W16" s="64"/>
      <c r="X16" s="64"/>
      <c r="Y16" s="64"/>
      <c r="Z16" s="64">
        <f t="shared" ref="Z16" si="29">L16</f>
        <v>0</v>
      </c>
      <c r="AA16" s="64">
        <f t="shared" ref="AA16" si="30">J16</f>
        <v>0</v>
      </c>
      <c r="AB16" s="64"/>
      <c r="AC16" s="64"/>
      <c r="AD16" s="64"/>
      <c r="AE16" s="64"/>
      <c r="AF16" s="64"/>
      <c r="AG16" s="64"/>
      <c r="AI16" s="14">
        <v>0</v>
      </c>
      <c r="AJ16" s="14"/>
      <c r="AK16" s="63">
        <f t="shared" ref="AK16" si="31">ROUND(AA16,-3)</f>
        <v>0</v>
      </c>
      <c r="AM16" s="63"/>
      <c r="AN16" s="63"/>
      <c r="AO16" s="63"/>
    </row>
    <row r="17" spans="2:45" x14ac:dyDescent="0.25">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75" thickBot="1" x14ac:dyDescent="0.3">
      <c r="B18" s="8"/>
      <c r="G18" s="3" t="s">
        <v>358</v>
      </c>
      <c r="H18" s="91">
        <v>0</v>
      </c>
      <c r="I18" s="91">
        <v>149249.53</v>
      </c>
      <c r="J18" s="91">
        <v>0</v>
      </c>
      <c r="K18" s="91">
        <v>0</v>
      </c>
      <c r="L18" s="91">
        <v>149249.53</v>
      </c>
      <c r="M18" s="92">
        <f t="shared" si="7"/>
        <v>149249.53</v>
      </c>
      <c r="N18" s="92">
        <f t="shared" si="8"/>
        <v>0</v>
      </c>
      <c r="O18" s="93">
        <f>ROUND(M18,-3)</f>
        <v>149000</v>
      </c>
      <c r="P18" s="93">
        <f>ROUND(N18,-3)</f>
        <v>0</v>
      </c>
      <c r="Q18" s="92">
        <f t="shared" ref="Q18" si="32">M18-SUM(L18,S18,T18,U18)</f>
        <v>0</v>
      </c>
      <c r="R18" s="93">
        <f t="shared" si="12"/>
        <v>149249.53</v>
      </c>
      <c r="S18" s="93"/>
      <c r="T18" s="104">
        <v>0</v>
      </c>
      <c r="U18" s="105">
        <v>0</v>
      </c>
      <c r="V18" s="3"/>
      <c r="W18" s="94">
        <f t="shared" si="14"/>
        <v>0</v>
      </c>
      <c r="X18" s="94">
        <f t="shared" ref="X18" si="33">Q18</f>
        <v>0</v>
      </c>
      <c r="Y18" s="94">
        <f t="shared" ref="Y18" si="34">U18</f>
        <v>0</v>
      </c>
      <c r="Z18" s="94">
        <f t="shared" si="16"/>
        <v>149249.53</v>
      </c>
      <c r="AA18" s="94">
        <f t="shared" si="17"/>
        <v>0</v>
      </c>
      <c r="AB18" s="94">
        <f t="shared" ref="AB18" si="35">ROUND(W18,-3)</f>
        <v>0</v>
      </c>
      <c r="AC18" s="94"/>
      <c r="AD18" s="94">
        <f t="shared" ref="AD18" si="36">ROUND(X18,-3)</f>
        <v>0</v>
      </c>
      <c r="AE18" s="94"/>
      <c r="AF18" s="94">
        <f t="shared" ref="AF18" si="37">ROUND(Y18,-3)</f>
        <v>0</v>
      </c>
      <c r="AG18" s="94">
        <f t="shared" ref="AG18" si="38">ROUND(Z18,-3)</f>
        <v>149000</v>
      </c>
      <c r="AH18" s="3"/>
      <c r="AI18" s="92">
        <v>0</v>
      </c>
      <c r="AJ18" s="92"/>
      <c r="AK18" s="93">
        <f t="shared" si="18"/>
        <v>0</v>
      </c>
      <c r="AL18" s="3"/>
      <c r="AM18" s="93"/>
      <c r="AN18" s="93"/>
      <c r="AO18" s="93"/>
      <c r="AP18" s="3"/>
      <c r="AQ18" s="3"/>
      <c r="AR18" s="3"/>
      <c r="AS18" s="3" t="str">
        <f>G18</f>
        <v>Prime EXP</v>
      </c>
    </row>
    <row r="19" spans="2:45" ht="15.75" thickTop="1" x14ac:dyDescent="0.25">
      <c r="C19" s="64"/>
      <c r="G19" t="s">
        <v>362</v>
      </c>
      <c r="H19" s="63">
        <f>SUM(H9:H14,H18)</f>
        <v>1892502880.9161</v>
      </c>
      <c r="I19" s="63"/>
      <c r="J19" s="63">
        <f>SUM(J9:J14,J18)</f>
        <v>24509881.916900001</v>
      </c>
      <c r="K19" s="63"/>
      <c r="L19" s="63">
        <f>SUM(L9:L14,L18)</f>
        <v>745107.4556149221</v>
      </c>
      <c r="M19" s="63">
        <f>SUM(M9:M14,M18)</f>
        <v>1917757870.2886147</v>
      </c>
      <c r="N19" s="63">
        <f>SUM(N9:N14,N18)</f>
        <v>1892502880.9161</v>
      </c>
      <c r="O19" s="63">
        <f>SUM(O9:O14,O18)</f>
        <v>1917758000</v>
      </c>
      <c r="P19" s="63">
        <f>SUM(P9:P14,P18)</f>
        <v>1892503000</v>
      </c>
      <c r="Q19" s="63">
        <f>SUM(Q9:Q14,Q18)</f>
        <v>1889347064.971715</v>
      </c>
      <c r="R19" s="63">
        <f>SUM(R9:R14,R18)</f>
        <v>28410805.3169</v>
      </c>
      <c r="S19" s="63">
        <f>SUM(S9:S14,S18)</f>
        <v>-205432.13000000175</v>
      </c>
      <c r="T19" s="63">
        <f>SUM(T9:T14,T18)</f>
        <v>0</v>
      </c>
      <c r="U19" s="63">
        <f>SUM(U9:U14,U18)</f>
        <v>3957106</v>
      </c>
    </row>
    <row r="20" spans="2:45" x14ac:dyDescent="0.25">
      <c r="C20" s="64"/>
      <c r="G20" t="s">
        <v>431</v>
      </c>
      <c r="H20" s="64">
        <f>SUM(H15:H16)</f>
        <v>174287408.47999999</v>
      </c>
      <c r="I20" s="63"/>
      <c r="J20" s="64">
        <f>SUM(J15:J16)</f>
        <v>13139540.036700001</v>
      </c>
      <c r="K20" s="63"/>
      <c r="L20" s="64">
        <f>SUM(L15:L16)</f>
        <v>87248.555481916672</v>
      </c>
      <c r="M20" s="64">
        <f>SUM(M15:M16)</f>
        <v>187514197.07218191</v>
      </c>
      <c r="N20" s="64">
        <f>SUM(N15:N16)</f>
        <v>174287408.47999999</v>
      </c>
      <c r="O20" s="64">
        <f>SUM(O15:O16)</f>
        <v>187514000</v>
      </c>
      <c r="P20" s="64">
        <f>SUM(P15:P16)</f>
        <v>174287000</v>
      </c>
      <c r="Q20" s="64">
        <f>SUM(Q15:Q16)</f>
        <v>158744134.60548189</v>
      </c>
      <c r="R20" s="64">
        <f>SUM(R15:R16)</f>
        <v>28770062.466699999</v>
      </c>
      <c r="S20" s="64">
        <f>SUM(S15:S16)</f>
        <v>15613892.729999999</v>
      </c>
      <c r="T20" s="64">
        <f>SUM(T15:T16)</f>
        <v>0</v>
      </c>
      <c r="U20" s="64">
        <f>SUM(U15:U16)</f>
        <v>16629.7</v>
      </c>
    </row>
    <row r="21" spans="2:45" s="3" customFormat="1" ht="15.75" thickBot="1" x14ac:dyDescent="0.3"/>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48" t="s">
        <v>437</v>
      </c>
      <c r="S27" s="149"/>
      <c r="T27" s="120" t="s">
        <v>440</v>
      </c>
      <c r="U27" s="128">
        <v>89999.999999999985</v>
      </c>
      <c r="V27" s="119">
        <v>90000</v>
      </c>
    </row>
    <row r="28" spans="2:45" x14ac:dyDescent="0.25">
      <c r="N28" s="129" t="s">
        <v>445</v>
      </c>
      <c r="O28" s="130" t="s">
        <v>418</v>
      </c>
      <c r="P28" s="137">
        <v>113041047.53329647</v>
      </c>
      <c r="Q28" s="119">
        <v>113041000</v>
      </c>
      <c r="R28" s="150"/>
      <c r="S28" s="151"/>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52"/>
      <c r="S29" s="153"/>
      <c r="T29" s="134" t="s">
        <v>442</v>
      </c>
      <c r="U29" s="135">
        <v>646536211.39239645</v>
      </c>
      <c r="V29" s="125">
        <v>646536000</v>
      </c>
    </row>
    <row r="30" spans="2:45" ht="91.5" customHeight="1" x14ac:dyDescent="0.25">
      <c r="B30" s="83" t="s">
        <v>398</v>
      </c>
      <c r="C30" s="143" t="s">
        <v>412</v>
      </c>
      <c r="D30" s="144"/>
      <c r="E30" s="144"/>
      <c r="F30" s="144"/>
      <c r="G30" s="144"/>
      <c r="H30" s="144"/>
      <c r="I30" s="144"/>
      <c r="J30" s="144"/>
      <c r="K30" s="144"/>
      <c r="L30" s="145"/>
    </row>
    <row r="31" spans="2:45" ht="74.25" customHeight="1" x14ac:dyDescent="0.25">
      <c r="B31" s="83" t="s">
        <v>419</v>
      </c>
      <c r="C31" s="143" t="s">
        <v>420</v>
      </c>
      <c r="D31" s="144"/>
      <c r="E31" s="144"/>
      <c r="F31" s="144"/>
      <c r="G31" s="144"/>
      <c r="H31" s="144"/>
      <c r="I31" s="144"/>
      <c r="J31" s="144"/>
      <c r="K31" s="144"/>
      <c r="L31" s="145"/>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abSelected="1" topLeftCell="A78" zoomScale="80" zoomScaleNormal="80" workbookViewId="0">
      <selection activeCell="L93" sqref="L9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[2]USG!$H$40</f>
        <v>44593000</v>
      </c>
      <c r="E35" s="1" t="s">
        <v>48</v>
      </c>
    </row>
    <row r="36" spans="2:5" x14ac:dyDescent="0.25">
      <c r="B36" t="s">
        <v>70</v>
      </c>
      <c r="C36" s="78">
        <f>[2]USG!$H$41</f>
        <v>44503000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[2]USG!$H$47</f>
        <v>1352000</v>
      </c>
      <c r="D60" s="63"/>
      <c r="E60" s="80">
        <f>[2]USG!$H$48</f>
        <v>42270000</v>
      </c>
      <c r="F60" s="80">
        <v>0</v>
      </c>
      <c r="G60" s="80">
        <f>[2]USG!$H$37</f>
        <v>971000</v>
      </c>
      <c r="N60" s="24"/>
    </row>
    <row r="61" spans="2:14" x14ac:dyDescent="0.25">
      <c r="B61" t="s">
        <v>79</v>
      </c>
      <c r="C61" s="80">
        <f>[2]USG!$H$39</f>
        <v>31000</v>
      </c>
      <c r="D61" s="63"/>
      <c r="E61" s="80">
        <v>0</v>
      </c>
      <c r="F61" s="80">
        <v>0</v>
      </c>
      <c r="G61" s="80">
        <f>[2]USG!$H$38</f>
        <v>59000</v>
      </c>
      <c r="N61" s="24"/>
    </row>
    <row r="64" spans="2:14" x14ac:dyDescent="0.25">
      <c r="B64" t="s">
        <v>88</v>
      </c>
      <c r="E64" s="1" t="s">
        <v>86</v>
      </c>
    </row>
    <row r="65" spans="2:5" x14ac:dyDescent="0.25">
      <c r="B65" t="s">
        <v>85</v>
      </c>
      <c r="C65" s="96">
        <f>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ROUND('[4]USG Summary'!R48,0)</f>
        <v>0</v>
      </c>
    </row>
    <row r="71" spans="2:5" x14ac:dyDescent="0.25">
      <c r="B71" t="s">
        <v>91</v>
      </c>
      <c r="C71" s="96">
        <f>ROUND('[4]USG Summary'!R49,0)</f>
        <v>0</v>
      </c>
    </row>
    <row r="72" spans="2:5" x14ac:dyDescent="0.25">
      <c r="B72" t="s">
        <v>92</v>
      </c>
      <c r="C72" s="96">
        <f>ROUND('[4]USG Summary'!R50,0)</f>
        <v>0</v>
      </c>
    </row>
    <row r="73" spans="2:5" x14ac:dyDescent="0.25">
      <c r="B73" t="s">
        <v>93</v>
      </c>
      <c r="C73" s="96">
        <f>ROUND('[4]USG Summary'!R51,0)</f>
        <v>47</v>
      </c>
      <c r="E73" s="1" t="s">
        <v>103</v>
      </c>
    </row>
    <row r="74" spans="2:5" x14ac:dyDescent="0.25">
      <c r="B74" t="s">
        <v>94</v>
      </c>
      <c r="C74" s="96">
        <f>ROUND('[4]USG Summary'!R52,0)</f>
        <v>0</v>
      </c>
      <c r="E74" s="1" t="s">
        <v>104</v>
      </c>
    </row>
    <row r="75" spans="2:5" x14ac:dyDescent="0.25">
      <c r="B75" t="s">
        <v>95</v>
      </c>
      <c r="C75" s="96">
        <f>ROUND('[4]USG Summary'!R53,0)</f>
        <v>0</v>
      </c>
      <c r="E75" s="1" t="s">
        <v>105</v>
      </c>
    </row>
    <row r="76" spans="2:5" x14ac:dyDescent="0.25">
      <c r="B76" t="s">
        <v>96</v>
      </c>
      <c r="C76" s="96">
        <f>ROUND('[4]USG Summary'!R54,0)</f>
        <v>53</v>
      </c>
      <c r="E76" s="1" t="s">
        <v>106</v>
      </c>
    </row>
    <row r="77" spans="2:5" x14ac:dyDescent="0.25">
      <c r="B77" t="s">
        <v>97</v>
      </c>
      <c r="C77" s="96">
        <f>ROUND('[4]USG Summary'!R55,0)</f>
        <v>0</v>
      </c>
    </row>
    <row r="78" spans="2:5" x14ac:dyDescent="0.25">
      <c r="B78" t="s">
        <v>98</v>
      </c>
      <c r="C78" s="96">
        <f>ROUND('[4]USG Summary'!R56,0)</f>
        <v>0</v>
      </c>
    </row>
    <row r="79" spans="2:5" x14ac:dyDescent="0.25">
      <c r="B79" t="s">
        <v>101</v>
      </c>
      <c r="C79" s="96">
        <f>ROUND('[4]USG Summary'!R57,0)</f>
        <v>0</v>
      </c>
    </row>
    <row r="80" spans="2:5" x14ac:dyDescent="0.25">
      <c r="B80" t="s">
        <v>99</v>
      </c>
      <c r="C80" s="96">
        <f>ROUND('[4]USG Summary'!R58,0)</f>
        <v>0</v>
      </c>
    </row>
    <row r="81" spans="2:20" x14ac:dyDescent="0.25">
      <c r="B81" t="s">
        <v>100</v>
      </c>
      <c r="C81" s="96">
        <f>ROUND('[4]USG Summary'!R59,0)</f>
        <v>0</v>
      </c>
    </row>
    <row r="82" spans="2:20" x14ac:dyDescent="0.25">
      <c r="B82" t="s">
        <v>102</v>
      </c>
      <c r="C82" s="96">
        <f>ROUND('[4]USG Summary'!R60,0)</f>
        <v>0</v>
      </c>
    </row>
    <row r="83" spans="2:20" x14ac:dyDescent="0.25">
      <c r="B83" t="s">
        <v>155</v>
      </c>
      <c r="C83" s="96">
        <f>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3.8999999999999998E-3</v>
      </c>
      <c r="F96" s="81">
        <f t="shared" si="0"/>
        <v>3.7000000000000002E-3</v>
      </c>
      <c r="G96" s="154"/>
      <c r="H96" s="140">
        <f>[2]USG!AA5</f>
        <v>1.0039161906172593</v>
      </c>
      <c r="I96" s="140">
        <f>[2]USG!AB5</f>
        <v>1.0037112326220874</v>
      </c>
      <c r="J96" s="20">
        <f>J95*H96</f>
        <v>1.0039161906172593</v>
      </c>
      <c r="K96" s="20">
        <f t="shared" ref="K96:K107" si="1">K95*I96</f>
        <v>1.0037112326220874</v>
      </c>
      <c r="L96" s="25">
        <f ca="1">(I96-1)*365/31</f>
        <v>4.3696771195545082E-2</v>
      </c>
      <c r="N96" s="25"/>
      <c r="O96" s="19"/>
      <c r="P96" s="17"/>
      <c r="R96" s="17"/>
      <c r="S96" s="25"/>
      <c r="T96" s="18"/>
    </row>
    <row r="97" spans="2:20" x14ac:dyDescent="0.25">
      <c r="B97" t="s">
        <v>114</v>
      </c>
      <c r="C97" s="76">
        <v>44985</v>
      </c>
      <c r="E97" s="81">
        <f t="shared" si="0"/>
        <v>3.7000000000000002E-3</v>
      </c>
      <c r="F97" s="81">
        <f t="shared" si="0"/>
        <v>3.5999999999999999E-3</v>
      </c>
      <c r="G97" s="154"/>
      <c r="H97" s="140">
        <f>[2]USG!AA6</f>
        <v>1.0036810709673631</v>
      </c>
      <c r="I97" s="140">
        <f>[2]USG!AB6</f>
        <v>1.0035749708961168</v>
      </c>
      <c r="J97" s="20">
        <f t="shared" ref="J97:J107" si="2">J96*H97</f>
        <v>1.0076116773602064</v>
      </c>
      <c r="K97" s="20">
        <f t="shared" si="1"/>
        <v>1.0072994710668168</v>
      </c>
      <c r="L97" s="25">
        <f ca="1">(I97-1)*365/(C97-C96)</f>
        <v>4.6602299181522602E-2</v>
      </c>
      <c r="N97" s="25"/>
      <c r="O97" s="19"/>
      <c r="P97" s="17"/>
      <c r="R97" s="17"/>
      <c r="S97" s="25"/>
      <c r="T97" s="18"/>
    </row>
    <row r="98" spans="2:20" x14ac:dyDescent="0.25">
      <c r="B98" t="s">
        <v>115</v>
      </c>
      <c r="C98" s="76">
        <v>45016</v>
      </c>
      <c r="E98" s="81">
        <f t="shared" si="0"/>
        <v>4.1999999999999997E-3</v>
      </c>
      <c r="F98" s="81">
        <f t="shared" si="0"/>
        <v>4.1000000000000003E-3</v>
      </c>
      <c r="G98" s="154"/>
      <c r="H98" s="140">
        <f>[2]USG!AA7</f>
        <v>1.0042403687022892</v>
      </c>
      <c r="I98" s="140">
        <f>[2]USG!AB7</f>
        <v>1.0040631962157796</v>
      </c>
      <c r="J98" s="20">
        <f t="shared" si="2"/>
        <v>1.0118843223809457</v>
      </c>
      <c r="K98" s="20">
        <f t="shared" si="1"/>
        <v>1.0113923264658122</v>
      </c>
      <c r="L98" s="25">
        <f ca="1">(I98-1)*365/(C98-C97)</f>
        <v>4.7840858669662464E-2</v>
      </c>
      <c r="N98" s="25"/>
      <c r="O98" s="19"/>
      <c r="P98" s="17"/>
      <c r="R98" s="17"/>
      <c r="S98" s="25"/>
      <c r="T98" s="18"/>
    </row>
    <row r="99" spans="2:20" ht="15.75" thickBot="1" x14ac:dyDescent="0.3">
      <c r="B99" t="s">
        <v>116</v>
      </c>
      <c r="C99" s="76">
        <v>45016</v>
      </c>
      <c r="E99" s="98">
        <f>ROUND((J99/J95)-1,4)</f>
        <v>1.1900000000000001E-2</v>
      </c>
      <c r="F99" s="98">
        <f>ROUND((K99/K95)-1,4)</f>
        <v>1.14E-2</v>
      </c>
      <c r="G99" s="154"/>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6"/>
      <c r="E100" s="97"/>
      <c r="F100" s="97"/>
      <c r="H100" s="140">
        <f>[2]USG!AA8</f>
        <v>1</v>
      </c>
      <c r="I100" s="140">
        <f>[2]USG!AB8</f>
        <v>1</v>
      </c>
      <c r="J100" s="20">
        <f t="shared" si="2"/>
        <v>1.0118843223809457</v>
      </c>
      <c r="K100" s="20">
        <f t="shared" si="1"/>
        <v>1.0113923264658122</v>
      </c>
      <c r="L100" s="25"/>
      <c r="N100" s="25"/>
      <c r="O100" s="19"/>
      <c r="R100" s="17"/>
      <c r="S100" s="25"/>
      <c r="T100" s="18"/>
    </row>
    <row r="101" spans="2:20" x14ac:dyDescent="0.25">
      <c r="B101" t="s">
        <v>118</v>
      </c>
      <c r="C101" s="76"/>
      <c r="E101" s="81"/>
      <c r="F101" s="81"/>
      <c r="H101" s="140">
        <f>[2]USG!AA9</f>
        <v>1</v>
      </c>
      <c r="I101" s="140">
        <f>[2]USG!AB9</f>
        <v>1</v>
      </c>
      <c r="J101" s="20">
        <f t="shared" si="2"/>
        <v>1.0118843223809457</v>
      </c>
      <c r="K101" s="20">
        <f t="shared" si="1"/>
        <v>1.0113923264658122</v>
      </c>
      <c r="L101" s="25"/>
      <c r="N101" s="25"/>
      <c r="O101" s="19"/>
      <c r="P101" s="17"/>
      <c r="R101" s="17"/>
      <c r="S101" s="25"/>
      <c r="T101" s="18"/>
    </row>
    <row r="102" spans="2:20" x14ac:dyDescent="0.25">
      <c r="B102" t="s">
        <v>119</v>
      </c>
      <c r="C102" s="76"/>
      <c r="E102" s="81"/>
      <c r="F102" s="81"/>
      <c r="H102" s="140">
        <f>[2]USG!AA10</f>
        <v>1</v>
      </c>
      <c r="I102" s="140">
        <f>[2]USG!AB10</f>
        <v>1</v>
      </c>
      <c r="J102" s="20">
        <f t="shared" si="2"/>
        <v>1.0118843223809457</v>
      </c>
      <c r="K102" s="20">
        <f t="shared" si="1"/>
        <v>1.0113923264658122</v>
      </c>
      <c r="L102" s="25"/>
      <c r="N102" s="25"/>
      <c r="O102" s="19"/>
      <c r="R102" s="17"/>
      <c r="S102" s="25"/>
      <c r="T102" s="18"/>
    </row>
    <row r="103" spans="2:20" ht="15.75" thickBot="1" x14ac:dyDescent="0.3">
      <c r="B103" t="s">
        <v>120</v>
      </c>
      <c r="C103" s="76"/>
      <c r="E103" s="98"/>
      <c r="F103" s="98"/>
      <c r="H103" s="65">
        <v>1</v>
      </c>
      <c r="I103" s="65">
        <v>1</v>
      </c>
      <c r="J103" s="65">
        <f t="shared" si="2"/>
        <v>1.0118843223809457</v>
      </c>
      <c r="K103" s="65">
        <f t="shared" si="1"/>
        <v>1.0113923264658122</v>
      </c>
      <c r="L103" s="25"/>
      <c r="N103" s="25"/>
      <c r="O103" s="19"/>
      <c r="R103" s="17"/>
      <c r="S103" s="25"/>
      <c r="T103" s="18"/>
    </row>
    <row r="104" spans="2:20" ht="15.75" thickTop="1" x14ac:dyDescent="0.25">
      <c r="B104" t="s">
        <v>121</v>
      </c>
      <c r="C104" s="76"/>
      <c r="E104" s="97"/>
      <c r="F104" s="97"/>
      <c r="H104" s="140">
        <f>[2]USG!AA11</f>
        <v>1</v>
      </c>
      <c r="I104" s="140">
        <f>[2]USG!AB11</f>
        <v>1</v>
      </c>
      <c r="J104" s="20">
        <f t="shared" si="2"/>
        <v>1.0118843223809457</v>
      </c>
      <c r="K104" s="20">
        <f t="shared" si="1"/>
        <v>1.0113923264658122</v>
      </c>
      <c r="L104" s="25"/>
      <c r="N104" s="25"/>
      <c r="O104" s="19"/>
      <c r="P104" s="17"/>
      <c r="R104" s="17"/>
      <c r="S104" s="25"/>
      <c r="T104" s="18"/>
    </row>
    <row r="105" spans="2:20" x14ac:dyDescent="0.25">
      <c r="B105" t="s">
        <v>122</v>
      </c>
      <c r="C105" s="76"/>
      <c r="E105" s="81"/>
      <c r="F105" s="81"/>
      <c r="H105" s="140">
        <f>[2]USG!AA12</f>
        <v>1</v>
      </c>
      <c r="I105" s="140">
        <f>[2]USG!AB12</f>
        <v>1</v>
      </c>
      <c r="J105" s="20">
        <f t="shared" si="2"/>
        <v>1.0118843223809457</v>
      </c>
      <c r="K105" s="20">
        <f t="shared" si="1"/>
        <v>1.0113923264658122</v>
      </c>
      <c r="L105" s="25"/>
      <c r="N105" s="25"/>
      <c r="O105" s="19"/>
      <c r="R105" s="17"/>
      <c r="S105" s="25"/>
      <c r="T105" s="18"/>
    </row>
    <row r="106" spans="2:20" x14ac:dyDescent="0.25">
      <c r="B106" t="s">
        <v>123</v>
      </c>
      <c r="C106" s="76"/>
      <c r="E106" s="81"/>
      <c r="F106" s="81"/>
      <c r="H106" s="140">
        <f>[2]USG!AA13</f>
        <v>1</v>
      </c>
      <c r="I106" s="140">
        <f>[2]USG!AB13</f>
        <v>1</v>
      </c>
      <c r="J106" s="20">
        <f t="shared" si="2"/>
        <v>1.0118843223809457</v>
      </c>
      <c r="K106" s="20">
        <f t="shared" si="1"/>
        <v>1.0113923264658122</v>
      </c>
      <c r="L106" s="25"/>
      <c r="N106" s="25"/>
      <c r="O106" s="19"/>
      <c r="R106" s="17"/>
      <c r="S106" s="25"/>
      <c r="T106" s="18"/>
    </row>
    <row r="107" spans="2:20" ht="15.75" thickBot="1" x14ac:dyDescent="0.3">
      <c r="B107" t="s">
        <v>124</v>
      </c>
      <c r="C107" s="76"/>
      <c r="E107" s="98"/>
      <c r="F107" s="98"/>
      <c r="H107" s="65">
        <v>1</v>
      </c>
      <c r="I107" s="65">
        <v>1</v>
      </c>
      <c r="J107" s="65">
        <f t="shared" si="2"/>
        <v>1.0118843223809457</v>
      </c>
      <c r="K107" s="65">
        <f t="shared" si="1"/>
        <v>1.0113923264658122</v>
      </c>
      <c r="L107" s="25"/>
      <c r="N107" s="25"/>
      <c r="O107" s="19"/>
      <c r="P107" s="17"/>
      <c r="R107" s="17"/>
      <c r="S107" s="25"/>
      <c r="T107" s="18"/>
    </row>
    <row r="108" spans="2:20" ht="15.75" thickTop="1" x14ac:dyDescent="0.25">
      <c r="B108" t="s">
        <v>125</v>
      </c>
      <c r="C108" s="76"/>
      <c r="E108" s="97"/>
      <c r="F108" s="97"/>
      <c r="H108" s="140">
        <f>[2]USG!AA14</f>
        <v>1</v>
      </c>
      <c r="I108" s="140">
        <f>[2]USG!AB14</f>
        <v>1</v>
      </c>
      <c r="J108" s="20">
        <f>J107*H108</f>
        <v>1.0118843223809457</v>
      </c>
      <c r="K108" s="20">
        <f t="shared" ref="K108:K110" si="3">K107*I108</f>
        <v>1.0113923264658122</v>
      </c>
      <c r="L108" s="25"/>
    </row>
    <row r="109" spans="2:20" x14ac:dyDescent="0.25">
      <c r="B109" t="s">
        <v>126</v>
      </c>
      <c r="C109" s="76"/>
      <c r="E109" s="81"/>
      <c r="F109" s="81"/>
      <c r="H109" s="140">
        <f>[2]USG!AA15</f>
        <v>1</v>
      </c>
      <c r="I109" s="140">
        <f>[2]USG!AB15</f>
        <v>1</v>
      </c>
      <c r="J109" s="20">
        <f t="shared" ref="J109:J110" si="4">J108*H109</f>
        <v>1.0118843223809457</v>
      </c>
      <c r="K109" s="20">
        <f t="shared" si="3"/>
        <v>1.0113923264658122</v>
      </c>
      <c r="L109" s="25"/>
    </row>
    <row r="110" spans="2:20" x14ac:dyDescent="0.25">
      <c r="B110" t="s">
        <v>127</v>
      </c>
      <c r="C110" s="76"/>
      <c r="E110" s="81"/>
      <c r="F110" s="81"/>
      <c r="H110" s="140">
        <f>[2]USG!AA16</f>
        <v>1</v>
      </c>
      <c r="I110" s="140">
        <f>[2]USG!AB16</f>
        <v>1</v>
      </c>
      <c r="J110" s="20">
        <f t="shared" si="4"/>
        <v>1.0118843223809457</v>
      </c>
      <c r="K110" s="20">
        <f t="shared" si="3"/>
        <v>1.0113923264658122</v>
      </c>
      <c r="L110" s="25"/>
    </row>
    <row r="111" spans="2:20" ht="15.75" thickBot="1" x14ac:dyDescent="0.3">
      <c r="B111" t="s">
        <v>128</v>
      </c>
      <c r="C111" s="76"/>
      <c r="E111" s="98"/>
      <c r="F111" s="98"/>
      <c r="G111" s="25"/>
      <c r="H111" s="65">
        <v>1</v>
      </c>
      <c r="I111" s="65">
        <v>1</v>
      </c>
      <c r="J111" s="65">
        <f t="shared" ref="J111:K112" si="5">J110*H111</f>
        <v>1.0118843223809457</v>
      </c>
      <c r="K111" s="65">
        <f t="shared" si="5"/>
        <v>1.0113923264658122</v>
      </c>
    </row>
    <row r="112" spans="2:20" ht="15.75" thickTop="1" x14ac:dyDescent="0.25">
      <c r="B112" t="s">
        <v>129</v>
      </c>
      <c r="C112" s="76"/>
      <c r="E112" s="81"/>
      <c r="F112" s="81"/>
      <c r="G112" s="25"/>
      <c r="H112" s="65">
        <v>1</v>
      </c>
      <c r="I112" s="65">
        <v>1</v>
      </c>
      <c r="J112" s="65">
        <f t="shared" si="5"/>
        <v>1.0118843223809457</v>
      </c>
      <c r="K112" s="65">
        <f t="shared" si="5"/>
        <v>1.0113923264658122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8" zoomScale="85" zoomScaleNormal="85" workbookViewId="0">
      <selection activeCell="L98" sqref="L98"/>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'[3]FIHI (PBC M)'!$H49</f>
        <v>665396000</v>
      </c>
      <c r="E35" s="1" t="s">
        <v>48</v>
      </c>
    </row>
    <row r="36" spans="2:5" x14ac:dyDescent="0.25">
      <c r="B36" t="s">
        <v>70</v>
      </c>
      <c r="C36" s="78">
        <f>'[3]FIHI (PBC M)'!$H50</f>
        <v>658646000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'[3]FIHI (PBC M)'!$H$56</f>
        <v>9586000</v>
      </c>
      <c r="D60" s="66"/>
      <c r="E60" s="80">
        <f>'[3]FIHI (PBC M)'!$H$57</f>
        <v>655003000</v>
      </c>
      <c r="F60" s="80">
        <v>0</v>
      </c>
      <c r="G60" s="80">
        <f>'[3]FIHI (PBC M)'!$H$46</f>
        <v>807000</v>
      </c>
      <c r="H60" s="15"/>
    </row>
    <row r="61" spans="2:8" x14ac:dyDescent="0.25">
      <c r="B61" t="s">
        <v>79</v>
      </c>
      <c r="C61" s="80">
        <f>'[3]FIHI (PBC M)'!$H$48</f>
        <v>98000</v>
      </c>
      <c r="D61" s="66"/>
      <c r="E61" s="80">
        <v>0</v>
      </c>
      <c r="F61" s="80">
        <v>0</v>
      </c>
      <c r="G61" s="80">
        <f>'[3]FIHI (PBC M)'!$H$47</f>
        <v>6652000</v>
      </c>
    </row>
    <row r="64" spans="2:8" x14ac:dyDescent="0.25">
      <c r="B64" t="s">
        <v>88</v>
      </c>
      <c r="E64" s="1" t="s">
        <v>86</v>
      </c>
    </row>
    <row r="65" spans="2:5" x14ac:dyDescent="0.25">
      <c r="B65" t="s">
        <v>85</v>
      </c>
      <c r="C65" s="82">
        <f>ROUND('[5]Prime Summary'!$R$44,0)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Summary'!R48,0)</f>
        <v>0</v>
      </c>
    </row>
    <row r="71" spans="2:5" x14ac:dyDescent="0.25">
      <c r="B71" t="s">
        <v>91</v>
      </c>
      <c r="C71" s="82">
        <f>ROUND('[5]Prime Summary'!R49,0)</f>
        <v>0</v>
      </c>
    </row>
    <row r="72" spans="2:5" x14ac:dyDescent="0.25">
      <c r="B72" t="s">
        <v>92</v>
      </c>
      <c r="C72" s="82">
        <f>ROUND('[5]Prime Summary'!R50,0)</f>
        <v>0</v>
      </c>
    </row>
    <row r="73" spans="2:5" x14ac:dyDescent="0.25">
      <c r="B73" t="s">
        <v>93</v>
      </c>
      <c r="C73" s="82">
        <f>ROUND('[5]Prime Summary'!R51,0)</f>
        <v>13</v>
      </c>
      <c r="E73" s="1" t="s">
        <v>103</v>
      </c>
    </row>
    <row r="74" spans="2:5" x14ac:dyDescent="0.25">
      <c r="B74" t="s">
        <v>94</v>
      </c>
      <c r="C74" s="82">
        <f>ROUND('[5]Prime Summary'!R52,0)</f>
        <v>0</v>
      </c>
      <c r="E74" s="1" t="s">
        <v>104</v>
      </c>
    </row>
    <row r="75" spans="2:5" x14ac:dyDescent="0.25">
      <c r="B75" t="s">
        <v>95</v>
      </c>
      <c r="C75" s="82">
        <f>ROUND('[5]Prime Summary'!R53,0)</f>
        <v>33</v>
      </c>
      <c r="E75" s="1" t="s">
        <v>105</v>
      </c>
    </row>
    <row r="76" spans="2:5" x14ac:dyDescent="0.25">
      <c r="B76" t="s">
        <v>96</v>
      </c>
      <c r="C76" s="82">
        <f>ROUND('[5]Prime Summary'!R54,0)</f>
        <v>53</v>
      </c>
      <c r="E76" s="1" t="s">
        <v>106</v>
      </c>
    </row>
    <row r="77" spans="2:5" x14ac:dyDescent="0.25">
      <c r="B77" t="s">
        <v>97</v>
      </c>
      <c r="C77" s="82">
        <f>ROUND('[5]Prime Summary'!R55,0)</f>
        <v>2</v>
      </c>
    </row>
    <row r="78" spans="2:5" x14ac:dyDescent="0.25">
      <c r="B78" t="s">
        <v>98</v>
      </c>
      <c r="C78" s="82">
        <f>ROUND('[5]Prime Summary'!R56,0)</f>
        <v>0</v>
      </c>
    </row>
    <row r="79" spans="2:5" x14ac:dyDescent="0.25">
      <c r="B79" t="s">
        <v>351</v>
      </c>
      <c r="C79" s="82">
        <f>ROUND('[5]Prime Summary'!R57,0)</f>
        <v>0</v>
      </c>
    </row>
    <row r="80" spans="2:5" x14ac:dyDescent="0.25">
      <c r="B80" t="s">
        <v>99</v>
      </c>
      <c r="C80" s="82">
        <f>ROUND('[5]Prime Summary'!R58,0)</f>
        <v>0</v>
      </c>
    </row>
    <row r="81" spans="2:20" x14ac:dyDescent="0.25">
      <c r="B81" t="s">
        <v>100</v>
      </c>
      <c r="C81" s="82">
        <f>ROUND('[5]Prime Summary'!R59,0)</f>
        <v>0</v>
      </c>
    </row>
    <row r="82" spans="2:20" x14ac:dyDescent="0.25">
      <c r="B82" t="s">
        <v>102</v>
      </c>
      <c r="C82" s="82">
        <f>ROUND('[5]Prime Summary'!R60,0)</f>
        <v>0</v>
      </c>
    </row>
    <row r="83" spans="2:20" x14ac:dyDescent="0.25">
      <c r="B83" t="s">
        <v>155</v>
      </c>
      <c r="C83" s="82">
        <f>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55"/>
      <c r="O95" s="19"/>
    </row>
    <row r="96" spans="2:20" x14ac:dyDescent="0.25">
      <c r="B96" t="s">
        <v>113</v>
      </c>
      <c r="C96" s="76">
        <v>44957</v>
      </c>
      <c r="E96" s="81">
        <f>ROUND(H96-1,4)</f>
        <v>4.4000000000000003E-3</v>
      </c>
      <c r="F96" s="81">
        <f>ROUND(I96-1,4)</f>
        <v>4.1999999999999997E-3</v>
      </c>
      <c r="G96" s="25"/>
      <c r="H96" s="140">
        <f>'[3]FIHI (PBC M)'!AA5</f>
        <v>1.0044198142972844</v>
      </c>
      <c r="I96" s="140">
        <f>'[3]FIHI (PBC M)'!AB5</f>
        <v>1.0041782337163736</v>
      </c>
      <c r="J96" s="20">
        <f>J95*H96</f>
        <v>1.0044198142972844</v>
      </c>
      <c r="K96" s="20">
        <f t="shared" ref="K96:K107" si="0">K95*I96</f>
        <v>1.0041782337163736</v>
      </c>
      <c r="L96" s="25">
        <f>(I96-1)*360/31</f>
        <v>4.8521423803048289E-2</v>
      </c>
      <c r="N96" s="25"/>
      <c r="O96" s="19"/>
      <c r="P96" s="17"/>
      <c r="R96" s="17"/>
      <c r="S96" s="25"/>
      <c r="T96" s="18"/>
    </row>
    <row r="97" spans="2:20" x14ac:dyDescent="0.25">
      <c r="B97" t="s">
        <v>114</v>
      </c>
      <c r="C97" s="76">
        <v>44985</v>
      </c>
      <c r="E97" s="81">
        <f>ROUND(H97-1,4)</f>
        <v>4.1000000000000003E-3</v>
      </c>
      <c r="F97" s="81">
        <f>ROUND(I97-1,4)</f>
        <v>3.8999999999999998E-3</v>
      </c>
      <c r="G97" s="25"/>
      <c r="H97" s="140">
        <f>'[3]FIHI (PBC M)'!AA6</f>
        <v>1.0040852146516708</v>
      </c>
      <c r="I97" s="140">
        <f>'[3]FIHI (PBC M)'!AB6</f>
        <v>1.0038925717219007</v>
      </c>
      <c r="J97" s="20">
        <f t="shared" ref="J97:J99" si="1">J96*H97</f>
        <v>1.00852308483908</v>
      </c>
      <c r="K97" s="20">
        <f t="shared" si="0"/>
        <v>1.0080870695126862</v>
      </c>
      <c r="L97" s="25">
        <f>(I97-1)*360/(C97-C96)</f>
        <v>5.004735071015208E-2</v>
      </c>
      <c r="N97" s="25"/>
      <c r="O97" s="19"/>
      <c r="P97" s="17"/>
      <c r="R97" s="17"/>
      <c r="S97" s="25"/>
      <c r="T97" s="18"/>
    </row>
    <row r="98" spans="2:20" x14ac:dyDescent="0.25">
      <c r="B98" t="s">
        <v>115</v>
      </c>
      <c r="C98" s="76">
        <v>45016</v>
      </c>
      <c r="E98" s="81">
        <f>ROUND(H98-1,4)</f>
        <v>4.7000000000000002E-3</v>
      </c>
      <c r="F98" s="81">
        <f>ROUND(I98-1,4)</f>
        <v>4.4000000000000003E-3</v>
      </c>
      <c r="G98" s="25"/>
      <c r="H98" s="140">
        <f>'[3]FIHI (PBC M)'!AA7</f>
        <v>1.0046865551803199</v>
      </c>
      <c r="I98" s="140">
        <f>'[3]FIHI (PBC M)'!AB7</f>
        <v>1.0044445468504573</v>
      </c>
      <c r="J98" s="20">
        <f t="shared" si="1"/>
        <v>1.0132495839268048</v>
      </c>
      <c r="K98" s="20">
        <f t="shared" si="0"/>
        <v>1.0125675597224755</v>
      </c>
      <c r="L98" s="25">
        <f>(I98-1)*360/(C98-C97)</f>
        <v>5.1614092456922951E-2</v>
      </c>
      <c r="N98" s="25"/>
      <c r="O98" s="19"/>
      <c r="P98" s="17"/>
      <c r="R98" s="17"/>
      <c r="S98" s="25"/>
      <c r="T98" s="18"/>
    </row>
    <row r="99" spans="2:20" ht="15.75" thickBot="1" x14ac:dyDescent="0.3">
      <c r="B99" t="s">
        <v>116</v>
      </c>
      <c r="C99" s="76">
        <v>45016</v>
      </c>
      <c r="E99" s="98">
        <f>ROUND((J99/J95)-1,4)</f>
        <v>1.32E-2</v>
      </c>
      <c r="F99" s="98">
        <f>ROUND((K99/K95)-1,4)</f>
        <v>1.26E-2</v>
      </c>
      <c r="G99" s="25"/>
      <c r="H99" s="65">
        <v>1</v>
      </c>
      <c r="I99" s="65">
        <v>1</v>
      </c>
      <c r="J99" s="65">
        <f t="shared" si="1"/>
        <v>1.0132495839268048</v>
      </c>
      <c r="K99" s="65">
        <f t="shared" si="0"/>
        <v>1.0125675597224755</v>
      </c>
      <c r="L99" s="25"/>
      <c r="N99" s="25"/>
      <c r="O99" s="19"/>
      <c r="R99" s="17"/>
      <c r="S99" s="25"/>
      <c r="T99" s="18"/>
    </row>
    <row r="100" spans="2:20" ht="15.75" thickTop="1" x14ac:dyDescent="0.25">
      <c r="B100" t="s">
        <v>117</v>
      </c>
      <c r="C100" s="76"/>
      <c r="E100" s="97"/>
      <c r="F100" s="97"/>
      <c r="G100" s="25"/>
      <c r="H100" s="140">
        <f>'[3]FIHI (PBC M)'!AA8</f>
        <v>1</v>
      </c>
      <c r="I100" s="140">
        <f>'[3]FIHI (PBC M)'!AB8</f>
        <v>1</v>
      </c>
      <c r="J100" s="20">
        <f>J99*H100</f>
        <v>1.0132495839268048</v>
      </c>
      <c r="K100" s="20">
        <f t="shared" si="0"/>
        <v>1.0125675597224755</v>
      </c>
      <c r="L100" s="25"/>
      <c r="N100" s="25"/>
      <c r="O100" s="19"/>
      <c r="R100" s="17"/>
      <c r="S100" s="25"/>
      <c r="T100" s="18"/>
    </row>
    <row r="101" spans="2:20" x14ac:dyDescent="0.25">
      <c r="B101" t="s">
        <v>118</v>
      </c>
      <c r="C101" s="76"/>
      <c r="E101" s="81"/>
      <c r="F101" s="81"/>
      <c r="G101" s="25"/>
      <c r="H101" s="140">
        <f>'[3]FIHI (PBC M)'!AA9</f>
        <v>1</v>
      </c>
      <c r="I101" s="140">
        <f>'[3]FIHI (PBC M)'!AB9</f>
        <v>1</v>
      </c>
      <c r="J101" s="20">
        <f t="shared" ref="J101:J107" si="2">J100*H101</f>
        <v>1.0132495839268048</v>
      </c>
      <c r="K101" s="20">
        <f t="shared" si="0"/>
        <v>1.0125675597224755</v>
      </c>
      <c r="L101" s="25"/>
      <c r="N101" s="25"/>
      <c r="O101" s="19"/>
      <c r="P101" s="17"/>
      <c r="R101" s="17"/>
      <c r="S101" s="25"/>
      <c r="T101" s="18"/>
    </row>
    <row r="102" spans="2:20" x14ac:dyDescent="0.25">
      <c r="B102" t="s">
        <v>119</v>
      </c>
      <c r="C102" s="76"/>
      <c r="E102" s="81"/>
      <c r="F102" s="81"/>
      <c r="G102" s="25"/>
      <c r="H102" s="140">
        <f>'[3]FIHI (PBC M)'!AA10</f>
        <v>1</v>
      </c>
      <c r="I102" s="140">
        <f>'[3]FIHI (PBC M)'!AB10</f>
        <v>1</v>
      </c>
      <c r="J102" s="20">
        <f t="shared" si="2"/>
        <v>1.0132495839268048</v>
      </c>
      <c r="K102" s="20">
        <f t="shared" si="0"/>
        <v>1.0125675597224755</v>
      </c>
      <c r="L102" s="25"/>
      <c r="N102" s="25"/>
      <c r="O102" s="19"/>
      <c r="R102" s="17"/>
      <c r="S102" s="25"/>
      <c r="T102" s="18"/>
    </row>
    <row r="103" spans="2:20" ht="15.75" thickBot="1" x14ac:dyDescent="0.3">
      <c r="B103" t="s">
        <v>120</v>
      </c>
      <c r="C103" s="76"/>
      <c r="E103" s="98"/>
      <c r="F103" s="98"/>
      <c r="G103" s="25"/>
      <c r="H103" s="65">
        <v>1</v>
      </c>
      <c r="I103" s="65">
        <v>1</v>
      </c>
      <c r="J103" s="65">
        <f t="shared" si="2"/>
        <v>1.0132495839268048</v>
      </c>
      <c r="K103" s="65">
        <f t="shared" si="0"/>
        <v>1.0125675597224755</v>
      </c>
      <c r="L103" s="25"/>
      <c r="N103" s="25"/>
      <c r="O103" s="19"/>
      <c r="R103" s="17"/>
      <c r="S103" s="25"/>
      <c r="T103" s="18"/>
    </row>
    <row r="104" spans="2:20" ht="15.75" thickTop="1" x14ac:dyDescent="0.25">
      <c r="B104" t="s">
        <v>121</v>
      </c>
      <c r="C104" s="76"/>
      <c r="E104" s="97"/>
      <c r="F104" s="97"/>
      <c r="G104" s="25"/>
      <c r="H104" s="140">
        <f>'[3]FIHI (PBC M)'!AA11</f>
        <v>1</v>
      </c>
      <c r="I104" s="140">
        <f>'[3]FIHI (PBC M)'!AB11</f>
        <v>1</v>
      </c>
      <c r="J104" s="20">
        <f t="shared" si="2"/>
        <v>1.0132495839268048</v>
      </c>
      <c r="K104" s="20">
        <f t="shared" si="0"/>
        <v>1.0125675597224755</v>
      </c>
      <c r="L104" s="25"/>
      <c r="N104" s="25"/>
      <c r="O104" s="19"/>
      <c r="P104" s="17"/>
      <c r="R104" s="17"/>
      <c r="S104" s="25"/>
      <c r="T104" s="18"/>
    </row>
    <row r="105" spans="2:20" x14ac:dyDescent="0.25">
      <c r="B105" t="s">
        <v>122</v>
      </c>
      <c r="C105" s="76"/>
      <c r="E105" s="81"/>
      <c r="F105" s="81"/>
      <c r="G105" s="25"/>
      <c r="H105" s="140">
        <f>'[3]FIHI (PBC M)'!AA12</f>
        <v>1</v>
      </c>
      <c r="I105" s="140">
        <f>'[3]FIHI (PBC M)'!AB12</f>
        <v>1</v>
      </c>
      <c r="J105" s="20">
        <f t="shared" si="2"/>
        <v>1.0132495839268048</v>
      </c>
      <c r="K105" s="20">
        <f t="shared" si="0"/>
        <v>1.0125675597224755</v>
      </c>
      <c r="L105" s="25"/>
      <c r="N105" s="25"/>
      <c r="O105" s="19"/>
      <c r="R105" s="17"/>
      <c r="S105" s="25"/>
      <c r="T105" s="18"/>
    </row>
    <row r="106" spans="2:20" x14ac:dyDescent="0.25">
      <c r="B106" t="s">
        <v>123</v>
      </c>
      <c r="C106" s="76"/>
      <c r="E106" s="81"/>
      <c r="F106" s="81"/>
      <c r="G106" s="25"/>
      <c r="H106" s="140">
        <f>'[3]FIHI (PBC M)'!AA13</f>
        <v>1</v>
      </c>
      <c r="I106" s="140">
        <f>'[3]FIHI (PBC M)'!AB13</f>
        <v>1</v>
      </c>
      <c r="J106" s="20">
        <f t="shared" si="2"/>
        <v>1.0132495839268048</v>
      </c>
      <c r="K106" s="20">
        <f t="shared" si="0"/>
        <v>1.0125675597224755</v>
      </c>
      <c r="L106" s="25"/>
      <c r="N106" s="25"/>
      <c r="O106" s="19"/>
      <c r="R106" s="17"/>
      <c r="S106" s="25"/>
      <c r="T106" s="18"/>
    </row>
    <row r="107" spans="2:20" ht="15.75" thickBot="1" x14ac:dyDescent="0.3">
      <c r="B107" t="s">
        <v>124</v>
      </c>
      <c r="C107" s="76"/>
      <c r="E107" s="98"/>
      <c r="F107" s="98"/>
      <c r="G107" s="25"/>
      <c r="H107" s="65">
        <v>1</v>
      </c>
      <c r="I107" s="65">
        <v>1</v>
      </c>
      <c r="J107" s="65">
        <f t="shared" si="2"/>
        <v>1.0132495839268048</v>
      </c>
      <c r="K107" s="65">
        <f t="shared" si="0"/>
        <v>1.0125675597224755</v>
      </c>
      <c r="L107" s="25"/>
      <c r="N107" s="25"/>
      <c r="O107" s="19"/>
      <c r="P107" s="17"/>
      <c r="R107" s="17"/>
      <c r="S107" s="25"/>
      <c r="T107" s="18"/>
    </row>
    <row r="108" spans="2:20" ht="15.75" thickTop="1" x14ac:dyDescent="0.25">
      <c r="B108" t="s">
        <v>125</v>
      </c>
      <c r="C108" s="76"/>
      <c r="E108" s="97"/>
      <c r="F108" s="97"/>
      <c r="G108" s="25"/>
      <c r="H108" s="140">
        <f>'[3]FIHI (PBC M)'!AA14</f>
        <v>1</v>
      </c>
      <c r="I108" s="140">
        <f>'[3]FIHI (PBC M)'!AB14</f>
        <v>1</v>
      </c>
      <c r="J108" s="20">
        <f>J107*H108</f>
        <v>1.0132495839268048</v>
      </c>
      <c r="K108" s="20">
        <f t="shared" ref="K108:K110" si="3">K107*I108</f>
        <v>1.0125675597224755</v>
      </c>
      <c r="L108" s="25"/>
    </row>
    <row r="109" spans="2:20" x14ac:dyDescent="0.25">
      <c r="B109" t="s">
        <v>126</v>
      </c>
      <c r="C109" s="76"/>
      <c r="E109" s="81"/>
      <c r="F109" s="81"/>
      <c r="G109" s="25"/>
      <c r="H109" s="140">
        <f>'[3]FIHI (PBC M)'!AA15</f>
        <v>1</v>
      </c>
      <c r="I109" s="140">
        <f>'[3]FIHI (PBC M)'!AB15</f>
        <v>1</v>
      </c>
      <c r="J109" s="20">
        <f t="shared" ref="J109:J110" si="4">J108*H109</f>
        <v>1.0132495839268048</v>
      </c>
      <c r="K109" s="20">
        <f t="shared" si="3"/>
        <v>1.0125675597224755</v>
      </c>
      <c r="L109" s="25"/>
    </row>
    <row r="110" spans="2:20" x14ac:dyDescent="0.25">
      <c r="B110" t="s">
        <v>127</v>
      </c>
      <c r="C110" s="76"/>
      <c r="E110" s="81"/>
      <c r="F110" s="81"/>
      <c r="G110" s="25"/>
      <c r="H110" s="140">
        <f>'[3]FIHI (PBC M)'!AA16</f>
        <v>1</v>
      </c>
      <c r="I110" s="140">
        <f>'[3]FIHI (PBC M)'!AB16</f>
        <v>1</v>
      </c>
      <c r="J110" s="20">
        <f t="shared" si="4"/>
        <v>1.0132495839268048</v>
      </c>
      <c r="K110" s="20">
        <f t="shared" si="3"/>
        <v>1.0125675597224755</v>
      </c>
      <c r="L110" s="25"/>
    </row>
    <row r="111" spans="2:20" ht="15.75" thickBot="1" x14ac:dyDescent="0.3">
      <c r="B111" t="s">
        <v>128</v>
      </c>
      <c r="C111" s="76"/>
      <c r="E111" s="98"/>
      <c r="F111" s="98"/>
      <c r="G111" s="62"/>
      <c r="H111" s="65">
        <v>1</v>
      </c>
      <c r="I111" s="65">
        <v>1</v>
      </c>
      <c r="J111" s="65">
        <f t="shared" ref="J111:K112" si="5">J110*H111</f>
        <v>1.0132495839268048</v>
      </c>
      <c r="K111" s="65">
        <f t="shared" si="5"/>
        <v>1.0125675597224755</v>
      </c>
    </row>
    <row r="112" spans="2:20" ht="15.75" thickTop="1" x14ac:dyDescent="0.25">
      <c r="B112" t="s">
        <v>129</v>
      </c>
      <c r="C112" s="76"/>
      <c r="E112" s="81"/>
      <c r="F112" s="81"/>
      <c r="G112" s="62"/>
      <c r="H112" s="65">
        <v>1</v>
      </c>
      <c r="I112" s="65">
        <v>1</v>
      </c>
      <c r="J112" s="65">
        <f t="shared" si="5"/>
        <v>1.0132495839268048</v>
      </c>
      <c r="K112" s="65">
        <f t="shared" si="5"/>
        <v>1.0125675597224755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9" zoomScale="85" zoomScaleNormal="85" workbookViewId="0">
      <selection activeCell="L96" sqref="L96:L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C1)'!$H$49</f>
        <v>74751000</v>
      </c>
      <c r="E35" s="1" t="s">
        <v>48</v>
      </c>
    </row>
    <row r="36" spans="2:5" x14ac:dyDescent="0.25">
      <c r="B36" t="s">
        <v>70</v>
      </c>
      <c r="C36" s="82">
        <f>'[3]FIHI (PBC C1)'!$H$50</f>
        <v>74068000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C1)'!$H$56</f>
        <v>1015000</v>
      </c>
      <c r="D60" s="66"/>
      <c r="E60" s="80">
        <f>'[3]FIHI (PBC C1)'!$H$57</f>
        <v>73645000</v>
      </c>
      <c r="F60" s="80">
        <v>0</v>
      </c>
      <c r="G60" s="80">
        <f>'[3]FIHI (PBC C1)'!$H$46</f>
        <v>91000</v>
      </c>
    </row>
    <row r="61" spans="2:7" x14ac:dyDescent="0.25">
      <c r="B61" t="s">
        <v>79</v>
      </c>
      <c r="C61" s="80">
        <f>'[3]FIHI (PBC C1)'!$H$48</f>
        <v>11000</v>
      </c>
      <c r="D61" s="66"/>
      <c r="E61" s="80">
        <v>0</v>
      </c>
      <c r="F61" s="80">
        <v>0</v>
      </c>
      <c r="G61" s="80">
        <f>'[3]FIHI (PBC C1)'!$H$47</f>
        <v>672000</v>
      </c>
    </row>
    <row r="64" spans="2:7" x14ac:dyDescent="0.25">
      <c r="B64" t="s">
        <v>88</v>
      </c>
      <c r="E64" s="1" t="s">
        <v>86</v>
      </c>
    </row>
    <row r="65" spans="2:5" x14ac:dyDescent="0.25">
      <c r="B65" t="s">
        <v>85</v>
      </c>
      <c r="C65" s="82">
        <f>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Summary'!U48,0)</f>
        <v>0</v>
      </c>
    </row>
    <row r="71" spans="2:5" x14ac:dyDescent="0.25">
      <c r="B71" t="s">
        <v>91</v>
      </c>
      <c r="C71" s="82">
        <f>ROUND('[5]Prime Summary'!U49,0)</f>
        <v>0</v>
      </c>
    </row>
    <row r="72" spans="2:5" x14ac:dyDescent="0.25">
      <c r="B72" t="s">
        <v>92</v>
      </c>
      <c r="C72" s="82">
        <f>ROUND('[5]Prime Summary'!U50,0)</f>
        <v>0</v>
      </c>
    </row>
    <row r="73" spans="2:5" x14ac:dyDescent="0.25">
      <c r="B73" t="s">
        <v>93</v>
      </c>
      <c r="C73" s="82">
        <f>ROUND('[5]Prime Summary'!U51,0)</f>
        <v>0</v>
      </c>
      <c r="E73" s="1" t="s">
        <v>103</v>
      </c>
    </row>
    <row r="74" spans="2:5" x14ac:dyDescent="0.25">
      <c r="B74" t="s">
        <v>94</v>
      </c>
      <c r="C74" s="82">
        <f>ROUND('[5]Prime Summary'!U52,0)</f>
        <v>0</v>
      </c>
      <c r="E74" s="1" t="s">
        <v>104</v>
      </c>
    </row>
    <row r="75" spans="2:5" x14ac:dyDescent="0.25">
      <c r="B75" t="s">
        <v>95</v>
      </c>
      <c r="C75" s="82">
        <f>ROUND('[5]Prime Summary'!U53,0)</f>
        <v>0</v>
      </c>
      <c r="E75" s="1" t="s">
        <v>105</v>
      </c>
    </row>
    <row r="76" spans="2:5" x14ac:dyDescent="0.25">
      <c r="B76" t="s">
        <v>96</v>
      </c>
      <c r="C76" s="82">
        <f>ROUND('[5]Prime Summary'!U54,0)</f>
        <v>100</v>
      </c>
      <c r="E76" s="1" t="s">
        <v>106</v>
      </c>
    </row>
    <row r="77" spans="2:5" x14ac:dyDescent="0.25">
      <c r="B77" t="s">
        <v>97</v>
      </c>
      <c r="C77" s="82">
        <f>ROUND('[5]Prime Summary'!U55,0)</f>
        <v>0</v>
      </c>
    </row>
    <row r="78" spans="2:5" x14ac:dyDescent="0.25">
      <c r="B78" t="s">
        <v>98</v>
      </c>
      <c r="C78" s="82">
        <f>ROUND('[5]Prime Summary'!U56,0)</f>
        <v>0</v>
      </c>
    </row>
    <row r="79" spans="2:5" x14ac:dyDescent="0.25">
      <c r="B79" t="s">
        <v>351</v>
      </c>
      <c r="C79" s="82">
        <f>ROUND('[5]Prime Summary'!U57,0)</f>
        <v>0</v>
      </c>
    </row>
    <row r="80" spans="2:5" x14ac:dyDescent="0.25">
      <c r="B80" t="s">
        <v>99</v>
      </c>
      <c r="C80" s="82">
        <f>ROUND('[5]Prime Summary'!U58,0)</f>
        <v>0</v>
      </c>
    </row>
    <row r="81" spans="2:20" x14ac:dyDescent="0.25">
      <c r="B81" t="s">
        <v>100</v>
      </c>
      <c r="C81" s="82">
        <f>ROUND('[5]Prime Summary'!U59,0)</f>
        <v>0</v>
      </c>
    </row>
    <row r="82" spans="2:20" x14ac:dyDescent="0.25">
      <c r="B82" t="s">
        <v>102</v>
      </c>
      <c r="C82" s="82">
        <f>ROUND('[5]Prime Summary'!U60,0)</f>
        <v>0</v>
      </c>
    </row>
    <row r="83" spans="2:20" x14ac:dyDescent="0.25">
      <c r="B83" t="s">
        <v>155</v>
      </c>
      <c r="C83" s="82">
        <f>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(I98-1)*360/(C98-C97)</f>
        <v>5.1614117067347615E-2</v>
      </c>
      <c r="N98" s="25"/>
      <c r="O98" s="19"/>
      <c r="P98" s="17"/>
      <c r="R98" s="17"/>
      <c r="S98" s="25"/>
      <c r="T98" s="18"/>
    </row>
    <row r="99" spans="2:20" ht="15.75" thickBot="1" x14ac:dyDescent="0.3">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75" thickTop="1" x14ac:dyDescent="0.25">
      <c r="B100" t="s">
        <v>117</v>
      </c>
      <c r="C100" s="76"/>
      <c r="E100" s="97"/>
      <c r="F100" s="97"/>
      <c r="G100" s="25"/>
      <c r="H100" s="140">
        <f>'[3]FIHI (PBC C1)'!AA8</f>
        <v>1</v>
      </c>
      <c r="I100" s="140">
        <f>'[3]FIHI (PBC C1)'!AB8</f>
        <v>1</v>
      </c>
      <c r="J100" s="20">
        <f>J99*H100</f>
        <v>1.0132680266711034</v>
      </c>
      <c r="K100" s="20">
        <f t="shared" si="1"/>
        <v>1.0125675706085537</v>
      </c>
      <c r="L100" s="25"/>
      <c r="N100" s="25"/>
      <c r="O100" s="19"/>
      <c r="R100" s="17"/>
      <c r="S100" s="25"/>
      <c r="T100" s="18"/>
    </row>
    <row r="101" spans="2:20" x14ac:dyDescent="0.25">
      <c r="B101" t="s">
        <v>118</v>
      </c>
      <c r="C101" s="76"/>
      <c r="E101" s="81"/>
      <c r="F101" s="81"/>
      <c r="G101" s="25"/>
      <c r="H101" s="140">
        <f>'[3]FIHI (PBC C1)'!AA9</f>
        <v>1</v>
      </c>
      <c r="I101" s="140">
        <f>'[3]FIHI (PBC C1)'!AB9</f>
        <v>1</v>
      </c>
      <c r="J101" s="20">
        <f t="shared" ref="J101:J107" si="3">J100*H101</f>
        <v>1.0132680266711034</v>
      </c>
      <c r="K101" s="20">
        <f t="shared" si="1"/>
        <v>1.0125675706085537</v>
      </c>
      <c r="L101" s="25"/>
      <c r="N101" s="25"/>
      <c r="O101" s="19"/>
      <c r="P101" s="17"/>
      <c r="R101" s="17"/>
      <c r="S101" s="25"/>
      <c r="T101" s="18"/>
    </row>
    <row r="102" spans="2:20" x14ac:dyDescent="0.25">
      <c r="B102" t="s">
        <v>119</v>
      </c>
      <c r="C102" s="76"/>
      <c r="E102" s="81"/>
      <c r="F102" s="81"/>
      <c r="G102" s="25"/>
      <c r="H102" s="140">
        <f>'[3]FIHI (PBC C1)'!AA10</f>
        <v>1</v>
      </c>
      <c r="I102" s="140">
        <f>'[3]FIHI (PBC C1)'!AB10</f>
        <v>1</v>
      </c>
      <c r="J102" s="20">
        <f t="shared" si="3"/>
        <v>1.0132680266711034</v>
      </c>
      <c r="K102" s="20">
        <f t="shared" si="1"/>
        <v>1.0125675706085537</v>
      </c>
      <c r="L102" s="25"/>
      <c r="N102" s="25"/>
      <c r="O102" s="19"/>
      <c r="R102" s="17"/>
      <c r="S102" s="25"/>
      <c r="T102" s="18"/>
    </row>
    <row r="103" spans="2:20" ht="15.75" thickBot="1" x14ac:dyDescent="0.3">
      <c r="B103" t="s">
        <v>120</v>
      </c>
      <c r="C103" s="76"/>
      <c r="E103" s="98"/>
      <c r="F103" s="98"/>
      <c r="G103" s="25"/>
      <c r="H103" s="65">
        <v>1</v>
      </c>
      <c r="I103" s="65">
        <v>1</v>
      </c>
      <c r="J103" s="65">
        <f t="shared" si="3"/>
        <v>1.0132680266711034</v>
      </c>
      <c r="K103" s="65">
        <f t="shared" si="1"/>
        <v>1.0125675706085537</v>
      </c>
      <c r="L103" s="25"/>
      <c r="O103" s="19"/>
      <c r="R103" s="17"/>
      <c r="S103" s="25"/>
      <c r="T103" s="18"/>
    </row>
    <row r="104" spans="2:20" ht="15.75" thickTop="1" x14ac:dyDescent="0.25">
      <c r="B104" t="s">
        <v>121</v>
      </c>
      <c r="C104" s="76"/>
      <c r="E104" s="97"/>
      <c r="F104" s="97"/>
      <c r="G104" s="25"/>
      <c r="H104" s="140">
        <f>'[3]FIHI (PBC C1)'!AA11</f>
        <v>1</v>
      </c>
      <c r="I104" s="140">
        <f>'[3]FIHI (PBC C1)'!AB11</f>
        <v>1</v>
      </c>
      <c r="J104" s="20">
        <f t="shared" si="3"/>
        <v>1.0132680266711034</v>
      </c>
      <c r="K104" s="20">
        <f t="shared" si="1"/>
        <v>1.0125675706085537</v>
      </c>
      <c r="L104" s="25"/>
      <c r="N104" s="25"/>
      <c r="O104" s="19"/>
      <c r="P104" s="17"/>
      <c r="R104" s="17"/>
      <c r="S104" s="25"/>
      <c r="T104" s="18"/>
    </row>
    <row r="105" spans="2:20" x14ac:dyDescent="0.25">
      <c r="B105" t="s">
        <v>122</v>
      </c>
      <c r="C105" s="76"/>
      <c r="E105" s="81"/>
      <c r="F105" s="81"/>
      <c r="G105" s="25"/>
      <c r="H105" s="140">
        <f>'[3]FIHI (PBC C1)'!AA12</f>
        <v>1</v>
      </c>
      <c r="I105" s="140">
        <f>'[3]FIHI (PBC C1)'!AB12</f>
        <v>1</v>
      </c>
      <c r="J105" s="20">
        <f t="shared" si="3"/>
        <v>1.0132680266711034</v>
      </c>
      <c r="K105" s="20">
        <f t="shared" si="1"/>
        <v>1.0125675706085537</v>
      </c>
      <c r="L105" s="25"/>
      <c r="N105" s="25"/>
      <c r="O105" s="19"/>
      <c r="R105" s="17"/>
      <c r="S105" s="25"/>
      <c r="T105" s="18"/>
    </row>
    <row r="106" spans="2:20" x14ac:dyDescent="0.25">
      <c r="B106" t="s">
        <v>123</v>
      </c>
      <c r="C106" s="76"/>
      <c r="E106" s="81"/>
      <c r="F106" s="81"/>
      <c r="G106" s="25"/>
      <c r="H106" s="140">
        <f>'[3]FIHI (PBC C1)'!AA13</f>
        <v>1</v>
      </c>
      <c r="I106" s="140">
        <f>'[3]FIHI (PBC C1)'!AB13</f>
        <v>1</v>
      </c>
      <c r="J106" s="20">
        <f t="shared" si="3"/>
        <v>1.0132680266711034</v>
      </c>
      <c r="K106" s="20">
        <f t="shared" si="1"/>
        <v>1.0125675706085537</v>
      </c>
      <c r="L106" s="25"/>
      <c r="N106" s="25"/>
      <c r="O106" s="19"/>
      <c r="R106" s="17"/>
      <c r="S106" s="25"/>
      <c r="T106" s="18"/>
    </row>
    <row r="107" spans="2:20" ht="15.75" thickBot="1" x14ac:dyDescent="0.3">
      <c r="B107" t="s">
        <v>124</v>
      </c>
      <c r="C107" s="76"/>
      <c r="E107" s="98"/>
      <c r="F107" s="98"/>
      <c r="G107" s="25"/>
      <c r="H107" s="65">
        <v>1</v>
      </c>
      <c r="I107" s="65">
        <v>1</v>
      </c>
      <c r="J107" s="65">
        <f t="shared" si="3"/>
        <v>1.0132680266711034</v>
      </c>
      <c r="K107" s="65">
        <f t="shared" si="1"/>
        <v>1.0125675706085537</v>
      </c>
      <c r="L107" s="25"/>
      <c r="O107" s="19"/>
      <c r="P107" s="17"/>
      <c r="R107" s="17"/>
      <c r="S107" s="25"/>
      <c r="T107" s="18"/>
    </row>
    <row r="108" spans="2:20" ht="15.75" thickTop="1" x14ac:dyDescent="0.25">
      <c r="B108" t="s">
        <v>125</v>
      </c>
      <c r="C108" s="76"/>
      <c r="E108" s="97"/>
      <c r="F108" s="97"/>
      <c r="G108" s="25"/>
      <c r="H108" s="140">
        <f>'[3]FIHI (PBC C1)'!AA14</f>
        <v>1</v>
      </c>
      <c r="I108" s="140">
        <f>'[3]FIHI (PBC C1)'!AB14</f>
        <v>1</v>
      </c>
      <c r="J108" s="20">
        <f>J107*H108</f>
        <v>1.0132680266711034</v>
      </c>
      <c r="K108" s="20">
        <f t="shared" ref="K108:K110" si="4">K107*I108</f>
        <v>1.0125675706085537</v>
      </c>
      <c r="L108" s="25"/>
      <c r="N108" s="25"/>
    </row>
    <row r="109" spans="2:20" x14ac:dyDescent="0.25">
      <c r="B109" t="s">
        <v>126</v>
      </c>
      <c r="C109" s="76"/>
      <c r="E109" s="81"/>
      <c r="F109" s="81"/>
      <c r="G109" s="25"/>
      <c r="H109" s="140">
        <f>'[3]FIHI (PBC C1)'!AA15</f>
        <v>1</v>
      </c>
      <c r="I109" s="140">
        <f>'[3]FIHI (PBC C1)'!AB15</f>
        <v>1</v>
      </c>
      <c r="J109" s="20">
        <f t="shared" ref="J109:J110" si="5">J108*H109</f>
        <v>1.0132680266711034</v>
      </c>
      <c r="K109" s="20">
        <f t="shared" si="4"/>
        <v>1.0125675706085537</v>
      </c>
      <c r="L109" s="25"/>
      <c r="N109" s="25"/>
    </row>
    <row r="110" spans="2:20" x14ac:dyDescent="0.25">
      <c r="B110" t="s">
        <v>127</v>
      </c>
      <c r="C110" s="76"/>
      <c r="E110" s="81"/>
      <c r="F110" s="81"/>
      <c r="G110" s="25"/>
      <c r="H110" s="140">
        <f>'[3]FIHI (PBC C1)'!AA16</f>
        <v>1</v>
      </c>
      <c r="I110" s="140">
        <f>'[3]FIHI (PBC C1)'!AB16</f>
        <v>1</v>
      </c>
      <c r="J110" s="20">
        <f t="shared" si="5"/>
        <v>1.0132680266711034</v>
      </c>
      <c r="K110" s="20">
        <f t="shared" si="4"/>
        <v>1.0125675706085537</v>
      </c>
      <c r="L110" s="25"/>
    </row>
    <row r="111" spans="2:20" ht="15.75" thickBot="1" x14ac:dyDescent="0.3">
      <c r="B111" t="s">
        <v>128</v>
      </c>
      <c r="C111" s="76"/>
      <c r="E111" s="98"/>
      <c r="F111" s="98"/>
      <c r="G111" s="62"/>
      <c r="H111" s="65">
        <v>1</v>
      </c>
      <c r="I111" s="65">
        <v>1</v>
      </c>
      <c r="J111" s="65">
        <f t="shared" ref="J111:K112" si="6">J110*H111</f>
        <v>1.0132680266711034</v>
      </c>
      <c r="K111" s="65">
        <f t="shared" si="6"/>
        <v>1.0125675706085537</v>
      </c>
    </row>
    <row r="112" spans="2:20" ht="15.75" thickTop="1" x14ac:dyDescent="0.25">
      <c r="B112" t="s">
        <v>129</v>
      </c>
      <c r="C112" s="76"/>
      <c r="E112" s="81"/>
      <c r="F112" s="81"/>
      <c r="G112" s="62"/>
      <c r="H112" s="65">
        <v>1</v>
      </c>
      <c r="I112" s="65">
        <v>1</v>
      </c>
      <c r="J112" s="65">
        <f t="shared" si="6"/>
        <v>1.0132680266711034</v>
      </c>
      <c r="K112" s="65">
        <f t="shared" si="6"/>
        <v>1.0125675706085537</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7" zoomScale="85" zoomScaleNormal="85" workbookViewId="0">
      <selection activeCell="L96" sqref="L96:L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MIG)'!$H$49</f>
        <v>384023000</v>
      </c>
      <c r="E35" s="1" t="s">
        <v>48</v>
      </c>
    </row>
    <row r="36" spans="2:5" x14ac:dyDescent="0.25">
      <c r="B36" t="s">
        <v>70</v>
      </c>
      <c r="C36" s="82">
        <f>'[3]FIHI (PBC MIG)'!$H$50</f>
        <v>381252000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MIG)'!$H$56</f>
        <v>3361000</v>
      </c>
      <c r="D60" s="66"/>
      <c r="E60" s="80">
        <f>'[3]FIHI (PBC MIG)'!$H$57</f>
        <v>380358000</v>
      </c>
      <c r="F60" s="80">
        <v>0</v>
      </c>
      <c r="G60" s="80">
        <f>'[3]FIHI (PBC MIG)'!$H$46</f>
        <v>304000</v>
      </c>
      <c r="N60" s="24"/>
    </row>
    <row r="61" spans="2:14" x14ac:dyDescent="0.25">
      <c r="B61" t="s">
        <v>79</v>
      </c>
      <c r="C61" s="80">
        <f>'[3]FIHI (PBC MIG)'!$H$48</f>
        <v>63000</v>
      </c>
      <c r="D61" s="66"/>
      <c r="E61" s="80">
        <v>0</v>
      </c>
      <c r="F61" s="80">
        <v>0</v>
      </c>
      <c r="G61" s="80">
        <f>'[3]FIHI (PBC MIG)'!$H$47</f>
        <v>2708000</v>
      </c>
      <c r="N61" s="24"/>
    </row>
    <row r="64" spans="2:14" x14ac:dyDescent="0.25">
      <c r="B64" t="s">
        <v>88</v>
      </c>
      <c r="E64" s="1" t="s">
        <v>86</v>
      </c>
    </row>
    <row r="65" spans="2:5" x14ac:dyDescent="0.25">
      <c r="B65" t="s">
        <v>85</v>
      </c>
      <c r="C65" s="82">
        <f>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Summary'!V48,0)</f>
        <v>0</v>
      </c>
    </row>
    <row r="71" spans="2:5" x14ac:dyDescent="0.25">
      <c r="B71" t="s">
        <v>91</v>
      </c>
      <c r="C71" s="82">
        <f>ROUND('[5]Prime Summary'!V49,0)</f>
        <v>0</v>
      </c>
    </row>
    <row r="72" spans="2:5" x14ac:dyDescent="0.25">
      <c r="B72" t="s">
        <v>92</v>
      </c>
      <c r="C72" s="82">
        <f>ROUND('[5]Prime Summary'!V50,0)</f>
        <v>0</v>
      </c>
    </row>
    <row r="73" spans="2:5" x14ac:dyDescent="0.25">
      <c r="B73" t="s">
        <v>93</v>
      </c>
      <c r="C73" s="82">
        <f>ROUND('[5]Prime Summary'!V51,0)</f>
        <v>41</v>
      </c>
      <c r="E73" s="1" t="s">
        <v>103</v>
      </c>
    </row>
    <row r="74" spans="2:5" x14ac:dyDescent="0.25">
      <c r="B74" t="s">
        <v>94</v>
      </c>
      <c r="C74" s="82">
        <f>ROUND('[5]Prime Summary'!V52,0)</f>
        <v>0</v>
      </c>
      <c r="E74" s="1" t="s">
        <v>104</v>
      </c>
    </row>
    <row r="75" spans="2:5" x14ac:dyDescent="0.25">
      <c r="B75" t="s">
        <v>95</v>
      </c>
      <c r="C75" s="82">
        <f>ROUND('[5]Prime Summary'!V53,0)</f>
        <v>50</v>
      </c>
      <c r="E75" s="1" t="s">
        <v>105</v>
      </c>
    </row>
    <row r="76" spans="2:5" x14ac:dyDescent="0.25">
      <c r="B76" t="s">
        <v>96</v>
      </c>
      <c r="C76" s="82">
        <f>ROUND('[5]Prime Summary'!V54,0)</f>
        <v>9</v>
      </c>
      <c r="E76" s="1" t="s">
        <v>106</v>
      </c>
    </row>
    <row r="77" spans="2:5" x14ac:dyDescent="0.25">
      <c r="B77" t="s">
        <v>97</v>
      </c>
      <c r="C77" s="82">
        <f>ROUND('[5]Prime Summary'!V55,0)</f>
        <v>0</v>
      </c>
    </row>
    <row r="78" spans="2:5" x14ac:dyDescent="0.25">
      <c r="B78" t="s">
        <v>98</v>
      </c>
      <c r="C78" s="82">
        <f>ROUND('[5]Prime Summary'!V56,0)</f>
        <v>0</v>
      </c>
    </row>
    <row r="79" spans="2:5" x14ac:dyDescent="0.25">
      <c r="B79" t="s">
        <v>101</v>
      </c>
      <c r="C79" s="82">
        <f>ROUND('[5]Prime Summary'!V57,0)</f>
        <v>0</v>
      </c>
    </row>
    <row r="80" spans="2:5" x14ac:dyDescent="0.25">
      <c r="B80" t="s">
        <v>99</v>
      </c>
      <c r="C80" s="82">
        <f>ROUND('[5]Prime Summary'!V58,0)</f>
        <v>0</v>
      </c>
    </row>
    <row r="81" spans="2:20" x14ac:dyDescent="0.25">
      <c r="B81" t="s">
        <v>100</v>
      </c>
      <c r="C81" s="82">
        <f>ROUND('[5]Prime Summary'!V59,0)</f>
        <v>0</v>
      </c>
    </row>
    <row r="82" spans="2:20" x14ac:dyDescent="0.25">
      <c r="B82" t="s">
        <v>102</v>
      </c>
      <c r="C82" s="82">
        <f>ROUND('[5]Prime Summary'!V60,0)</f>
        <v>0</v>
      </c>
    </row>
    <row r="83" spans="2:20" x14ac:dyDescent="0.25">
      <c r="B83" t="s">
        <v>155</v>
      </c>
      <c r="C83" s="82">
        <f>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25">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25">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(I98-1)*360/(C98-C97)</f>
        <v>5.2814433590679152E-2</v>
      </c>
      <c r="N98" s="25"/>
      <c r="O98" s="19"/>
      <c r="P98" s="17"/>
      <c r="R98" s="17"/>
      <c r="S98" s="25"/>
      <c r="T98" s="18"/>
    </row>
    <row r="99" spans="2:20" ht="15.75" thickBot="1" x14ac:dyDescent="0.3">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75" thickTop="1" x14ac:dyDescent="0.25">
      <c r="B100" t="s">
        <v>117</v>
      </c>
      <c r="C100" s="76"/>
      <c r="E100" s="97"/>
      <c r="F100" s="97"/>
      <c r="G100" s="25"/>
      <c r="H100" s="140">
        <f>'[3]FIHI (PBC MIG)'!AA8</f>
        <v>1</v>
      </c>
      <c r="I100" s="140">
        <f>'[3]FIHI (PBC MIG)'!AB8</f>
        <v>1</v>
      </c>
      <c r="J100" s="20">
        <f>J99*H100</f>
        <v>1.013644840094083</v>
      </c>
      <c r="K100" s="20">
        <f t="shared" si="1"/>
        <v>1.0128733194004194</v>
      </c>
      <c r="L100" s="25"/>
      <c r="N100" s="25"/>
      <c r="O100" s="19"/>
      <c r="R100" s="17"/>
      <c r="S100" s="25"/>
      <c r="T100" s="18"/>
    </row>
    <row r="101" spans="2:20" x14ac:dyDescent="0.25">
      <c r="B101" t="s">
        <v>118</v>
      </c>
      <c r="C101" s="76"/>
      <c r="E101" s="81"/>
      <c r="F101" s="81"/>
      <c r="G101" s="25"/>
      <c r="H101" s="140">
        <f>'[3]FIHI (PBC MIG)'!AA9</f>
        <v>1</v>
      </c>
      <c r="I101" s="140">
        <f>'[3]FIHI (PBC MIG)'!AB9</f>
        <v>1</v>
      </c>
      <c r="J101" s="20">
        <f t="shared" ref="J101:J107" si="3">J100*H101</f>
        <v>1.013644840094083</v>
      </c>
      <c r="K101" s="20">
        <f t="shared" si="1"/>
        <v>1.0128733194004194</v>
      </c>
      <c r="L101" s="25"/>
      <c r="N101" s="25"/>
      <c r="O101" s="19"/>
      <c r="P101" s="17"/>
      <c r="R101" s="17"/>
      <c r="S101" s="25"/>
      <c r="T101" s="18"/>
    </row>
    <row r="102" spans="2:20" x14ac:dyDescent="0.25">
      <c r="B102" t="s">
        <v>119</v>
      </c>
      <c r="C102" s="76"/>
      <c r="E102" s="81"/>
      <c r="F102" s="81"/>
      <c r="G102" s="25"/>
      <c r="H102" s="140">
        <f>'[3]FIHI (PBC MIG)'!AA10</f>
        <v>1</v>
      </c>
      <c r="I102" s="140">
        <f>'[3]FIHI (PBC MIG)'!AB10</f>
        <v>1</v>
      </c>
      <c r="J102" s="20">
        <f t="shared" si="3"/>
        <v>1.013644840094083</v>
      </c>
      <c r="K102" s="20">
        <f t="shared" si="1"/>
        <v>1.0128733194004194</v>
      </c>
      <c r="L102" s="25"/>
      <c r="N102" s="25"/>
      <c r="O102" s="19"/>
      <c r="R102" s="17"/>
      <c r="S102" s="25"/>
      <c r="T102" s="18"/>
    </row>
    <row r="103" spans="2:20" ht="15.75" thickBot="1" x14ac:dyDescent="0.3">
      <c r="B103" t="s">
        <v>120</v>
      </c>
      <c r="C103" s="76"/>
      <c r="E103" s="98"/>
      <c r="F103" s="98"/>
      <c r="G103" s="25"/>
      <c r="H103" s="65">
        <v>1</v>
      </c>
      <c r="I103" s="65">
        <v>1</v>
      </c>
      <c r="J103" s="65">
        <f t="shared" si="3"/>
        <v>1.013644840094083</v>
      </c>
      <c r="K103" s="65">
        <f t="shared" si="1"/>
        <v>1.0128733194004194</v>
      </c>
      <c r="L103" s="25"/>
      <c r="N103" s="25"/>
      <c r="O103" s="19"/>
      <c r="R103" s="17"/>
      <c r="S103" s="25"/>
      <c r="T103" s="18"/>
    </row>
    <row r="104" spans="2:20" ht="15.75" thickTop="1" x14ac:dyDescent="0.25">
      <c r="B104" t="s">
        <v>121</v>
      </c>
      <c r="C104" s="76"/>
      <c r="E104" s="97"/>
      <c r="F104" s="97"/>
      <c r="G104" s="25"/>
      <c r="H104" s="140">
        <f>'[3]FIHI (PBC MIG)'!AA11</f>
        <v>1</v>
      </c>
      <c r="I104" s="140">
        <f>'[3]FIHI (PBC MIG)'!AB11</f>
        <v>1</v>
      </c>
      <c r="J104" s="20">
        <f t="shared" si="3"/>
        <v>1.013644840094083</v>
      </c>
      <c r="K104" s="20">
        <f t="shared" si="1"/>
        <v>1.0128733194004194</v>
      </c>
      <c r="L104" s="25"/>
      <c r="N104" s="25"/>
      <c r="O104" s="19"/>
      <c r="P104" s="17"/>
      <c r="R104" s="17"/>
      <c r="S104" s="25"/>
      <c r="T104" s="18"/>
    </row>
    <row r="105" spans="2:20" x14ac:dyDescent="0.25">
      <c r="B105" t="s">
        <v>122</v>
      </c>
      <c r="C105" s="76"/>
      <c r="E105" s="81"/>
      <c r="F105" s="81"/>
      <c r="G105" s="25"/>
      <c r="H105" s="140">
        <f>'[3]FIHI (PBC MIG)'!AA12</f>
        <v>1</v>
      </c>
      <c r="I105" s="140">
        <f>'[3]FIHI (PBC MIG)'!AB12</f>
        <v>1</v>
      </c>
      <c r="J105" s="20">
        <f t="shared" si="3"/>
        <v>1.013644840094083</v>
      </c>
      <c r="K105" s="20">
        <f t="shared" si="1"/>
        <v>1.0128733194004194</v>
      </c>
      <c r="L105" s="25"/>
      <c r="N105" s="25"/>
      <c r="O105" s="19"/>
      <c r="R105" s="17"/>
      <c r="S105" s="25"/>
      <c r="T105" s="18"/>
    </row>
    <row r="106" spans="2:20" x14ac:dyDescent="0.25">
      <c r="B106" t="s">
        <v>123</v>
      </c>
      <c r="C106" s="76"/>
      <c r="E106" s="81"/>
      <c r="F106" s="81"/>
      <c r="G106" s="25"/>
      <c r="H106" s="140">
        <f>'[3]FIHI (PBC MIG)'!AA13</f>
        <v>1</v>
      </c>
      <c r="I106" s="140">
        <f>'[3]FIHI (PBC MIG)'!AB13</f>
        <v>1</v>
      </c>
      <c r="J106" s="20">
        <f t="shared" si="3"/>
        <v>1.013644840094083</v>
      </c>
      <c r="K106" s="20">
        <f t="shared" si="1"/>
        <v>1.0128733194004194</v>
      </c>
      <c r="L106" s="25"/>
      <c r="N106" s="25"/>
      <c r="O106" s="19"/>
      <c r="R106" s="17"/>
      <c r="S106" s="25"/>
      <c r="T106" s="18"/>
    </row>
    <row r="107" spans="2:20" ht="15.75" thickBot="1" x14ac:dyDescent="0.3">
      <c r="B107" t="s">
        <v>124</v>
      </c>
      <c r="C107" s="76"/>
      <c r="E107" s="98"/>
      <c r="F107" s="98"/>
      <c r="G107" s="25"/>
      <c r="H107" s="65">
        <v>1</v>
      </c>
      <c r="I107" s="65">
        <v>1</v>
      </c>
      <c r="J107" s="65">
        <f t="shared" si="3"/>
        <v>1.013644840094083</v>
      </c>
      <c r="K107" s="65">
        <f t="shared" si="1"/>
        <v>1.0128733194004194</v>
      </c>
      <c r="L107" s="25"/>
      <c r="N107" s="25"/>
      <c r="O107" s="19"/>
      <c r="P107" s="17"/>
      <c r="R107" s="17"/>
      <c r="S107" s="25"/>
      <c r="T107" s="18"/>
    </row>
    <row r="108" spans="2:20" ht="15.75" thickTop="1" x14ac:dyDescent="0.25">
      <c r="B108" t="s">
        <v>125</v>
      </c>
      <c r="C108" s="76"/>
      <c r="E108" s="97"/>
      <c r="F108" s="97"/>
      <c r="G108" s="25"/>
      <c r="H108" s="140">
        <f>'[3]FIHI (PBC MIG)'!AA14</f>
        <v>1</v>
      </c>
      <c r="I108" s="140">
        <f>'[3]FIHI (PBC MIG)'!AB14</f>
        <v>1</v>
      </c>
      <c r="J108" s="20">
        <f>J107*H108</f>
        <v>1.013644840094083</v>
      </c>
      <c r="K108" s="20">
        <f t="shared" ref="K108:K110" si="4">K107*I108</f>
        <v>1.0128733194004194</v>
      </c>
      <c r="L108" s="25"/>
    </row>
    <row r="109" spans="2:20" x14ac:dyDescent="0.25">
      <c r="B109" t="s">
        <v>126</v>
      </c>
      <c r="C109" s="76"/>
      <c r="E109" s="81"/>
      <c r="F109" s="81"/>
      <c r="G109" s="25"/>
      <c r="H109" s="140">
        <f>'[3]FIHI (PBC MIG)'!AA15</f>
        <v>1</v>
      </c>
      <c r="I109" s="140">
        <f>'[3]FIHI (PBC MIG)'!AB15</f>
        <v>1</v>
      </c>
      <c r="J109" s="20">
        <f t="shared" ref="J109:J110" si="5">J108*H109</f>
        <v>1.013644840094083</v>
      </c>
      <c r="K109" s="20">
        <f t="shared" si="4"/>
        <v>1.0128733194004194</v>
      </c>
      <c r="L109" s="25"/>
    </row>
    <row r="110" spans="2:20" x14ac:dyDescent="0.25">
      <c r="B110" t="s">
        <v>127</v>
      </c>
      <c r="C110" s="76"/>
      <c r="E110" s="81"/>
      <c r="F110" s="81"/>
      <c r="G110" s="25"/>
      <c r="H110" s="140">
        <f>'[3]FIHI (PBC MIG)'!AA16</f>
        <v>1</v>
      </c>
      <c r="I110" s="140">
        <f>'[3]FIHI (PBC MIG)'!AB16</f>
        <v>1</v>
      </c>
      <c r="J110" s="20">
        <f t="shared" si="5"/>
        <v>1.013644840094083</v>
      </c>
      <c r="K110" s="20">
        <f t="shared" si="4"/>
        <v>1.0128733194004194</v>
      </c>
      <c r="L110" s="25"/>
    </row>
    <row r="111" spans="2:20" ht="15.75" thickBot="1" x14ac:dyDescent="0.3">
      <c r="B111" t="s">
        <v>128</v>
      </c>
      <c r="C111" s="76"/>
      <c r="E111" s="98"/>
      <c r="F111" s="98"/>
      <c r="G111" s="62"/>
      <c r="H111" s="65">
        <v>1</v>
      </c>
      <c r="I111" s="65">
        <v>1</v>
      </c>
      <c r="J111" s="65">
        <f t="shared" ref="J111:K112" si="6">J110*H111</f>
        <v>1.013644840094083</v>
      </c>
      <c r="K111" s="65">
        <f t="shared" si="6"/>
        <v>1.0128733194004194</v>
      </c>
    </row>
    <row r="112" spans="2:20" ht="15.75" thickTop="1" x14ac:dyDescent="0.25">
      <c r="B112" t="s">
        <v>129</v>
      </c>
      <c r="C112" s="76"/>
      <c r="E112" s="81"/>
      <c r="F112" s="81"/>
      <c r="G112" s="62"/>
      <c r="H112" s="65">
        <v>1</v>
      </c>
      <c r="I112" s="65">
        <v>1</v>
      </c>
      <c r="J112" s="65">
        <f t="shared" si="6"/>
        <v>1.013644840094083</v>
      </c>
      <c r="K112" s="65">
        <f t="shared" si="6"/>
        <v>1.0128733194004194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78" zoomScale="85" zoomScaleNormal="85" workbookViewId="0">
      <selection activeCell="L96" sqref="L96:L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Q1)'!$H$49</f>
        <v>526518000</v>
      </c>
      <c r="E35" s="1" t="s">
        <v>48</v>
      </c>
    </row>
    <row r="36" spans="2:5" x14ac:dyDescent="0.25">
      <c r="B36" t="s">
        <v>70</v>
      </c>
      <c r="C36" s="82">
        <f>'[3]FIHI (PBC Q1)'!$H$50</f>
        <v>517486000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Q1)'!$H$56</f>
        <v>2568000</v>
      </c>
      <c r="D60" s="66"/>
      <c r="E60" s="80">
        <f>'[3]FIHI (PBC Q1)'!$H$57</f>
        <v>522165000</v>
      </c>
      <c r="F60" s="80">
        <v>0</v>
      </c>
      <c r="G60" s="80">
        <f>'[3]FIHI (PBC Q1)'!$H$46</f>
        <v>1785000</v>
      </c>
    </row>
    <row r="61" spans="2:7" x14ac:dyDescent="0.25">
      <c r="B61" t="s">
        <v>79</v>
      </c>
      <c r="C61" s="80">
        <f>'[3]FIHI (PBC Q1)'!$H$48</f>
        <v>211000</v>
      </c>
      <c r="D61" s="66"/>
      <c r="E61" s="80">
        <v>0</v>
      </c>
      <c r="F61" s="80">
        <v>0</v>
      </c>
      <c r="G61" s="80">
        <f>'[3]FIHI (PBC Q1)'!$H$47</f>
        <v>8820000</v>
      </c>
    </row>
    <row r="64" spans="2:7" x14ac:dyDescent="0.25">
      <c r="B64" t="s">
        <v>88</v>
      </c>
      <c r="E64" s="1" t="s">
        <v>86</v>
      </c>
    </row>
    <row r="65" spans="2:5" x14ac:dyDescent="0.25">
      <c r="B65" t="s">
        <v>85</v>
      </c>
      <c r="C65" s="82">
        <f>ROUND('[5]Prime Summary'!$W$44,0)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Summary'!W48,0)</f>
        <v>0</v>
      </c>
    </row>
    <row r="71" spans="2:5" x14ac:dyDescent="0.25">
      <c r="B71" t="s">
        <v>91</v>
      </c>
      <c r="C71" s="82">
        <f>ROUND('[5]Prime Summary'!W49,0)</f>
        <v>0</v>
      </c>
    </row>
    <row r="72" spans="2:5" x14ac:dyDescent="0.25">
      <c r="B72" t="s">
        <v>92</v>
      </c>
      <c r="C72" s="82">
        <f>ROUND('[5]Prime Summary'!W50,0)</f>
        <v>0</v>
      </c>
    </row>
    <row r="73" spans="2:5" x14ac:dyDescent="0.25">
      <c r="B73" t="s">
        <v>93</v>
      </c>
      <c r="C73" s="82">
        <f>ROUND('[5]Prime Summary'!W51,0)</f>
        <v>41</v>
      </c>
      <c r="E73" s="1" t="s">
        <v>103</v>
      </c>
    </row>
    <row r="74" spans="2:5" x14ac:dyDescent="0.25">
      <c r="B74" t="s">
        <v>94</v>
      </c>
      <c r="C74" s="82">
        <f>ROUND('[5]Prime Summary'!W52,0)</f>
        <v>0</v>
      </c>
      <c r="E74" s="1" t="s">
        <v>104</v>
      </c>
    </row>
    <row r="75" spans="2:5" x14ac:dyDescent="0.25">
      <c r="B75" t="s">
        <v>95</v>
      </c>
      <c r="C75" s="82">
        <f>ROUND('[5]Prime Summary'!W53,0)</f>
        <v>20</v>
      </c>
      <c r="E75" s="1" t="s">
        <v>105</v>
      </c>
    </row>
    <row r="76" spans="2:5" x14ac:dyDescent="0.25">
      <c r="B76" t="s">
        <v>96</v>
      </c>
      <c r="C76" s="82">
        <f>ROUND('[5]Prime Summary'!W54,0)</f>
        <v>36</v>
      </c>
      <c r="E76" s="1" t="s">
        <v>106</v>
      </c>
    </row>
    <row r="77" spans="2:5" x14ac:dyDescent="0.25">
      <c r="B77" t="s">
        <v>97</v>
      </c>
      <c r="C77" s="82">
        <f>ROUND('[5]Prime Summary'!W55,0)</f>
        <v>3</v>
      </c>
    </row>
    <row r="78" spans="2:5" x14ac:dyDescent="0.25">
      <c r="B78" t="s">
        <v>98</v>
      </c>
      <c r="C78" s="82">
        <f>ROUND('[5]Prime Summary'!W56,0)</f>
        <v>0</v>
      </c>
    </row>
    <row r="79" spans="2:5" x14ac:dyDescent="0.25">
      <c r="B79" t="s">
        <v>101</v>
      </c>
      <c r="C79" s="82">
        <f>ROUND('[5]Prime Summary'!W57,0)</f>
        <v>0</v>
      </c>
    </row>
    <row r="80" spans="2:5" x14ac:dyDescent="0.25">
      <c r="B80" t="s">
        <v>99</v>
      </c>
      <c r="C80" s="82">
        <f>ROUND('[5]Prime Summary'!W58,0)</f>
        <v>0</v>
      </c>
    </row>
    <row r="81" spans="2:20" x14ac:dyDescent="0.25">
      <c r="B81" t="s">
        <v>100</v>
      </c>
      <c r="C81" s="82">
        <f>ROUND('[5]Prime Summary'!W59,0)</f>
        <v>0</v>
      </c>
    </row>
    <row r="82" spans="2:20" x14ac:dyDescent="0.25">
      <c r="B82" t="s">
        <v>102</v>
      </c>
      <c r="C82" s="82">
        <f>ROUND('[5]Prime Summary'!W60,0)</f>
        <v>0</v>
      </c>
    </row>
    <row r="83" spans="2:20" x14ac:dyDescent="0.25">
      <c r="B83" t="s">
        <v>155</v>
      </c>
      <c r="C83" s="82">
        <f>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25">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25">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(I98-1)*360/(C98-C97)</f>
        <v>5.297669482257767E-2</v>
      </c>
      <c r="N98" s="25"/>
      <c r="O98" s="19"/>
      <c r="P98" s="17"/>
      <c r="R98" s="17"/>
      <c r="S98" s="25"/>
      <c r="T98" s="18"/>
    </row>
    <row r="99" spans="2:20" ht="15.75" thickBot="1" x14ac:dyDescent="0.3">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75" thickTop="1" x14ac:dyDescent="0.25">
      <c r="B100" t="s">
        <v>117</v>
      </c>
      <c r="C100" s="76"/>
      <c r="E100" s="97"/>
      <c r="F100" s="97"/>
      <c r="G100" s="25"/>
      <c r="H100" s="140">
        <f>'[3]FIHI (PBC Q1)'!AA8</f>
        <v>1</v>
      </c>
      <c r="I100" s="140">
        <f>'[3]FIHI (PBC Q1)'!AB8</f>
        <v>1</v>
      </c>
      <c r="J100" s="20">
        <f>J99*H100</f>
        <v>1.0138070641805028</v>
      </c>
      <c r="K100" s="20">
        <f t="shared" si="1"/>
        <v>1.0130619087992747</v>
      </c>
      <c r="L100" s="25"/>
      <c r="N100" s="25"/>
      <c r="O100" s="19"/>
      <c r="R100" s="17"/>
      <c r="S100" s="25"/>
      <c r="T100" s="18"/>
    </row>
    <row r="101" spans="2:20" x14ac:dyDescent="0.25">
      <c r="B101" t="s">
        <v>118</v>
      </c>
      <c r="C101" s="76"/>
      <c r="E101" s="81"/>
      <c r="F101" s="81"/>
      <c r="G101" s="25"/>
      <c r="H101" s="140">
        <f>'[3]FIHI (PBC Q1)'!AA9</f>
        <v>1</v>
      </c>
      <c r="I101" s="140">
        <f>'[3]FIHI (PBC Q1)'!AB9</f>
        <v>1</v>
      </c>
      <c r="J101" s="20">
        <f t="shared" ref="J101:J107" si="3">J100*H101</f>
        <v>1.0138070641805028</v>
      </c>
      <c r="K101" s="20">
        <f t="shared" si="1"/>
        <v>1.0130619087992747</v>
      </c>
      <c r="L101" s="25"/>
      <c r="N101" s="25"/>
      <c r="O101" s="19"/>
      <c r="P101" s="17"/>
      <c r="R101" s="17"/>
      <c r="S101" s="25"/>
      <c r="T101" s="18"/>
    </row>
    <row r="102" spans="2:20" x14ac:dyDescent="0.25">
      <c r="B102" t="s">
        <v>119</v>
      </c>
      <c r="C102" s="76"/>
      <c r="E102" s="81"/>
      <c r="F102" s="81"/>
      <c r="G102" s="25"/>
      <c r="H102" s="140">
        <f>'[3]FIHI (PBC Q1)'!AA10</f>
        <v>1</v>
      </c>
      <c r="I102" s="140">
        <f>'[3]FIHI (PBC Q1)'!AB10</f>
        <v>1</v>
      </c>
      <c r="J102" s="20">
        <f t="shared" si="3"/>
        <v>1.0138070641805028</v>
      </c>
      <c r="K102" s="20">
        <f t="shared" si="1"/>
        <v>1.0130619087992747</v>
      </c>
      <c r="L102" s="25"/>
      <c r="N102" s="25"/>
      <c r="O102" s="19"/>
      <c r="R102" s="17"/>
      <c r="S102" s="25"/>
      <c r="T102" s="18"/>
    </row>
    <row r="103" spans="2:20" ht="15.75" thickBot="1" x14ac:dyDescent="0.3">
      <c r="B103" t="s">
        <v>120</v>
      </c>
      <c r="C103" s="76"/>
      <c r="E103" s="98"/>
      <c r="F103" s="98"/>
      <c r="G103" s="25"/>
      <c r="H103" s="65">
        <v>1</v>
      </c>
      <c r="I103" s="65">
        <v>1</v>
      </c>
      <c r="J103" s="65">
        <f t="shared" si="3"/>
        <v>1.0138070641805028</v>
      </c>
      <c r="K103" s="65">
        <f t="shared" si="1"/>
        <v>1.0130619087992747</v>
      </c>
      <c r="L103" s="25"/>
      <c r="N103" s="25"/>
      <c r="O103" s="19"/>
      <c r="R103" s="17"/>
      <c r="S103" s="25"/>
      <c r="T103" s="18"/>
    </row>
    <row r="104" spans="2:20" ht="15.75" thickTop="1" x14ac:dyDescent="0.25">
      <c r="B104" t="s">
        <v>121</v>
      </c>
      <c r="C104" s="76"/>
      <c r="E104" s="97"/>
      <c r="F104" s="97"/>
      <c r="G104" s="25"/>
      <c r="H104" s="140">
        <f>'[3]FIHI (PBC Q1)'!AA11</f>
        <v>1</v>
      </c>
      <c r="I104" s="140">
        <f>'[3]FIHI (PBC Q1)'!AB11</f>
        <v>1</v>
      </c>
      <c r="J104" s="20">
        <f t="shared" si="3"/>
        <v>1.0138070641805028</v>
      </c>
      <c r="K104" s="20">
        <f t="shared" si="1"/>
        <v>1.0130619087992747</v>
      </c>
      <c r="L104" s="25"/>
      <c r="N104" s="25"/>
      <c r="O104" s="19"/>
      <c r="P104" s="17"/>
      <c r="R104" s="17"/>
      <c r="S104" s="25"/>
      <c r="T104" s="18"/>
    </row>
    <row r="105" spans="2:20" x14ac:dyDescent="0.25">
      <c r="B105" t="s">
        <v>122</v>
      </c>
      <c r="C105" s="76"/>
      <c r="E105" s="81"/>
      <c r="F105" s="81"/>
      <c r="G105" s="25"/>
      <c r="H105" s="140">
        <f>'[3]FIHI (PBC Q1)'!AA12</f>
        <v>1</v>
      </c>
      <c r="I105" s="140">
        <f>'[3]FIHI (PBC Q1)'!AB12</f>
        <v>1</v>
      </c>
      <c r="J105" s="20">
        <f t="shared" si="3"/>
        <v>1.0138070641805028</v>
      </c>
      <c r="K105" s="20">
        <f t="shared" si="1"/>
        <v>1.0130619087992747</v>
      </c>
      <c r="L105" s="25"/>
      <c r="N105" s="25"/>
      <c r="O105" s="19"/>
      <c r="R105" s="17"/>
      <c r="S105" s="25"/>
      <c r="T105" s="18"/>
    </row>
    <row r="106" spans="2:20" x14ac:dyDescent="0.25">
      <c r="B106" t="s">
        <v>123</v>
      </c>
      <c r="C106" s="76"/>
      <c r="E106" s="81"/>
      <c r="F106" s="81"/>
      <c r="G106" s="25"/>
      <c r="H106" s="140">
        <f>'[3]FIHI (PBC Q1)'!AA13</f>
        <v>1</v>
      </c>
      <c r="I106" s="140">
        <f>'[3]FIHI (PBC Q1)'!AB13</f>
        <v>1</v>
      </c>
      <c r="J106" s="20">
        <f t="shared" si="3"/>
        <v>1.0138070641805028</v>
      </c>
      <c r="K106" s="20">
        <f t="shared" si="1"/>
        <v>1.0130619087992747</v>
      </c>
      <c r="L106" s="25"/>
      <c r="N106" s="25"/>
      <c r="O106" s="19"/>
      <c r="R106" s="17"/>
      <c r="S106" s="25"/>
      <c r="T106" s="18"/>
    </row>
    <row r="107" spans="2:20" ht="15.75" thickBot="1" x14ac:dyDescent="0.3">
      <c r="B107" t="s">
        <v>124</v>
      </c>
      <c r="C107" s="76"/>
      <c r="E107" s="98"/>
      <c r="F107" s="98"/>
      <c r="G107" s="25"/>
      <c r="H107" s="65">
        <v>1</v>
      </c>
      <c r="I107" s="65">
        <v>1</v>
      </c>
      <c r="J107" s="65">
        <f t="shared" si="3"/>
        <v>1.0138070641805028</v>
      </c>
      <c r="K107" s="65">
        <f t="shared" si="1"/>
        <v>1.0130619087992747</v>
      </c>
      <c r="L107" s="25"/>
      <c r="N107" s="25"/>
      <c r="O107" s="19"/>
      <c r="P107" s="17"/>
      <c r="R107" s="17"/>
      <c r="S107" s="25"/>
      <c r="T107" s="18"/>
    </row>
    <row r="108" spans="2:20" ht="15.75" thickTop="1" x14ac:dyDescent="0.25">
      <c r="B108" t="s">
        <v>125</v>
      </c>
      <c r="C108" s="76"/>
      <c r="E108" s="97"/>
      <c r="F108" s="97"/>
      <c r="G108" s="25"/>
      <c r="H108" s="140">
        <f>'[3]FIHI (PBC Q1)'!AA14</f>
        <v>1</v>
      </c>
      <c r="I108" s="140">
        <f>'[3]FIHI (PBC Q1)'!AB14</f>
        <v>1</v>
      </c>
      <c r="J108" s="20">
        <f>J107*H108</f>
        <v>1.0138070641805028</v>
      </c>
      <c r="K108" s="20">
        <f t="shared" ref="K108:K110" si="4">K107*I108</f>
        <v>1.0130619087992747</v>
      </c>
      <c r="L108" s="25"/>
    </row>
    <row r="109" spans="2:20" x14ac:dyDescent="0.25">
      <c r="B109" t="s">
        <v>126</v>
      </c>
      <c r="C109" s="76"/>
      <c r="E109" s="81"/>
      <c r="F109" s="81"/>
      <c r="G109" s="25"/>
      <c r="H109" s="140">
        <f>'[3]FIHI (PBC Q1)'!AA15</f>
        <v>1</v>
      </c>
      <c r="I109" s="140">
        <f>'[3]FIHI (PBC Q1)'!AB15</f>
        <v>1</v>
      </c>
      <c r="J109" s="20">
        <f t="shared" ref="J109:J110" si="5">J108*H109</f>
        <v>1.0138070641805028</v>
      </c>
      <c r="K109" s="20">
        <f t="shared" si="4"/>
        <v>1.0130619087992747</v>
      </c>
      <c r="L109" s="25"/>
    </row>
    <row r="110" spans="2:20" x14ac:dyDescent="0.25">
      <c r="B110" t="s">
        <v>127</v>
      </c>
      <c r="C110" s="76"/>
      <c r="E110" s="81"/>
      <c r="F110" s="81"/>
      <c r="G110" s="25"/>
      <c r="H110" s="140">
        <f>'[3]FIHI (PBC Q1)'!AA16</f>
        <v>1</v>
      </c>
      <c r="I110" s="140">
        <f>'[3]FIHI (PBC Q1)'!AB16</f>
        <v>1</v>
      </c>
      <c r="J110" s="20">
        <f t="shared" si="5"/>
        <v>1.0138070641805028</v>
      </c>
      <c r="K110" s="20">
        <f t="shared" si="4"/>
        <v>1.0130619087992747</v>
      </c>
      <c r="L110" s="25"/>
    </row>
    <row r="111" spans="2:20" ht="15.75" thickBot="1" x14ac:dyDescent="0.3">
      <c r="B111" t="s">
        <v>128</v>
      </c>
      <c r="C111" s="76"/>
      <c r="E111" s="98"/>
      <c r="F111" s="98"/>
      <c r="G111" s="62"/>
      <c r="H111" s="65">
        <v>1</v>
      </c>
      <c r="I111" s="65">
        <v>1</v>
      </c>
      <c r="J111" s="65">
        <f t="shared" ref="J111:K112" si="6">J110*H111</f>
        <v>1.0138070641805028</v>
      </c>
      <c r="K111" s="65">
        <f t="shared" si="6"/>
        <v>1.0130619087992747</v>
      </c>
    </row>
    <row r="112" spans="2:20" ht="15.75" thickTop="1" x14ac:dyDescent="0.25">
      <c r="B112" t="s">
        <v>129</v>
      </c>
      <c r="C112" s="76"/>
      <c r="E112" s="81"/>
      <c r="F112" s="81"/>
      <c r="G112" s="62"/>
      <c r="H112" s="65">
        <v>1</v>
      </c>
      <c r="I112" s="65">
        <v>1</v>
      </c>
      <c r="J112" s="65">
        <f t="shared" si="6"/>
        <v>1.0138070641805028</v>
      </c>
      <c r="K112" s="65">
        <f t="shared" si="6"/>
        <v>1.0130619087992747</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2023-04-14T17:10:09Z</dcterms:modified>
</cp:coreProperties>
</file>