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AB00CA27-109D-402B-9A68-9F86BD4CC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1" l="1"/>
  <c r="Z16" i="1" s="1"/>
  <c r="AA16" i="1"/>
  <c r="Y16" i="1" s="1"/>
  <c r="AB15" i="1"/>
  <c r="Z15" i="1" s="1"/>
  <c r="AA15" i="1"/>
  <c r="Y15" i="1" s="1"/>
  <c r="AB14" i="1"/>
  <c r="Z14" i="1" s="1"/>
  <c r="AA14" i="1"/>
  <c r="Y14" i="1" s="1"/>
  <c r="AB13" i="1"/>
  <c r="Z13" i="1" s="1"/>
  <c r="AA13" i="1"/>
  <c r="Y13" i="1" s="1"/>
  <c r="AB12" i="1"/>
  <c r="Z12" i="1" s="1"/>
  <c r="AA12" i="1"/>
  <c r="Y12" i="1" s="1"/>
  <c r="AB11" i="1"/>
  <c r="Z11" i="1" s="1"/>
  <c r="AA11" i="1"/>
  <c r="Y11" i="1" s="1"/>
  <c r="AB10" i="1"/>
  <c r="Z10" i="1" s="1"/>
  <c r="AA10" i="1"/>
  <c r="Y10" i="1" s="1"/>
  <c r="AB9" i="1"/>
  <c r="Z9" i="1" s="1"/>
  <c r="AA9" i="1"/>
  <c r="Y9" i="1" s="1"/>
  <c r="AB8" i="1"/>
  <c r="Z8" i="1" s="1"/>
  <c r="AA8" i="1"/>
  <c r="Y8" i="1" s="1"/>
  <c r="E57" i="6"/>
  <c r="A57" i="6"/>
  <c r="A46" i="6"/>
  <c r="E45" i="6"/>
  <c r="E44" i="6"/>
  <c r="E43" i="6"/>
  <c r="E42" i="6"/>
  <c r="E41" i="6"/>
  <c r="E40" i="6"/>
  <c r="E39" i="6"/>
  <c r="E38" i="6"/>
  <c r="E46" i="6" s="1"/>
  <c r="E62" i="6" s="1"/>
  <c r="A37" i="6"/>
  <c r="E32" i="6"/>
  <c r="E30" i="6"/>
  <c r="C29" i="6"/>
  <c r="C28" i="6"/>
  <c r="C27" i="6"/>
  <c r="C26" i="6"/>
  <c r="C25" i="6"/>
  <c r="E21" i="6"/>
  <c r="A20" i="6"/>
  <c r="A19" i="6"/>
  <c r="A17" i="6"/>
  <c r="A16" i="6"/>
  <c r="E64" i="6" l="1"/>
  <c r="H4" i="6" s="1"/>
  <c r="H5" i="6" s="1"/>
  <c r="C10" i="1" l="1"/>
  <c r="S51" i="1"/>
  <c r="S52" i="1" s="1"/>
  <c r="R51" i="1"/>
  <c r="R52" i="1" s="1"/>
  <c r="Q51" i="1"/>
  <c r="Q52" i="1" s="1"/>
  <c r="P51" i="1"/>
  <c r="P52" i="1" s="1"/>
  <c r="K51" i="1"/>
  <c r="K52" i="1" s="1"/>
  <c r="J51" i="1"/>
  <c r="J52" i="1" s="1"/>
  <c r="I51" i="1"/>
  <c r="I52" i="1" s="1"/>
  <c r="H51" i="1"/>
  <c r="H52" i="1" s="1"/>
  <c r="G51" i="1"/>
  <c r="G52" i="1" s="1"/>
  <c r="G8" i="1"/>
  <c r="C9" i="1"/>
  <c r="E51" i="1" l="1"/>
  <c r="E52" i="1" s="1"/>
  <c r="G37" i="1"/>
  <c r="H37" i="1" s="1"/>
  <c r="G43" i="1" l="1"/>
  <c r="G42" i="1"/>
  <c r="G39" i="1" l="1"/>
  <c r="G38" i="1"/>
  <c r="H38" i="1" s="1"/>
  <c r="H39" i="1" l="1"/>
  <c r="G44" i="1"/>
  <c r="G45" i="1" s="1"/>
  <c r="G47" i="1" l="1"/>
  <c r="H47" i="1" s="1"/>
  <c r="J11" i="1" l="1"/>
  <c r="C8" i="1" l="1"/>
  <c r="C7" i="1"/>
  <c r="C6" i="1"/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L9" i="1" s="1"/>
  <c r="N9" i="1" s="1"/>
  <c r="I8" i="1"/>
  <c r="E8" i="1"/>
  <c r="D51" i="1" l="1"/>
  <c r="D52" i="1" s="1"/>
  <c r="G41" i="1"/>
  <c r="M9" i="1"/>
  <c r="O9" i="1" s="1"/>
  <c r="AB7" i="1" s="1"/>
  <c r="Z7" i="1" s="1"/>
  <c r="L10" i="1"/>
  <c r="N10" i="1" s="1"/>
  <c r="AA7" i="1" s="1"/>
  <c r="Y7" i="1" s="1"/>
  <c r="M10" i="1"/>
  <c r="O10" i="1" s="1"/>
  <c r="F51" i="1"/>
  <c r="F52" i="1" s="1"/>
  <c r="L8" i="1"/>
  <c r="N8" i="1" s="1"/>
  <c r="M8" i="1"/>
  <c r="O8" i="1" s="1"/>
  <c r="H41" i="1"/>
  <c r="G40" i="1"/>
  <c r="H40" i="1" s="1"/>
  <c r="G48" i="1"/>
  <c r="H48" i="1" s="1"/>
  <c r="U22" i="1"/>
  <c r="V22" i="1" s="1"/>
  <c r="U29" i="1"/>
  <c r="V29" i="1" s="1"/>
  <c r="S27" i="1"/>
  <c r="U23" i="1"/>
  <c r="V23" i="1" s="1"/>
  <c r="S12" i="1"/>
  <c r="S28" i="1"/>
  <c r="T17" i="1"/>
  <c r="U17" i="1"/>
  <c r="V17" i="1" s="1"/>
  <c r="U8" i="1"/>
  <c r="V8" i="1" s="1"/>
  <c r="R24" i="1"/>
  <c r="S13" i="1"/>
  <c r="T18" i="1"/>
  <c r="R9" i="1"/>
  <c r="U25" i="1"/>
  <c r="V25" i="1" s="1"/>
  <c r="S30" i="1"/>
  <c r="T19" i="1"/>
  <c r="T16" i="1"/>
  <c r="U10" i="1"/>
  <c r="V10" i="1" s="1"/>
  <c r="U26" i="1"/>
  <c r="V26" i="1" s="1"/>
  <c r="S15" i="1"/>
  <c r="S31" i="1"/>
  <c r="T20" i="1"/>
  <c r="T10" i="1"/>
  <c r="U11" i="1"/>
  <c r="V11" i="1" s="1"/>
  <c r="U27" i="1"/>
  <c r="V27" i="1" s="1"/>
  <c r="S16" i="1"/>
  <c r="S11" i="1"/>
  <c r="U12" i="1"/>
  <c r="V12" i="1" s="1"/>
  <c r="R28" i="1"/>
  <c r="T22" i="1"/>
  <c r="S18" i="1"/>
  <c r="T23" i="1"/>
  <c r="R13" i="1"/>
  <c r="R14" i="1"/>
  <c r="U30" i="1"/>
  <c r="V30" i="1" s="1"/>
  <c r="S19" i="1"/>
  <c r="T8" i="1"/>
  <c r="T24" i="1"/>
  <c r="R29" i="1"/>
  <c r="U31" i="1"/>
  <c r="V31" i="1" s="1"/>
  <c r="S20" i="1"/>
  <c r="T9" i="1"/>
  <c r="T25" i="1"/>
  <c r="U15" i="1"/>
  <c r="V15" i="1" s="1"/>
  <c r="T13" i="1"/>
  <c r="T21" i="1"/>
  <c r="S29" i="1"/>
  <c r="U16" i="1"/>
  <c r="V16" i="1" s="1"/>
  <c r="S21" i="1"/>
  <c r="T26" i="1"/>
  <c r="R17" i="1"/>
  <c r="S22" i="1"/>
  <c r="T11" i="1"/>
  <c r="T27" i="1"/>
  <c r="S14" i="1"/>
  <c r="U18" i="1"/>
  <c r="V18" i="1" s="1"/>
  <c r="S23" i="1"/>
  <c r="T12" i="1"/>
  <c r="T28" i="1"/>
  <c r="U19" i="1"/>
  <c r="V19" i="1" s="1"/>
  <c r="S8" i="1"/>
  <c r="S24" i="1"/>
  <c r="T29" i="1"/>
  <c r="R20" i="1"/>
  <c r="S9" i="1"/>
  <c r="S25" i="1"/>
  <c r="T14" i="1"/>
  <c r="T30" i="1"/>
  <c r="U21" i="1"/>
  <c r="V21" i="1" s="1"/>
  <c r="S10" i="1"/>
  <c r="S26" i="1"/>
  <c r="T15" i="1"/>
  <c r="T31" i="1"/>
  <c r="U9" i="1"/>
  <c r="V9" i="1" s="1"/>
  <c r="U20" i="1"/>
  <c r="V20" i="1" s="1"/>
  <c r="U24" i="1"/>
  <c r="V24" i="1" s="1"/>
  <c r="R10" i="1"/>
  <c r="S17" i="1"/>
  <c r="R21" i="1"/>
  <c r="R25" i="1"/>
  <c r="U28" i="1"/>
  <c r="V28" i="1" s="1"/>
  <c r="U13" i="1"/>
  <c r="V13" i="1" s="1"/>
  <c r="R18" i="1"/>
  <c r="R11" i="1"/>
  <c r="R22" i="1"/>
  <c r="R26" i="1"/>
  <c r="U14" i="1"/>
  <c r="V14" i="1" s="1"/>
  <c r="R30" i="1"/>
  <c r="R15" i="1"/>
  <c r="R19" i="1"/>
  <c r="R8" i="1"/>
  <c r="R23" i="1"/>
  <c r="R27" i="1"/>
  <c r="J33" i="1"/>
  <c r="J35" i="1" s="1"/>
  <c r="R12" i="1"/>
  <c r="R16" i="1"/>
  <c r="R31" i="1"/>
  <c r="I7" i="1"/>
  <c r="I6" i="1"/>
  <c r="E7" i="1"/>
  <c r="L7" i="1" s="1"/>
  <c r="N7" i="1" s="1"/>
  <c r="AA6" i="1" s="1"/>
  <c r="Y6" i="1" s="1"/>
  <c r="E6" i="1"/>
  <c r="L6" i="1" s="1"/>
  <c r="N6" i="1" s="1"/>
  <c r="E5" i="1"/>
  <c r="M5" i="1" s="1"/>
  <c r="O5" i="1" s="1"/>
  <c r="I5" i="1"/>
  <c r="M7" i="1" l="1"/>
  <c r="O7" i="1" s="1"/>
  <c r="AB6" i="1" s="1"/>
  <c r="Z6" i="1" s="1"/>
  <c r="R5" i="1"/>
  <c r="L5" i="1"/>
  <c r="N5" i="1" s="1"/>
  <c r="AA5" i="1" s="1"/>
  <c r="Y5" i="1" s="1"/>
  <c r="M6" i="1"/>
  <c r="O6" i="1" s="1"/>
  <c r="AB5" i="1" s="1"/>
  <c r="Z5" i="1" s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T34" i="1" l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59" authorId="0" shapeId="0" xr:uid="{1C70CE03-5909-496B-948C-AB4ADBB0F4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<sst xmlns="http://schemas.openxmlformats.org/spreadsheetml/2006/main" count="4325" uniqueCount="400">
  <si>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</si>
  <si>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</si>
  <si>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</si>
  <si>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</si>
  <si>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</si>
  <si>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</si>
  <si>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</si>
  <si>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</si>
  <si>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</si>
  <si>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</si>
  <si>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</si>
  <si>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</si>
  <si>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</si>
  <si>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</si>
  <si>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</si>
  <si>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</si>
  <si>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</si>
  <si>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</si>
  <si>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</si>
  <si>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</si>
  <si>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</si>
  <si>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</si>
  <si>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</si>
  <si>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</si>
  <si>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</si>
  <si>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</si>
  <si>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</si>
  <si>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</si>
  <si>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</si>
  <si>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</si>
  <si>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</si>
  <si>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</si>
  <si>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</si>
  <si>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</si>
  <si>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</si>
  <si>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</si>
  <si>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</si>
  <si>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</si>
  <si>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</si>
  <si>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</si>
  <si>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</si>
  <si>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</si>
  <si>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</si>
  <si>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</si>
  <si>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</si>
  <si>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</si>
  <si>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</si>
  <si>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</si>
  <si>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</si>
  <si>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</si>
  <si>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</si>
  <si>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</si>
  <si>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</si>
  <si>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</si>
  <si>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</si>
  <si>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</si>
  <si>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</si>
  <si>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</si>
  <si>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</si>
  <si>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</si>
  <si>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</si>
  <si>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</si>
  <si>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</si>
  <si>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</si>
  <si>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</si>
  <si>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</si>
  <si>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</si>
  <si>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</si>
  <si>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</si>
  <si>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</si>
  <si>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</si>
  <si>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</si>
  <si>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</si>
  <si>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</si>
  <si>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</si>
  <si>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</si>
  <si>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</si>
  <si>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</si>
  <si>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</si>
  <si>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</si>
  <si>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</si>
  <si>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</si>
  <si>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</si>
  <si>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</si>
  <si>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</si>
  <si>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</si>
  <si>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</si>
  <si>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</si>
  <si>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</si>
  <si>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</si>
  <si>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</si>
  <si>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</si>
  <si>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</si>
  <si>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</si>
  <si>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</si>
  <si>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</si>
  <si>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</si>
  <si>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</si>
  <si>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</si>
  <si>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</si>
  <si>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</si>
  <si>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</si>
  <si>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</si>
  <si>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</si>
  <si>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</si>
  <si>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</si>
  <si>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</si>
  <si>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</si>
  <si>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</si>
  <si>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</si>
  <si>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</si>
  <si>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</si>
  <si>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</si>
  <si>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</si>
  <si>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</si>
  <si>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</si>
  <si>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</si>
  <si>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</si>
  <si>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</si>
  <si>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</si>
  <si>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</si>
  <si>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</si>
  <si>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</si>
  <si>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</si>
  <si>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</si>
  <si>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</si>
  <si>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</si>
  <si>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</si>
  <si>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</si>
  <si>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</si>
  <si>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</si>
  <si>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</si>
  <si>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</si>
  <si>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</si>
  <si>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</si>
  <si>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</si>
  <si>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</si>
  <si>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</si>
  <si>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</si>
  <si>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</si>
  <si>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</si>
  <si>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</si>
  <si>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</si>
  <si>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</si>
  <si>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</si>
  <si>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</si>
  <si>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</si>
  <si>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</si>
  <si>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</si>
  <si>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</si>
  <si>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</si>
  <si>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</si>
  <si>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</si>
  <si>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</si>
  <si>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</si>
  <si>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</si>
  <si>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</si>
  <si>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</si>
  <si>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</si>
  <si>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</si>
  <si>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</si>
  <si>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</si>
  <si>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</si>
  <si>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</si>
  <si>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</si>
  <si>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</si>
  <si>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</si>
  <si>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</si>
  <si>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</si>
  <si>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</si>
  <si>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</si>
  <si>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</si>
  <si>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</si>
  <si>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</si>
  <si>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</si>
  <si>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</si>
  <si>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</si>
  <si>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</si>
  <si>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</si>
  <si>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</si>
  <si>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</si>
  <si>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</si>
  <si>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</si>
  <si>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</si>
  <si>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</si>
  <si>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</si>
  <si>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</si>
  <si>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</si>
  <si>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</si>
  <si>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</si>
  <si>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</si>
  <si>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</si>
  <si>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</si>
  <si>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</si>
  <si>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</si>
  <si>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</si>
  <si>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</si>
  <si>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</si>
  <si>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</si>
  <si>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</si>
  <si>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</si>
  <si>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</si>
  <si>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</si>
  <si>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</si>
  <si>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</si>
  <si>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</si>
  <si>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</si>
  <si>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</si>
  <si>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</si>
  <si>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</si>
  <si>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</si>
  <si>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</si>
  <si>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</si>
  <si>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</si>
  <si>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</si>
  <si>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</si>
  <si>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</si>
  <si>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</si>
  <si>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</si>
  <si>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</si>
  <si>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</si>
  <si>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</si>
  <si>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</si>
  <si>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</si>
  <si>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</si>
  <si>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</si>
  <si>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</si>
  <si>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</si>
  <si>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</si>
  <si>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</si>
  <si>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</si>
  <si>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</si>
  <si>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</si>
  <si>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</si>
  <si>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</si>
  <si>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</si>
  <si>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</si>
  <si>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</si>
  <si>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</si>
  <si>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</si>
  <si>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</si>
  <si>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</si>
  <si>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</si>
  <si>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</si>
  <si>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</si>
  <si>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</si>
  <si>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</si>
  <si>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</si>
  <si>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</si>
  <si>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</si>
  <si>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</si>
  <si>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</si>
  <si>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</si>
  <si>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</si>
  <si>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</si>
  <si>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</si>
  <si>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</si>
  <si>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</si>
  <si>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</si>
  <si>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</si>
  <si>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</si>
  <si>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</si>
  <si>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</si>
  <si>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</si>
  <si>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</si>
  <si>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</si>
  <si>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</si>
  <si>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</si>
  <si>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Lucid Management and Capital Partners LLC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</si>
  <si>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</si>
  <si>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</si>
  <si>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</si>
  <si>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</si>
  <si>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</si>
  <si>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</si>
  <si>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</si>
  <si>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</si>
  <si>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</si>
  <si>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</si>
  <si>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</si>
  <si>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</si>
  <si>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</si>
  <si>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</si>
  <si>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</si>
  <si>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</si>
  <si>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CE IF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</si>
  <si>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</si>
  <si>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</si>
  <si>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</si>
  <si>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</si>
  <si>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</si>
  <si>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</si>
  <si>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</si>
  <si>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</si>
  <si>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</si>
  <si>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</si>
  <si>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</si>
  <si>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</si>
  <si>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</si>
  <si>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</si>
  <si>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</si>
  <si>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</si>
  <si>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1000079679</t>
  </si>
  <si>
    <t>USG ASSETS LLC Series M-7</t>
  </si>
  <si>
    <t>USE BELOW TABLE FOR FORM PF REPORTING</t>
  </si>
  <si>
    <t>23-0210</t>
  </si>
  <si>
    <t>From 2/10/2023 To 2/28/2023</t>
  </si>
  <si>
    <t>23-0201</t>
  </si>
  <si>
    <t>From 2/1/2023 To 2/9/2023</t>
  </si>
  <si>
    <t>23-0113</t>
  </si>
  <si>
    <t>From 1/13/2023 To 1/31/2023</t>
  </si>
  <si>
    <t>23-0101</t>
  </si>
  <si>
    <t>From 1/1/2023 To 1/12/2023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</si>
  <si>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</si>
  <si>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</si>
  <si>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</si>
  <si>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</si>
  <si>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</si>
  <si>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</si>
  <si>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</si>
  <si>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</si>
  <si>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</si>
  <si>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</si>
  <si>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</si>
  <si>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</si>
  <si>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</si>
  <si>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</si>
  <si>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</si>
  <si>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</si>
  <si>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</si>
  <si>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</si>
  <si>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</si>
  <si>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</si>
  <si>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</si>
  <si>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</si>
  <si>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</si>
  <si>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</si>
  <si>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</si>
  <si>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</si>
  <si>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</si>
  <si>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</si>
  <si>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</si>
  <si>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</si>
  <si>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</si>
  <si>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</si>
  <si>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</si>
  <si>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</si>
  <si>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</si>
  <si>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</si>
  <si>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</si>
  <si>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</si>
  <si>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</si>
  <si>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</si>
  <si>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</si>
  <si>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</si>
  <si>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</si>
  <si>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</si>
  <si>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</si>
  <si>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</si>
  <si>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</si>
  <si>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</si>
  <si>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</si>
  <si>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</si>
  <si>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</si>
  <si>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</si>
  <si>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</si>
  <si>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</si>
  <si>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</si>
  <si>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</si>
  <si>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</si>
  <si>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</si>
  <si>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</si>
  <si>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</si>
  <si>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</si>
  <si>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</si>
  <si>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</si>
  <si>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</si>
  <si>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</si>
  <si>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</si>
  <si>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</si>
  <si>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</si>
  <si>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23-0301</t>
  </si>
  <si>
    <t>From 3/1/2023 To 3/9/2023</t>
  </si>
  <si>
    <t>23-0310</t>
  </si>
  <si>
    <t>From 3/10/2023 To 3/31/2023</t>
  </si>
  <si>
    <t>LUFAAM</t>
  </si>
  <si>
    <t>00155490001</t>
  </si>
  <si>
    <t>00026450</t>
  </si>
  <si>
    <t>00155488</t>
  </si>
  <si>
    <t>103928,103929,103930,103931,103927,103866,103867,</t>
  </si>
  <si>
    <t>USG Monthly 103928</t>
  </si>
  <si>
    <t>USG Monthly 103927</t>
  </si>
  <si>
    <t>USG Monthly 103866</t>
  </si>
  <si>
    <t>TOTAL Liabilities Accrued as of 3/9</t>
  </si>
  <si>
    <t>Gross Accrual</t>
  </si>
  <si>
    <t>Net Accrual</t>
  </si>
  <si>
    <t>Ln Gross Accrual</t>
  </si>
  <si>
    <t>Ln Net Accrual</t>
  </si>
  <si>
    <t>For Form PF Gross</t>
  </si>
  <si>
    <t>For Form PF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</si>
</sst>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8" formatCode="0.00000%"/>
    <numFmt numFmtId="169" formatCode="0.000000%"/>
    <numFmt numFmtId="170" formatCode="_(* #,##0.0000_);_(* \(#,##0.0000\);_(* &quot;-&quot;??_);_(@_)"/>
    <numFmt numFmtId="171" formatCode="_(* #,##0.0000000_);_(* \(#,##0.0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9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43" fontId="0" fillId="2" borderId="0" xfId="0" applyNumberFormat="1" applyFill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0" fillId="2" borderId="0" xfId="5" applyFont="1" applyFill="1"/>
    <xf numFmtId="168" fontId="4" fillId="2" borderId="0" xfId="4" applyNumberFormat="1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64" fontId="2" fillId="0" borderId="0" xfId="0" applyNumberFormat="1" applyFont="1" applyAlignment="1">
      <alignment horizontal="center" wrapText="1"/>
    </xf>
    <xf numFmtId="170" fontId="0" fillId="0" borderId="0" xfId="1" applyNumberFormat="1" applyFont="1" applyAlignment="1">
      <alignment horizontal="center"/>
    </xf>
    <xf numFmtId="171" fontId="0" fillId="8" borderId="0" xfId="1" applyNumberFormat="1" applyFont="1" applyFill="1"/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zoomScale="85" zoomScaleNormal="85" workbookViewId="0">
      <selection activeCell="I24" sqref="I24"/>
    </sheetView>
  </sheetViews>
  <sheetFormatPr defaultColWidth="8.7109375" defaultRowHeight="15" x14ac:dyDescent="0.25"/>
  <cols>
    <col min="1" max="1" width="4.5703125" bestFit="1" customWidth="1"/>
    <col min="2" max="2" width="29.140625" bestFit="1" customWidth="1"/>
    <col min="3" max="3" width="36.5703125" bestFit="1" customWidth="1"/>
    <col min="4" max="4" width="17.5703125" bestFit="1" customWidth="1"/>
    <col min="5" max="5" width="19.42578125" bestFit="1" customWidth="1"/>
    <col min="6" max="6" width="12.7109375" bestFit="1" customWidth="1"/>
    <col min="7" max="7" width="15.85546875" bestFit="1" customWidth="1"/>
    <col min="8" max="8" width="19.7109375" style="1" bestFit="1" customWidth="1"/>
    <col min="9" max="9" width="11.85546875" style="1" bestFit="1" customWidth="1"/>
    <col min="10" max="10" width="13.28515625" style="1" bestFit="1" customWidth="1"/>
    <col min="11" max="11" width="14.5703125" style="1" bestFit="1" customWidth="1"/>
    <col min="12" max="15" width="14.5703125" style="1" customWidth="1"/>
    <col min="16" max="16" width="10.140625" style="1" bestFit="1" customWidth="1"/>
    <col min="17" max="17" width="17.42578125" style="1" bestFit="1" customWidth="1"/>
    <col min="18" max="18" width="15.85546875" style="1" bestFit="1" customWidth="1"/>
    <col min="19" max="19" width="11.140625" bestFit="1" customWidth="1"/>
    <col min="20" max="20" width="27.7109375" bestFit="1" customWidth="1"/>
    <col min="21" max="21" width="18.5703125" bestFit="1" customWidth="1"/>
    <col min="22" max="22" width="14.42578125" bestFit="1" customWidth="1"/>
    <col min="23" max="23" width="18.42578125" bestFit="1" customWidth="1"/>
    <col min="24" max="24" width="13.5703125" customWidth="1"/>
    <col min="25" max="25" width="12.140625" bestFit="1" customWidth="1"/>
    <col min="26" max="26" width="10.42578125" bestFit="1" customWidth="1"/>
    <col min="27" max="28" width="11" bestFit="1" customWidth="1"/>
  </cols>
  <sheetData>
    <row r="1" spans="1:28" x14ac:dyDescent="0.25">
      <c r="E1" t="s">
        <v>278</v>
      </c>
      <c r="G1" t="s">
        <v>279</v>
      </c>
      <c r="I1" s="2"/>
      <c r="J1" s="2"/>
      <c r="K1" s="2" t="s">
        <v>284</v>
      </c>
      <c r="L1" s="2"/>
      <c r="M1" s="2"/>
      <c r="N1" s="2"/>
      <c r="O1" s="2"/>
      <c r="P1" s="2"/>
    </row>
    <row r="2" spans="1:28" x14ac:dyDescent="0.25">
      <c r="A2" s="29"/>
      <c r="B2" s="29"/>
      <c r="C2" s="29"/>
      <c r="D2" s="29"/>
      <c r="E2" t="s">
        <v>281</v>
      </c>
      <c r="F2" s="29"/>
      <c r="G2" t="s">
        <v>286</v>
      </c>
      <c r="H2" s="29"/>
      <c r="I2" s="29"/>
      <c r="J2" s="29"/>
      <c r="K2" s="29"/>
      <c r="L2" s="29"/>
      <c r="M2" s="29"/>
      <c r="N2" s="29"/>
      <c r="O2" s="29"/>
      <c r="P2" s="29"/>
      <c r="Q2" s="2"/>
    </row>
    <row r="3" spans="1:28" x14ac:dyDescent="0.25">
      <c r="A3" s="29"/>
      <c r="B3" s="29"/>
      <c r="C3" s="29"/>
      <c r="D3" s="29"/>
      <c r="E3" t="s">
        <v>282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X3" s="61" t="s">
        <v>304</v>
      </c>
      <c r="Y3" s="61"/>
      <c r="Z3" s="61"/>
      <c r="AA3" s="61"/>
    </row>
    <row r="4" spans="1:28" ht="45.75" thickBot="1" x14ac:dyDescent="0.3">
      <c r="A4" s="29"/>
      <c r="B4" s="29"/>
      <c r="C4" s="29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3</v>
      </c>
      <c r="I4" s="29" t="s">
        <v>5</v>
      </c>
      <c r="J4" s="29" t="s">
        <v>6</v>
      </c>
      <c r="K4" s="29" t="s">
        <v>300</v>
      </c>
      <c r="L4" s="162" t="s">
        <v>394</v>
      </c>
      <c r="M4" s="162" t="s">
        <v>395</v>
      </c>
      <c r="N4" s="162" t="s">
        <v>396</v>
      </c>
      <c r="O4" s="162" t="s">
        <v>397</v>
      </c>
      <c r="P4" s="29"/>
      <c r="R4" s="3" t="s">
        <v>7</v>
      </c>
      <c r="S4" s="3" t="s">
        <v>8</v>
      </c>
      <c r="T4" s="3" t="s">
        <v>299</v>
      </c>
      <c r="U4" s="3" t="s">
        <v>9</v>
      </c>
      <c r="V4" s="3" t="s">
        <v>10</v>
      </c>
      <c r="X4" s="44" t="s">
        <v>301</v>
      </c>
      <c r="Y4" s="44" t="s">
        <v>12</v>
      </c>
      <c r="Z4" s="44" t="s">
        <v>13</v>
      </c>
      <c r="AA4" s="44" t="s">
        <v>398</v>
      </c>
      <c r="AB4" s="44" t="s">
        <v>399</v>
      </c>
    </row>
    <row r="5" spans="1:28" x14ac:dyDescent="0.25">
      <c r="A5" s="38" t="s">
        <v>287</v>
      </c>
      <c r="B5" s="38" t="s">
        <v>312</v>
      </c>
      <c r="C5" s="35">
        <v>44927</v>
      </c>
      <c r="D5" s="36">
        <v>44938</v>
      </c>
      <c r="E5" s="37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44304868.572999999</v>
      </c>
      <c r="F5" s="16" t="s">
        <v>11</v>
      </c>
      <c r="G5" s="17">
        <f>SUMIFS('SOC Detail Cap Accts'!S:S,'SOC Detail Cap Accts'!K:K,USG!B5,'SOC Detail Cap Accts'!R:R,USG!$G$1)-SUMIFS('SOC Detail Cap Accts'!S:S,'SOC Detail Cap Accts'!K:K,USG!B5,'SOC Detail Cap Accts'!R:R,USG!$G$2)</f>
        <v>44366752.282999992</v>
      </c>
      <c r="H5" s="16" t="s">
        <v>11</v>
      </c>
      <c r="I5" s="16">
        <f>-SUMIFS('SOC Detail Expenses'!S:S,'SOC Detail Expenses'!K:K,USG!B5)</f>
        <v>2823.24</v>
      </c>
      <c r="J5" s="40">
        <f>-SUMIFS('SOC Detail Mgmt Fees'!S:S,'SOC Detail Mgmt Fees'!K:K,USG!B5)</f>
        <v>1272.0599999999997</v>
      </c>
      <c r="K5" s="18">
        <f>-SUMIFS('SOC Detail Mgmt Fees'!S:S,'SOC Detail Mgmt Fees'!K:K,USG!B5,'SOC Detail Mgmt Fees'!R:R,USG!$K$1)</f>
        <v>2872.08</v>
      </c>
      <c r="L5" s="163">
        <f>SUM(G5,I5,J5)/E5</f>
        <v>1.0014892045078811</v>
      </c>
      <c r="M5" s="163">
        <f>G5/E5</f>
        <v>1.0013967699711834</v>
      </c>
      <c r="N5" s="163">
        <f>LN(L5)</f>
        <v>1.4880967425044197E-3</v>
      </c>
      <c r="O5" s="163">
        <f>LN(M5)</f>
        <v>1.3957953954071313E-3</v>
      </c>
      <c r="P5" s="2"/>
      <c r="Q5" s="31"/>
      <c r="R5" s="56">
        <f>+G5/E5-1</f>
        <v>1.3967699711834314E-3</v>
      </c>
      <c r="S5" s="57">
        <f>(J5+I5)/E5</f>
        <v>9.2434536697750901E-5</v>
      </c>
      <c r="T5" s="51">
        <f>(K5+I5)/E5</f>
        <v>1.2854840073875777E-4</v>
      </c>
      <c r="U5" s="46">
        <f>+G5-E5+J5+I5</f>
        <v>65979.009999993446</v>
      </c>
      <c r="V5" s="60">
        <f>+U5/E5</f>
        <v>1.4892045078811491E-3</v>
      </c>
      <c r="X5" t="s">
        <v>287</v>
      </c>
      <c r="Y5" s="45">
        <f>AA5-1</f>
        <v>3.9161906172593408E-3</v>
      </c>
      <c r="Z5" s="45">
        <f>AB5-1</f>
        <v>3.7112326220873904E-3</v>
      </c>
      <c r="AA5" s="164">
        <f>EXP(SUMIFS(N$5:N$41,$A$5:$A$41,$X5))</f>
        <v>1.0039161906172593</v>
      </c>
      <c r="AB5" s="164">
        <f t="shared" ref="AB5:AB16" si="0">EXP(SUMIFS(O$5:O$41,$A$5:$A$41,$X5))</f>
        <v>1.0037112326220874</v>
      </c>
    </row>
    <row r="6" spans="1:28" x14ac:dyDescent="0.25">
      <c r="A6" s="38" t="s">
        <v>287</v>
      </c>
      <c r="B6" s="38" t="s">
        <v>310</v>
      </c>
      <c r="C6" s="19">
        <f>D5+1</f>
        <v>44939</v>
      </c>
      <c r="D6" s="4">
        <v>44957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44282194.192999989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44384540.723000005</v>
      </c>
      <c r="H6" s="5" t="s">
        <v>11</v>
      </c>
      <c r="I6" s="5">
        <f>-SUMIFS('SOC Detail Expenses'!S:S,'SOC Detail Expenses'!K:K,USG!B6)</f>
        <v>4488.18</v>
      </c>
      <c r="J6" s="41">
        <f>-SUMIFS('SOC Detail Mgmt Fees'!S:S,'SOC Detail Mgmt Fees'!K:K,USG!B6)</f>
        <v>477.75000000000045</v>
      </c>
      <c r="K6" s="20">
        <f>-SUMIFS('SOC Detail Mgmt Fees'!S:S,'SOC Detail Mgmt Fees'!K:K,USG!B6,'SOC Detail Mgmt Fees'!R:R,USG!$K$1)</f>
        <v>4557.34</v>
      </c>
      <c r="L6" s="163">
        <f>SUM(G6,I6,J6)/E6</f>
        <v>1.0024233772051201</v>
      </c>
      <c r="M6" s="163">
        <f t="shared" ref="M6:M14" si="1">G6/E6</f>
        <v>1.0023112343881142</v>
      </c>
      <c r="N6" s="163">
        <f>LN(L6)</f>
        <v>2.4204455619438524E-3</v>
      </c>
      <c r="O6" s="163">
        <f t="shared" ref="O6:O14" si="2">LN(M6)</f>
        <v>2.3085675941825869E-3</v>
      </c>
      <c r="P6" s="2"/>
      <c r="Q6" s="31"/>
      <c r="R6" s="58">
        <f t="shared" ref="R6:R31" si="3">+G6/E6-1</f>
        <v>2.3112343881142028E-3</v>
      </c>
      <c r="S6" s="59">
        <f t="shared" ref="S6:S31" si="4">(J6+I6)/E6</f>
        <v>1.1214281700577975E-4</v>
      </c>
      <c r="T6" s="52">
        <f>(K6+I6)/E6</f>
        <v>2.0426991401049165E-4</v>
      </c>
      <c r="U6" s="47">
        <f t="shared" ref="U6:U31" si="5">+G6-E6+J6+I6</f>
        <v>107312.46000001609</v>
      </c>
      <c r="V6" s="24">
        <f t="shared" ref="V6:V31" si="6">+U6/E6</f>
        <v>2.4233772051200607E-3</v>
      </c>
      <c r="X6" t="s">
        <v>288</v>
      </c>
      <c r="Y6" s="45">
        <f t="shared" ref="Y6:Z16" si="7">AA6-1</f>
        <v>3.6810709673631425E-3</v>
      </c>
      <c r="Z6" s="45">
        <f t="shared" si="7"/>
        <v>3.5749708961168025E-3</v>
      </c>
      <c r="AA6" s="164">
        <f t="shared" ref="AA6:AA16" si="8">EXP(SUMIFS(N$5:N$41,$A$5:$A$41,$X6))</f>
        <v>1.0036810709673631</v>
      </c>
      <c r="AB6" s="164">
        <f t="shared" si="0"/>
        <v>1.0035749708961168</v>
      </c>
    </row>
    <row r="7" spans="1:28" x14ac:dyDescent="0.25">
      <c r="A7" s="38" t="s">
        <v>288</v>
      </c>
      <c r="B7" s="38" t="s">
        <v>308</v>
      </c>
      <c r="C7" s="19">
        <f t="shared" ref="C7:C10" si="9">D6+1</f>
        <v>44958</v>
      </c>
      <c r="D7" s="4">
        <v>44966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44384540.723000005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44433020.593000002</v>
      </c>
      <c r="H7" s="5" t="s">
        <v>11</v>
      </c>
      <c r="I7" s="5">
        <f>-SUMIFS('SOC Detail Expenses'!S:S,'SOC Detail Expenses'!K:K,USG!B7)</f>
        <v>2125.9799999999996</v>
      </c>
      <c r="J7" s="41">
        <f>-SUMIFS('SOC Detail Mgmt Fees'!S:S,'SOC Detail Mgmt Fees'!K:K,USG!B7)</f>
        <v>220.00999999999979</v>
      </c>
      <c r="K7" s="20">
        <f>-SUMIFS('SOC Detail Mgmt Fees'!S:S,'SOC Detail Mgmt Fees'!K:K,USG!B7,'SOC Detail Mgmt Fees'!R:R,USG!$K$1)</f>
        <v>2158.7399999999998</v>
      </c>
      <c r="L7" s="163">
        <f>SUM(G7,I7,J7)/E7</f>
        <v>1.0011451252884915</v>
      </c>
      <c r="M7" s="163">
        <f t="shared" si="1"/>
        <v>1.0010922692723703</v>
      </c>
      <c r="N7" s="163">
        <f>LN(L7)</f>
        <v>1.1444701326376863E-3</v>
      </c>
      <c r="O7" s="163">
        <f t="shared" si="2"/>
        <v>1.09167318031113E-3</v>
      </c>
      <c r="P7" s="2"/>
      <c r="Q7" s="31"/>
      <c r="R7" s="58">
        <f t="shared" si="3"/>
        <v>1.092269272370272E-3</v>
      </c>
      <c r="S7" s="59">
        <f t="shared" si="4"/>
        <v>5.285601612149409E-5</v>
      </c>
      <c r="T7" s="52">
        <f t="shared" ref="T7:T31" si="10">(K7+I7)/E7</f>
        <v>9.6536314901635636E-5</v>
      </c>
      <c r="U7" s="47">
        <f t="shared" si="5"/>
        <v>50825.859999997323</v>
      </c>
      <c r="V7" s="24">
        <f t="shared" si="6"/>
        <v>1.1451252884917076E-3</v>
      </c>
      <c r="X7" t="s">
        <v>289</v>
      </c>
      <c r="Y7" s="45">
        <f t="shared" si="7"/>
        <v>4.2403687022891656E-3</v>
      </c>
      <c r="Z7" s="45">
        <f t="shared" si="7"/>
        <v>4.063196215779552E-3</v>
      </c>
      <c r="AA7" s="164">
        <f t="shared" si="8"/>
        <v>1.0042403687022892</v>
      </c>
      <c r="AB7" s="164">
        <f t="shared" si="0"/>
        <v>1.0040631962157796</v>
      </c>
    </row>
    <row r="8" spans="1:28" x14ac:dyDescent="0.25">
      <c r="A8" s="38" t="s">
        <v>288</v>
      </c>
      <c r="B8" s="38" t="s">
        <v>306</v>
      </c>
      <c r="C8" s="19">
        <f t="shared" si="9"/>
        <v>44967</v>
      </c>
      <c r="D8" s="4">
        <v>44985</v>
      </c>
      <c r="E8" s="6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</f>
        <v>44362515.822999999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44472534.543000005</v>
      </c>
      <c r="H8" s="5" t="s">
        <v>11</v>
      </c>
      <c r="I8" s="5">
        <f>-SUMIFS('SOC Detail Expenses'!S:S,'SOC Detail Expenses'!K:K,USG!B8)</f>
        <v>2652.59</v>
      </c>
      <c r="J8" s="41">
        <f>-SUMIFS('SOC Detail Mgmt Fees'!S:S,'SOC Detail Mgmt Fees'!K:K,USG!B8)</f>
        <v>-299.06000000000012</v>
      </c>
      <c r="K8" s="20">
        <f>-SUMIFS('SOC Detail Mgmt Fees'!S:S,'SOC Detail Mgmt Fees'!K:K,USG!B8,'SOC Detail Mgmt Fees'!R:R,USG!$K$1)</f>
        <v>4565.51</v>
      </c>
      <c r="L8" s="163">
        <f>SUM(G8,I8,J8)/E8</f>
        <v>1.0025330450249565</v>
      </c>
      <c r="M8" s="163">
        <f t="shared" si="1"/>
        <v>1.0024799928038113</v>
      </c>
      <c r="N8" s="163">
        <f>LN(L8)</f>
        <v>2.529842273742553E-3</v>
      </c>
      <c r="O8" s="163">
        <f t="shared" si="2"/>
        <v>2.4769226965061894E-3</v>
      </c>
      <c r="P8" s="2"/>
      <c r="Q8" s="31"/>
      <c r="R8" s="58">
        <f t="shared" si="3"/>
        <v>2.4799928038112817E-3</v>
      </c>
      <c r="S8" s="59">
        <f t="shared" si="4"/>
        <v>5.3052221145217359E-5</v>
      </c>
      <c r="T8" s="52">
        <f t="shared" si="10"/>
        <v>1.6270718344286813E-4</v>
      </c>
      <c r="U8" s="47">
        <f t="shared" si="5"/>
        <v>112372.25000000626</v>
      </c>
      <c r="V8" s="24">
        <f t="shared" si="6"/>
        <v>2.5330450249565475E-3</v>
      </c>
      <c r="X8" t="s">
        <v>290</v>
      </c>
      <c r="Y8" s="45">
        <f t="shared" si="7"/>
        <v>0</v>
      </c>
      <c r="Z8" s="45">
        <f t="shared" si="7"/>
        <v>0</v>
      </c>
      <c r="AA8" s="164">
        <f t="shared" si="8"/>
        <v>1</v>
      </c>
      <c r="AB8" s="164">
        <f t="shared" si="0"/>
        <v>1</v>
      </c>
    </row>
    <row r="9" spans="1:28" x14ac:dyDescent="0.25">
      <c r="A9" s="38" t="s">
        <v>289</v>
      </c>
      <c r="B9" s="38" t="s">
        <v>382</v>
      </c>
      <c r="C9" s="19">
        <f t="shared" si="9"/>
        <v>44986</v>
      </c>
      <c r="D9" s="4">
        <v>44994</v>
      </c>
      <c r="E9" s="6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</f>
        <v>44472534.543000005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44523081.313000001</v>
      </c>
      <c r="H9" s="5" t="s">
        <v>11</v>
      </c>
      <c r="I9" s="5">
        <f>-SUMIFS('SOC Detail Expenses'!S:S,'SOC Detail Expenses'!K:K,USG!B9)</f>
        <v>1256.4899999999998</v>
      </c>
      <c r="J9" s="41">
        <f>-SUMIFS('SOC Detail Mgmt Fees'!S:S,'SOC Detail Mgmt Fees'!K:K,USG!B9)</f>
        <v>2188.4899999999998</v>
      </c>
      <c r="K9" s="20">
        <f>-SUMIFS('SOC Detail Mgmt Fees'!S:S,'SOC Detail Mgmt Fees'!K:K,USG!B9,'SOC Detail Mgmt Fees'!R:R,USG!$K$1)</f>
        <v>2162.61</v>
      </c>
      <c r="L9" s="163">
        <f>SUM(G9,I9,J9)/E9</f>
        <v>1.0012140470642121</v>
      </c>
      <c r="M9" s="163">
        <f t="shared" si="1"/>
        <v>1.001136583972994</v>
      </c>
      <c r="N9" s="163">
        <f>LN(L9)</f>
        <v>1.2133107049979749E-3</v>
      </c>
      <c r="O9" s="163">
        <f t="shared" si="2"/>
        <v>1.1359385504351523E-3</v>
      </c>
      <c r="P9" s="2"/>
      <c r="Q9" s="31"/>
      <c r="R9" s="58">
        <f t="shared" si="3"/>
        <v>1.1365839729939875E-3</v>
      </c>
      <c r="S9" s="59">
        <f t="shared" si="4"/>
        <v>7.7463091217998528E-5</v>
      </c>
      <c r="T9" s="52">
        <f t="shared" si="10"/>
        <v>7.6881159014989569E-5</v>
      </c>
      <c r="U9" s="47">
        <f t="shared" si="5"/>
        <v>53991.749999995824</v>
      </c>
      <c r="V9" s="24">
        <f t="shared" si="6"/>
        <v>1.2140470642119979E-3</v>
      </c>
      <c r="X9" t="s">
        <v>291</v>
      </c>
      <c r="Y9" s="45">
        <f t="shared" si="7"/>
        <v>0</v>
      </c>
      <c r="Z9" s="45">
        <f t="shared" si="7"/>
        <v>0</v>
      </c>
      <c r="AA9" s="164">
        <f t="shared" si="8"/>
        <v>1</v>
      </c>
      <c r="AB9" s="164">
        <f t="shared" si="0"/>
        <v>1</v>
      </c>
    </row>
    <row r="10" spans="1:28" x14ac:dyDescent="0.25">
      <c r="A10" s="38" t="s">
        <v>289</v>
      </c>
      <c r="B10" s="38" t="s">
        <v>384</v>
      </c>
      <c r="C10" s="19">
        <f t="shared" si="9"/>
        <v>44995</v>
      </c>
      <c r="D10" s="4">
        <v>45016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44373159.783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44502875.383000001</v>
      </c>
      <c r="H10" s="5" t="s">
        <v>11</v>
      </c>
      <c r="I10" s="5">
        <f>-SUMIFS('SOC Detail Expenses'!S:S,'SOC Detail Expenses'!K:K,USG!B10)</f>
        <v>2989.58</v>
      </c>
      <c r="J10" s="41">
        <f>-SUMIFS('SOC Detail Mgmt Fees'!S:S,'SOC Detail Mgmt Fees'!K:K,USG!B10)</f>
        <v>1419.4399999999998</v>
      </c>
      <c r="K10" s="20">
        <f>-SUMIFS('SOC Detail Mgmt Fees'!S:S,'SOC Detail Mgmt Fees'!K:K,USG!B10,'SOC Detail Mgmt Fees'!R:R,USG!$K$1)</f>
        <v>5287.7</v>
      </c>
      <c r="L10" s="163">
        <f>SUM(G10,I10,J10)/E10</f>
        <v>1.0030226519962948</v>
      </c>
      <c r="M10" s="163">
        <f t="shared" si="1"/>
        <v>1.0029232896785885</v>
      </c>
      <c r="N10" s="163">
        <f>LN(L10)</f>
        <v>3.0180929683424093E-3</v>
      </c>
      <c r="O10" s="163">
        <f t="shared" si="2"/>
        <v>2.9190251762117249E-3</v>
      </c>
      <c r="P10" s="2"/>
      <c r="Q10" s="31"/>
      <c r="R10" s="58">
        <f t="shared" si="3"/>
        <v>2.9232896785884588E-3</v>
      </c>
      <c r="S10" s="59">
        <f t="shared" si="4"/>
        <v>9.9362317706505975E-5</v>
      </c>
      <c r="T10" s="52">
        <f t="shared" si="10"/>
        <v>1.8653798919163617E-4</v>
      </c>
      <c r="U10" s="47">
        <f t="shared" si="5"/>
        <v>134124.62000000148</v>
      </c>
      <c r="V10" s="24">
        <f t="shared" si="6"/>
        <v>3.0226519962949891E-3</v>
      </c>
      <c r="X10" t="s">
        <v>292</v>
      </c>
      <c r="Y10" s="45">
        <f t="shared" si="7"/>
        <v>0</v>
      </c>
      <c r="Z10" s="45">
        <f t="shared" si="7"/>
        <v>0</v>
      </c>
      <c r="AA10" s="164">
        <f t="shared" si="8"/>
        <v>1</v>
      </c>
      <c r="AB10" s="164">
        <f t="shared" si="0"/>
        <v>1</v>
      </c>
    </row>
    <row r="11" spans="1:28" x14ac:dyDescent="0.25">
      <c r="A11" s="38"/>
      <c r="B11" s="38"/>
      <c r="C11" s="19"/>
      <c r="D11" s="4"/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0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0</v>
      </c>
      <c r="H11" s="5" t="s">
        <v>11</v>
      </c>
      <c r="I11" s="5">
        <f>-SUMIFS('SOC Detail Expenses'!S:S,'SOC Detail Expenses'!K:K,USG!B11)</f>
        <v>0</v>
      </c>
      <c r="J11" s="41">
        <f>-SUMIFS('SOC Detail Mgmt Fees'!S:S,'SOC Detail Mgmt Fees'!K:K,USG!B11)</f>
        <v>0</v>
      </c>
      <c r="K11" s="20">
        <f>-SUMIFS('SOC Detail Mgmt Fees'!S:S,'SOC Detail Mgmt Fees'!K:K,USG!B11,'SOC Detail Mgmt Fees'!R:R,USG!$K$1)</f>
        <v>0</v>
      </c>
      <c r="L11" s="163"/>
      <c r="M11" s="163"/>
      <c r="N11" s="163"/>
      <c r="O11" s="163"/>
      <c r="P11" s="2"/>
      <c r="Q11" s="31"/>
      <c r="R11" s="58" t="e">
        <f t="shared" si="3"/>
        <v>#DIV/0!</v>
      </c>
      <c r="S11" s="59" t="e">
        <f t="shared" si="4"/>
        <v>#DIV/0!</v>
      </c>
      <c r="T11" s="52" t="e">
        <f t="shared" si="10"/>
        <v>#DIV/0!</v>
      </c>
      <c r="U11" s="47">
        <f t="shared" si="5"/>
        <v>0</v>
      </c>
      <c r="V11" s="24" t="e">
        <f t="shared" si="6"/>
        <v>#DIV/0!</v>
      </c>
      <c r="X11" t="s">
        <v>293</v>
      </c>
      <c r="Y11" s="45">
        <f t="shared" si="7"/>
        <v>0</v>
      </c>
      <c r="Z11" s="45">
        <f t="shared" si="7"/>
        <v>0</v>
      </c>
      <c r="AA11" s="164">
        <f t="shared" si="8"/>
        <v>1</v>
      </c>
      <c r="AB11" s="164">
        <f t="shared" si="0"/>
        <v>1</v>
      </c>
    </row>
    <row r="12" spans="1:28" x14ac:dyDescent="0.25">
      <c r="A12" s="38"/>
      <c r="B12" s="39"/>
      <c r="C12" s="19"/>
      <c r="D12" s="4"/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0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0</v>
      </c>
      <c r="H12" s="5" t="s">
        <v>11</v>
      </c>
      <c r="I12" s="5">
        <f>-SUMIFS('SOC Detail Expenses'!S:S,'SOC Detail Expenses'!K:K,USG!B12)</f>
        <v>0</v>
      </c>
      <c r="J12" s="41">
        <f>-SUMIFS('SOC Detail Mgmt Fees'!S:S,'SOC Detail Mgmt Fees'!K:K,USG!B12)</f>
        <v>0</v>
      </c>
      <c r="K12" s="20">
        <f>-SUMIFS('SOC Detail Mgmt Fees'!S:S,'SOC Detail Mgmt Fees'!K:K,USG!B12,'SOC Detail Mgmt Fees'!R:R,USG!$K$1)</f>
        <v>0</v>
      </c>
      <c r="L12" s="163"/>
      <c r="M12" s="163"/>
      <c r="N12" s="163"/>
      <c r="O12" s="163"/>
      <c r="P12" s="2"/>
      <c r="Q12" s="31"/>
      <c r="R12" s="58" t="e">
        <f t="shared" si="3"/>
        <v>#DIV/0!</v>
      </c>
      <c r="S12" s="59" t="e">
        <f t="shared" si="4"/>
        <v>#DIV/0!</v>
      </c>
      <c r="T12" s="52" t="e">
        <f t="shared" si="10"/>
        <v>#DIV/0!</v>
      </c>
      <c r="U12" s="47">
        <f t="shared" si="5"/>
        <v>0</v>
      </c>
      <c r="V12" s="24" t="e">
        <f t="shared" si="6"/>
        <v>#DIV/0!</v>
      </c>
      <c r="X12" t="s">
        <v>294</v>
      </c>
      <c r="Y12" s="45">
        <f t="shared" si="7"/>
        <v>0</v>
      </c>
      <c r="Z12" s="45">
        <f t="shared" si="7"/>
        <v>0</v>
      </c>
      <c r="AA12" s="164">
        <f t="shared" si="8"/>
        <v>1</v>
      </c>
      <c r="AB12" s="164">
        <f t="shared" si="0"/>
        <v>1</v>
      </c>
    </row>
    <row r="13" spans="1:28" x14ac:dyDescent="0.25">
      <c r="A13" s="38"/>
      <c r="B13" s="38"/>
      <c r="C13" s="19"/>
      <c r="D13" s="4"/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0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0</v>
      </c>
      <c r="H13" s="5" t="s">
        <v>11</v>
      </c>
      <c r="I13" s="5">
        <f>-SUMIFS('SOC Detail Expenses'!S:S,'SOC Detail Expenses'!K:K,USG!B13)</f>
        <v>0</v>
      </c>
      <c r="J13" s="41">
        <f>-SUMIFS('SOC Detail Mgmt Fees'!S:S,'SOC Detail Mgmt Fees'!K:K,USG!B13)</f>
        <v>0</v>
      </c>
      <c r="K13" s="20">
        <f>-SUMIFS('SOC Detail Mgmt Fees'!S:S,'SOC Detail Mgmt Fees'!K:K,USG!B13,'SOC Detail Mgmt Fees'!R:R,USG!$K$1)</f>
        <v>0</v>
      </c>
      <c r="L13" s="163"/>
      <c r="M13" s="163"/>
      <c r="N13" s="163"/>
      <c r="O13" s="163"/>
      <c r="P13" s="2">
        <v>0</v>
      </c>
      <c r="Q13" s="31"/>
      <c r="R13" s="58" t="e">
        <f t="shared" si="3"/>
        <v>#DIV/0!</v>
      </c>
      <c r="S13" s="59" t="e">
        <f t="shared" si="4"/>
        <v>#DIV/0!</v>
      </c>
      <c r="T13" s="52" t="e">
        <f t="shared" si="10"/>
        <v>#DIV/0!</v>
      </c>
      <c r="U13" s="47">
        <f t="shared" si="5"/>
        <v>0</v>
      </c>
      <c r="V13" s="24" t="e">
        <f t="shared" si="6"/>
        <v>#DIV/0!</v>
      </c>
      <c r="X13" t="s">
        <v>295</v>
      </c>
      <c r="Y13" s="45">
        <f t="shared" si="7"/>
        <v>0</v>
      </c>
      <c r="Z13" s="45">
        <f t="shared" si="7"/>
        <v>0</v>
      </c>
      <c r="AA13" s="164">
        <f t="shared" si="8"/>
        <v>1</v>
      </c>
      <c r="AB13" s="164">
        <f t="shared" si="0"/>
        <v>1</v>
      </c>
    </row>
    <row r="14" spans="1:28" x14ac:dyDescent="0.25">
      <c r="A14" s="38"/>
      <c r="B14" s="38"/>
      <c r="C14" s="19"/>
      <c r="D14" s="4"/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0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0</v>
      </c>
      <c r="H14" s="5" t="s">
        <v>11</v>
      </c>
      <c r="I14" s="5">
        <f>-SUMIFS('SOC Detail Expenses'!S:S,'SOC Detail Expenses'!K:K,USG!B14)</f>
        <v>0</v>
      </c>
      <c r="J14" s="41">
        <f>-SUMIFS('SOC Detail Mgmt Fees'!S:S,'SOC Detail Mgmt Fees'!K:K,USG!B14)</f>
        <v>0</v>
      </c>
      <c r="K14" s="20">
        <f>-SUMIFS('SOC Detail Mgmt Fees'!S:S,'SOC Detail Mgmt Fees'!K:K,USG!B14,'SOC Detail Mgmt Fees'!R:R,USG!$K$1)</f>
        <v>0</v>
      </c>
      <c r="L14" s="163"/>
      <c r="M14" s="163"/>
      <c r="N14" s="163"/>
      <c r="O14" s="163"/>
      <c r="P14" s="2"/>
      <c r="Q14" s="31"/>
      <c r="R14" s="58" t="e">
        <f t="shared" si="3"/>
        <v>#DIV/0!</v>
      </c>
      <c r="S14" s="59" t="e">
        <f t="shared" si="4"/>
        <v>#DIV/0!</v>
      </c>
      <c r="T14" s="52" t="e">
        <f t="shared" si="10"/>
        <v>#DIV/0!</v>
      </c>
      <c r="U14" s="47">
        <f t="shared" si="5"/>
        <v>0</v>
      </c>
      <c r="V14" s="24" t="e">
        <f t="shared" si="6"/>
        <v>#DIV/0!</v>
      </c>
      <c r="X14" t="s">
        <v>296</v>
      </c>
      <c r="Y14" s="45">
        <f t="shared" si="7"/>
        <v>0</v>
      </c>
      <c r="Z14" s="45">
        <f t="shared" si="7"/>
        <v>0</v>
      </c>
      <c r="AA14" s="164">
        <f t="shared" si="8"/>
        <v>1</v>
      </c>
      <c r="AB14" s="164">
        <f t="shared" si="0"/>
        <v>1</v>
      </c>
    </row>
    <row r="15" spans="1:28" x14ac:dyDescent="0.25">
      <c r="A15" s="38"/>
      <c r="B15" s="38"/>
      <c r="C15" s="19"/>
      <c r="D15" s="4"/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0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0</v>
      </c>
      <c r="H15" s="5" t="s">
        <v>11</v>
      </c>
      <c r="I15" s="5">
        <f>-SUMIFS('SOC Detail Expenses'!S:S,'SOC Detail Expenses'!K:K,USG!B15)</f>
        <v>0</v>
      </c>
      <c r="J15" s="41">
        <f>-SUMIFS('SOC Detail Mgmt Fees'!S:S,'SOC Detail Mgmt Fees'!K:K,USG!B15)</f>
        <v>0</v>
      </c>
      <c r="K15" s="20">
        <f>-SUMIFS('SOC Detail Mgmt Fees'!S:S,'SOC Detail Mgmt Fees'!K:K,USG!B15,'SOC Detail Mgmt Fees'!R:R,USG!$K$1)</f>
        <v>0</v>
      </c>
      <c r="L15" s="43"/>
      <c r="M15" s="43"/>
      <c r="O15" s="43"/>
      <c r="P15" s="2"/>
      <c r="Q15" s="31"/>
      <c r="R15" s="58" t="e">
        <f t="shared" si="3"/>
        <v>#DIV/0!</v>
      </c>
      <c r="S15" s="59" t="e">
        <f t="shared" si="4"/>
        <v>#DIV/0!</v>
      </c>
      <c r="T15" s="52" t="e">
        <f t="shared" si="10"/>
        <v>#DIV/0!</v>
      </c>
      <c r="U15" s="47">
        <f t="shared" si="5"/>
        <v>0</v>
      </c>
      <c r="V15" s="24" t="e">
        <f t="shared" si="6"/>
        <v>#DIV/0!</v>
      </c>
      <c r="X15" t="s">
        <v>297</v>
      </c>
      <c r="Y15" s="45">
        <f t="shared" si="7"/>
        <v>0</v>
      </c>
      <c r="Z15" s="45">
        <f t="shared" si="7"/>
        <v>0</v>
      </c>
      <c r="AA15" s="164">
        <f t="shared" si="8"/>
        <v>1</v>
      </c>
      <c r="AB15" s="164">
        <f t="shared" si="0"/>
        <v>1</v>
      </c>
    </row>
    <row r="16" spans="1:28" x14ac:dyDescent="0.25">
      <c r="A16" s="38"/>
      <c r="B16" s="38"/>
      <c r="C16" s="19"/>
      <c r="D16" s="4"/>
      <c r="E16" s="6">
        <f>SUMIFS('SOC Detail Cap Accts'!S:S,'SOC Detail Cap Accts'!K:K,USG!B16,'SOC Detail Cap Accts'!R:R,USG!$E$1)+SUMIFS('SOC Detail Cap Accts'!S:S,'SOC Detail Cap Accts'!K:K,USG!B16,'SOC Detail Cap Accts'!R:R,USG!$E$2)+SUMIFS('SOC Detail Cap Accts'!S:S,'SOC Detail Cap Accts'!K:K,USG!B16,'SOC Detail Cap Accts'!R:R,USG!$E$3)</f>
        <v>0</v>
      </c>
      <c r="F16" s="5" t="s">
        <v>11</v>
      </c>
      <c r="G16" s="6">
        <f>SUMIFS('SOC Detail Cap Accts'!S:S,'SOC Detail Cap Accts'!K:K,USG!B16,'SOC Detail Cap Accts'!R:R,USG!$G$1)-SUMIFS('SOC Detail Cap Accts'!S:S,'SOC Detail Cap Accts'!K:K,USG!B16,'SOC Detail Cap Accts'!R:R,USG!$G$2)</f>
        <v>0</v>
      </c>
      <c r="H16" s="5" t="s">
        <v>11</v>
      </c>
      <c r="I16" s="5">
        <f>-SUMIFS('SOC Detail Expenses'!S:S,'SOC Detail Expenses'!K:K,USG!B16)</f>
        <v>0</v>
      </c>
      <c r="J16" s="41">
        <f>-SUMIFS('SOC Detail Mgmt Fees'!S:S,'SOC Detail Mgmt Fees'!K:K,USG!B16)</f>
        <v>0</v>
      </c>
      <c r="K16" s="20">
        <f>-SUMIFS('SOC Detail Mgmt Fees'!S:S,'SOC Detail Mgmt Fees'!K:K,USG!B16,'SOC Detail Mgmt Fees'!R:R,USG!$K$1)</f>
        <v>0</v>
      </c>
      <c r="L16" s="43"/>
      <c r="M16" s="43"/>
      <c r="O16" s="43"/>
      <c r="P16" s="2"/>
      <c r="Q16" s="31"/>
      <c r="R16" s="58" t="e">
        <f t="shared" si="3"/>
        <v>#DIV/0!</v>
      </c>
      <c r="S16" s="59" t="e">
        <f t="shared" si="4"/>
        <v>#DIV/0!</v>
      </c>
      <c r="T16" s="52" t="e">
        <f t="shared" si="10"/>
        <v>#DIV/0!</v>
      </c>
      <c r="U16" s="47">
        <f t="shared" si="5"/>
        <v>0</v>
      </c>
      <c r="V16" s="24" t="e">
        <f t="shared" si="6"/>
        <v>#DIV/0!</v>
      </c>
      <c r="X16" t="s">
        <v>298</v>
      </c>
      <c r="Y16" s="45">
        <f t="shared" si="7"/>
        <v>0</v>
      </c>
      <c r="Z16" s="45">
        <f t="shared" si="7"/>
        <v>0</v>
      </c>
      <c r="AA16" s="164">
        <f t="shared" si="8"/>
        <v>1</v>
      </c>
      <c r="AB16" s="164">
        <f t="shared" si="0"/>
        <v>1</v>
      </c>
    </row>
    <row r="17" spans="1:24" x14ac:dyDescent="0.25">
      <c r="A17" s="38"/>
      <c r="B17" s="38"/>
      <c r="C17" s="19"/>
      <c r="D17" s="4"/>
      <c r="E17" s="6">
        <f>SUMIFS('SOC Detail Cap Accts'!S:S,'SOC Detail Cap Accts'!K:K,USG!B17,'SOC Detail Cap Accts'!R:R,USG!$E$1)+SUMIFS('SOC Detail Cap Accts'!S:S,'SOC Detail Cap Accts'!K:K,USG!B17,'SOC Detail Cap Accts'!R:R,USG!$E$2)+SUMIFS('SOC Detail Cap Accts'!S:S,'SOC Detail Cap Accts'!K:K,USG!B17,'SOC Detail Cap Accts'!R:R,USG!$E$3)</f>
        <v>0</v>
      </c>
      <c r="F17" s="5" t="s">
        <v>11</v>
      </c>
      <c r="G17" s="6">
        <f>SUMIFS('SOC Detail Cap Accts'!S:S,'SOC Detail Cap Accts'!K:K,USG!B17,'SOC Detail Cap Accts'!R:R,USG!$G$1)-SUMIFS('SOC Detail Cap Accts'!S:S,'SOC Detail Cap Accts'!K:K,USG!B17,'SOC Detail Cap Accts'!R:R,USG!$G$2)</f>
        <v>0</v>
      </c>
      <c r="H17" s="5" t="s">
        <v>11</v>
      </c>
      <c r="I17" s="5">
        <f>-SUMIFS('SOC Detail Expenses'!S:S,'SOC Detail Expenses'!K:K,USG!B17)</f>
        <v>0</v>
      </c>
      <c r="J17" s="41">
        <f>-SUMIFS('SOC Detail Mgmt Fees'!S:S,'SOC Detail Mgmt Fees'!K:K,USG!B17)</f>
        <v>0</v>
      </c>
      <c r="K17" s="20">
        <f>-SUMIFS('SOC Detail Mgmt Fees'!S:S,'SOC Detail Mgmt Fees'!K:K,USG!B17,'SOC Detail Mgmt Fees'!R:R,USG!$K$1)</f>
        <v>0</v>
      </c>
      <c r="L17" s="43"/>
      <c r="M17" s="163"/>
      <c r="O17" s="43"/>
      <c r="P17" s="2"/>
      <c r="Q17" s="31"/>
      <c r="R17" s="58" t="e">
        <f t="shared" si="3"/>
        <v>#DIV/0!</v>
      </c>
      <c r="S17" s="59" t="e">
        <f t="shared" si="4"/>
        <v>#DIV/0!</v>
      </c>
      <c r="T17" s="52" t="e">
        <f t="shared" si="10"/>
        <v>#DIV/0!</v>
      </c>
      <c r="U17" s="47">
        <f t="shared" si="5"/>
        <v>0</v>
      </c>
      <c r="V17" s="24" t="e">
        <f t="shared" si="6"/>
        <v>#DIV/0!</v>
      </c>
    </row>
    <row r="18" spans="1:24" x14ac:dyDescent="0.25">
      <c r="A18" s="38"/>
      <c r="B18" s="38"/>
      <c r="C18" s="19"/>
      <c r="D18" s="4"/>
      <c r="E18" s="6">
        <f>SUMIFS('SOC Detail Cap Accts'!S:S,'SOC Detail Cap Accts'!K:K,USG!B18,'SOC Detail Cap Accts'!R:R,USG!$E$1)+SUMIFS('SOC Detail Cap Accts'!S:S,'SOC Detail Cap Accts'!K:K,USG!B18,'SOC Detail Cap Accts'!R:R,USG!$E$2)+SUMIFS('SOC Detail Cap Accts'!S:S,'SOC Detail Cap Accts'!K:K,USG!B18,'SOC Detail Cap Accts'!R:R,USG!$E$3)</f>
        <v>0</v>
      </c>
      <c r="F18" s="5" t="s">
        <v>11</v>
      </c>
      <c r="G18" s="6">
        <f>SUMIFS('SOC Detail Cap Accts'!S:S,'SOC Detail Cap Accts'!K:K,USG!B18,'SOC Detail Cap Accts'!R:R,USG!$G$1)-SUMIFS('SOC Detail Cap Accts'!S:S,'SOC Detail Cap Accts'!K:K,USG!B18,'SOC Detail Cap Accts'!R:R,USG!$G$2)</f>
        <v>0</v>
      </c>
      <c r="H18" s="5" t="s">
        <v>11</v>
      </c>
      <c r="I18" s="5">
        <f>-SUMIFS('SOC Detail Expenses'!S:S,'SOC Detail Expenses'!K:K,USG!B18)</f>
        <v>0</v>
      </c>
      <c r="J18" s="41">
        <f>-SUMIFS('SOC Detail Mgmt Fees'!S:S,'SOC Detail Mgmt Fees'!K:K,USG!B18)</f>
        <v>0</v>
      </c>
      <c r="K18" s="20">
        <f>-SUMIFS('SOC Detail Mgmt Fees'!S:S,'SOC Detail Mgmt Fees'!K:K,USG!B18,'SOC Detail Mgmt Fees'!R:R,USG!$K$1)</f>
        <v>0</v>
      </c>
      <c r="L18" s="43"/>
      <c r="M18" s="43"/>
      <c r="O18" s="43"/>
      <c r="P18" s="2"/>
      <c r="Q18" s="31"/>
      <c r="R18" s="58" t="e">
        <f t="shared" si="3"/>
        <v>#DIV/0!</v>
      </c>
      <c r="S18" s="59" t="e">
        <f t="shared" si="4"/>
        <v>#DIV/0!</v>
      </c>
      <c r="T18" s="52" t="e">
        <f t="shared" si="10"/>
        <v>#DIV/0!</v>
      </c>
      <c r="U18" s="47">
        <f t="shared" si="5"/>
        <v>0</v>
      </c>
      <c r="V18" s="24" t="e">
        <f t="shared" si="6"/>
        <v>#DIV/0!</v>
      </c>
    </row>
    <row r="19" spans="1:24" x14ac:dyDescent="0.25">
      <c r="A19" s="38"/>
      <c r="B19" s="38"/>
      <c r="C19" s="19"/>
      <c r="D19" s="4"/>
      <c r="E19" s="6">
        <f>SUMIFS('SOC Detail Cap Accts'!S:S,'SOC Detail Cap Accts'!K:K,USG!B19,'SOC Detail Cap Accts'!R:R,USG!$E$1)+SUMIFS('SOC Detail Cap Accts'!S:S,'SOC Detail Cap Accts'!K:K,USG!B19,'SOC Detail Cap Accts'!R:R,USG!$E$2)+SUMIFS('SOC Detail Cap Accts'!S:S,'SOC Detail Cap Accts'!K:K,USG!B19,'SOC Detail Cap Accts'!R:R,USG!$E$3)</f>
        <v>0</v>
      </c>
      <c r="F19" s="5" t="s">
        <v>11</v>
      </c>
      <c r="G19" s="6">
        <f>SUMIFS('SOC Detail Cap Accts'!S:S,'SOC Detail Cap Accts'!K:K,USG!B19,'SOC Detail Cap Accts'!R:R,USG!$G$1)-SUMIFS('SOC Detail Cap Accts'!S:S,'SOC Detail Cap Accts'!K:K,USG!B19,'SOC Detail Cap Accts'!R:R,USG!$G$2)</f>
        <v>0</v>
      </c>
      <c r="H19" s="5" t="s">
        <v>11</v>
      </c>
      <c r="I19" s="5">
        <f>-SUMIFS('SOC Detail Expenses'!S:S,'SOC Detail Expenses'!K:K,USG!B19)</f>
        <v>0</v>
      </c>
      <c r="J19" s="41">
        <f>-SUMIFS('SOC Detail Mgmt Fees'!S:S,'SOC Detail Mgmt Fees'!K:K,USG!B19)</f>
        <v>0</v>
      </c>
      <c r="K19" s="20">
        <f>-SUMIFS('SOC Detail Mgmt Fees'!S:S,'SOC Detail Mgmt Fees'!K:K,USG!B19,'SOC Detail Mgmt Fees'!R:R,USG!$K$1)</f>
        <v>0</v>
      </c>
      <c r="L19" s="43"/>
      <c r="M19" s="43"/>
      <c r="O19" s="43"/>
      <c r="P19" s="2"/>
      <c r="Q19" s="31"/>
      <c r="R19" s="58" t="e">
        <f t="shared" si="3"/>
        <v>#DIV/0!</v>
      </c>
      <c r="S19" s="59" t="e">
        <f t="shared" si="4"/>
        <v>#DIV/0!</v>
      </c>
      <c r="T19" s="52" t="e">
        <f t="shared" si="10"/>
        <v>#DIV/0!</v>
      </c>
      <c r="U19" s="47">
        <f t="shared" si="5"/>
        <v>0</v>
      </c>
      <c r="V19" s="24" t="e">
        <f t="shared" si="6"/>
        <v>#DIV/0!</v>
      </c>
    </row>
    <row r="20" spans="1:24" x14ac:dyDescent="0.25">
      <c r="A20" s="38"/>
      <c r="B20" s="38"/>
      <c r="C20" s="19"/>
      <c r="D20" s="4"/>
      <c r="E20" s="6">
        <f>SUMIFS('SOC Detail Cap Accts'!S:S,'SOC Detail Cap Accts'!K:K,USG!B20,'SOC Detail Cap Accts'!R:R,USG!$E$1)+SUMIFS('SOC Detail Cap Accts'!S:S,'SOC Detail Cap Accts'!K:K,USG!B20,'SOC Detail Cap Accts'!R:R,USG!$E$2)+SUMIFS('SOC Detail Cap Accts'!S:S,'SOC Detail Cap Accts'!K:K,USG!B20,'SOC Detail Cap Accts'!R:R,USG!$E$3)</f>
        <v>0</v>
      </c>
      <c r="F20" s="5" t="s">
        <v>11</v>
      </c>
      <c r="G20" s="6">
        <f>SUMIFS('SOC Detail Cap Accts'!S:S,'SOC Detail Cap Accts'!K:K,USG!B20,'SOC Detail Cap Accts'!R:R,USG!$G$1)-SUMIFS('SOC Detail Cap Accts'!S:S,'SOC Detail Cap Accts'!K:K,USG!B20,'SOC Detail Cap Accts'!R:R,USG!$G$2)</f>
        <v>0</v>
      </c>
      <c r="H20" s="5" t="s">
        <v>11</v>
      </c>
      <c r="I20" s="5">
        <f>-SUMIFS('SOC Detail Expenses'!S:S,'SOC Detail Expenses'!K:K,USG!B20)</f>
        <v>0</v>
      </c>
      <c r="J20" s="41">
        <f>-SUMIFS('SOC Detail Mgmt Fees'!S:S,'SOC Detail Mgmt Fees'!K:K,USG!B20)</f>
        <v>0</v>
      </c>
      <c r="K20" s="20">
        <f>-SUMIFS('SOC Detail Mgmt Fees'!S:S,'SOC Detail Mgmt Fees'!K:K,USG!B20,'SOC Detail Mgmt Fees'!R:R,USG!$K$1)</f>
        <v>0</v>
      </c>
      <c r="L20" s="43"/>
      <c r="M20" s="43"/>
      <c r="O20" s="43"/>
      <c r="P20" s="2"/>
      <c r="Q20" s="31"/>
      <c r="R20" s="58" t="e">
        <f t="shared" si="3"/>
        <v>#DIV/0!</v>
      </c>
      <c r="S20" s="59" t="e">
        <f t="shared" si="4"/>
        <v>#DIV/0!</v>
      </c>
      <c r="T20" s="52" t="e">
        <f t="shared" si="10"/>
        <v>#DIV/0!</v>
      </c>
      <c r="U20" s="47">
        <f t="shared" si="5"/>
        <v>0</v>
      </c>
      <c r="V20" s="24" t="e">
        <f t="shared" si="6"/>
        <v>#DIV/0!</v>
      </c>
    </row>
    <row r="21" spans="1:24" x14ac:dyDescent="0.25">
      <c r="A21" s="38"/>
      <c r="B21" s="38"/>
      <c r="C21" s="19"/>
      <c r="D21" s="4"/>
      <c r="E21" s="6">
        <f>SUMIFS('SOC Detail Cap Accts'!S:S,'SOC Detail Cap Accts'!K:K,USG!B21,'SOC Detail Cap Accts'!R:R,USG!$E$1)+SUMIFS('SOC Detail Cap Accts'!S:S,'SOC Detail Cap Accts'!K:K,USG!B21,'SOC Detail Cap Accts'!R:R,USG!$E$2)+SUMIFS('SOC Detail Cap Accts'!S:S,'SOC Detail Cap Accts'!K:K,USG!B21,'SOC Detail Cap Accts'!R:R,USG!$E$3)</f>
        <v>0</v>
      </c>
      <c r="F21" s="5" t="s">
        <v>11</v>
      </c>
      <c r="G21" s="6">
        <f>SUMIFS('SOC Detail Cap Accts'!S:S,'SOC Detail Cap Accts'!K:K,USG!B21,'SOC Detail Cap Accts'!R:R,USG!$G$1)-SUMIFS('SOC Detail Cap Accts'!S:S,'SOC Detail Cap Accts'!K:K,USG!B21,'SOC Detail Cap Accts'!R:R,USG!$G$2)</f>
        <v>0</v>
      </c>
      <c r="H21" s="5" t="s">
        <v>11</v>
      </c>
      <c r="I21" s="5">
        <f>-SUMIFS('SOC Detail Expenses'!S:S,'SOC Detail Expenses'!K:K,USG!B21)</f>
        <v>0</v>
      </c>
      <c r="J21" s="41">
        <f>-SUMIFS('SOC Detail Mgmt Fees'!S:S,'SOC Detail Mgmt Fees'!K:K,USG!B21)</f>
        <v>0</v>
      </c>
      <c r="K21" s="20">
        <f>-SUMIFS('SOC Detail Mgmt Fees'!S:S,'SOC Detail Mgmt Fees'!K:K,USG!B21,'SOC Detail Mgmt Fees'!R:R,USG!$K$1)</f>
        <v>0</v>
      </c>
      <c r="L21" s="43"/>
      <c r="M21" s="43"/>
      <c r="O21" s="43"/>
      <c r="P21" s="2"/>
      <c r="Q21" s="31"/>
      <c r="R21" s="58" t="e">
        <f t="shared" si="3"/>
        <v>#DIV/0!</v>
      </c>
      <c r="S21" s="59" t="e">
        <f t="shared" si="4"/>
        <v>#DIV/0!</v>
      </c>
      <c r="T21" s="52" t="e">
        <f t="shared" si="10"/>
        <v>#DIV/0!</v>
      </c>
      <c r="U21" s="47">
        <f t="shared" si="5"/>
        <v>0</v>
      </c>
      <c r="V21" s="24" t="e">
        <f t="shared" si="6"/>
        <v>#DIV/0!</v>
      </c>
    </row>
    <row r="22" spans="1:24" x14ac:dyDescent="0.25">
      <c r="A22" s="38"/>
      <c r="B22" s="38"/>
      <c r="C22" s="19"/>
      <c r="D22" s="4"/>
      <c r="E22" s="6">
        <f>SUMIFS('SOC Detail Cap Accts'!S:S,'SOC Detail Cap Accts'!K:K,USG!B22,'SOC Detail Cap Accts'!R:R,USG!$E$1)+SUMIFS('SOC Detail Cap Accts'!S:S,'SOC Detail Cap Accts'!K:K,USG!B22,'SOC Detail Cap Accts'!R:R,USG!$E$2)+SUMIFS('SOC Detail Cap Accts'!S:S,'SOC Detail Cap Accts'!K:K,USG!B22,'SOC Detail Cap Accts'!R:R,USG!$E$3)</f>
        <v>0</v>
      </c>
      <c r="F22" s="5" t="s">
        <v>11</v>
      </c>
      <c r="G22" s="6">
        <f>SUMIFS('SOC Detail Cap Accts'!S:S,'SOC Detail Cap Accts'!K:K,USG!B22,'SOC Detail Cap Accts'!R:R,USG!$G$1)-SUMIFS('SOC Detail Cap Accts'!S:S,'SOC Detail Cap Accts'!K:K,USG!B22,'SOC Detail Cap Accts'!R:R,USG!$G$2)</f>
        <v>0</v>
      </c>
      <c r="H22" s="5" t="s">
        <v>11</v>
      </c>
      <c r="I22" s="5">
        <f>-SUMIFS('SOC Detail Expenses'!S:S,'SOC Detail Expenses'!K:K,USG!B22)</f>
        <v>0</v>
      </c>
      <c r="J22" s="41">
        <f>-SUMIFS('SOC Detail Mgmt Fees'!S:S,'SOC Detail Mgmt Fees'!K:K,USG!B22)</f>
        <v>0</v>
      </c>
      <c r="K22" s="20">
        <f>-SUMIFS('SOC Detail Mgmt Fees'!S:S,'SOC Detail Mgmt Fees'!K:K,USG!B22,'SOC Detail Mgmt Fees'!R:R,USG!$K$1)</f>
        <v>0</v>
      </c>
      <c r="L22" s="43"/>
      <c r="M22" s="43"/>
      <c r="O22" s="43"/>
      <c r="P22" s="2"/>
      <c r="Q22" s="31"/>
      <c r="R22" s="58" t="e">
        <f t="shared" si="3"/>
        <v>#DIV/0!</v>
      </c>
      <c r="S22" s="59" t="e">
        <f t="shared" si="4"/>
        <v>#DIV/0!</v>
      </c>
      <c r="T22" s="52" t="e">
        <f t="shared" si="10"/>
        <v>#DIV/0!</v>
      </c>
      <c r="U22" s="47">
        <f t="shared" si="5"/>
        <v>0</v>
      </c>
      <c r="V22" s="24" t="e">
        <f t="shared" si="6"/>
        <v>#DIV/0!</v>
      </c>
    </row>
    <row r="23" spans="1:24" x14ac:dyDescent="0.25">
      <c r="A23" s="38"/>
      <c r="B23" s="38"/>
      <c r="C23" s="19"/>
      <c r="D23" s="4"/>
      <c r="E23" s="6">
        <f>SUMIFS('SOC Detail Cap Accts'!S:S,'SOC Detail Cap Accts'!K:K,USG!B23,'SOC Detail Cap Accts'!R:R,USG!$E$1)+SUMIFS('SOC Detail Cap Accts'!S:S,'SOC Detail Cap Accts'!K:K,USG!B23,'SOC Detail Cap Accts'!R:R,USG!$E$2)+SUMIFS('SOC Detail Cap Accts'!S:S,'SOC Detail Cap Accts'!K:K,USG!B23,'SOC Detail Cap Accts'!R:R,USG!$E$3)</f>
        <v>0</v>
      </c>
      <c r="F23" s="5" t="s">
        <v>11</v>
      </c>
      <c r="G23" s="6">
        <f>SUMIFS('SOC Detail Cap Accts'!S:S,'SOC Detail Cap Accts'!K:K,USG!B23,'SOC Detail Cap Accts'!R:R,USG!$G$1)-SUMIFS('SOC Detail Cap Accts'!S:S,'SOC Detail Cap Accts'!K:K,USG!B23,'SOC Detail Cap Accts'!R:R,USG!$G$2)</f>
        <v>0</v>
      </c>
      <c r="H23" s="5" t="s">
        <v>11</v>
      </c>
      <c r="I23" s="5">
        <f>-SUMIFS('SOC Detail Expenses'!S:S,'SOC Detail Expenses'!K:K,USG!B23)</f>
        <v>0</v>
      </c>
      <c r="J23" s="41">
        <f>-SUMIFS('SOC Detail Mgmt Fees'!S:S,'SOC Detail Mgmt Fees'!K:K,USG!B23)</f>
        <v>0</v>
      </c>
      <c r="K23" s="20">
        <f>-SUMIFS('SOC Detail Mgmt Fees'!S:S,'SOC Detail Mgmt Fees'!K:K,USG!B23,'SOC Detail Mgmt Fees'!R:R,USG!$K$1)</f>
        <v>0</v>
      </c>
      <c r="L23" s="43"/>
      <c r="M23" s="43"/>
      <c r="O23" s="43"/>
      <c r="P23" s="2"/>
      <c r="Q23" s="31"/>
      <c r="R23" s="58" t="e">
        <f t="shared" si="3"/>
        <v>#DIV/0!</v>
      </c>
      <c r="S23" s="59" t="e">
        <f t="shared" si="4"/>
        <v>#DIV/0!</v>
      </c>
      <c r="T23" s="52" t="e">
        <f t="shared" si="10"/>
        <v>#DIV/0!</v>
      </c>
      <c r="U23" s="47">
        <f t="shared" si="5"/>
        <v>0</v>
      </c>
      <c r="V23" s="24" t="e">
        <f t="shared" si="6"/>
        <v>#DIV/0!</v>
      </c>
    </row>
    <row r="24" spans="1:24" x14ac:dyDescent="0.25">
      <c r="A24" s="38"/>
      <c r="B24" s="38"/>
      <c r="C24" s="19"/>
      <c r="D24" s="4"/>
      <c r="E24" s="6">
        <f>SUMIFS('SOC Detail Cap Accts'!S:S,'SOC Detail Cap Accts'!K:K,USG!B24,'SOC Detail Cap Accts'!R:R,USG!$E$1)+SUMIFS('SOC Detail Cap Accts'!S:S,'SOC Detail Cap Accts'!K:K,USG!B24,'SOC Detail Cap Accts'!R:R,USG!$E$2)+SUMIFS('SOC Detail Cap Accts'!S:S,'SOC Detail Cap Accts'!K:K,USG!B24,'SOC Detail Cap Accts'!R:R,USG!$E$3)</f>
        <v>0</v>
      </c>
      <c r="F24" s="5" t="s">
        <v>11</v>
      </c>
      <c r="G24" s="6">
        <f>SUMIFS('SOC Detail Cap Accts'!S:S,'SOC Detail Cap Accts'!K:K,USG!B24,'SOC Detail Cap Accts'!R:R,USG!$G$1)-SUMIFS('SOC Detail Cap Accts'!S:S,'SOC Detail Cap Accts'!K:K,USG!B24,'SOC Detail Cap Accts'!R:R,USG!$G$2)</f>
        <v>0</v>
      </c>
      <c r="H24" s="5" t="s">
        <v>11</v>
      </c>
      <c r="I24" s="5">
        <f>-SUMIFS('SOC Detail Expenses'!S:S,'SOC Detail Expenses'!K:K,USG!B24)</f>
        <v>0</v>
      </c>
      <c r="J24" s="41">
        <f>-SUMIFS('SOC Detail Mgmt Fees'!S:S,'SOC Detail Mgmt Fees'!K:K,USG!B24)</f>
        <v>0</v>
      </c>
      <c r="K24" s="20">
        <f>-SUMIFS('SOC Detail Mgmt Fees'!S:S,'SOC Detail Mgmt Fees'!K:K,USG!B24,'SOC Detail Mgmt Fees'!R:R,USG!$K$1)</f>
        <v>0</v>
      </c>
      <c r="L24" s="43"/>
      <c r="M24" s="43"/>
      <c r="O24" s="43"/>
      <c r="P24" s="2"/>
      <c r="Q24" s="31"/>
      <c r="R24" s="58" t="e">
        <f t="shared" si="3"/>
        <v>#DIV/0!</v>
      </c>
      <c r="S24" s="59" t="e">
        <f t="shared" si="4"/>
        <v>#DIV/0!</v>
      </c>
      <c r="T24" s="52" t="e">
        <f t="shared" si="10"/>
        <v>#DIV/0!</v>
      </c>
      <c r="U24" s="47">
        <f t="shared" si="5"/>
        <v>0</v>
      </c>
      <c r="V24" s="24" t="e">
        <f t="shared" si="6"/>
        <v>#DIV/0!</v>
      </c>
    </row>
    <row r="25" spans="1:24" x14ac:dyDescent="0.25">
      <c r="A25" s="38"/>
      <c r="B25" s="38"/>
      <c r="C25" s="19"/>
      <c r="D25" s="4"/>
      <c r="E25" s="6">
        <f>SUMIFS('SOC Detail Cap Accts'!S:S,'SOC Detail Cap Accts'!K:K,USG!B25,'SOC Detail Cap Accts'!R:R,USG!$E$1)+SUMIFS('SOC Detail Cap Accts'!S:S,'SOC Detail Cap Accts'!K:K,USG!B25,'SOC Detail Cap Accts'!R:R,USG!$E$2)+SUMIFS('SOC Detail Cap Accts'!S:S,'SOC Detail Cap Accts'!K:K,USG!B25,'SOC Detail Cap Accts'!R:R,USG!$E$3)</f>
        <v>0</v>
      </c>
      <c r="F25" s="5" t="s">
        <v>11</v>
      </c>
      <c r="G25" s="6">
        <f>SUMIFS('SOC Detail Cap Accts'!S:S,'SOC Detail Cap Accts'!K:K,USG!B25,'SOC Detail Cap Accts'!R:R,USG!$G$1)-SUMIFS('SOC Detail Cap Accts'!S:S,'SOC Detail Cap Accts'!K:K,USG!B25,'SOC Detail Cap Accts'!R:R,USG!$G$2)</f>
        <v>0</v>
      </c>
      <c r="H25" s="5" t="s">
        <v>11</v>
      </c>
      <c r="I25" s="5">
        <f>-SUMIFS('SOC Detail Expenses'!S:S,'SOC Detail Expenses'!K:K,USG!B25)</f>
        <v>0</v>
      </c>
      <c r="J25" s="41">
        <f>-SUMIFS('SOC Detail Mgmt Fees'!S:S,'SOC Detail Mgmt Fees'!K:K,USG!B25)</f>
        <v>0</v>
      </c>
      <c r="K25" s="20">
        <f>-SUMIFS('SOC Detail Mgmt Fees'!S:S,'SOC Detail Mgmt Fees'!K:K,USG!B25,'SOC Detail Mgmt Fees'!R:R,USG!$K$1)</f>
        <v>0</v>
      </c>
      <c r="L25" s="43"/>
      <c r="M25" s="43"/>
      <c r="O25" s="43"/>
      <c r="P25" s="2"/>
      <c r="Q25" s="31"/>
      <c r="R25" s="58" t="e">
        <f t="shared" si="3"/>
        <v>#DIV/0!</v>
      </c>
      <c r="S25" s="59" t="e">
        <f t="shared" si="4"/>
        <v>#DIV/0!</v>
      </c>
      <c r="T25" s="52" t="e">
        <f t="shared" si="10"/>
        <v>#DIV/0!</v>
      </c>
      <c r="U25" s="47">
        <f t="shared" si="5"/>
        <v>0</v>
      </c>
      <c r="V25" s="24" t="e">
        <f t="shared" si="6"/>
        <v>#DIV/0!</v>
      </c>
    </row>
    <row r="26" spans="1:24" x14ac:dyDescent="0.25">
      <c r="A26" s="38"/>
      <c r="B26" s="38"/>
      <c r="C26" s="19"/>
      <c r="D26" s="4"/>
      <c r="E26" s="6">
        <f>SUMIFS('SOC Detail Cap Accts'!S:S,'SOC Detail Cap Accts'!K:K,USG!B26,'SOC Detail Cap Accts'!R:R,USG!$E$1)+SUMIFS('SOC Detail Cap Accts'!S:S,'SOC Detail Cap Accts'!K:K,USG!B26,'SOC Detail Cap Accts'!R:R,USG!$E$2)+SUMIFS('SOC Detail Cap Accts'!S:S,'SOC Detail Cap Accts'!K:K,USG!B26,'SOC Detail Cap Accts'!R:R,USG!$E$3)</f>
        <v>0</v>
      </c>
      <c r="F26" s="5" t="s">
        <v>11</v>
      </c>
      <c r="G26" s="6">
        <f>SUMIFS('SOC Detail Cap Accts'!S:S,'SOC Detail Cap Accts'!K:K,USG!B26,'SOC Detail Cap Accts'!R:R,USG!$G$1)-SUMIFS('SOC Detail Cap Accts'!S:S,'SOC Detail Cap Accts'!K:K,USG!B26,'SOC Detail Cap Accts'!R:R,USG!$G$2)</f>
        <v>0</v>
      </c>
      <c r="H26" s="5" t="s">
        <v>11</v>
      </c>
      <c r="I26" s="5">
        <f>-SUMIFS('SOC Detail Expenses'!S:S,'SOC Detail Expenses'!K:K,USG!B26)</f>
        <v>0</v>
      </c>
      <c r="J26" s="41">
        <f>-SUMIFS('SOC Detail Mgmt Fees'!S:S,'SOC Detail Mgmt Fees'!K:K,USG!B26)</f>
        <v>0</v>
      </c>
      <c r="K26" s="20">
        <f>-SUMIFS('SOC Detail Mgmt Fees'!S:S,'SOC Detail Mgmt Fees'!K:K,USG!B26,'SOC Detail Mgmt Fees'!R:R,USG!$K$1)</f>
        <v>0</v>
      </c>
      <c r="L26" s="43"/>
      <c r="M26" s="43"/>
      <c r="O26" s="43"/>
      <c r="P26" s="2"/>
      <c r="Q26" s="31"/>
      <c r="R26" s="58" t="e">
        <f t="shared" si="3"/>
        <v>#DIV/0!</v>
      </c>
      <c r="S26" s="59" t="e">
        <f t="shared" si="4"/>
        <v>#DIV/0!</v>
      </c>
      <c r="T26" s="52" t="e">
        <f t="shared" si="10"/>
        <v>#DIV/0!</v>
      </c>
      <c r="U26" s="47">
        <f t="shared" si="5"/>
        <v>0</v>
      </c>
      <c r="V26" s="24" t="e">
        <f t="shared" si="6"/>
        <v>#DIV/0!</v>
      </c>
    </row>
    <row r="27" spans="1:24" x14ac:dyDescent="0.25">
      <c r="A27" s="38"/>
      <c r="B27" s="38"/>
      <c r="C27" s="19"/>
      <c r="D27" s="4"/>
      <c r="E27" s="6">
        <f>SUMIFS('SOC Detail Cap Accts'!S:S,'SOC Detail Cap Accts'!K:K,USG!B27,'SOC Detail Cap Accts'!R:R,USG!$E$1)+SUMIFS('SOC Detail Cap Accts'!S:S,'SOC Detail Cap Accts'!K:K,USG!B27,'SOC Detail Cap Accts'!R:R,USG!$E$2)+SUMIFS('SOC Detail Cap Accts'!S:S,'SOC Detail Cap Accts'!K:K,USG!B27,'SOC Detail Cap Accts'!R:R,USG!$E$3)</f>
        <v>0</v>
      </c>
      <c r="F27" s="5" t="s">
        <v>11</v>
      </c>
      <c r="G27" s="6">
        <f>SUMIFS('SOC Detail Cap Accts'!S:S,'SOC Detail Cap Accts'!K:K,USG!B27,'SOC Detail Cap Accts'!R:R,USG!$G$1)-SUMIFS('SOC Detail Cap Accts'!S:S,'SOC Detail Cap Accts'!K:K,USG!B27,'SOC Detail Cap Accts'!R:R,USG!$G$2)</f>
        <v>0</v>
      </c>
      <c r="H27" s="5" t="s">
        <v>11</v>
      </c>
      <c r="I27" s="5">
        <f>-SUMIFS('SOC Detail Expenses'!S:S,'SOC Detail Expenses'!K:K,USG!B27)</f>
        <v>0</v>
      </c>
      <c r="J27" s="41">
        <f>-SUMIFS('SOC Detail Mgmt Fees'!S:S,'SOC Detail Mgmt Fees'!K:K,USG!B27)</f>
        <v>0</v>
      </c>
      <c r="K27" s="20">
        <f>-SUMIFS('SOC Detail Mgmt Fees'!S:S,'SOC Detail Mgmt Fees'!K:K,USG!B27,'SOC Detail Mgmt Fees'!R:R,USG!$K$1)</f>
        <v>0</v>
      </c>
      <c r="L27" s="43"/>
      <c r="M27" s="43"/>
      <c r="O27" s="43"/>
      <c r="P27" s="2"/>
      <c r="Q27" s="31"/>
      <c r="R27" s="58" t="e">
        <f t="shared" si="3"/>
        <v>#DIV/0!</v>
      </c>
      <c r="S27" s="59" t="e">
        <f t="shared" si="4"/>
        <v>#DIV/0!</v>
      </c>
      <c r="T27" s="52" t="e">
        <f t="shared" si="10"/>
        <v>#DIV/0!</v>
      </c>
      <c r="U27" s="47">
        <f t="shared" si="5"/>
        <v>0</v>
      </c>
      <c r="V27" s="24" t="e">
        <f t="shared" si="6"/>
        <v>#DIV/0!</v>
      </c>
      <c r="W27" s="8"/>
      <c r="X27" s="9"/>
    </row>
    <row r="28" spans="1:24" x14ac:dyDescent="0.25">
      <c r="A28" s="38"/>
      <c r="B28" s="38"/>
      <c r="C28" s="19"/>
      <c r="D28" s="4"/>
      <c r="E28" s="6">
        <f>SUMIFS('SOC Detail Cap Accts'!S:S,'SOC Detail Cap Accts'!K:K,USG!B28,'SOC Detail Cap Accts'!R:R,USG!$E$1)+SUMIFS('SOC Detail Cap Accts'!S:S,'SOC Detail Cap Accts'!K:K,USG!B28,'SOC Detail Cap Accts'!R:R,USG!$E$2)+SUMIFS('SOC Detail Cap Accts'!S:S,'SOC Detail Cap Accts'!K:K,USG!B28,'SOC Detail Cap Accts'!R:R,USG!$E$3)</f>
        <v>0</v>
      </c>
      <c r="F28" s="5" t="s">
        <v>11</v>
      </c>
      <c r="G28" s="6">
        <f>SUMIFS('SOC Detail Cap Accts'!S:S,'SOC Detail Cap Accts'!K:K,USG!B28,'SOC Detail Cap Accts'!R:R,USG!$G$1)-SUMIFS('SOC Detail Cap Accts'!S:S,'SOC Detail Cap Accts'!K:K,USG!B28,'SOC Detail Cap Accts'!R:R,USG!$G$2)</f>
        <v>0</v>
      </c>
      <c r="H28" s="5" t="s">
        <v>11</v>
      </c>
      <c r="I28" s="5">
        <f>-SUMIFS('SOC Detail Expenses'!S:S,'SOC Detail Expenses'!K:K,USG!B28)</f>
        <v>0</v>
      </c>
      <c r="J28" s="41">
        <f>-SUMIFS('SOC Detail Mgmt Fees'!S:S,'SOC Detail Mgmt Fees'!K:K,USG!B28)</f>
        <v>0</v>
      </c>
      <c r="K28" s="20">
        <f>-SUMIFS('SOC Detail Mgmt Fees'!S:S,'SOC Detail Mgmt Fees'!K:K,USG!B28,'SOC Detail Mgmt Fees'!R:R,USG!$K$1)</f>
        <v>0</v>
      </c>
      <c r="L28" s="43"/>
      <c r="M28" s="43"/>
      <c r="O28" s="43"/>
      <c r="P28" s="2"/>
      <c r="Q28" s="31"/>
      <c r="R28" s="58" t="e">
        <f t="shared" si="3"/>
        <v>#DIV/0!</v>
      </c>
      <c r="S28" s="59" t="e">
        <f t="shared" si="4"/>
        <v>#DIV/0!</v>
      </c>
      <c r="T28" s="52" t="e">
        <f t="shared" si="10"/>
        <v>#DIV/0!</v>
      </c>
      <c r="U28" s="47">
        <f t="shared" si="5"/>
        <v>0</v>
      </c>
      <c r="V28" s="24" t="e">
        <f t="shared" si="6"/>
        <v>#DIV/0!</v>
      </c>
    </row>
    <row r="29" spans="1:24" x14ac:dyDescent="0.25">
      <c r="A29" s="38"/>
      <c r="B29" s="38"/>
      <c r="C29" s="19"/>
      <c r="D29" s="4"/>
      <c r="E29" s="6">
        <f>SUMIFS('SOC Detail Cap Accts'!S:S,'SOC Detail Cap Accts'!K:K,USG!B29,'SOC Detail Cap Accts'!R:R,USG!$E$1)+SUMIFS('SOC Detail Cap Accts'!S:S,'SOC Detail Cap Accts'!K:K,USG!B29,'SOC Detail Cap Accts'!R:R,USG!$E$2)+SUMIFS('SOC Detail Cap Accts'!S:S,'SOC Detail Cap Accts'!K:K,USG!B29,'SOC Detail Cap Accts'!R:R,USG!$E$3)</f>
        <v>0</v>
      </c>
      <c r="F29" s="5" t="s">
        <v>11</v>
      </c>
      <c r="G29" s="6">
        <f>SUMIFS('SOC Detail Cap Accts'!S:S,'SOC Detail Cap Accts'!K:K,USG!B29,'SOC Detail Cap Accts'!R:R,USG!$G$1)-SUMIFS('SOC Detail Cap Accts'!S:S,'SOC Detail Cap Accts'!K:K,USG!B29,'SOC Detail Cap Accts'!R:R,USG!$G$2)</f>
        <v>0</v>
      </c>
      <c r="H29" s="5" t="s">
        <v>11</v>
      </c>
      <c r="I29" s="5">
        <f>-SUMIFS('SOC Detail Expenses'!S:S,'SOC Detail Expenses'!K:K,USG!B29)</f>
        <v>0</v>
      </c>
      <c r="J29" s="41">
        <f>-SUMIFS('SOC Detail Mgmt Fees'!S:S,'SOC Detail Mgmt Fees'!K:K,USG!B29)</f>
        <v>0</v>
      </c>
      <c r="K29" s="20">
        <f>-SUMIFS('SOC Detail Mgmt Fees'!S:S,'SOC Detail Mgmt Fees'!K:K,USG!B29,'SOC Detail Mgmt Fees'!R:R,USG!$K$1)</f>
        <v>0</v>
      </c>
      <c r="L29" s="43"/>
      <c r="M29" s="43"/>
      <c r="O29" s="43"/>
      <c r="P29" s="2"/>
      <c r="Q29" s="31"/>
      <c r="R29" s="58" t="e">
        <f t="shared" si="3"/>
        <v>#DIV/0!</v>
      </c>
      <c r="S29" s="59" t="e">
        <f t="shared" si="4"/>
        <v>#DIV/0!</v>
      </c>
      <c r="T29" s="52" t="e">
        <f t="shared" si="10"/>
        <v>#DIV/0!</v>
      </c>
      <c r="U29" s="47">
        <f t="shared" si="5"/>
        <v>0</v>
      </c>
      <c r="V29" s="24" t="e">
        <f t="shared" si="6"/>
        <v>#DIV/0!</v>
      </c>
    </row>
    <row r="30" spans="1:24" x14ac:dyDescent="0.25">
      <c r="A30" s="38"/>
      <c r="B30" s="38"/>
      <c r="C30" s="19"/>
      <c r="D30" s="4"/>
      <c r="E30" s="6">
        <f>SUMIFS('SOC Detail Cap Accts'!S:S,'SOC Detail Cap Accts'!K:K,USG!B30,'SOC Detail Cap Accts'!R:R,USG!$E$1)+SUMIFS('SOC Detail Cap Accts'!S:S,'SOC Detail Cap Accts'!K:K,USG!B30,'SOC Detail Cap Accts'!R:R,USG!$E$2)+SUMIFS('SOC Detail Cap Accts'!S:S,'SOC Detail Cap Accts'!K:K,USG!B30,'SOC Detail Cap Accts'!R:R,USG!$E$3)</f>
        <v>0</v>
      </c>
      <c r="F30" s="5" t="s">
        <v>11</v>
      </c>
      <c r="G30" s="6">
        <f>SUMIFS('SOC Detail Cap Accts'!S:S,'SOC Detail Cap Accts'!K:K,USG!B30,'SOC Detail Cap Accts'!R:R,USG!$G$1)-SUMIFS('SOC Detail Cap Accts'!S:S,'SOC Detail Cap Accts'!K:K,USG!B30,'SOC Detail Cap Accts'!R:R,USG!$G$2)</f>
        <v>0</v>
      </c>
      <c r="H30" s="5" t="s">
        <v>11</v>
      </c>
      <c r="I30" s="5">
        <f>-SUMIFS('SOC Detail Expenses'!S:S,'SOC Detail Expenses'!K:K,USG!B30)</f>
        <v>0</v>
      </c>
      <c r="J30" s="41">
        <f>-SUMIFS('SOC Detail Mgmt Fees'!S:S,'SOC Detail Mgmt Fees'!K:K,USG!B30)</f>
        <v>0</v>
      </c>
      <c r="K30" s="20">
        <f>-SUMIFS('SOC Detail Mgmt Fees'!S:S,'SOC Detail Mgmt Fees'!K:K,USG!B30,'SOC Detail Mgmt Fees'!R:R,USG!$K$1)</f>
        <v>0</v>
      </c>
      <c r="L30" s="43"/>
      <c r="M30" s="43"/>
      <c r="O30" s="43"/>
      <c r="P30" s="2"/>
      <c r="Q30" s="31"/>
      <c r="R30" s="58" t="e">
        <f t="shared" si="3"/>
        <v>#DIV/0!</v>
      </c>
      <c r="S30" s="59" t="e">
        <f t="shared" si="4"/>
        <v>#DIV/0!</v>
      </c>
      <c r="T30" s="52" t="e">
        <f t="shared" si="10"/>
        <v>#DIV/0!</v>
      </c>
      <c r="U30" s="47">
        <f t="shared" si="5"/>
        <v>0</v>
      </c>
      <c r="V30" s="24" t="e">
        <f t="shared" si="6"/>
        <v>#DIV/0!</v>
      </c>
      <c r="X30" s="9"/>
    </row>
    <row r="31" spans="1:24" x14ac:dyDescent="0.25">
      <c r="A31" s="38"/>
      <c r="B31" s="38"/>
      <c r="C31" s="19"/>
      <c r="D31" s="4"/>
      <c r="E31" s="6">
        <f>SUMIFS('SOC Detail Cap Accts'!S:S,'SOC Detail Cap Accts'!K:K,USG!B31,'SOC Detail Cap Accts'!R:R,USG!$E$1)+SUMIFS('SOC Detail Cap Accts'!S:S,'SOC Detail Cap Accts'!K:K,USG!B31,'SOC Detail Cap Accts'!R:R,USG!$E$2)+SUMIFS('SOC Detail Cap Accts'!S:S,'SOC Detail Cap Accts'!K:K,USG!B31,'SOC Detail Cap Accts'!R:R,USG!$E$3)</f>
        <v>0</v>
      </c>
      <c r="F31" s="5" t="s">
        <v>11</v>
      </c>
      <c r="G31" s="6">
        <f>SUMIFS('SOC Detail Cap Accts'!S:S,'SOC Detail Cap Accts'!K:K,USG!B31,'SOC Detail Cap Accts'!R:R,USG!$G$1)-SUMIFS('SOC Detail Cap Accts'!S:S,'SOC Detail Cap Accts'!K:K,USG!B31,'SOC Detail Cap Accts'!R:R,USG!$G$2)</f>
        <v>0</v>
      </c>
      <c r="H31" s="5" t="s">
        <v>11</v>
      </c>
      <c r="I31" s="5">
        <f>-SUMIFS('SOC Detail Expenses'!S:S,'SOC Detail Expenses'!K:K,USG!B31)</f>
        <v>0</v>
      </c>
      <c r="J31" s="41">
        <f>-SUMIFS('SOC Detail Mgmt Fees'!S:S,'SOC Detail Mgmt Fees'!K:K,USG!B31)</f>
        <v>0</v>
      </c>
      <c r="K31" s="20">
        <f>-SUMIFS('SOC Detail Mgmt Fees'!S:S,'SOC Detail Mgmt Fees'!K:K,USG!B31,'SOC Detail Mgmt Fees'!R:R,USG!$K$1)</f>
        <v>0</v>
      </c>
      <c r="L31" s="43"/>
      <c r="M31" s="43"/>
      <c r="O31" s="43"/>
      <c r="P31" s="2"/>
      <c r="Q31" s="31"/>
      <c r="R31" s="58" t="e">
        <f t="shared" si="3"/>
        <v>#DIV/0!</v>
      </c>
      <c r="S31" s="59" t="e">
        <f t="shared" si="4"/>
        <v>#DIV/0!</v>
      </c>
      <c r="T31" s="52" t="e">
        <f t="shared" si="10"/>
        <v>#DIV/0!</v>
      </c>
      <c r="U31" s="47">
        <f t="shared" si="5"/>
        <v>0</v>
      </c>
      <c r="V31" s="24" t="e">
        <f t="shared" si="6"/>
        <v>#DIV/0!</v>
      </c>
    </row>
    <row r="32" spans="1:24" ht="15.75" thickBot="1" x14ac:dyDescent="0.3">
      <c r="A32" s="38"/>
      <c r="B32" s="38"/>
      <c r="C32" s="21"/>
      <c r="D32" s="32"/>
      <c r="E32" s="33"/>
      <c r="F32" s="34"/>
      <c r="G32" s="33"/>
      <c r="H32" s="22"/>
      <c r="I32" s="22"/>
      <c r="J32" s="42"/>
      <c r="K32" s="23"/>
      <c r="L32" s="43"/>
      <c r="M32" s="43"/>
      <c r="O32" s="43"/>
      <c r="P32" s="2"/>
      <c r="Q32" s="31"/>
      <c r="R32" s="25"/>
      <c r="S32" s="26"/>
      <c r="T32" s="27"/>
      <c r="U32" s="48"/>
      <c r="V32" s="28"/>
    </row>
    <row r="33" spans="1:22" ht="15.75" thickBot="1" x14ac:dyDescent="0.3">
      <c r="H33"/>
      <c r="I33" s="10">
        <f>SUM(I5:I32)</f>
        <v>16336.06</v>
      </c>
      <c r="J33" s="10">
        <f>SUM(J5:J32)</f>
        <v>5278.69</v>
      </c>
      <c r="K33" s="10">
        <f>SUM(K5:K32)</f>
        <v>21603.98</v>
      </c>
      <c r="L33" s="43"/>
      <c r="M33" s="43"/>
      <c r="O33" s="43"/>
      <c r="P33" s="10">
        <f>SUM(P5:P32)</f>
        <v>0</v>
      </c>
      <c r="Q33"/>
      <c r="R33"/>
      <c r="U33" s="49"/>
    </row>
    <row r="34" spans="1:22" ht="15.75" thickBot="1" x14ac:dyDescent="0.3">
      <c r="B34" s="1"/>
      <c r="C34" s="1"/>
      <c r="D34" s="1"/>
      <c r="E34" s="1"/>
      <c r="F34" s="1"/>
      <c r="G34" s="1"/>
      <c r="I34" s="10"/>
      <c r="J34" s="10"/>
      <c r="K34" s="10"/>
      <c r="L34" s="43"/>
      <c r="M34" s="43"/>
      <c r="O34" s="43"/>
      <c r="P34" s="10"/>
      <c r="R34" s="54" t="e">
        <f>SUM(R5:R33)</f>
        <v>#DIV/0!</v>
      </c>
      <c r="S34" s="55" t="e">
        <f t="shared" ref="S34:V34" si="11">SUM(S5:S33)</f>
        <v>#DIV/0!</v>
      </c>
      <c r="T34" s="53" t="e">
        <f>SUM(T5:T33)</f>
        <v>#DIV/0!</v>
      </c>
      <c r="U34" s="50">
        <f t="shared" si="11"/>
        <v>524605.95000001043</v>
      </c>
      <c r="V34" s="55" t="e">
        <f t="shared" si="11"/>
        <v>#DIV/0!</v>
      </c>
    </row>
    <row r="35" spans="1:22" x14ac:dyDescent="0.25">
      <c r="B35" s="1"/>
      <c r="C35" s="1"/>
      <c r="D35" s="1"/>
      <c r="E35" s="1"/>
      <c r="F35" s="1"/>
      <c r="G35" s="1"/>
      <c r="I35" s="43">
        <f>I33+SUM('SOC Detail Expenses'!S:S)</f>
        <v>0</v>
      </c>
      <c r="J35" s="43">
        <f>J33+SUM('SOC Detail Mgmt Fees'!S:S)</f>
        <v>0</v>
      </c>
      <c r="L35" s="43"/>
      <c r="M35" s="43"/>
      <c r="O35" s="43"/>
      <c r="R35" s="7"/>
      <c r="T35" s="11"/>
      <c r="U35" s="49"/>
    </row>
    <row r="36" spans="1:22" x14ac:dyDescent="0.25">
      <c r="B36" s="1"/>
      <c r="C36" s="1"/>
      <c r="D36" s="1"/>
      <c r="E36" s="1"/>
      <c r="F36" s="1"/>
      <c r="G36" s="1"/>
      <c r="H36" s="3" t="s">
        <v>377</v>
      </c>
      <c r="L36" s="43"/>
      <c r="M36" s="43"/>
      <c r="O36" s="43"/>
      <c r="Q36" s="3"/>
      <c r="R36" s="62"/>
      <c r="S36" s="62"/>
      <c r="T36" s="62"/>
      <c r="U36" s="63"/>
      <c r="V36" s="64"/>
    </row>
    <row r="37" spans="1:22" x14ac:dyDescent="0.25">
      <c r="B37" s="1"/>
      <c r="C37" s="67" t="s">
        <v>346</v>
      </c>
      <c r="D37" s="67" t="s">
        <v>371</v>
      </c>
      <c r="E37" s="1"/>
      <c r="F37" s="1"/>
      <c r="G37" s="68">
        <f>SUMIFS('NAV Packet'!E:E,'NAV Packet'!A:A,USG!C37)</f>
        <v>970925.48</v>
      </c>
      <c r="H37" s="124">
        <f>ROUND(G37,-3)</f>
        <v>971000</v>
      </c>
      <c r="I37" s="67" t="s">
        <v>380</v>
      </c>
      <c r="J37" s="65"/>
      <c r="K37" s="65"/>
      <c r="L37" s="43"/>
      <c r="M37" s="43"/>
      <c r="O37" s="43"/>
      <c r="P37" s="65"/>
      <c r="Q37" s="65"/>
      <c r="R37" s="65"/>
      <c r="S37" s="65"/>
      <c r="T37" s="65"/>
      <c r="U37" s="65"/>
      <c r="V37" s="65"/>
    </row>
    <row r="38" spans="1:22" x14ac:dyDescent="0.25">
      <c r="B38" s="1"/>
      <c r="C38" s="67" t="s">
        <v>313</v>
      </c>
      <c r="D38" s="67" t="s">
        <v>372</v>
      </c>
      <c r="E38" s="1"/>
      <c r="F38" s="1"/>
      <c r="G38" s="68">
        <f>SUMIFS('NAV Packet'!E:E,'NAV Packet'!A:A,USG!C38)</f>
        <v>58885.35</v>
      </c>
      <c r="H38" s="124">
        <f>ROUND(G38,-3)</f>
        <v>59000</v>
      </c>
      <c r="I38" s="67" t="s">
        <v>379</v>
      </c>
      <c r="J38" s="65"/>
      <c r="K38" s="65"/>
      <c r="L38" s="43"/>
      <c r="M38" s="43"/>
      <c r="O38" s="43"/>
      <c r="P38" s="65"/>
      <c r="Q38" s="65"/>
      <c r="R38" s="65"/>
      <c r="S38" s="65"/>
      <c r="T38" s="65"/>
      <c r="U38" s="65"/>
      <c r="V38" s="65"/>
    </row>
    <row r="39" spans="1:22" x14ac:dyDescent="0.25">
      <c r="B39" s="132" t="s">
        <v>366</v>
      </c>
      <c r="C39" s="133" t="s">
        <v>393</v>
      </c>
      <c r="D39" s="67" t="s">
        <v>373</v>
      </c>
      <c r="E39" s="1"/>
      <c r="F39" s="1"/>
      <c r="G39" s="68">
        <f>SUMIFS('NAV Packet'!E:E,'NAV Packet'!A:A,USG!C39)</f>
        <v>31120.779999999995</v>
      </c>
      <c r="H39" s="124">
        <f>ROUND(G39,-3)</f>
        <v>31000</v>
      </c>
      <c r="I39" s="67" t="s">
        <v>378</v>
      </c>
      <c r="J39" s="65"/>
      <c r="K39" s="65"/>
      <c r="L39" s="43"/>
      <c r="M39" s="43"/>
      <c r="O39" s="43"/>
      <c r="P39" s="65"/>
      <c r="Q39" s="65"/>
      <c r="R39" s="65"/>
      <c r="S39" s="65"/>
      <c r="T39" s="65"/>
      <c r="U39" s="65"/>
      <c r="V39" s="65"/>
    </row>
    <row r="40" spans="1:22" x14ac:dyDescent="0.25">
      <c r="B40" s="1"/>
      <c r="C40" s="67"/>
      <c r="D40" s="67" t="s">
        <v>314</v>
      </c>
      <c r="E40" s="1"/>
      <c r="F40" s="1"/>
      <c r="G40" s="69">
        <f>G41+G38+G39</f>
        <v>44592881.513000004</v>
      </c>
      <c r="H40" s="124">
        <f>ROUND(G40,-3)</f>
        <v>44593000</v>
      </c>
      <c r="I40" s="67" t="s">
        <v>314</v>
      </c>
      <c r="J40" s="65"/>
      <c r="K40" s="65"/>
      <c r="L40" s="43"/>
      <c r="M40" s="43"/>
      <c r="O40" s="43"/>
      <c r="P40" s="65"/>
      <c r="Q40" s="65"/>
      <c r="R40" s="65"/>
      <c r="S40" s="65"/>
      <c r="T40" s="65"/>
      <c r="U40" s="65"/>
      <c r="V40" s="65"/>
    </row>
    <row r="41" spans="1:22" x14ac:dyDescent="0.25">
      <c r="B41" s="3" t="s">
        <v>365</v>
      </c>
      <c r="C41" s="67"/>
      <c r="D41" s="67" t="s">
        <v>315</v>
      </c>
      <c r="E41" s="1"/>
      <c r="F41" s="1"/>
      <c r="G41" s="69">
        <f>_xlfn.XLOOKUP(MAX(D5:D32),D5:D32,G5:G32)</f>
        <v>44502875.383000001</v>
      </c>
      <c r="H41" s="124">
        <f>ROUND(G41,-3)</f>
        <v>44503000</v>
      </c>
      <c r="I41" s="67" t="s">
        <v>315</v>
      </c>
      <c r="J41" s="65"/>
      <c r="K41" s="65"/>
      <c r="L41" s="43"/>
      <c r="M41" s="43"/>
      <c r="O41" s="43"/>
      <c r="P41" s="65"/>
      <c r="Q41" s="65"/>
      <c r="R41" s="65"/>
      <c r="S41" s="65"/>
      <c r="T41" s="65"/>
      <c r="U41" s="65"/>
      <c r="V41" s="65"/>
    </row>
    <row r="42" spans="1:22" x14ac:dyDescent="0.25">
      <c r="A42" s="67" t="s">
        <v>345</v>
      </c>
      <c r="B42" s="67" t="s">
        <v>344</v>
      </c>
      <c r="C42" s="67" t="s">
        <v>334</v>
      </c>
      <c r="D42" s="67" t="s">
        <v>374</v>
      </c>
      <c r="E42" s="1"/>
      <c r="F42" s="1"/>
      <c r="G42" s="69">
        <f>SUMIFS('NAV Packet'!E:E,'NAV Packet'!A:A,USG!C42)+SUMIFS('NAV Packet'!E:E,'NAV Packet'!A:A,USG!B42)+SUMIFS('NAV Packet'!E:E,'NAV Packet'!A:A,USG!A42)</f>
        <v>1293002.44</v>
      </c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x14ac:dyDescent="0.25">
      <c r="C43" s="67" t="s">
        <v>333</v>
      </c>
      <c r="D43" s="67" t="s">
        <v>375</v>
      </c>
      <c r="E43" s="1"/>
      <c r="F43" s="1"/>
      <c r="G43" s="69">
        <f>SUMIFS('NAV Packet'!E:E,'NAV Packet'!A:A,USG!C43)+SUMIFS('NAV Packet'!E:E,'NAV Packet'!A:A,USG!B43)+SUMIFS('NAV Packet'!E:E,'NAV Packet'!A:A,USG!A43)</f>
        <v>0</v>
      </c>
      <c r="I43" s="67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x14ac:dyDescent="0.25">
      <c r="C44" s="67"/>
      <c r="D44" s="67" t="s">
        <v>370</v>
      </c>
      <c r="E44" s="1"/>
      <c r="F44" s="1"/>
      <c r="G44" s="69">
        <f>G37+G38+G42+G43</f>
        <v>2322813.27</v>
      </c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x14ac:dyDescent="0.25">
      <c r="C45" s="67"/>
      <c r="D45" s="67" t="s">
        <v>376</v>
      </c>
      <c r="E45" s="1"/>
      <c r="F45" s="1"/>
      <c r="G45" s="69">
        <f>G44-G37-G38</f>
        <v>1293002.44</v>
      </c>
      <c r="I45" s="67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x14ac:dyDescent="0.25">
      <c r="C46" s="67"/>
      <c r="D46" s="67" t="s">
        <v>369</v>
      </c>
      <c r="E46" s="1"/>
      <c r="F46" s="1"/>
      <c r="G46" s="69"/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x14ac:dyDescent="0.25">
      <c r="C47" s="67"/>
      <c r="D47" s="67" t="s">
        <v>367</v>
      </c>
      <c r="E47" s="1"/>
      <c r="F47" s="1"/>
      <c r="G47" s="69">
        <f>G46+G45+G38</f>
        <v>1351887.79</v>
      </c>
      <c r="H47" s="124">
        <f>ROUND(G47,-3)</f>
        <v>1352000</v>
      </c>
      <c r="I47" s="67" t="s">
        <v>367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x14ac:dyDescent="0.25">
      <c r="C48" s="67"/>
      <c r="D48" s="67" t="s">
        <v>368</v>
      </c>
      <c r="E48" s="1"/>
      <c r="F48" s="1"/>
      <c r="G48" s="69">
        <f>G41+G39-G45-G46-G37</f>
        <v>42270068.243000008</v>
      </c>
      <c r="H48" s="124">
        <f>ROUND(G48,-3)</f>
        <v>42270000</v>
      </c>
      <c r="I48" s="67" t="s">
        <v>368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3:22" x14ac:dyDescent="0.25">
      <c r="C49" s="67"/>
      <c r="D49" s="67"/>
      <c r="E49" s="1"/>
      <c r="F49" s="1"/>
      <c r="G49" s="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3:22" x14ac:dyDescent="0.25">
      <c r="C50" s="67"/>
      <c r="D50" s="137">
        <v>44957</v>
      </c>
      <c r="E50" s="138">
        <v>44985</v>
      </c>
      <c r="F50" s="138">
        <v>45016</v>
      </c>
      <c r="G50" s="138">
        <v>45046</v>
      </c>
      <c r="H50" s="138">
        <v>45077</v>
      </c>
      <c r="I50" s="138">
        <v>45107</v>
      </c>
      <c r="J50" s="138">
        <v>45138</v>
      </c>
      <c r="K50" s="138">
        <v>45169</v>
      </c>
      <c r="L50" s="138"/>
      <c r="M50" s="138"/>
      <c r="N50" s="138"/>
      <c r="O50" s="138"/>
      <c r="P50" s="138">
        <v>45199</v>
      </c>
      <c r="Q50" s="138">
        <v>45230</v>
      </c>
      <c r="R50" s="138">
        <v>45260</v>
      </c>
      <c r="S50" s="138">
        <v>45291</v>
      </c>
      <c r="T50" s="65"/>
      <c r="U50" s="65"/>
      <c r="V50" s="65"/>
    </row>
    <row r="51" spans="3:22" x14ac:dyDescent="0.25">
      <c r="C51" s="3" t="s">
        <v>315</v>
      </c>
      <c r="D51" s="135">
        <f>_xlfn.XLOOKUP(D50,$D$5:$D$32,$G$5:$G$32)</f>
        <v>44384540.723000005</v>
      </c>
      <c r="E51" s="135">
        <f t="shared" ref="E51:S51" si="12">_xlfn.XLOOKUP(E50,$D$5:$D$32,$G$5:$G$32)</f>
        <v>44472534.543000005</v>
      </c>
      <c r="F51" s="135">
        <f t="shared" si="12"/>
        <v>44502875.383000001</v>
      </c>
      <c r="G51" s="135" t="e">
        <f t="shared" si="12"/>
        <v>#N/A</v>
      </c>
      <c r="H51" s="135" t="e">
        <f t="shared" si="12"/>
        <v>#N/A</v>
      </c>
      <c r="I51" s="135" t="e">
        <f t="shared" si="12"/>
        <v>#N/A</v>
      </c>
      <c r="J51" s="135" t="e">
        <f t="shared" si="12"/>
        <v>#N/A</v>
      </c>
      <c r="K51" s="135" t="e">
        <f t="shared" si="12"/>
        <v>#N/A</v>
      </c>
      <c r="L51" s="135"/>
      <c r="M51" s="135"/>
      <c r="N51" s="135"/>
      <c r="O51" s="135"/>
      <c r="P51" s="135" t="e">
        <f t="shared" si="12"/>
        <v>#N/A</v>
      </c>
      <c r="Q51" s="135" t="e">
        <f t="shared" si="12"/>
        <v>#N/A</v>
      </c>
      <c r="R51" s="135" t="e">
        <f t="shared" si="12"/>
        <v>#N/A</v>
      </c>
      <c r="S51" s="135" t="e">
        <f t="shared" si="12"/>
        <v>#N/A</v>
      </c>
      <c r="T51" s="65"/>
      <c r="U51" s="65"/>
      <c r="V51" s="65"/>
    </row>
    <row r="52" spans="3:22" x14ac:dyDescent="0.25">
      <c r="C52" s="3" t="s">
        <v>377</v>
      </c>
      <c r="D52" s="136">
        <f>ROUND(D51,-3)</f>
        <v>44385000</v>
      </c>
      <c r="E52" s="136">
        <f t="shared" ref="E52:S52" si="13">ROUND(E51,-3)</f>
        <v>44473000</v>
      </c>
      <c r="F52" s="136">
        <f t="shared" si="13"/>
        <v>44503000</v>
      </c>
      <c r="G52" s="136" t="e">
        <f t="shared" si="13"/>
        <v>#N/A</v>
      </c>
      <c r="H52" s="136" t="e">
        <f t="shared" si="13"/>
        <v>#N/A</v>
      </c>
      <c r="I52" s="136" t="e">
        <f t="shared" si="13"/>
        <v>#N/A</v>
      </c>
      <c r="J52" s="136" t="e">
        <f t="shared" si="13"/>
        <v>#N/A</v>
      </c>
      <c r="K52" s="136" t="e">
        <f t="shared" si="13"/>
        <v>#N/A</v>
      </c>
      <c r="L52" s="136"/>
      <c r="M52" s="136"/>
      <c r="N52" s="136"/>
      <c r="O52" s="136"/>
      <c r="P52" s="136" t="e">
        <f t="shared" si="13"/>
        <v>#N/A</v>
      </c>
      <c r="Q52" s="136" t="e">
        <f t="shared" si="13"/>
        <v>#N/A</v>
      </c>
      <c r="R52" s="136" t="e">
        <f t="shared" si="13"/>
        <v>#N/A</v>
      </c>
      <c r="S52" s="136" t="e">
        <f t="shared" si="13"/>
        <v>#N/A</v>
      </c>
      <c r="T52" s="65"/>
      <c r="U52" s="65"/>
      <c r="V52" s="65"/>
    </row>
    <row r="53" spans="3:22" x14ac:dyDescent="0.25">
      <c r="C53" s="1"/>
      <c r="D53" s="67"/>
      <c r="E53" s="134"/>
      <c r="F53" s="1"/>
      <c r="G53" s="1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3:22" x14ac:dyDescent="0.25">
      <c r="C54" s="1"/>
      <c r="D54" s="67"/>
      <c r="E54" s="134"/>
      <c r="F54" s="1"/>
      <c r="G54" s="1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3:22" x14ac:dyDescent="0.25">
      <c r="C55" s="1"/>
      <c r="D55" s="67"/>
      <c r="E55" s="134"/>
      <c r="F55" s="1"/>
      <c r="G55" s="1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3:22" x14ac:dyDescent="0.25">
      <c r="C56" s="1"/>
      <c r="D56" s="67"/>
      <c r="E56" s="134"/>
      <c r="F56" s="1"/>
      <c r="G56" s="1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3:22" x14ac:dyDescent="0.25">
      <c r="C57" s="1"/>
      <c r="D57" s="67"/>
      <c r="E57" s="134"/>
      <c r="F57" s="1"/>
      <c r="G57" s="1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3:22" x14ac:dyDescent="0.25">
      <c r="C58" s="1"/>
      <c r="D58" s="67"/>
      <c r="E58" s="134"/>
      <c r="F58" s="1"/>
      <c r="G58" s="1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3:22" x14ac:dyDescent="0.25">
      <c r="C59" s="1"/>
      <c r="D59" s="67"/>
      <c r="E59" s="134"/>
      <c r="F59" s="1"/>
      <c r="G59" s="1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3:22" x14ac:dyDescent="0.25">
      <c r="C60" s="1"/>
      <c r="D60" s="67"/>
      <c r="E60" s="134"/>
      <c r="F60" s="1"/>
      <c r="G60" s="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3:22" x14ac:dyDescent="0.25">
      <c r="C61" s="1"/>
      <c r="D61" s="67"/>
      <c r="E61" s="134"/>
      <c r="F61" s="1"/>
      <c r="G61" s="1"/>
    </row>
    <row r="62" spans="3:22" x14ac:dyDescent="0.25">
      <c r="C62" s="1"/>
      <c r="D62" s="67"/>
      <c r="E62" s="134"/>
      <c r="F62" s="1"/>
      <c r="G62" s="1"/>
    </row>
    <row r="63" spans="3:22" x14ac:dyDescent="0.25">
      <c r="C63" s="1"/>
      <c r="D63" s="67"/>
      <c r="E63" s="1"/>
      <c r="F63" s="1"/>
      <c r="G63" s="1"/>
    </row>
    <row r="64" spans="3:22" x14ac:dyDescent="0.25">
      <c r="C64" s="1"/>
      <c r="D64" s="67"/>
      <c r="E64" s="1"/>
      <c r="F64" s="1"/>
      <c r="G64" s="1"/>
    </row>
    <row r="65" spans="3:8" x14ac:dyDescent="0.25">
      <c r="C65" s="1"/>
      <c r="D65" s="67"/>
      <c r="E65" s="1"/>
      <c r="F65" s="1"/>
      <c r="G65" s="1"/>
    </row>
    <row r="66" spans="3:8" x14ac:dyDescent="0.25">
      <c r="C66" s="1"/>
      <c r="D66" s="1"/>
      <c r="E66" s="1"/>
      <c r="F66" s="1"/>
      <c r="G66" s="1"/>
    </row>
    <row r="67" spans="3:8" x14ac:dyDescent="0.25">
      <c r="G67" s="14"/>
      <c r="H67" s="13"/>
    </row>
    <row r="68" spans="3:8" x14ac:dyDescent="0.25">
      <c r="D68" s="15"/>
      <c r="G68" s="14"/>
    </row>
    <row r="70" spans="3:8" x14ac:dyDescent="0.25">
      <c r="C70" s="12"/>
      <c r="D70" s="15"/>
    </row>
    <row r="71" spans="3:8" x14ac:dyDescent="0.25">
      <c r="C71" s="12"/>
      <c r="D71" s="15"/>
      <c r="F71" s="12"/>
      <c r="G71" s="15"/>
      <c r="H71" s="13"/>
    </row>
    <row r="72" spans="3:8" x14ac:dyDescent="0.25">
      <c r="C72" s="12"/>
      <c r="D72" s="15"/>
      <c r="F72" s="12"/>
      <c r="G72" s="15"/>
      <c r="H72" s="13"/>
    </row>
    <row r="73" spans="3:8" x14ac:dyDescent="0.25">
      <c r="C73" s="12"/>
      <c r="D73" s="15"/>
      <c r="F73" s="12"/>
      <c r="G73" s="14"/>
      <c r="H73" s="3"/>
    </row>
    <row r="74" spans="3:8" x14ac:dyDescent="0.25">
      <c r="C74" s="12"/>
      <c r="D74" s="15"/>
      <c r="G74" s="14"/>
      <c r="H74" s="13"/>
    </row>
    <row r="75" spans="3:8" x14ac:dyDescent="0.25">
      <c r="C75" s="12"/>
      <c r="D75" s="15"/>
      <c r="G75" s="14"/>
      <c r="H75" s="13"/>
    </row>
    <row r="76" spans="3:8" x14ac:dyDescent="0.25">
      <c r="C76" s="12"/>
      <c r="D76" s="15"/>
      <c r="G76" s="14"/>
      <c r="H76" s="13"/>
    </row>
    <row r="77" spans="3:8" x14ac:dyDescent="0.25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16"/>
  <sheetViews>
    <sheetView topLeftCell="A13" workbookViewId="0">
      <selection activeCell="A57" sqref="A57"/>
    </sheetView>
  </sheetViews>
  <sheetFormatPr defaultColWidth="9.140625" defaultRowHeight="15" customHeight="1" x14ac:dyDescent="0.15"/>
  <cols>
    <col min="1" max="1" width="19.140625" style="71" customWidth="1"/>
    <col min="2" max="2" width="14.7109375" style="71" customWidth="1"/>
    <col min="3" max="3" width="12.5703125" style="71" customWidth="1"/>
    <col min="4" max="4" width="21.5703125" style="71" customWidth="1"/>
    <col min="5" max="5" width="18.85546875" style="71" bestFit="1" customWidth="1"/>
    <col min="6" max="7" width="3.7109375" style="71" customWidth="1"/>
    <col min="8" max="8" width="18.42578125" style="71" customWidth="1"/>
    <col min="9" max="9" width="15.85546875" style="71" customWidth="1"/>
    <col min="10" max="10" width="11.85546875" style="71" customWidth="1"/>
    <col min="11" max="11" width="15.140625" style="71" bestFit="1" customWidth="1"/>
    <col min="12" max="12" width="16.28515625" style="71" bestFit="1" customWidth="1"/>
    <col min="13" max="13" width="17.7109375" style="71" bestFit="1" customWidth="1"/>
    <col min="14" max="14" width="3" style="71" customWidth="1"/>
    <col min="15" max="15" width="13.28515625" style="71" customWidth="1"/>
    <col min="16" max="16" width="10" style="71" customWidth="1"/>
    <col min="17" max="17" width="7" style="71" bestFit="1" customWidth="1"/>
    <col min="18" max="18" width="17.42578125" style="71" bestFit="1" customWidth="1"/>
    <col min="19" max="19" width="16.5703125" style="71" bestFit="1" customWidth="1"/>
    <col min="20" max="20" width="18.140625" style="71" bestFit="1" customWidth="1"/>
    <col min="21" max="21" width="15.140625" style="71" bestFit="1" customWidth="1"/>
    <col min="22" max="22" width="16.5703125" style="71" bestFit="1" customWidth="1"/>
    <col min="23" max="16384" width="9.140625" style="71"/>
  </cols>
  <sheetData>
    <row r="1" spans="1:57" ht="49.5" customHeight="1" thickBo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</row>
    <row r="2" spans="1:57" ht="24.75" thickTop="1" thickBot="1" x14ac:dyDescent="0.4">
      <c r="A2" s="72" t="s">
        <v>316</v>
      </c>
      <c r="B2" s="73"/>
      <c r="C2" s="73"/>
      <c r="D2" s="72" t="s">
        <v>317</v>
      </c>
      <c r="E2" s="73"/>
      <c r="F2" s="73"/>
      <c r="G2" s="73"/>
      <c r="H2" s="74"/>
      <c r="I2" s="74"/>
      <c r="J2" s="73"/>
      <c r="K2" s="74"/>
      <c r="L2" s="74"/>
      <c r="M2" s="73"/>
      <c r="N2" s="73"/>
      <c r="O2" s="73"/>
      <c r="P2" s="73"/>
      <c r="Q2" s="73"/>
      <c r="R2" s="73"/>
      <c r="S2" s="75" t="s">
        <v>389</v>
      </c>
      <c r="T2" s="76" t="s">
        <v>318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</row>
    <row r="3" spans="1:57" ht="15" customHeight="1" thickTop="1" x14ac:dyDescent="0.25">
      <c r="A3" s="66" t="s">
        <v>319</v>
      </c>
      <c r="B3" s="77">
        <v>45016</v>
      </c>
      <c r="C3" s="78"/>
      <c r="D3" s="79"/>
      <c r="E3" s="78"/>
      <c r="F3" s="78"/>
      <c r="G3" s="78"/>
      <c r="H3" s="139">
        <v>44373159.783000007</v>
      </c>
      <c r="I3" s="80" t="s">
        <v>320</v>
      </c>
      <c r="J3" s="78"/>
      <c r="K3" s="81" t="s">
        <v>321</v>
      </c>
      <c r="L3" s="82">
        <v>365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</row>
    <row r="4" spans="1:57" ht="15" customHeight="1" thickBot="1" x14ac:dyDescent="0.3">
      <c r="A4" s="66" t="s">
        <v>322</v>
      </c>
      <c r="B4" s="77">
        <v>44994</v>
      </c>
      <c r="C4" s="78"/>
      <c r="D4" s="140"/>
      <c r="E4" s="140"/>
      <c r="F4" s="78"/>
      <c r="G4" s="78"/>
      <c r="H4" s="83">
        <f>+E64</f>
        <v>44502875.29999999</v>
      </c>
      <c r="I4" s="84" t="s">
        <v>323</v>
      </c>
      <c r="J4" s="78"/>
      <c r="K4" s="85" t="s">
        <v>324</v>
      </c>
      <c r="L4" s="86">
        <v>1</v>
      </c>
      <c r="M4" s="78"/>
      <c r="N4" s="87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</row>
    <row r="5" spans="1:57" ht="15" customHeight="1" thickBot="1" x14ac:dyDescent="0.3">
      <c r="A5" s="66" t="s">
        <v>325</v>
      </c>
      <c r="B5" s="77">
        <v>44994</v>
      </c>
      <c r="C5" s="78"/>
      <c r="D5" s="78"/>
      <c r="E5" s="140"/>
      <c r="F5" s="78"/>
      <c r="G5" s="78"/>
      <c r="H5" s="125">
        <f>(H4*L4/H3-1)*L3/(B3-B4)</f>
        <v>4.8500002270551533E-2</v>
      </c>
      <c r="I5" s="88" t="s">
        <v>326</v>
      </c>
      <c r="J5" s="78"/>
      <c r="K5" s="78"/>
      <c r="L5" s="78"/>
      <c r="M5" s="78"/>
      <c r="N5" s="87"/>
      <c r="O5" s="78"/>
      <c r="P5" s="78"/>
      <c r="Q5" s="89"/>
      <c r="R5" s="89"/>
      <c r="S5" s="89"/>
      <c r="T5" s="89"/>
      <c r="U5" s="8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</row>
    <row r="6" spans="1:57" ht="15" customHeight="1" x14ac:dyDescent="0.25">
      <c r="A6" s="66" t="s">
        <v>327</v>
      </c>
      <c r="B6" s="77">
        <v>45029</v>
      </c>
      <c r="C6" s="78"/>
      <c r="D6" s="78"/>
      <c r="E6" s="78"/>
      <c r="F6" s="78"/>
      <c r="G6" s="90"/>
      <c r="H6" s="78"/>
      <c r="I6" s="78"/>
      <c r="J6" s="78"/>
      <c r="K6" s="78"/>
      <c r="L6" s="78"/>
      <c r="M6" s="78"/>
      <c r="N6" s="87"/>
      <c r="O6" s="78"/>
      <c r="P6" s="78"/>
      <c r="Q6" s="89"/>
      <c r="R6" s="89"/>
      <c r="S6" s="89"/>
      <c r="T6" s="89"/>
      <c r="U6" s="8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ht="15" customHeight="1" x14ac:dyDescent="0.2">
      <c r="A7" s="91" t="s">
        <v>328</v>
      </c>
      <c r="F7" s="92"/>
      <c r="G7" s="93"/>
      <c r="H7" s="91"/>
      <c r="M7" s="66"/>
      <c r="N7" s="66"/>
      <c r="O7" s="66"/>
      <c r="P7" s="66"/>
      <c r="Q7" s="89"/>
      <c r="R7" s="89"/>
      <c r="S7" s="89"/>
      <c r="T7" s="89"/>
      <c r="U7" s="89"/>
    </row>
    <row r="8" spans="1:57" ht="15" customHeight="1" x14ac:dyDescent="0.2">
      <c r="B8" s="159" t="s">
        <v>329</v>
      </c>
      <c r="C8" s="160"/>
      <c r="D8" s="160"/>
      <c r="E8" s="161"/>
      <c r="F8" s="66"/>
      <c r="G8" s="94"/>
      <c r="I8" s="159"/>
      <c r="J8" s="160"/>
      <c r="K8" s="160"/>
      <c r="L8" s="161"/>
      <c r="M8" s="66"/>
      <c r="N8" s="66"/>
      <c r="O8" s="66"/>
      <c r="P8" s="66"/>
      <c r="Q8" s="89"/>
      <c r="R8" s="89"/>
      <c r="S8" s="89"/>
      <c r="T8" s="89"/>
      <c r="U8" s="89"/>
    </row>
    <row r="9" spans="1:57" ht="15" customHeight="1" x14ac:dyDescent="0.2">
      <c r="A9" s="95" t="s">
        <v>330</v>
      </c>
      <c r="B9" s="95" t="s">
        <v>0</v>
      </c>
      <c r="C9" s="95" t="s">
        <v>1</v>
      </c>
      <c r="D9" s="95" t="s">
        <v>331</v>
      </c>
      <c r="E9" s="96" t="s">
        <v>332</v>
      </c>
      <c r="F9" s="97"/>
      <c r="G9" s="94"/>
      <c r="H9" s="95"/>
      <c r="I9" s="95"/>
      <c r="J9" s="95"/>
      <c r="K9" s="95"/>
      <c r="L9" s="95"/>
      <c r="N9" s="66"/>
      <c r="O9" s="66"/>
      <c r="P9" s="66"/>
      <c r="Q9" s="89"/>
      <c r="R9" s="89"/>
      <c r="S9" s="89"/>
      <c r="T9" s="89"/>
      <c r="U9" s="89"/>
    </row>
    <row r="10" spans="1:57" ht="15" customHeight="1" x14ac:dyDescent="0.2">
      <c r="A10" s="66" t="s">
        <v>390</v>
      </c>
      <c r="B10" s="98">
        <v>44994</v>
      </c>
      <c r="C10" s="98">
        <v>45029</v>
      </c>
      <c r="D10" s="141">
        <v>16424000</v>
      </c>
      <c r="E10" s="142">
        <v>16474750.689999999</v>
      </c>
      <c r="F10" s="127"/>
      <c r="G10" s="143"/>
      <c r="H10" s="66"/>
      <c r="I10" s="98"/>
      <c r="J10" s="98"/>
      <c r="K10" s="127"/>
      <c r="L10" s="127"/>
      <c r="N10" s="66"/>
      <c r="O10" s="66"/>
      <c r="P10" s="66"/>
      <c r="Q10" s="89"/>
      <c r="R10" s="89"/>
      <c r="S10" s="89"/>
      <c r="T10" s="89"/>
      <c r="U10" s="89"/>
    </row>
    <row r="11" spans="1:57" ht="15" customHeight="1" x14ac:dyDescent="0.2">
      <c r="A11" s="66" t="s">
        <v>391</v>
      </c>
      <c r="B11" s="98">
        <v>44994</v>
      </c>
      <c r="C11" s="98">
        <v>45029</v>
      </c>
      <c r="D11" s="141">
        <v>8095000</v>
      </c>
      <c r="E11" s="142">
        <v>8119487.3799999999</v>
      </c>
      <c r="F11" s="127"/>
      <c r="G11" s="143"/>
      <c r="H11" s="66"/>
      <c r="I11" s="98"/>
      <c r="J11" s="98"/>
      <c r="K11" s="127"/>
      <c r="L11" s="127"/>
      <c r="N11" s="66"/>
      <c r="O11" s="66"/>
      <c r="P11" s="66"/>
      <c r="Q11" s="89"/>
      <c r="R11" s="89"/>
      <c r="S11" s="89"/>
      <c r="T11" s="66"/>
      <c r="U11" s="66"/>
    </row>
    <row r="12" spans="1:57" ht="15" customHeight="1" x14ac:dyDescent="0.2">
      <c r="A12" s="66" t="s">
        <v>392</v>
      </c>
      <c r="B12" s="98">
        <v>44994</v>
      </c>
      <c r="C12" s="98">
        <v>45029</v>
      </c>
      <c r="D12" s="141">
        <v>17849000</v>
      </c>
      <c r="E12" s="142">
        <v>17902993.23</v>
      </c>
      <c r="F12" s="127"/>
      <c r="G12" s="143"/>
      <c r="H12" s="66"/>
      <c r="I12" s="98"/>
      <c r="J12" s="98"/>
      <c r="K12" s="127"/>
      <c r="L12" s="127"/>
      <c r="N12" s="66"/>
      <c r="O12" s="66"/>
      <c r="P12" s="66"/>
      <c r="Q12" s="89"/>
      <c r="R12" s="89"/>
      <c r="S12" s="89"/>
      <c r="T12" s="66"/>
      <c r="U12" s="66"/>
    </row>
    <row r="13" spans="1:57" ht="15" customHeight="1" x14ac:dyDescent="0.2">
      <c r="A13" s="66" t="s">
        <v>333</v>
      </c>
      <c r="B13" s="98">
        <v>45016</v>
      </c>
      <c r="C13" s="98">
        <v>45016</v>
      </c>
      <c r="D13" s="141">
        <v>0</v>
      </c>
      <c r="E13" s="142">
        <v>0</v>
      </c>
      <c r="F13" s="127"/>
      <c r="G13" s="143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</row>
    <row r="14" spans="1:57" ht="15" customHeight="1" x14ac:dyDescent="0.2">
      <c r="A14" s="66" t="s">
        <v>334</v>
      </c>
      <c r="B14" s="99">
        <v>45016</v>
      </c>
      <c r="C14" s="98">
        <v>45016</v>
      </c>
      <c r="D14" s="141">
        <v>1251881.79</v>
      </c>
      <c r="E14" s="141">
        <v>1251881.79</v>
      </c>
      <c r="F14" s="127"/>
      <c r="G14" s="94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</row>
    <row r="15" spans="1:57" ht="15" customHeight="1" x14ac:dyDescent="0.2">
      <c r="A15" s="66"/>
      <c r="B15" s="66"/>
      <c r="C15" s="66"/>
      <c r="D15" s="66"/>
      <c r="E15" s="127"/>
      <c r="F15" s="127"/>
      <c r="G15" s="94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</row>
    <row r="16" spans="1:57" ht="15" customHeight="1" x14ac:dyDescent="0.2">
      <c r="A16" s="66" t="str">
        <f>"MMF Unpaid Int Due to "&amp;MONTH($B$3)&amp;"/"&amp;DAY($B$3)</f>
        <v>MMF Unpaid Int Due to 3/31</v>
      </c>
      <c r="B16" s="66"/>
      <c r="C16" s="66" t="s">
        <v>335</v>
      </c>
      <c r="D16" s="100">
        <v>5090.13</v>
      </c>
      <c r="E16" s="144">
        <v>5090.1500000000005</v>
      </c>
      <c r="F16" s="127"/>
      <c r="G16" s="94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</row>
    <row r="17" spans="1:21" ht="15" customHeight="1" x14ac:dyDescent="0.2">
      <c r="A17" s="66" t="str">
        <f>"MMF Unpaid Int Due to "&amp;MONTH($B$3)&amp;"/"&amp;DAY($B$3)</f>
        <v>MMF Unpaid Int Due to 3/31</v>
      </c>
      <c r="B17" s="66"/>
      <c r="C17" s="66" t="s">
        <v>336</v>
      </c>
      <c r="D17" s="100">
        <v>213.77</v>
      </c>
      <c r="E17" s="144">
        <v>213.75</v>
      </c>
      <c r="F17" s="127"/>
      <c r="G17" s="94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</row>
    <row r="18" spans="1:21" ht="15" customHeight="1" x14ac:dyDescent="0.2">
      <c r="A18" s="66" t="s">
        <v>337</v>
      </c>
      <c r="B18" s="66"/>
      <c r="C18" s="66" t="s">
        <v>337</v>
      </c>
      <c r="D18" s="100">
        <v>0</v>
      </c>
      <c r="E18" s="144">
        <v>0</v>
      </c>
      <c r="F18" s="127"/>
      <c r="G18" s="94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1:21" ht="15" customHeight="1" x14ac:dyDescent="0.2">
      <c r="A19" s="66" t="str">
        <f>"MMF Unpaid Int Due to "&amp;MONTH($B$3)&amp;"/"&amp;DAY($B$3)</f>
        <v>MMF Unpaid Int Due to 3/31</v>
      </c>
      <c r="B19" s="66"/>
      <c r="C19" s="66" t="s">
        <v>338</v>
      </c>
      <c r="D19" s="100">
        <v>1215.03</v>
      </c>
      <c r="E19" s="144">
        <v>1214.2299999999996</v>
      </c>
      <c r="F19" s="127"/>
      <c r="G19" s="94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" customHeight="1" x14ac:dyDescent="0.2">
      <c r="A20" s="101" t="str">
        <f>"MMF Unpaid Int Due to "&amp;MONTH($B$3)&amp;"/"&amp;DAY($B$3)</f>
        <v>MMF Unpaid Int Due to 3/31</v>
      </c>
      <c r="B20" s="101"/>
      <c r="C20" s="101" t="s">
        <v>339</v>
      </c>
      <c r="D20" s="102">
        <v>7.82</v>
      </c>
      <c r="E20" s="145">
        <v>7.83</v>
      </c>
      <c r="F20" s="127"/>
      <c r="G20" s="94"/>
      <c r="H20" s="101"/>
      <c r="I20" s="66"/>
      <c r="J20" s="66"/>
      <c r="K20" s="66"/>
      <c r="L20" s="126"/>
      <c r="M20" s="66"/>
      <c r="N20" s="66"/>
      <c r="O20" s="66"/>
      <c r="P20" s="66"/>
      <c r="Q20" s="66"/>
      <c r="R20" s="66"/>
      <c r="S20" s="103"/>
      <c r="T20" s="66"/>
      <c r="U20" s="66"/>
    </row>
    <row r="21" spans="1:21" ht="15" customHeight="1" x14ac:dyDescent="0.2">
      <c r="A21" s="104" t="s">
        <v>340</v>
      </c>
      <c r="B21" s="104"/>
      <c r="C21" s="104"/>
      <c r="D21" s="104"/>
      <c r="E21" s="128">
        <f>SUM(E10:E20)</f>
        <v>43755639.04999999</v>
      </c>
      <c r="F21" s="128"/>
      <c r="G21" s="105"/>
      <c r="H21" s="104"/>
      <c r="I21" s="104"/>
      <c r="J21" s="104"/>
      <c r="K21" s="104"/>
      <c r="L21" s="128"/>
      <c r="M21" s="104"/>
      <c r="N21" s="104"/>
      <c r="O21" s="66"/>
      <c r="P21" s="66"/>
      <c r="Q21" s="66"/>
      <c r="R21" s="66"/>
      <c r="S21" s="103"/>
      <c r="T21" s="66"/>
      <c r="U21" s="66"/>
    </row>
    <row r="22" spans="1:21" ht="15" customHeight="1" x14ac:dyDescent="0.2">
      <c r="A22" s="104"/>
      <c r="B22" s="104"/>
      <c r="C22" s="104"/>
      <c r="D22" s="104"/>
      <c r="E22" s="128"/>
      <c r="F22" s="128"/>
      <c r="G22" s="105"/>
      <c r="H22" s="104"/>
      <c r="I22" s="104"/>
      <c r="J22" s="104"/>
      <c r="K22" s="104"/>
      <c r="L22" s="128"/>
      <c r="M22" s="104"/>
      <c r="N22" s="104"/>
      <c r="O22" s="66"/>
      <c r="P22" s="66"/>
      <c r="Q22" s="66"/>
      <c r="R22" s="66"/>
      <c r="S22" s="103"/>
      <c r="T22" s="66"/>
      <c r="U22" s="66"/>
    </row>
    <row r="23" spans="1:21" ht="15" customHeight="1" x14ac:dyDescent="0.2">
      <c r="A23" s="104"/>
      <c r="B23" s="159" t="s">
        <v>341</v>
      </c>
      <c r="C23" s="160"/>
      <c r="D23" s="160"/>
      <c r="E23" s="161"/>
      <c r="F23" s="128"/>
      <c r="G23" s="105"/>
      <c r="H23" s="104"/>
      <c r="I23" s="104"/>
      <c r="J23" s="104"/>
      <c r="K23" s="104"/>
      <c r="L23" s="128"/>
      <c r="M23" s="104"/>
      <c r="N23" s="104"/>
      <c r="O23" s="66"/>
      <c r="P23" s="66"/>
      <c r="Q23" s="66"/>
      <c r="R23" s="66"/>
      <c r="S23" s="103"/>
      <c r="T23" s="66"/>
      <c r="U23" s="66"/>
    </row>
    <row r="24" spans="1:21" ht="15" customHeight="1" x14ac:dyDescent="0.2">
      <c r="A24" s="95" t="s">
        <v>330</v>
      </c>
      <c r="B24" s="95" t="s">
        <v>0</v>
      </c>
      <c r="C24" s="95" t="s">
        <v>1</v>
      </c>
      <c r="D24" s="95" t="s">
        <v>342</v>
      </c>
      <c r="E24" s="95" t="s">
        <v>343</v>
      </c>
      <c r="G24" s="94"/>
      <c r="M24" s="66"/>
      <c r="N24" s="66"/>
      <c r="O24" s="66"/>
      <c r="P24" s="66"/>
      <c r="Q24" s="66"/>
      <c r="R24" s="66"/>
      <c r="S24" s="103"/>
      <c r="T24" s="66"/>
      <c r="U24" s="66"/>
    </row>
    <row r="25" spans="1:21" ht="15" customHeight="1" x14ac:dyDescent="0.2">
      <c r="A25" s="66" t="s">
        <v>344</v>
      </c>
      <c r="C25" s="98">
        <f>$B$3</f>
        <v>45016</v>
      </c>
      <c r="D25" s="141">
        <v>38533.46</v>
      </c>
      <c r="E25" s="141">
        <v>38533.46</v>
      </c>
      <c r="G25" s="94"/>
      <c r="H25" s="106"/>
      <c r="M25" s="66"/>
      <c r="N25" s="66"/>
      <c r="O25" s="66"/>
      <c r="P25" s="66"/>
      <c r="Q25" s="66"/>
      <c r="R25" s="66"/>
      <c r="S25" s="103"/>
      <c r="T25" s="66"/>
      <c r="U25" s="66"/>
    </row>
    <row r="26" spans="1:21" ht="15" customHeight="1" x14ac:dyDescent="0.2">
      <c r="A26" s="66" t="s">
        <v>345</v>
      </c>
      <c r="C26" s="98">
        <f>$B$3</f>
        <v>45016</v>
      </c>
      <c r="D26" s="141">
        <v>2587.19</v>
      </c>
      <c r="E26" s="141">
        <v>2587.19</v>
      </c>
      <c r="G26" s="94"/>
      <c r="H26" s="106"/>
      <c r="M26" s="66"/>
      <c r="N26" s="66"/>
      <c r="O26" s="66"/>
      <c r="P26" s="66"/>
      <c r="Q26" s="66"/>
      <c r="R26" s="66"/>
      <c r="S26" s="103"/>
      <c r="T26" s="66"/>
      <c r="U26" s="66"/>
    </row>
    <row r="27" spans="1:21" ht="15" customHeight="1" x14ac:dyDescent="0.2">
      <c r="A27" s="66" t="s">
        <v>346</v>
      </c>
      <c r="C27" s="98">
        <f>$B$3</f>
        <v>45016</v>
      </c>
      <c r="D27" s="141">
        <v>970925.48</v>
      </c>
      <c r="E27" s="141">
        <v>970925.48</v>
      </c>
      <c r="G27" s="94"/>
      <c r="H27" s="106"/>
      <c r="M27" s="66"/>
      <c r="N27" s="66"/>
      <c r="O27" s="66"/>
      <c r="P27" s="66"/>
      <c r="Q27" s="66"/>
      <c r="R27" s="66"/>
      <c r="S27" s="103"/>
      <c r="T27" s="66"/>
      <c r="U27" s="66"/>
    </row>
    <row r="28" spans="1:21" ht="15" customHeight="1" x14ac:dyDescent="0.2">
      <c r="A28" s="66" t="s">
        <v>347</v>
      </c>
      <c r="C28" s="98">
        <f>$B$3</f>
        <v>45016</v>
      </c>
      <c r="D28" s="141">
        <v>0</v>
      </c>
      <c r="E28" s="141">
        <v>0</v>
      </c>
      <c r="G28" s="94"/>
      <c r="H28" s="106"/>
      <c r="M28" s="66"/>
      <c r="N28" s="66"/>
      <c r="O28" s="66"/>
      <c r="P28" s="66"/>
      <c r="Q28" s="66"/>
      <c r="R28" s="66"/>
      <c r="S28" s="103"/>
      <c r="T28" s="66"/>
      <c r="U28" s="66"/>
    </row>
    <row r="29" spans="1:21" ht="15" customHeight="1" x14ac:dyDescent="0.2">
      <c r="A29" s="66" t="s">
        <v>348</v>
      </c>
      <c r="C29" s="98">
        <f>$B$3</f>
        <v>45016</v>
      </c>
      <c r="D29" s="141">
        <v>58885.349999999744</v>
      </c>
      <c r="E29" s="141">
        <v>58885.349999999744</v>
      </c>
      <c r="G29" s="94"/>
      <c r="H29" s="106"/>
      <c r="M29" s="66"/>
      <c r="N29" s="66"/>
      <c r="O29" s="66"/>
      <c r="P29" s="66"/>
      <c r="Q29" s="66"/>
      <c r="R29" s="66"/>
      <c r="S29" s="103"/>
      <c r="T29" s="66"/>
      <c r="U29" s="66"/>
    </row>
    <row r="30" spans="1:21" ht="15" customHeight="1" x14ac:dyDescent="0.2">
      <c r="A30" s="104" t="s">
        <v>349</v>
      </c>
      <c r="B30" s="104"/>
      <c r="C30" s="104"/>
      <c r="D30" s="104"/>
      <c r="E30" s="128">
        <f>SUM(E25:E29)</f>
        <v>1070931.4799999997</v>
      </c>
      <c r="F30" s="127"/>
      <c r="G30" s="94"/>
      <c r="H30" s="66"/>
      <c r="I30" s="66"/>
      <c r="J30" s="66"/>
      <c r="K30" s="66"/>
      <c r="L30" s="107"/>
      <c r="M30" s="66"/>
      <c r="N30" s="66"/>
      <c r="O30" s="66"/>
      <c r="P30" s="66"/>
      <c r="Q30" s="66"/>
      <c r="R30" s="66"/>
      <c r="S30" s="66"/>
      <c r="T30" s="66"/>
      <c r="U30" s="66"/>
    </row>
    <row r="31" spans="1:21" ht="15" customHeight="1" thickBot="1" x14ac:dyDescent="0.25">
      <c r="A31" s="104"/>
      <c r="B31" s="104"/>
      <c r="C31" s="104"/>
      <c r="D31" s="104"/>
      <c r="E31" s="128"/>
      <c r="F31" s="127"/>
      <c r="G31" s="94"/>
      <c r="H31" s="66"/>
      <c r="I31" s="66"/>
      <c r="J31" s="66"/>
      <c r="K31" s="66"/>
      <c r="L31" s="107"/>
      <c r="M31" s="66"/>
      <c r="N31" s="66"/>
      <c r="O31" s="66"/>
      <c r="P31" s="66"/>
      <c r="Q31" s="66"/>
      <c r="R31" s="66"/>
      <c r="S31" s="66"/>
      <c r="T31" s="66"/>
      <c r="U31" s="66"/>
    </row>
    <row r="32" spans="1:21" ht="15" customHeight="1" thickBot="1" x14ac:dyDescent="0.25">
      <c r="A32" s="104" t="s">
        <v>350</v>
      </c>
      <c r="B32" s="104"/>
      <c r="C32" s="104"/>
      <c r="D32" s="104"/>
      <c r="E32" s="130">
        <f>E21+E30</f>
        <v>44826570.529999986</v>
      </c>
      <c r="F32" s="127"/>
      <c r="G32" s="94"/>
      <c r="H32" s="104"/>
      <c r="I32" s="104"/>
      <c r="J32" s="104"/>
      <c r="K32" s="104"/>
      <c r="L32" s="130"/>
      <c r="M32" s="66"/>
      <c r="N32" s="66"/>
      <c r="O32" s="66"/>
      <c r="P32" s="66"/>
      <c r="Q32" s="66"/>
      <c r="R32" s="66"/>
      <c r="S32" s="66"/>
      <c r="T32" s="66"/>
      <c r="U32" s="66"/>
    </row>
    <row r="33" spans="1:21" ht="15" customHeight="1" thickBot="1" x14ac:dyDescent="0.25">
      <c r="A33" s="108"/>
      <c r="B33" s="108"/>
      <c r="C33" s="108"/>
      <c r="D33" s="108"/>
      <c r="E33" s="146"/>
      <c r="F33" s="147"/>
      <c r="G33" s="109"/>
      <c r="H33" s="110"/>
      <c r="I33" s="110"/>
      <c r="J33" s="110"/>
      <c r="K33" s="110"/>
      <c r="L33" s="111"/>
      <c r="M33" s="110"/>
      <c r="N33" s="110"/>
      <c r="O33" s="110"/>
      <c r="P33" s="110"/>
      <c r="Q33" s="110"/>
      <c r="R33" s="110"/>
      <c r="S33" s="110"/>
      <c r="T33" s="66"/>
      <c r="U33" s="66"/>
    </row>
    <row r="34" spans="1:21" ht="15" customHeight="1" thickTop="1" x14ac:dyDescent="0.2">
      <c r="A34" s="104"/>
      <c r="B34" s="104"/>
      <c r="C34" s="104"/>
      <c r="D34" s="104"/>
      <c r="E34" s="148"/>
      <c r="F34" s="127"/>
      <c r="G34" s="94"/>
      <c r="H34" s="66"/>
      <c r="I34" s="66"/>
      <c r="J34" s="66"/>
      <c r="K34" s="66"/>
      <c r="L34" s="107"/>
      <c r="M34" s="66"/>
      <c r="N34" s="66"/>
      <c r="O34" s="66"/>
      <c r="P34" s="66"/>
      <c r="Q34" s="66"/>
      <c r="R34" s="66"/>
      <c r="S34" s="66"/>
      <c r="T34" s="66"/>
      <c r="U34" s="66"/>
    </row>
    <row r="35" spans="1:21" ht="15" customHeight="1" x14ac:dyDescent="0.2">
      <c r="A35" s="91" t="s">
        <v>351</v>
      </c>
      <c r="B35" s="104"/>
      <c r="C35" s="104"/>
      <c r="D35" s="104"/>
      <c r="E35" s="148"/>
      <c r="F35" s="127"/>
      <c r="G35" s="94"/>
      <c r="H35" s="9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</row>
    <row r="36" spans="1:21" ht="15" customHeight="1" x14ac:dyDescent="0.2">
      <c r="A36" s="104"/>
      <c r="B36" s="104"/>
      <c r="C36" s="104"/>
      <c r="D36" s="104"/>
      <c r="E36" s="148"/>
      <c r="F36" s="127"/>
      <c r="G36" s="94"/>
      <c r="H36" s="104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</row>
    <row r="37" spans="1:21" ht="15" customHeight="1" x14ac:dyDescent="0.2">
      <c r="A37" s="95" t="str">
        <f>"Accruals since "&amp;MONTH(B5)&amp;"/"&amp;DAY(B5)</f>
        <v>Accruals since 3/9</v>
      </c>
      <c r="B37" s="101" t="s">
        <v>352</v>
      </c>
      <c r="C37" s="95"/>
      <c r="D37" s="95"/>
      <c r="E37" s="95" t="s">
        <v>342</v>
      </c>
      <c r="F37" s="127"/>
      <c r="G37" s="94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</row>
    <row r="38" spans="1:21" ht="15" customHeight="1" x14ac:dyDescent="0.25">
      <c r="A38" s="66" t="s">
        <v>353</v>
      </c>
      <c r="B38" s="112">
        <v>240.35</v>
      </c>
      <c r="C38" s="104"/>
      <c r="D38" s="104"/>
      <c r="E38" s="127">
        <f>+B38*($B$3-$B$5)</f>
        <v>5287.7</v>
      </c>
      <c r="F38" s="127"/>
      <c r="G38" s="94"/>
      <c r="H38" s="66"/>
      <c r="I38" s="66"/>
      <c r="K38" s="66"/>
      <c r="L38" s="113"/>
      <c r="M38" s="66"/>
      <c r="N38" s="66"/>
      <c r="O38" s="66"/>
      <c r="P38" s="66"/>
      <c r="Q38" s="66"/>
      <c r="R38" s="66"/>
      <c r="S38" s="66"/>
      <c r="T38" s="66"/>
      <c r="U38" s="66"/>
    </row>
    <row r="39" spans="1:21" ht="15" customHeight="1" x14ac:dyDescent="0.25">
      <c r="A39" s="66" t="s">
        <v>354</v>
      </c>
      <c r="B39" s="112">
        <v>-175.83</v>
      </c>
      <c r="C39" s="104"/>
      <c r="D39" s="104"/>
      <c r="E39" s="127">
        <f t="shared" ref="E39:E45" si="0">+B39*($B$3-$B$5)</f>
        <v>-3868.26</v>
      </c>
      <c r="F39" s="127"/>
      <c r="G39" s="94"/>
      <c r="H39" s="66"/>
      <c r="I39" s="66"/>
      <c r="K39" s="66"/>
      <c r="L39" s="113"/>
      <c r="M39" s="66"/>
      <c r="N39" s="66"/>
      <c r="O39" s="66"/>
      <c r="P39" s="66"/>
      <c r="Q39" s="66"/>
      <c r="R39" s="66"/>
      <c r="S39" s="66"/>
      <c r="T39" s="66"/>
      <c r="U39" s="66"/>
    </row>
    <row r="40" spans="1:21" ht="15" customHeight="1" x14ac:dyDescent="0.25">
      <c r="A40" s="66" t="s">
        <v>355</v>
      </c>
      <c r="B40" s="112">
        <v>0</v>
      </c>
      <c r="C40" s="104"/>
      <c r="D40" s="104"/>
      <c r="E40" s="149">
        <f>+B40</f>
        <v>0</v>
      </c>
      <c r="F40" s="127"/>
      <c r="G40" s="94"/>
      <c r="H40" s="66"/>
      <c r="I40" s="66"/>
      <c r="K40" s="66"/>
      <c r="L40" s="113"/>
      <c r="M40" s="66"/>
      <c r="N40" s="66"/>
      <c r="O40" s="66"/>
      <c r="P40" s="66"/>
      <c r="Q40" s="66"/>
      <c r="R40" s="66"/>
      <c r="S40" s="66"/>
      <c r="T40" s="66"/>
      <c r="U40" s="66"/>
    </row>
    <row r="41" spans="1:21" ht="15" customHeight="1" x14ac:dyDescent="0.25">
      <c r="A41" s="66" t="s">
        <v>356</v>
      </c>
      <c r="B41" s="114">
        <v>29.61</v>
      </c>
      <c r="C41" s="104"/>
      <c r="D41" s="104"/>
      <c r="E41" s="127">
        <f t="shared" si="0"/>
        <v>651.41999999999996</v>
      </c>
      <c r="F41" s="127"/>
      <c r="G41" s="94"/>
      <c r="H41" s="66"/>
      <c r="I41" s="107"/>
      <c r="J41" s="106"/>
      <c r="K41" s="113"/>
      <c r="L41" s="150"/>
      <c r="M41" s="115"/>
      <c r="N41" s="66"/>
      <c r="O41" s="66"/>
      <c r="P41" s="66"/>
      <c r="Q41" s="66"/>
      <c r="R41" s="66"/>
      <c r="S41" s="66"/>
      <c r="T41" s="66"/>
      <c r="U41" s="66"/>
    </row>
    <row r="42" spans="1:21" ht="15" customHeight="1" x14ac:dyDescent="0.25">
      <c r="A42" s="66" t="s">
        <v>357</v>
      </c>
      <c r="B42" s="114">
        <v>36.979999999999997</v>
      </c>
      <c r="C42" s="104"/>
      <c r="D42" s="104"/>
      <c r="E42" s="127">
        <f t="shared" si="0"/>
        <v>813.56</v>
      </c>
      <c r="F42" s="127"/>
      <c r="G42" s="94"/>
      <c r="H42" s="66"/>
      <c r="I42" s="107"/>
      <c r="J42" s="106"/>
      <c r="K42" s="113"/>
      <c r="L42" s="113"/>
      <c r="M42" s="151"/>
      <c r="N42" s="66"/>
      <c r="O42" s="66"/>
      <c r="P42" s="66"/>
      <c r="Q42" s="66"/>
      <c r="R42" s="66"/>
      <c r="S42" s="66"/>
      <c r="T42" s="66"/>
      <c r="U42" s="66"/>
    </row>
    <row r="43" spans="1:21" ht="15" customHeight="1" x14ac:dyDescent="0.25">
      <c r="A43" s="66" t="s">
        <v>358</v>
      </c>
      <c r="B43" s="114">
        <v>49.3</v>
      </c>
      <c r="C43" s="104"/>
      <c r="D43" s="104"/>
      <c r="E43" s="127">
        <f t="shared" si="0"/>
        <v>1084.5999999999999</v>
      </c>
      <c r="F43" s="127"/>
      <c r="G43" s="94"/>
      <c r="H43" s="66"/>
      <c r="I43" s="107"/>
      <c r="J43" s="106"/>
      <c r="K43" s="113"/>
      <c r="L43" s="113"/>
      <c r="M43" s="151"/>
      <c r="N43" s="66"/>
      <c r="O43" s="66"/>
      <c r="P43" s="66"/>
      <c r="Q43" s="66"/>
      <c r="R43" s="66"/>
      <c r="S43" s="66"/>
      <c r="T43" s="66"/>
      <c r="U43" s="66"/>
    </row>
    <row r="44" spans="1:21" ht="15" customHeight="1" x14ac:dyDescent="0.25">
      <c r="A44" s="66" t="s">
        <v>359</v>
      </c>
      <c r="B44" s="114">
        <v>0</v>
      </c>
      <c r="C44" s="104"/>
      <c r="D44" s="104"/>
      <c r="E44" s="127">
        <f t="shared" si="0"/>
        <v>0</v>
      </c>
      <c r="F44" s="127"/>
      <c r="G44" s="94"/>
      <c r="H44" s="66"/>
      <c r="I44" s="107"/>
      <c r="J44" s="106"/>
      <c r="K44" s="113"/>
      <c r="L44" s="113"/>
      <c r="M44" s="129"/>
      <c r="N44" s="66"/>
      <c r="O44" s="66"/>
      <c r="P44" s="66"/>
      <c r="Q44" s="66"/>
      <c r="R44" s="66"/>
      <c r="S44" s="66"/>
      <c r="T44" s="66"/>
      <c r="U44" s="66"/>
    </row>
    <row r="45" spans="1:21" ht="15" customHeight="1" x14ac:dyDescent="0.25">
      <c r="A45" s="66" t="s">
        <v>360</v>
      </c>
      <c r="B45" s="114">
        <v>20</v>
      </c>
      <c r="C45" s="104"/>
      <c r="D45" s="104"/>
      <c r="E45" s="127">
        <f t="shared" si="0"/>
        <v>440</v>
      </c>
      <c r="F45" s="127"/>
      <c r="G45" s="94"/>
      <c r="H45" s="66"/>
      <c r="I45" s="107"/>
      <c r="J45" s="106"/>
      <c r="K45" s="113"/>
      <c r="L45" s="113"/>
      <c r="M45" s="129"/>
      <c r="N45" s="66"/>
      <c r="O45" s="66"/>
      <c r="P45" s="66"/>
      <c r="Q45" s="66"/>
      <c r="R45" s="66"/>
      <c r="S45" s="66"/>
      <c r="T45" s="66"/>
      <c r="U45" s="66"/>
    </row>
    <row r="46" spans="1:21" ht="15" customHeight="1" x14ac:dyDescent="0.25">
      <c r="A46" s="116" t="str">
        <f>"TOTAL Liabilities Accrued since "&amp;MONTH(B5)&amp;"/"&amp;DAY(B5)</f>
        <v>TOTAL Liabilities Accrued since 3/9</v>
      </c>
      <c r="B46" s="117"/>
      <c r="C46" s="117"/>
      <c r="D46" s="117"/>
      <c r="E46" s="152">
        <f>SUM(E38:E45)</f>
        <v>4409.0199999999995</v>
      </c>
      <c r="F46" s="127"/>
      <c r="G46" s="94"/>
      <c r="H46" s="66"/>
      <c r="I46" s="66"/>
      <c r="J46" s="106"/>
      <c r="K46" s="66"/>
      <c r="L46" s="113"/>
      <c r="M46" s="115"/>
      <c r="N46" s="66"/>
      <c r="O46" s="66"/>
      <c r="P46" s="66"/>
      <c r="Q46" s="66"/>
      <c r="S46" s="66"/>
      <c r="T46" s="66"/>
      <c r="U46" s="66"/>
    </row>
    <row r="47" spans="1:21" ht="15" customHeight="1" x14ac:dyDescent="0.2">
      <c r="A47" s="66"/>
      <c r="B47" s="66"/>
      <c r="C47" s="66"/>
      <c r="D47" s="66"/>
      <c r="E47" s="127"/>
      <c r="F47" s="127"/>
      <c r="G47" s="94"/>
      <c r="H47" s="66"/>
      <c r="I47" s="66"/>
      <c r="J47" s="66"/>
      <c r="K47" s="66"/>
      <c r="L47" s="115"/>
      <c r="M47" s="66"/>
      <c r="N47" s="66"/>
      <c r="O47" s="66"/>
      <c r="P47" s="66"/>
      <c r="Q47" s="66"/>
      <c r="S47" s="66"/>
      <c r="T47" s="66"/>
      <c r="U47" s="66"/>
    </row>
    <row r="48" spans="1:21" ht="15" customHeight="1" x14ac:dyDescent="0.2">
      <c r="A48" s="118" t="s">
        <v>361</v>
      </c>
      <c r="B48" s="101"/>
      <c r="C48" s="101"/>
      <c r="D48" s="101"/>
      <c r="E48" s="153" t="s">
        <v>362</v>
      </c>
      <c r="F48" s="127"/>
      <c r="G48" s="94"/>
      <c r="H48" s="66"/>
      <c r="I48" s="107"/>
      <c r="J48" s="66"/>
      <c r="K48" s="66"/>
      <c r="L48" s="66"/>
      <c r="M48" s="66"/>
      <c r="N48" s="66"/>
      <c r="O48" s="66"/>
      <c r="P48" s="66"/>
      <c r="Q48" s="66"/>
      <c r="S48" s="66"/>
      <c r="T48" s="66"/>
      <c r="U48" s="66"/>
    </row>
    <row r="49" spans="1:21" ht="15" customHeight="1" x14ac:dyDescent="0.2">
      <c r="A49" s="66" t="s">
        <v>353</v>
      </c>
      <c r="B49" s="119">
        <v>0</v>
      </c>
      <c r="C49" s="66"/>
      <c r="D49" s="66"/>
      <c r="E49" s="154">
        <v>13444.2</v>
      </c>
      <c r="F49" s="127"/>
      <c r="G49" s="94"/>
      <c r="I49" s="66"/>
      <c r="J49" s="66"/>
      <c r="K49" s="120"/>
      <c r="M49" s="66"/>
      <c r="N49" s="66"/>
      <c r="O49" s="66"/>
      <c r="P49" s="66"/>
      <c r="Q49" s="66"/>
      <c r="S49" s="66"/>
      <c r="T49" s="66"/>
      <c r="U49" s="66"/>
    </row>
    <row r="50" spans="1:21" ht="15" customHeight="1" x14ac:dyDescent="0.2">
      <c r="A50" s="66" t="s">
        <v>354</v>
      </c>
      <c r="B50" s="119">
        <v>0</v>
      </c>
      <c r="C50" s="66"/>
      <c r="D50" s="66"/>
      <c r="E50" s="154">
        <v>-10857.01</v>
      </c>
      <c r="F50" s="127"/>
      <c r="G50" s="94"/>
      <c r="I50" s="66"/>
      <c r="J50" s="66"/>
      <c r="K50" s="120"/>
      <c r="M50" s="66"/>
      <c r="N50" s="66"/>
      <c r="O50" s="66"/>
      <c r="P50" s="66"/>
      <c r="Q50" s="66"/>
      <c r="S50" s="66"/>
      <c r="T50" s="66"/>
      <c r="U50" s="66"/>
    </row>
    <row r="51" spans="1:21" ht="15" customHeight="1" x14ac:dyDescent="0.2">
      <c r="A51" s="66" t="s">
        <v>355</v>
      </c>
      <c r="B51" s="119">
        <v>0</v>
      </c>
      <c r="C51" s="66"/>
      <c r="D51" s="66"/>
      <c r="E51" s="154">
        <v>0</v>
      </c>
      <c r="F51" s="127"/>
      <c r="G51" s="94"/>
      <c r="I51" s="66"/>
      <c r="J51" s="66"/>
      <c r="K51" s="120"/>
      <c r="M51" s="66"/>
      <c r="N51" s="66"/>
      <c r="O51" s="66"/>
      <c r="P51" s="66"/>
      <c r="Q51" s="66"/>
      <c r="S51" s="66"/>
      <c r="T51" s="66"/>
      <c r="U51" s="66"/>
    </row>
    <row r="52" spans="1:21" ht="15" customHeight="1" x14ac:dyDescent="0.25">
      <c r="A52" s="66" t="s">
        <v>356</v>
      </c>
      <c r="B52" s="121">
        <v>0</v>
      </c>
      <c r="C52" s="66"/>
      <c r="D52" s="66"/>
      <c r="E52" s="154">
        <v>14374.73</v>
      </c>
      <c r="F52" s="127"/>
      <c r="G52" s="94"/>
      <c r="H52" s="122"/>
      <c r="I52" s="107"/>
      <c r="J52" s="66"/>
      <c r="K52" s="120"/>
      <c r="M52" s="66"/>
      <c r="N52" s="66"/>
      <c r="O52" s="66"/>
      <c r="P52" s="66"/>
      <c r="Q52" s="66"/>
      <c r="S52" s="66"/>
      <c r="T52" s="66"/>
      <c r="U52" s="66"/>
    </row>
    <row r="53" spans="1:21" ht="15" customHeight="1" x14ac:dyDescent="0.25">
      <c r="A53" s="66" t="s">
        <v>357</v>
      </c>
      <c r="B53" s="121">
        <v>0</v>
      </c>
      <c r="C53" s="66"/>
      <c r="D53" s="66"/>
      <c r="E53" s="154">
        <v>-7339.09</v>
      </c>
      <c r="F53" s="127"/>
      <c r="G53" s="94"/>
      <c r="I53" s="107"/>
      <c r="J53" s="66"/>
      <c r="K53" s="120"/>
      <c r="M53" s="66"/>
      <c r="N53" s="66"/>
      <c r="O53" s="66"/>
      <c r="P53" s="66"/>
      <c r="Q53" s="66"/>
      <c r="S53" s="66"/>
      <c r="T53" s="66"/>
      <c r="U53" s="66"/>
    </row>
    <row r="54" spans="1:21" ht="15" customHeight="1" x14ac:dyDescent="0.25">
      <c r="A54" s="66" t="s">
        <v>358</v>
      </c>
      <c r="B54" s="121">
        <v>0</v>
      </c>
      <c r="C54" s="66"/>
      <c r="D54" s="66"/>
      <c r="E54" s="154">
        <v>19868.169999999998</v>
      </c>
      <c r="F54" s="127"/>
      <c r="G54" s="94"/>
      <c r="H54" s="66"/>
      <c r="I54" s="107"/>
      <c r="J54" s="66"/>
      <c r="K54" s="120"/>
      <c r="M54" s="66"/>
      <c r="N54" s="66"/>
      <c r="O54" s="66"/>
      <c r="P54" s="66"/>
      <c r="Q54" s="66"/>
      <c r="S54" s="66"/>
      <c r="T54" s="66"/>
      <c r="U54" s="66"/>
    </row>
    <row r="55" spans="1:21" ht="15" customHeight="1" x14ac:dyDescent="0.25">
      <c r="A55" s="66" t="s">
        <v>359</v>
      </c>
      <c r="B55" s="121">
        <v>0</v>
      </c>
      <c r="C55" s="66"/>
      <c r="D55" s="66"/>
      <c r="E55" s="154">
        <v>0</v>
      </c>
      <c r="F55" s="127"/>
      <c r="G55" s="94"/>
      <c r="I55" s="107"/>
      <c r="J55" s="66"/>
      <c r="K55" s="120"/>
      <c r="L55" s="66"/>
      <c r="M55" s="66"/>
      <c r="N55" s="66"/>
      <c r="O55" s="66"/>
      <c r="P55" s="66"/>
      <c r="Q55" s="66"/>
      <c r="S55" s="66"/>
      <c r="T55" s="66"/>
      <c r="U55" s="66"/>
    </row>
    <row r="56" spans="1:21" ht="15" customHeight="1" x14ac:dyDescent="0.25">
      <c r="A56" s="66" t="s">
        <v>360</v>
      </c>
      <c r="B56" s="121">
        <v>0</v>
      </c>
      <c r="C56" s="66"/>
      <c r="D56" s="66"/>
      <c r="E56" s="154">
        <v>1629.78</v>
      </c>
      <c r="F56" s="127"/>
      <c r="G56" s="94"/>
      <c r="I56" s="107"/>
      <c r="J56" s="66"/>
      <c r="K56" s="120"/>
      <c r="L56" s="66"/>
      <c r="M56" s="66"/>
      <c r="N56" s="66"/>
      <c r="O56" s="66"/>
      <c r="P56" s="66"/>
      <c r="Q56" s="66"/>
      <c r="S56" s="66"/>
      <c r="T56" s="66"/>
      <c r="U56" s="66"/>
    </row>
    <row r="57" spans="1:21" ht="15" customHeight="1" x14ac:dyDescent="0.2">
      <c r="A57" s="116" t="str">
        <f>"TOTAL Liabilities Accrued as of "&amp;MONTH(B5)&amp;"/"&amp;DAY(B5)</f>
        <v>TOTAL Liabilities Accrued as of 3/9</v>
      </c>
      <c r="B57" s="117"/>
      <c r="C57" s="117"/>
      <c r="D57" s="117"/>
      <c r="E57" s="152">
        <f>SUM(E49:E56)</f>
        <v>31120.779999999995</v>
      </c>
      <c r="F57" s="128"/>
      <c r="G57" s="94"/>
      <c r="J57" s="10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</row>
    <row r="58" spans="1:21" ht="15" customHeight="1" x14ac:dyDescent="0.2">
      <c r="A58" s="104"/>
      <c r="B58" s="66"/>
      <c r="C58" s="66"/>
      <c r="D58" s="66"/>
      <c r="E58" s="128"/>
      <c r="F58" s="128"/>
      <c r="G58" s="94"/>
      <c r="J58" s="10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</row>
    <row r="59" spans="1:21" ht="15" customHeight="1" x14ac:dyDescent="0.2">
      <c r="A59" s="66" t="s">
        <v>313</v>
      </c>
      <c r="B59" s="66"/>
      <c r="C59" s="66"/>
      <c r="D59" s="66"/>
      <c r="E59" s="155">
        <v>58885.35</v>
      </c>
      <c r="F59" s="127"/>
      <c r="G59" s="94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</row>
    <row r="60" spans="1:21" ht="15" customHeight="1" x14ac:dyDescent="0.2">
      <c r="A60" s="66" t="s">
        <v>363</v>
      </c>
      <c r="B60" s="66"/>
      <c r="C60" s="66"/>
      <c r="D60" s="66"/>
      <c r="E60" s="156">
        <v>229280.08</v>
      </c>
      <c r="F60" s="127"/>
      <c r="G60" s="94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</row>
    <row r="61" spans="1:21" ht="15" customHeight="1" x14ac:dyDescent="0.2">
      <c r="B61" s="66"/>
      <c r="C61" s="66"/>
      <c r="D61" s="66"/>
      <c r="E61" s="127"/>
      <c r="F61" s="127"/>
      <c r="G61" s="94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</row>
    <row r="62" spans="1:21" ht="15" customHeight="1" x14ac:dyDescent="0.2">
      <c r="A62" s="104" t="s">
        <v>364</v>
      </c>
      <c r="B62" s="66"/>
      <c r="C62" s="66"/>
      <c r="D62" s="66"/>
      <c r="E62" s="157">
        <f>E46+E57+E59+E60</f>
        <v>323695.23</v>
      </c>
      <c r="F62" s="127"/>
      <c r="G62" s="94"/>
      <c r="H62" s="104"/>
      <c r="I62" s="66"/>
      <c r="J62" s="66"/>
      <c r="K62" s="66"/>
      <c r="L62" s="128"/>
      <c r="M62" s="66"/>
      <c r="N62" s="66"/>
      <c r="O62" s="66"/>
      <c r="P62" s="66"/>
      <c r="Q62" s="66"/>
      <c r="R62" s="66"/>
      <c r="S62" s="66"/>
      <c r="T62" s="66"/>
      <c r="U62" s="66"/>
    </row>
    <row r="63" spans="1:21" ht="15" customHeight="1" thickBot="1" x14ac:dyDescent="0.25">
      <c r="A63" s="104"/>
      <c r="B63" s="66"/>
      <c r="C63" s="66"/>
      <c r="D63" s="66"/>
      <c r="E63" s="127"/>
      <c r="F63" s="127"/>
      <c r="G63" s="94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</row>
    <row r="64" spans="1:21" ht="15" customHeight="1" thickBot="1" x14ac:dyDescent="0.25">
      <c r="A64" s="104" t="s">
        <v>365</v>
      </c>
      <c r="B64" s="66"/>
      <c r="C64" s="66"/>
      <c r="D64" s="66"/>
      <c r="E64" s="130">
        <f>E32-E62</f>
        <v>44502875.29999999</v>
      </c>
      <c r="F64" s="148"/>
      <c r="G64" s="94"/>
      <c r="H64" s="104"/>
      <c r="I64" s="66"/>
      <c r="J64" s="66"/>
      <c r="K64" s="66"/>
      <c r="L64" s="130"/>
      <c r="M64" s="66"/>
      <c r="N64" s="66"/>
      <c r="O64" s="66"/>
      <c r="P64" s="66"/>
      <c r="Q64" s="66"/>
      <c r="R64" s="66"/>
      <c r="S64" s="66"/>
    </row>
    <row r="65" spans="1:19" ht="15" customHeight="1" x14ac:dyDescent="0.2">
      <c r="A65" s="104"/>
      <c r="B65" s="66"/>
      <c r="C65" s="66"/>
      <c r="D65" s="66"/>
      <c r="E65" s="127"/>
      <c r="F65" s="127"/>
      <c r="G65" s="94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</row>
    <row r="66" spans="1:19" ht="15" customHeight="1" x14ac:dyDescent="0.2">
      <c r="A66" s="66"/>
      <c r="B66" s="66"/>
      <c r="C66" s="66"/>
      <c r="D66" s="103"/>
      <c r="E66" s="127"/>
      <c r="F66" s="127"/>
      <c r="G66" s="94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1:19" ht="15" customHeight="1" x14ac:dyDescent="0.2">
      <c r="A67" s="66"/>
      <c r="B67" s="66"/>
      <c r="C67" s="66"/>
      <c r="D67" s="66"/>
      <c r="E67" s="127"/>
      <c r="F67" s="127"/>
      <c r="G67" s="94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spans="1:19" ht="15" customHeight="1" x14ac:dyDescent="0.2">
      <c r="A68" s="66"/>
      <c r="B68" s="66"/>
      <c r="C68" s="66"/>
      <c r="D68" s="66"/>
      <c r="E68" s="158"/>
      <c r="F68" s="127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1:19" ht="15" customHeight="1" x14ac:dyDescent="0.2">
      <c r="A69" s="66"/>
      <c r="B69" s="66"/>
      <c r="C69" s="66"/>
      <c r="D69" s="66"/>
      <c r="E69" s="127"/>
      <c r="F69" s="127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</row>
    <row r="70" spans="1:19" ht="15" customHeight="1" x14ac:dyDescent="0.2">
      <c r="A70" s="66"/>
      <c r="B70" s="66"/>
      <c r="C70" s="66"/>
      <c r="D70" s="66"/>
      <c r="E70" s="127"/>
      <c r="F70" s="127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spans="1:19" ht="15" customHeight="1" x14ac:dyDescent="0.2">
      <c r="A71" s="66"/>
      <c r="B71" s="66"/>
      <c r="C71" s="66"/>
      <c r="E71" s="106"/>
      <c r="F71" s="127"/>
      <c r="G71" s="66"/>
      <c r="H71" s="128"/>
      <c r="I71" s="66"/>
      <c r="J71" s="66"/>
      <c r="K71" s="66"/>
      <c r="L71" s="107"/>
      <c r="M71" s="131"/>
      <c r="N71" s="66"/>
      <c r="O71" s="66"/>
      <c r="P71" s="66"/>
      <c r="Q71" s="66"/>
      <c r="R71" s="66"/>
      <c r="S71" s="66"/>
    </row>
    <row r="72" spans="1:19" ht="15" customHeight="1" x14ac:dyDescent="0.2">
      <c r="A72" s="66"/>
      <c r="B72" s="103"/>
      <c r="C72" s="66"/>
      <c r="D72" s="66"/>
      <c r="E72" s="127"/>
      <c r="F72" s="127"/>
      <c r="G72" s="66"/>
      <c r="H72" s="128"/>
      <c r="I72" s="66"/>
      <c r="J72" s="66"/>
      <c r="K72" s="66"/>
      <c r="L72" s="107"/>
      <c r="M72" s="66"/>
      <c r="N72" s="66"/>
      <c r="O72" s="66"/>
      <c r="P72" s="66"/>
      <c r="Q72" s="66"/>
      <c r="R72" s="66"/>
      <c r="S72" s="66"/>
    </row>
    <row r="73" spans="1:19" ht="15" customHeight="1" x14ac:dyDescent="0.2">
      <c r="A73" s="66"/>
      <c r="B73" s="103"/>
      <c r="C73" s="66"/>
      <c r="D73" s="66"/>
      <c r="E73" s="127"/>
      <c r="F73" s="127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ht="15" customHeight="1" x14ac:dyDescent="0.2">
      <c r="A74" s="66"/>
      <c r="B74" s="103"/>
      <c r="C74" s="66"/>
      <c r="D74" s="66"/>
      <c r="E74" s="127"/>
      <c r="F74" s="127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spans="1:19" ht="15" customHeight="1" x14ac:dyDescent="0.2">
      <c r="A75" s="66"/>
      <c r="B75" s="103"/>
      <c r="C75" s="66"/>
      <c r="D75" s="66"/>
      <c r="E75" s="127"/>
      <c r="F75" s="127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1:19" ht="15" customHeight="1" x14ac:dyDescent="0.2">
      <c r="A76" s="123"/>
      <c r="B76" s="103"/>
      <c r="C76" s="66"/>
      <c r="D76" s="66"/>
      <c r="E76" s="127"/>
      <c r="F76" s="127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1:19" ht="15" customHeight="1" x14ac:dyDescent="0.2">
      <c r="A77" s="66"/>
      <c r="B77" s="103"/>
      <c r="C77" s="66"/>
      <c r="D77" s="66"/>
      <c r="E77" s="127"/>
      <c r="F77" s="127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1:19" ht="15" customHeight="1" x14ac:dyDescent="0.2">
      <c r="A78" s="66"/>
      <c r="B78" s="103"/>
      <c r="C78" s="66"/>
      <c r="D78" s="66"/>
      <c r="E78" s="127"/>
      <c r="F78" s="127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</row>
    <row r="79" spans="1:19" ht="15" customHeight="1" x14ac:dyDescent="0.2">
      <c r="A79" s="66"/>
      <c r="B79" s="103"/>
      <c r="C79" s="66"/>
      <c r="D79" s="66"/>
      <c r="E79" s="127"/>
      <c r="F79" s="127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spans="1:19" ht="15" customHeight="1" x14ac:dyDescent="0.2">
      <c r="A80" s="66"/>
      <c r="B80" s="103"/>
      <c r="C80" s="66"/>
      <c r="D80" s="66"/>
      <c r="E80" s="127"/>
      <c r="F80" s="127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1:19" ht="15" customHeight="1" x14ac:dyDescent="0.2">
      <c r="A81" s="66"/>
      <c r="B81" s="103"/>
      <c r="C81" s="66"/>
      <c r="D81" s="66"/>
      <c r="E81" s="127"/>
      <c r="F81" s="127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1:19" ht="15" customHeight="1" x14ac:dyDescent="0.2">
      <c r="A82" s="66"/>
      <c r="B82" s="103"/>
      <c r="C82" s="66"/>
      <c r="D82" s="66"/>
      <c r="E82" s="127"/>
      <c r="F82" s="127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spans="1:19" ht="15" customHeight="1" x14ac:dyDescent="0.2">
      <c r="A83" s="66"/>
      <c r="B83" s="103"/>
      <c r="C83" s="66"/>
      <c r="D83" s="66"/>
      <c r="E83" s="127"/>
      <c r="F83" s="127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spans="1:19" ht="15" customHeight="1" x14ac:dyDescent="0.2">
      <c r="A84" s="66"/>
      <c r="B84" s="103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spans="1:19" ht="15" customHeight="1" x14ac:dyDescent="0.2">
      <c r="A85" s="66"/>
      <c r="B85" s="103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spans="1:19" ht="15" customHeight="1" x14ac:dyDescent="0.2">
      <c r="A86" s="66"/>
      <c r="B86" s="103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spans="1:19" ht="15" customHeight="1" x14ac:dyDescent="0.2">
      <c r="A87" s="66"/>
      <c r="B87" s="103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spans="1:19" ht="15" customHeight="1" x14ac:dyDescent="0.2">
      <c r="A88" s="66"/>
      <c r="B88" s="103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spans="1:19" ht="15" customHeight="1" x14ac:dyDescent="0.2">
      <c r="A89" s="66"/>
      <c r="B89" s="103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spans="1:19" ht="15" customHeight="1" x14ac:dyDescent="0.2">
      <c r="A90" s="66"/>
      <c r="B90" s="103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spans="1:19" ht="15" customHeight="1" x14ac:dyDescent="0.2">
      <c r="A91" s="66"/>
      <c r="B91" s="103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spans="1:19" ht="15" customHeight="1" x14ac:dyDescent="0.2">
      <c r="A92" s="66"/>
      <c r="B92" s="103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spans="1:19" ht="15" customHeight="1" x14ac:dyDescent="0.2">
      <c r="A93" s="66"/>
      <c r="B93" s="103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19" ht="15" customHeight="1" x14ac:dyDescent="0.2">
      <c r="A94" s="66"/>
      <c r="B94" s="103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spans="1:19" ht="15" customHeight="1" x14ac:dyDescent="0.2">
      <c r="A95" s="66"/>
      <c r="B95" s="103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ht="15" customHeight="1" x14ac:dyDescent="0.2">
      <c r="A96" s="66"/>
      <c r="B96" s="103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ht="15" customHeight="1" x14ac:dyDescent="0.2">
      <c r="A97" s="66"/>
      <c r="B97" s="103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ht="15" customHeight="1" x14ac:dyDescent="0.2">
      <c r="A98" s="66"/>
      <c r="B98" s="103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5" customHeight="1" x14ac:dyDescent="0.2">
      <c r="A99" s="66"/>
      <c r="B99" s="103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5" customHeight="1" x14ac:dyDescent="0.2">
      <c r="A100" s="66"/>
      <c r="B100" s="10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ht="15" customHeight="1" x14ac:dyDescent="0.2">
      <c r="A101" s="66"/>
      <c r="B101" s="103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ht="15" customHeight="1" x14ac:dyDescent="0.2">
      <c r="A102" s="66"/>
      <c r="B102" s="103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" customHeight="1" x14ac:dyDescent="0.2">
      <c r="A103" s="66"/>
      <c r="B103" s="103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ht="15" customHeight="1" x14ac:dyDescent="0.2">
      <c r="A104" s="66"/>
      <c r="B104" s="103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spans="1:19" ht="15" customHeight="1" x14ac:dyDescent="0.2">
      <c r="A105" s="66"/>
      <c r="B105" s="103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spans="1:19" ht="15" customHeight="1" x14ac:dyDescent="0.2">
      <c r="A106" s="66"/>
      <c r="B106" s="103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spans="1:19" ht="15" customHeight="1" x14ac:dyDescent="0.2">
      <c r="A107" s="66"/>
      <c r="B107" s="103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spans="1:19" ht="15" customHeight="1" x14ac:dyDescent="0.2">
      <c r="A108" s="66"/>
      <c r="B108" s="103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spans="1:19" ht="15" customHeight="1" x14ac:dyDescent="0.2">
      <c r="A109" s="66"/>
      <c r="B109" s="103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spans="1:19" ht="15" customHeight="1" x14ac:dyDescent="0.2">
      <c r="A110" s="66"/>
      <c r="B110" s="103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spans="1:19" ht="15" customHeight="1" x14ac:dyDescent="0.2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spans="1:19" ht="15" customHeight="1" x14ac:dyDescent="0.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spans="1:19" ht="15" customHeight="1" x14ac:dyDescent="0.2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spans="1:19" ht="15" customHeight="1" x14ac:dyDescent="0.2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spans="1:19" ht="15" customHeight="1" x14ac:dyDescent="0.2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spans="1:19" ht="15" customHeight="1" x14ac:dyDescent="0.2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N116" s="66"/>
      <c r="O116" s="66"/>
      <c r="P116" s="66"/>
      <c r="Q116" s="66"/>
      <c r="R116" s="66"/>
      <c r="S116" s="66"/>
    </row>
  </sheetData>
  <mergeCells count="3">
    <mergeCell ref="B8:E8"/>
    <mergeCell ref="I8:L8"/>
    <mergeCell ref="B23:E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activeCell="K14" sqref="K14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6.42578125" bestFit="1" customWidth="1"/>
    <col min="4" max="4" width="13.28515625" bestFit="1" customWidth="1"/>
    <col min="5" max="5" width="21.5703125" bestFit="1" customWidth="1"/>
    <col min="6" max="6" width="14" bestFit="1" customWidth="1"/>
    <col min="7" max="7" width="11" bestFit="1" customWidth="1"/>
    <col min="8" max="8" width="21.5703125" bestFit="1" customWidth="1"/>
    <col min="9" max="9" width="10.42578125" bestFit="1" customWidth="1"/>
    <col min="10" max="10" width="8.42578125" bestFit="1" customWidth="1"/>
    <col min="11" max="11" width="28.28515625" bestFit="1" customWidth="1"/>
    <col min="12" max="12" width="17.28515625" bestFit="1" customWidth="1"/>
    <col min="13" max="13" width="14.140625" bestFit="1" customWidth="1"/>
    <col min="14" max="14" width="37.7109375" bestFit="1" customWidth="1"/>
    <col min="15" max="15" width="22.85546875" bestFit="1" customWidth="1"/>
    <col min="16" max="16" width="19.85546875" bestFit="1" customWidth="1"/>
    <col min="17" max="17" width="37.7109375" bestFit="1" customWidth="1"/>
    <col min="18" max="18" width="10.7109375" bestFit="1" customWidth="1"/>
    <col min="19" max="19" width="13.42578125" bestFit="1" customWidth="1"/>
    <col min="20" max="20" width="8.42578125" bestFit="1" customWidth="1"/>
    <col min="21" max="21" width="7.5703125" bestFit="1" customWidth="1"/>
    <col min="22" max="22" width="8.42578125" bestFit="1" customWidth="1"/>
    <col min="23" max="23" width="7.5703125" bestFit="1" customWidth="1"/>
    <col min="24" max="24" width="8.42578125" bestFit="1" customWidth="1"/>
    <col min="25" max="25" width="7.5703125" bestFit="1" customWidth="1"/>
    <col min="26" max="26" width="8.42578125" bestFit="1" customWidth="1"/>
    <col min="27" max="27" width="7.5703125" bestFit="1" customWidth="1"/>
    <col min="28" max="28" width="8.42578125" bestFit="1" customWidth="1"/>
    <col min="29" max="29" width="7.5703125" bestFit="1" customWidth="1"/>
    <col min="30" max="30" width="8.42578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9.42578125" bestFit="1" customWidth="1"/>
    <col min="37" max="37" width="8.5703125" bestFit="1" customWidth="1"/>
    <col min="38" max="38" width="9.42578125" bestFit="1" customWidth="1"/>
    <col min="39" max="39" width="8.5703125" bestFit="1" customWidth="1"/>
    <col min="40" max="40" width="9.42578125" bestFit="1" customWidth="1"/>
    <col min="41" max="41" width="8.5703125" bestFit="1" customWidth="1"/>
    <col min="42" max="42" width="9.42578125" bestFit="1" customWidth="1"/>
    <col min="43" max="43" width="8.5703125" bestFit="1" customWidth="1"/>
    <col min="44" max="44" width="9.42578125" bestFit="1" customWidth="1"/>
    <col min="45" max="45" width="8.5703125" bestFit="1" customWidth="1"/>
    <col min="46" max="46" width="9.42578125" bestFit="1" customWidth="1"/>
    <col min="47" max="47" width="8.5703125" bestFit="1" customWidth="1"/>
    <col min="48" max="48" width="9.42578125" bestFit="1" customWidth="1"/>
    <col min="49" max="49" width="8.5703125" bestFit="1" customWidth="1"/>
    <col min="50" max="50" width="9.42578125" bestFit="1" customWidth="1"/>
    <col min="51" max="51" width="8.5703125" bestFit="1" customWidth="1"/>
    <col min="52" max="52" width="9.42578125" bestFit="1" customWidth="1"/>
    <col min="53" max="53" width="8.5703125" bestFit="1" customWidth="1"/>
    <col min="54" max="54" width="9.42578125" bestFit="1" customWidth="1"/>
    <col min="55" max="55" width="8.5703125" bestFit="1" customWidth="1"/>
    <col min="56" max="56" width="9.42578125" bestFit="1" customWidth="1"/>
    <col min="57" max="57" width="8.5703125" bestFit="1" customWidth="1"/>
    <col min="58" max="58" width="9.42578125" bestFit="1" customWidth="1"/>
    <col min="59" max="59" width="8.5703125" bestFit="1" customWidth="1"/>
    <col min="60" max="60" width="9.42578125" bestFit="1" customWidth="1"/>
    <col min="61" max="61" width="8.5703125" bestFit="1" customWidth="1"/>
    <col min="62" max="62" width="9.42578125" bestFit="1" customWidth="1"/>
    <col min="63" max="63" width="8.5703125" bestFit="1" customWidth="1"/>
    <col min="64" max="64" width="9.42578125" bestFit="1" customWidth="1"/>
    <col min="65" max="65" width="8.5703125" bestFit="1" customWidth="1"/>
    <col min="66" max="66" width="9.42578125" bestFit="1" customWidth="1"/>
    <col min="67" max="67" width="8.5703125" bestFit="1" customWidth="1"/>
    <col min="68" max="68" width="9.42578125" bestFit="1" customWidth="1"/>
    <col min="69" max="69" width="8.5703125" bestFit="1" customWidth="1"/>
    <col min="70" max="70" width="9.42578125" bestFit="1" customWidth="1"/>
    <col min="71" max="71" width="8.5703125" bestFit="1" customWidth="1"/>
    <col min="72" max="72" width="9.42578125" bestFit="1" customWidth="1"/>
    <col min="73" max="73" width="8.5703125" bestFit="1" customWidth="1"/>
    <col min="74" max="74" width="9.42578125" bestFit="1" customWidth="1"/>
    <col min="75" max="75" width="8.5703125" bestFit="1" customWidth="1"/>
    <col min="76" max="76" width="9.42578125" bestFit="1" customWidth="1"/>
    <col min="77" max="77" width="8.5703125" bestFit="1" customWidth="1"/>
    <col min="78" max="78" width="9.42578125" bestFit="1" customWidth="1"/>
    <col min="79" max="79" width="8.5703125" bestFit="1" customWidth="1"/>
    <col min="80" max="80" width="9.42578125" bestFit="1" customWidth="1"/>
    <col min="81" max="81" width="8.5703125" bestFit="1" customWidth="1"/>
    <col min="82" max="82" width="9.42578125" bestFit="1" customWidth="1"/>
    <col min="83" max="83" width="8.5703125" bestFit="1" customWidth="1"/>
    <col min="84" max="84" width="9.42578125" bestFit="1" customWidth="1"/>
    <col min="85" max="85" width="8.5703125" bestFit="1" customWidth="1"/>
    <col min="86" max="86" width="9.42578125" bestFit="1" customWidth="1"/>
    <col min="87" max="87" width="8.5703125" bestFit="1" customWidth="1"/>
    <col min="88" max="88" width="9.42578125" bestFit="1" customWidth="1"/>
    <col min="89" max="89" width="8.5703125" bestFit="1" customWidth="1"/>
    <col min="90" max="90" width="9.42578125" bestFit="1" customWidth="1"/>
    <col min="91" max="91" width="8.5703125" bestFit="1" customWidth="1"/>
    <col min="92" max="92" width="9.42578125" bestFit="1" customWidth="1"/>
    <col min="93" max="93" width="8.5703125" bestFit="1" customWidth="1"/>
    <col min="94" max="94" width="9.42578125" bestFit="1" customWidth="1"/>
    <col min="95" max="95" width="8.5703125" bestFit="1" customWidth="1"/>
    <col min="96" max="96" width="9.42578125" bestFit="1" customWidth="1"/>
    <col min="97" max="97" width="8.5703125" bestFit="1" customWidth="1"/>
    <col min="98" max="98" width="9.42578125" bestFit="1" customWidth="1"/>
    <col min="99" max="99" width="8.5703125" bestFit="1" customWidth="1"/>
    <col min="100" max="100" width="9.42578125" bestFit="1" customWidth="1"/>
    <col min="101" max="101" width="8.5703125" bestFit="1" customWidth="1"/>
    <col min="102" max="102" width="9.42578125" bestFit="1" customWidth="1"/>
    <col min="103" max="103" width="8.5703125" bestFit="1" customWidth="1"/>
    <col min="104" max="104" width="9.42578125" bestFit="1" customWidth="1"/>
    <col min="105" max="105" width="8.5703125" bestFit="1" customWidth="1"/>
    <col min="106" max="106" width="9.42578125" bestFit="1" customWidth="1"/>
    <col min="107" max="107" width="8.5703125" bestFit="1" customWidth="1"/>
    <col min="108" max="108" width="9.42578125" bestFit="1" customWidth="1"/>
    <col min="109" max="109" width="8.5703125" bestFit="1" customWidth="1"/>
    <col min="110" max="110" width="9.42578125" bestFit="1" customWidth="1"/>
    <col min="111" max="111" width="8.5703125" bestFit="1" customWidth="1"/>
    <col min="112" max="112" width="9.42578125" bestFit="1" customWidth="1"/>
    <col min="113" max="113" width="8.5703125" bestFit="1" customWidth="1"/>
    <col min="114" max="114" width="9.42578125" bestFit="1" customWidth="1"/>
    <col min="115" max="115" width="8.5703125" bestFit="1" customWidth="1"/>
    <col min="116" max="116" width="9.42578125" bestFit="1" customWidth="1"/>
    <col min="117" max="117" width="8.5703125" bestFit="1" customWidth="1"/>
    <col min="118" max="118" width="9.42578125" bestFit="1" customWidth="1"/>
    <col min="119" max="119" width="8.5703125" bestFit="1" customWidth="1"/>
    <col min="120" max="120" width="9.42578125" bestFit="1" customWidth="1"/>
    <col min="121" max="121" width="8.5703125" bestFit="1" customWidth="1"/>
    <col min="122" max="122" width="9.42578125" bestFit="1" customWidth="1"/>
    <col min="123" max="123" width="8.5703125" bestFit="1" customWidth="1"/>
    <col min="124" max="124" width="9.42578125" bestFit="1" customWidth="1"/>
    <col min="125" max="125" width="8.5703125" bestFit="1" customWidth="1"/>
    <col min="126" max="126" width="9.42578125" bestFit="1" customWidth="1"/>
    <col min="127" max="127" width="8.5703125" bestFit="1" customWidth="1"/>
    <col min="128" max="128" width="9.42578125" bestFit="1" customWidth="1"/>
    <col min="129" max="129" width="8.5703125" bestFit="1" customWidth="1"/>
    <col min="130" max="130" width="9.42578125" bestFit="1" customWidth="1"/>
    <col min="131" max="131" width="8.5703125" bestFit="1" customWidth="1"/>
    <col min="132" max="132" width="9.42578125" bestFit="1" customWidth="1"/>
    <col min="133" max="133" width="8.5703125" bestFit="1" customWidth="1"/>
    <col min="134" max="134" width="9.42578125" bestFit="1" customWidth="1"/>
    <col min="135" max="135" width="8.5703125" bestFit="1" customWidth="1"/>
    <col min="136" max="136" width="9.42578125" bestFit="1" customWidth="1"/>
    <col min="137" max="137" width="8.5703125" bestFit="1" customWidth="1"/>
    <col min="138" max="138" width="9.42578125" bestFit="1" customWidth="1"/>
    <col min="139" max="139" width="8.5703125" bestFit="1" customWidth="1"/>
    <col min="140" max="140" width="9.42578125" bestFit="1" customWidth="1"/>
    <col min="141" max="141" width="8.5703125" bestFit="1" customWidth="1"/>
    <col min="142" max="142" width="9.42578125" bestFit="1" customWidth="1"/>
    <col min="143" max="143" width="8.5703125" bestFit="1" customWidth="1"/>
    <col min="144" max="144" width="9.42578125" bestFit="1" customWidth="1"/>
    <col min="145" max="145" width="8.5703125" bestFit="1" customWidth="1"/>
    <col min="146" max="146" width="9.42578125" bestFit="1" customWidth="1"/>
    <col min="147" max="147" width="8.5703125" bestFit="1" customWidth="1"/>
    <col min="148" max="148" width="9.42578125" bestFit="1" customWidth="1"/>
    <col min="149" max="149" width="8.5703125" bestFit="1" customWidth="1"/>
    <col min="150" max="150" width="9.42578125" bestFit="1" customWidth="1"/>
    <col min="151" max="151" width="8.5703125" bestFit="1" customWidth="1"/>
    <col min="152" max="152" width="9.42578125" bestFit="1" customWidth="1"/>
    <col min="153" max="153" width="8.5703125" bestFit="1" customWidth="1"/>
    <col min="154" max="154" width="9.42578125" bestFit="1" customWidth="1"/>
    <col min="155" max="155" width="8.5703125" bestFit="1" customWidth="1"/>
    <col min="156" max="156" width="9.42578125" bestFit="1" customWidth="1"/>
    <col min="157" max="157" width="8.5703125" bestFit="1" customWidth="1"/>
    <col min="158" max="158" width="9.42578125" bestFit="1" customWidth="1"/>
    <col min="159" max="159" width="8.5703125" bestFit="1" customWidth="1"/>
    <col min="160" max="160" width="9.42578125" bestFit="1" customWidth="1"/>
    <col min="161" max="161" width="8.5703125" bestFit="1" customWidth="1"/>
    <col min="162" max="162" width="9.42578125" bestFit="1" customWidth="1"/>
    <col min="163" max="163" width="8.5703125" bestFit="1" customWidth="1"/>
    <col min="164" max="164" width="9.42578125" bestFit="1" customWidth="1"/>
    <col min="165" max="165" width="8.5703125" bestFit="1" customWidth="1"/>
    <col min="166" max="166" width="9.42578125" bestFit="1" customWidth="1"/>
    <col min="167" max="167" width="8.5703125" bestFit="1" customWidth="1"/>
    <col min="168" max="168" width="9.42578125" bestFit="1" customWidth="1"/>
    <col min="169" max="169" width="8.5703125" bestFit="1" customWidth="1"/>
    <col min="170" max="170" width="9.42578125" bestFit="1" customWidth="1"/>
    <col min="171" max="171" width="8.5703125" bestFit="1" customWidth="1"/>
    <col min="172" max="172" width="9.42578125" bestFit="1" customWidth="1"/>
    <col min="173" max="173" width="8.5703125" bestFit="1" customWidth="1"/>
    <col min="174" max="174" width="9.42578125" bestFit="1" customWidth="1"/>
    <col min="175" max="175" width="8.5703125" bestFit="1" customWidth="1"/>
    <col min="176" max="176" width="9.42578125" bestFit="1" customWidth="1"/>
    <col min="177" max="177" width="8.5703125" bestFit="1" customWidth="1"/>
    <col min="178" max="178" width="9.42578125" bestFit="1" customWidth="1"/>
    <col min="179" max="179" width="8.5703125" bestFit="1" customWidth="1"/>
    <col min="180" max="180" width="9.42578125" bestFit="1" customWidth="1"/>
    <col min="181" max="181" width="8.5703125" bestFit="1" customWidth="1"/>
    <col min="182" max="182" width="9.42578125" bestFit="1" customWidth="1"/>
    <col min="183" max="183" width="8.5703125" bestFit="1" customWidth="1"/>
    <col min="184" max="184" width="9.42578125" bestFit="1" customWidth="1"/>
    <col min="185" max="185" width="8.5703125" bestFit="1" customWidth="1"/>
    <col min="186" max="186" width="9.42578125" bestFit="1" customWidth="1"/>
    <col min="187" max="187" width="8.5703125" bestFit="1" customWidth="1"/>
    <col min="188" max="188" width="9.42578125" bestFit="1" customWidth="1"/>
    <col min="189" max="189" width="8.5703125" bestFit="1" customWidth="1"/>
    <col min="190" max="190" width="9.42578125" bestFit="1" customWidth="1"/>
    <col min="191" max="191" width="8.5703125" bestFit="1" customWidth="1"/>
    <col min="192" max="192" width="9.42578125" bestFit="1" customWidth="1"/>
    <col min="193" max="193" width="8.5703125" bestFit="1" customWidth="1"/>
    <col min="194" max="194" width="9.42578125" bestFit="1" customWidth="1"/>
    <col min="195" max="195" width="8.5703125" bestFit="1" customWidth="1"/>
    <col min="196" max="196" width="9.42578125" bestFit="1" customWidth="1"/>
    <col min="197" max="197" width="8.5703125" bestFit="1" customWidth="1"/>
    <col min="198" max="198" width="9.42578125" bestFit="1" customWidth="1"/>
    <col min="199" max="199" width="8.5703125" bestFit="1" customWidth="1"/>
    <col min="200" max="200" width="9.42578125" bestFit="1" customWidth="1"/>
    <col min="201" max="201" width="8.5703125" bestFit="1" customWidth="1"/>
    <col min="202" max="202" width="9.42578125" bestFit="1" customWidth="1"/>
    <col min="203" max="203" width="8.5703125" bestFit="1" customWidth="1"/>
    <col min="204" max="204" width="9.42578125" bestFit="1" customWidth="1"/>
    <col min="205" max="205" width="8.5703125" bestFit="1" customWidth="1"/>
    <col min="206" max="206" width="9.42578125" bestFit="1" customWidth="1"/>
    <col min="207" max="207" width="8.5703125" bestFit="1" customWidth="1"/>
    <col min="208" max="208" width="9.42578125" bestFit="1" customWidth="1"/>
    <col min="209" max="209" width="8.5703125" bestFit="1" customWidth="1"/>
    <col min="210" max="210" width="9.42578125" bestFit="1" customWidth="1"/>
    <col min="211" max="211" width="8.5703125" bestFit="1" customWidth="1"/>
    <col min="212" max="212" width="9.42578125" bestFit="1" customWidth="1"/>
    <col min="213" max="213" width="8.5703125" bestFit="1" customWidth="1"/>
    <col min="214" max="214" width="9.42578125" bestFit="1" customWidth="1"/>
    <col min="215" max="215" width="8.5703125" bestFit="1" customWidth="1"/>
    <col min="216" max="216" width="10.42578125" bestFit="1" customWidth="1"/>
    <col min="217" max="217" width="9.5703125" bestFit="1" customWidth="1"/>
    <col min="218" max="218" width="10.42578125" bestFit="1" customWidth="1"/>
    <col min="219" max="219" width="9.5703125" bestFit="1" customWidth="1"/>
    <col min="220" max="220" width="10.42578125" bestFit="1" customWidth="1"/>
    <col min="221" max="221" width="9.5703125" bestFit="1" customWidth="1"/>
    <col min="222" max="222" width="10.42578125" bestFit="1" customWidth="1"/>
    <col min="223" max="223" width="9.5703125" bestFit="1" customWidth="1"/>
    <col min="224" max="224" width="10.42578125" bestFit="1" customWidth="1"/>
    <col min="225" max="225" width="9.5703125" bestFit="1" customWidth="1"/>
    <col min="226" max="226" width="10.42578125" bestFit="1" customWidth="1"/>
    <col min="227" max="227" width="9.5703125" bestFit="1" customWidth="1"/>
    <col min="228" max="228" width="10.42578125" bestFit="1" customWidth="1"/>
    <col min="229" max="229" width="9.5703125" bestFit="1" customWidth="1"/>
    <col min="230" max="230" width="10.42578125" bestFit="1" customWidth="1"/>
    <col min="231" max="231" width="9.5703125" bestFit="1" customWidth="1"/>
    <col min="232" max="232" width="10.42578125" bestFit="1" customWidth="1"/>
    <col min="233" max="233" width="9.5703125" bestFit="1" customWidth="1"/>
    <col min="234" max="234" width="10.42578125" bestFit="1" customWidth="1"/>
    <col min="235" max="235" width="9.5703125" bestFit="1" customWidth="1"/>
    <col min="236" max="236" width="10.42578125" bestFit="1" customWidth="1"/>
    <col min="237" max="237" width="9.5703125" bestFit="1" customWidth="1"/>
    <col min="238" max="238" width="11.85546875" bestFit="1" customWidth="1"/>
    <col min="239" max="239" width="10.42578125" bestFit="1" customWidth="1"/>
    <col min="240" max="240" width="18.85546875" bestFit="1" customWidth="1"/>
    <col min="241" max="241" width="15.85546875" bestFit="1" customWidth="1"/>
    <col min="242" max="242" width="7.28515625" bestFit="1" customWidth="1"/>
    <col min="243" max="243" width="8" bestFit="1" customWidth="1"/>
    <col min="244" max="244" width="14.42578125" bestFit="1" customWidth="1"/>
    <col min="245" max="245" width="15.85546875" bestFit="1" customWidth="1"/>
    <col min="246" max="246" width="18.28515625" bestFit="1" customWidth="1"/>
    <col min="247" max="247" width="23.5703125" bestFit="1" customWidth="1"/>
    <col min="248" max="248" width="17.85546875" bestFit="1" customWidth="1"/>
    <col min="249" max="249" width="18.5703125" bestFit="1" customWidth="1"/>
    <col min="250" max="250" width="20.57031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289</v>
      </c>
      <c r="B2">
        <v>11467520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434</v>
      </c>
      <c r="J2" t="s">
        <v>383</v>
      </c>
      <c r="K2" t="s">
        <v>384</v>
      </c>
      <c r="L2">
        <v>22342</v>
      </c>
      <c r="M2" t="s">
        <v>302</v>
      </c>
      <c r="N2" t="s">
        <v>303</v>
      </c>
      <c r="O2">
        <v>22342</v>
      </c>
      <c r="P2" t="s">
        <v>302</v>
      </c>
      <c r="Q2" t="s">
        <v>303</v>
      </c>
      <c r="R2" t="s">
        <v>280</v>
      </c>
      <c r="S2" s="30">
        <v>20774921.530000001</v>
      </c>
      <c r="U2" s="30">
        <v>1</v>
      </c>
      <c r="IF2">
        <v>22342</v>
      </c>
      <c r="IG2" t="s">
        <v>302</v>
      </c>
      <c r="IH2" t="s">
        <v>270</v>
      </c>
      <c r="IK2">
        <v>-2</v>
      </c>
      <c r="IL2" t="s">
        <v>271</v>
      </c>
      <c r="IM2" t="s">
        <v>272</v>
      </c>
      <c r="IN2" t="s">
        <v>385</v>
      </c>
      <c r="IP2" t="s">
        <v>386</v>
      </c>
    </row>
    <row r="3" spans="1:250" x14ac:dyDescent="0.25">
      <c r="A3">
        <v>290</v>
      </c>
      <c r="B3">
        <v>11467520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430</v>
      </c>
      <c r="J3" t="s">
        <v>381</v>
      </c>
      <c r="K3" t="s">
        <v>382</v>
      </c>
      <c r="L3">
        <v>22342</v>
      </c>
      <c r="M3" t="s">
        <v>302</v>
      </c>
      <c r="N3" t="s">
        <v>303</v>
      </c>
      <c r="O3">
        <v>22342</v>
      </c>
      <c r="P3" t="s">
        <v>302</v>
      </c>
      <c r="Q3" t="s">
        <v>303</v>
      </c>
      <c r="R3" t="s">
        <v>280</v>
      </c>
      <c r="S3" s="30">
        <v>20751335.850000001</v>
      </c>
      <c r="U3" s="30">
        <v>1</v>
      </c>
      <c r="IF3">
        <v>22342</v>
      </c>
      <c r="IG3" t="s">
        <v>302</v>
      </c>
      <c r="IH3" t="s">
        <v>270</v>
      </c>
      <c r="IK3">
        <v>-2</v>
      </c>
      <c r="IL3" t="s">
        <v>271</v>
      </c>
      <c r="IM3" t="s">
        <v>272</v>
      </c>
      <c r="IN3" t="s">
        <v>385</v>
      </c>
      <c r="IP3" t="s">
        <v>386</v>
      </c>
    </row>
    <row r="4" spans="1:250" x14ac:dyDescent="0.25">
      <c r="A4">
        <v>291</v>
      </c>
      <c r="B4">
        <v>11467520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428</v>
      </c>
      <c r="J4" t="s">
        <v>305</v>
      </c>
      <c r="K4" t="s">
        <v>306</v>
      </c>
      <c r="L4">
        <v>22342</v>
      </c>
      <c r="M4" t="s">
        <v>302</v>
      </c>
      <c r="N4" t="s">
        <v>303</v>
      </c>
      <c r="O4">
        <v>22342</v>
      </c>
      <c r="P4" t="s">
        <v>302</v>
      </c>
      <c r="Q4" t="s">
        <v>303</v>
      </c>
      <c r="R4" t="s">
        <v>280</v>
      </c>
      <c r="S4" s="30">
        <v>20770504.77</v>
      </c>
      <c r="U4" s="30">
        <v>1</v>
      </c>
      <c r="IF4">
        <v>22342</v>
      </c>
      <c r="IG4" t="s">
        <v>302</v>
      </c>
      <c r="IH4" t="s">
        <v>270</v>
      </c>
      <c r="IK4">
        <v>-2</v>
      </c>
      <c r="IL4" t="s">
        <v>271</v>
      </c>
      <c r="IM4" t="s">
        <v>272</v>
      </c>
      <c r="IN4" t="s">
        <v>385</v>
      </c>
      <c r="IP4" t="s">
        <v>386</v>
      </c>
    </row>
    <row r="5" spans="1:250" x14ac:dyDescent="0.25">
      <c r="A5">
        <v>292</v>
      </c>
      <c r="B5">
        <v>11467520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423</v>
      </c>
      <c r="J5" t="s">
        <v>307</v>
      </c>
      <c r="K5" t="s">
        <v>308</v>
      </c>
      <c r="L5">
        <v>22342</v>
      </c>
      <c r="M5" t="s">
        <v>302</v>
      </c>
      <c r="N5" t="s">
        <v>303</v>
      </c>
      <c r="O5">
        <v>22342</v>
      </c>
      <c r="P5" t="s">
        <v>302</v>
      </c>
      <c r="Q5" t="s">
        <v>303</v>
      </c>
      <c r="R5" t="s">
        <v>280</v>
      </c>
      <c r="S5" s="30">
        <v>20747842.559999999</v>
      </c>
      <c r="U5" s="30">
        <v>1</v>
      </c>
      <c r="IF5">
        <v>22342</v>
      </c>
      <c r="IG5" t="s">
        <v>302</v>
      </c>
      <c r="IH5" t="s">
        <v>270</v>
      </c>
      <c r="IK5">
        <v>-2</v>
      </c>
      <c r="IL5" t="s">
        <v>271</v>
      </c>
      <c r="IM5" t="s">
        <v>272</v>
      </c>
      <c r="IN5" t="s">
        <v>385</v>
      </c>
      <c r="IP5" t="s">
        <v>386</v>
      </c>
    </row>
    <row r="6" spans="1:250" x14ac:dyDescent="0.25">
      <c r="A6">
        <v>293</v>
      </c>
      <c r="B6">
        <v>11467520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421</v>
      </c>
      <c r="J6" t="s">
        <v>309</v>
      </c>
      <c r="K6" t="s">
        <v>310</v>
      </c>
      <c r="L6">
        <v>22342</v>
      </c>
      <c r="M6" t="s">
        <v>302</v>
      </c>
      <c r="N6" t="s">
        <v>303</v>
      </c>
      <c r="O6">
        <v>22342</v>
      </c>
      <c r="P6" t="s">
        <v>302</v>
      </c>
      <c r="Q6" t="s">
        <v>303</v>
      </c>
      <c r="R6" t="s">
        <v>280</v>
      </c>
      <c r="S6" s="30">
        <v>20784558.09</v>
      </c>
      <c r="U6" s="30">
        <v>1</v>
      </c>
      <c r="IF6">
        <v>22342</v>
      </c>
      <c r="IG6" t="s">
        <v>302</v>
      </c>
      <c r="IH6" t="s">
        <v>270</v>
      </c>
      <c r="IK6">
        <v>-2</v>
      </c>
      <c r="IL6" t="s">
        <v>271</v>
      </c>
      <c r="IM6" t="s">
        <v>272</v>
      </c>
      <c r="IN6" t="s">
        <v>385</v>
      </c>
      <c r="IP6" t="s">
        <v>386</v>
      </c>
    </row>
    <row r="7" spans="1:250" x14ac:dyDescent="0.25">
      <c r="A7">
        <v>294</v>
      </c>
      <c r="B7">
        <v>11467520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417</v>
      </c>
      <c r="J7" t="s">
        <v>311</v>
      </c>
      <c r="K7" t="s">
        <v>312</v>
      </c>
      <c r="L7">
        <v>22342</v>
      </c>
      <c r="M7" t="s">
        <v>302</v>
      </c>
      <c r="N7" t="s">
        <v>303</v>
      </c>
      <c r="O7">
        <v>22342</v>
      </c>
      <c r="P7" t="s">
        <v>302</v>
      </c>
      <c r="Q7" t="s">
        <v>303</v>
      </c>
      <c r="R7" t="s">
        <v>280</v>
      </c>
      <c r="S7" s="30">
        <v>20755567.34</v>
      </c>
      <c r="U7" s="30">
        <v>1</v>
      </c>
      <c r="IF7">
        <v>22342</v>
      </c>
      <c r="IG7" t="s">
        <v>302</v>
      </c>
      <c r="IH7" t="s">
        <v>270</v>
      </c>
      <c r="IK7">
        <v>-2</v>
      </c>
      <c r="IL7" t="s">
        <v>271</v>
      </c>
      <c r="IM7" t="s">
        <v>272</v>
      </c>
      <c r="IN7" t="s">
        <v>385</v>
      </c>
      <c r="IP7" t="s">
        <v>386</v>
      </c>
    </row>
    <row r="8" spans="1:250" x14ac:dyDescent="0.25">
      <c r="A8">
        <v>295</v>
      </c>
      <c r="B8">
        <v>11467520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383</v>
      </c>
      <c r="K8" t="s">
        <v>384</v>
      </c>
      <c r="L8">
        <v>1736</v>
      </c>
      <c r="M8" t="s">
        <v>273</v>
      </c>
      <c r="N8" t="s">
        <v>274</v>
      </c>
      <c r="O8">
        <v>1736</v>
      </c>
      <c r="P8" t="s">
        <v>273</v>
      </c>
      <c r="Q8" t="s">
        <v>274</v>
      </c>
      <c r="R8" t="s">
        <v>280</v>
      </c>
      <c r="S8" s="30">
        <v>23570480.920000002</v>
      </c>
      <c r="U8" s="30">
        <v>1</v>
      </c>
      <c r="IF8">
        <v>1736</v>
      </c>
      <c r="IG8" t="s">
        <v>273</v>
      </c>
      <c r="IH8" t="s">
        <v>270</v>
      </c>
      <c r="IK8">
        <v>-2</v>
      </c>
      <c r="IL8" t="s">
        <v>271</v>
      </c>
      <c r="IM8" t="s">
        <v>272</v>
      </c>
      <c r="IN8" t="s">
        <v>385</v>
      </c>
      <c r="IP8" t="s">
        <v>387</v>
      </c>
    </row>
    <row r="9" spans="1:250" x14ac:dyDescent="0.25">
      <c r="A9">
        <v>296</v>
      </c>
      <c r="B9">
        <v>11467520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381</v>
      </c>
      <c r="K9" t="s">
        <v>382</v>
      </c>
      <c r="L9">
        <v>1736</v>
      </c>
      <c r="M9" t="s">
        <v>273</v>
      </c>
      <c r="N9" t="s">
        <v>274</v>
      </c>
      <c r="O9">
        <v>1736</v>
      </c>
      <c r="P9" t="s">
        <v>273</v>
      </c>
      <c r="Q9" t="s">
        <v>274</v>
      </c>
      <c r="R9" t="s">
        <v>280</v>
      </c>
      <c r="S9" s="30">
        <v>23543721.52</v>
      </c>
      <c r="U9" s="30">
        <v>1</v>
      </c>
      <c r="IF9">
        <v>1736</v>
      </c>
      <c r="IG9" t="s">
        <v>273</v>
      </c>
      <c r="IH9" t="s">
        <v>270</v>
      </c>
      <c r="IK9">
        <v>-2</v>
      </c>
      <c r="IL9" t="s">
        <v>271</v>
      </c>
      <c r="IM9" t="s">
        <v>272</v>
      </c>
      <c r="IN9" t="s">
        <v>385</v>
      </c>
      <c r="IP9" t="s">
        <v>387</v>
      </c>
    </row>
    <row r="10" spans="1:250" x14ac:dyDescent="0.25">
      <c r="A10">
        <v>297</v>
      </c>
      <c r="B10">
        <v>11467520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305</v>
      </c>
      <c r="K10" t="s">
        <v>306</v>
      </c>
      <c r="L10">
        <v>1736</v>
      </c>
      <c r="M10" t="s">
        <v>273</v>
      </c>
      <c r="N10" t="s">
        <v>274</v>
      </c>
      <c r="O10">
        <v>1736</v>
      </c>
      <c r="P10" t="s">
        <v>273</v>
      </c>
      <c r="Q10" t="s">
        <v>274</v>
      </c>
      <c r="R10" t="s">
        <v>280</v>
      </c>
      <c r="S10" s="30">
        <v>23485477.699999999</v>
      </c>
      <c r="U10" s="30">
        <v>1</v>
      </c>
      <c r="IF10">
        <v>1736</v>
      </c>
      <c r="IG10" t="s">
        <v>273</v>
      </c>
      <c r="IH10" t="s">
        <v>270</v>
      </c>
      <c r="IK10">
        <v>-2</v>
      </c>
      <c r="IL10" t="s">
        <v>271</v>
      </c>
      <c r="IM10" t="s">
        <v>272</v>
      </c>
      <c r="IN10" t="s">
        <v>385</v>
      </c>
      <c r="IP10" t="s">
        <v>387</v>
      </c>
    </row>
    <row r="11" spans="1:250" x14ac:dyDescent="0.25">
      <c r="A11">
        <v>298</v>
      </c>
      <c r="B11">
        <v>11467520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307</v>
      </c>
      <c r="K11" t="s">
        <v>308</v>
      </c>
      <c r="L11">
        <v>1736</v>
      </c>
      <c r="M11" t="s">
        <v>273</v>
      </c>
      <c r="N11" t="s">
        <v>274</v>
      </c>
      <c r="O11">
        <v>1736</v>
      </c>
      <c r="P11" t="s">
        <v>273</v>
      </c>
      <c r="Q11" t="s">
        <v>274</v>
      </c>
      <c r="R11" t="s">
        <v>280</v>
      </c>
      <c r="S11" s="30">
        <v>23459853.219999999</v>
      </c>
      <c r="U11" s="30">
        <v>1</v>
      </c>
      <c r="IF11">
        <v>1736</v>
      </c>
      <c r="IG11" t="s">
        <v>273</v>
      </c>
      <c r="IH11" t="s">
        <v>270</v>
      </c>
      <c r="IK11">
        <v>-2</v>
      </c>
      <c r="IL11" t="s">
        <v>271</v>
      </c>
      <c r="IM11" t="s">
        <v>272</v>
      </c>
      <c r="IN11" t="s">
        <v>385</v>
      </c>
      <c r="IP11" t="s">
        <v>387</v>
      </c>
    </row>
    <row r="12" spans="1:250" x14ac:dyDescent="0.25">
      <c r="A12">
        <v>299</v>
      </c>
      <c r="B12">
        <v>11467520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309</v>
      </c>
      <c r="K12" t="s">
        <v>310</v>
      </c>
      <c r="L12">
        <v>1736</v>
      </c>
      <c r="M12" t="s">
        <v>273</v>
      </c>
      <c r="N12" t="s">
        <v>274</v>
      </c>
      <c r="O12">
        <v>1736</v>
      </c>
      <c r="P12" t="s">
        <v>273</v>
      </c>
      <c r="Q12" t="s">
        <v>274</v>
      </c>
      <c r="R12" t="s">
        <v>280</v>
      </c>
      <c r="S12" s="30">
        <v>23405757.039999999</v>
      </c>
      <c r="U12" s="30">
        <v>1</v>
      </c>
      <c r="IF12">
        <v>1736</v>
      </c>
      <c r="IG12" t="s">
        <v>273</v>
      </c>
      <c r="IH12" t="s">
        <v>270</v>
      </c>
      <c r="IK12">
        <v>-2</v>
      </c>
      <c r="IL12" t="s">
        <v>271</v>
      </c>
      <c r="IM12" t="s">
        <v>272</v>
      </c>
      <c r="IN12" t="s">
        <v>385</v>
      </c>
      <c r="IP12" t="s">
        <v>387</v>
      </c>
    </row>
    <row r="13" spans="1:250" x14ac:dyDescent="0.25">
      <c r="A13">
        <v>300</v>
      </c>
      <c r="B13">
        <v>11467520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311</v>
      </c>
      <c r="K13" t="s">
        <v>312</v>
      </c>
      <c r="L13">
        <v>1736</v>
      </c>
      <c r="M13" t="s">
        <v>273</v>
      </c>
      <c r="N13" t="s">
        <v>274</v>
      </c>
      <c r="O13">
        <v>1736</v>
      </c>
      <c r="P13" t="s">
        <v>273</v>
      </c>
      <c r="Q13" t="s">
        <v>274</v>
      </c>
      <c r="R13" t="s">
        <v>280</v>
      </c>
      <c r="S13" s="30">
        <v>23373110.190000001</v>
      </c>
      <c r="U13" s="30">
        <v>1</v>
      </c>
      <c r="IF13">
        <v>1736</v>
      </c>
      <c r="IG13" t="s">
        <v>273</v>
      </c>
      <c r="IH13" t="s">
        <v>270</v>
      </c>
      <c r="IK13">
        <v>-2</v>
      </c>
      <c r="IL13" t="s">
        <v>271</v>
      </c>
      <c r="IM13" t="s">
        <v>272</v>
      </c>
      <c r="IN13" t="s">
        <v>385</v>
      </c>
      <c r="IP13" t="s">
        <v>387</v>
      </c>
    </row>
    <row r="14" spans="1:250" x14ac:dyDescent="0.25">
      <c r="A14">
        <v>301</v>
      </c>
      <c r="B14">
        <v>11467520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434</v>
      </c>
      <c r="J14" t="s">
        <v>383</v>
      </c>
      <c r="K14" t="s">
        <v>384</v>
      </c>
      <c r="L14">
        <v>1471</v>
      </c>
      <c r="M14" t="s">
        <v>267</v>
      </c>
      <c r="N14" t="s">
        <v>268</v>
      </c>
      <c r="O14">
        <v>1471</v>
      </c>
      <c r="P14" t="s">
        <v>267</v>
      </c>
      <c r="Q14" t="s">
        <v>268</v>
      </c>
      <c r="R14" t="s">
        <v>280</v>
      </c>
      <c r="S14" s="30">
        <v>177678.86300000001</v>
      </c>
      <c r="U14" s="30">
        <v>1</v>
      </c>
      <c r="IF14">
        <v>1471</v>
      </c>
      <c r="IG14" t="s">
        <v>267</v>
      </c>
      <c r="IH14" t="s">
        <v>270</v>
      </c>
      <c r="IK14">
        <v>-2</v>
      </c>
      <c r="IL14" t="s">
        <v>271</v>
      </c>
      <c r="IM14" t="s">
        <v>272</v>
      </c>
      <c r="IN14" t="s">
        <v>385</v>
      </c>
      <c r="IP14" t="s">
        <v>388</v>
      </c>
    </row>
    <row r="15" spans="1:250" x14ac:dyDescent="0.25">
      <c r="A15">
        <v>302</v>
      </c>
      <c r="B15">
        <v>11467520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430</v>
      </c>
      <c r="J15" t="s">
        <v>381</v>
      </c>
      <c r="K15" t="s">
        <v>382</v>
      </c>
      <c r="L15">
        <v>1471</v>
      </c>
      <c r="M15" t="s">
        <v>267</v>
      </c>
      <c r="N15" t="s">
        <v>268</v>
      </c>
      <c r="O15">
        <v>1471</v>
      </c>
      <c r="P15" t="s">
        <v>267</v>
      </c>
      <c r="Q15" t="s">
        <v>268</v>
      </c>
      <c r="R15" t="s">
        <v>280</v>
      </c>
      <c r="S15" s="30">
        <v>177477.17300000001</v>
      </c>
      <c r="U15" s="30">
        <v>1</v>
      </c>
      <c r="IF15">
        <v>1471</v>
      </c>
      <c r="IG15" t="s">
        <v>267</v>
      </c>
      <c r="IH15" t="s">
        <v>270</v>
      </c>
      <c r="IK15">
        <v>-2</v>
      </c>
      <c r="IL15" t="s">
        <v>271</v>
      </c>
      <c r="IM15" t="s">
        <v>272</v>
      </c>
      <c r="IN15" t="s">
        <v>385</v>
      </c>
      <c r="IP15" t="s">
        <v>388</v>
      </c>
    </row>
    <row r="16" spans="1:250" x14ac:dyDescent="0.25">
      <c r="A16">
        <v>303</v>
      </c>
      <c r="B16">
        <v>11467520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428</v>
      </c>
      <c r="J16" t="s">
        <v>305</v>
      </c>
      <c r="K16" t="s">
        <v>306</v>
      </c>
      <c r="L16">
        <v>1471</v>
      </c>
      <c r="M16" t="s">
        <v>267</v>
      </c>
      <c r="N16" t="s">
        <v>268</v>
      </c>
      <c r="O16">
        <v>1471</v>
      </c>
      <c r="P16" t="s">
        <v>267</v>
      </c>
      <c r="Q16" t="s">
        <v>268</v>
      </c>
      <c r="R16" t="s">
        <v>280</v>
      </c>
      <c r="S16" s="30">
        <v>177038.12299999999</v>
      </c>
      <c r="U16" s="30">
        <v>1</v>
      </c>
      <c r="IF16">
        <v>1471</v>
      </c>
      <c r="IG16" t="s">
        <v>267</v>
      </c>
      <c r="IH16" t="s">
        <v>270</v>
      </c>
      <c r="IK16">
        <v>-2</v>
      </c>
      <c r="IL16" t="s">
        <v>271</v>
      </c>
      <c r="IM16" t="s">
        <v>272</v>
      </c>
      <c r="IN16" t="s">
        <v>385</v>
      </c>
      <c r="IP16" t="s">
        <v>388</v>
      </c>
    </row>
    <row r="17" spans="1:250" x14ac:dyDescent="0.25">
      <c r="A17">
        <v>304</v>
      </c>
      <c r="B17">
        <v>11467520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423</v>
      </c>
      <c r="J17" t="s">
        <v>307</v>
      </c>
      <c r="K17" t="s">
        <v>308</v>
      </c>
      <c r="L17">
        <v>1471</v>
      </c>
      <c r="M17" t="s">
        <v>267</v>
      </c>
      <c r="N17" t="s">
        <v>268</v>
      </c>
      <c r="O17">
        <v>1471</v>
      </c>
      <c r="P17" t="s">
        <v>267</v>
      </c>
      <c r="Q17" t="s">
        <v>268</v>
      </c>
      <c r="R17" t="s">
        <v>280</v>
      </c>
      <c r="S17" s="30">
        <v>176844.943</v>
      </c>
      <c r="U17" s="30">
        <v>1</v>
      </c>
      <c r="IF17">
        <v>1471</v>
      </c>
      <c r="IG17" t="s">
        <v>267</v>
      </c>
      <c r="IH17" t="s">
        <v>270</v>
      </c>
      <c r="IK17">
        <v>-2</v>
      </c>
      <c r="IL17" t="s">
        <v>271</v>
      </c>
      <c r="IM17" t="s">
        <v>272</v>
      </c>
      <c r="IN17" t="s">
        <v>385</v>
      </c>
      <c r="IP17" t="s">
        <v>388</v>
      </c>
    </row>
    <row r="18" spans="1:250" x14ac:dyDescent="0.25">
      <c r="A18">
        <v>305</v>
      </c>
      <c r="B18">
        <v>11467520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421</v>
      </c>
      <c r="J18" t="s">
        <v>309</v>
      </c>
      <c r="K18" t="s">
        <v>310</v>
      </c>
      <c r="L18">
        <v>1471</v>
      </c>
      <c r="M18" t="s">
        <v>267</v>
      </c>
      <c r="N18" t="s">
        <v>268</v>
      </c>
      <c r="O18">
        <v>1471</v>
      </c>
      <c r="P18" t="s">
        <v>267</v>
      </c>
      <c r="Q18" t="s">
        <v>268</v>
      </c>
      <c r="R18" t="s">
        <v>280</v>
      </c>
      <c r="S18" s="30">
        <v>176437.15299999999</v>
      </c>
      <c r="U18" s="30">
        <v>1</v>
      </c>
      <c r="IF18">
        <v>1471</v>
      </c>
      <c r="IG18" t="s">
        <v>267</v>
      </c>
      <c r="IH18" t="s">
        <v>270</v>
      </c>
      <c r="IK18">
        <v>-2</v>
      </c>
      <c r="IL18" t="s">
        <v>271</v>
      </c>
      <c r="IM18" t="s">
        <v>272</v>
      </c>
      <c r="IN18" t="s">
        <v>385</v>
      </c>
      <c r="IP18" t="s">
        <v>388</v>
      </c>
    </row>
    <row r="19" spans="1:250" x14ac:dyDescent="0.25">
      <c r="A19">
        <v>306</v>
      </c>
      <c r="B19">
        <v>11467520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417</v>
      </c>
      <c r="J19" t="s">
        <v>311</v>
      </c>
      <c r="K19" t="s">
        <v>312</v>
      </c>
      <c r="L19">
        <v>1471</v>
      </c>
      <c r="M19" t="s">
        <v>267</v>
      </c>
      <c r="N19" t="s">
        <v>268</v>
      </c>
      <c r="O19">
        <v>1471</v>
      </c>
      <c r="P19" t="s">
        <v>267</v>
      </c>
      <c r="Q19" t="s">
        <v>268</v>
      </c>
      <c r="R19" t="s">
        <v>280</v>
      </c>
      <c r="S19" s="30">
        <v>176191.04300000001</v>
      </c>
      <c r="U19" s="30">
        <v>1</v>
      </c>
      <c r="IF19">
        <v>1471</v>
      </c>
      <c r="IG19" t="s">
        <v>267</v>
      </c>
      <c r="IH19" t="s">
        <v>270</v>
      </c>
      <c r="IK19">
        <v>-2</v>
      </c>
      <c r="IL19" t="s">
        <v>271</v>
      </c>
      <c r="IM19" t="s">
        <v>272</v>
      </c>
      <c r="IN19" t="s">
        <v>385</v>
      </c>
      <c r="IP19" t="s">
        <v>388</v>
      </c>
    </row>
    <row r="20" spans="1:250" x14ac:dyDescent="0.25">
      <c r="A20">
        <v>307</v>
      </c>
      <c r="B20">
        <v>11467520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383</v>
      </c>
      <c r="K20" t="s">
        <v>384</v>
      </c>
      <c r="L20">
        <v>22342</v>
      </c>
      <c r="M20" t="s">
        <v>302</v>
      </c>
      <c r="N20" t="s">
        <v>303</v>
      </c>
      <c r="O20">
        <v>22342</v>
      </c>
      <c r="P20" t="s">
        <v>302</v>
      </c>
      <c r="Q20" t="s">
        <v>303</v>
      </c>
      <c r="R20" t="s">
        <v>278</v>
      </c>
      <c r="S20" s="30">
        <v>20774921.530000001</v>
      </c>
      <c r="U20" s="30">
        <v>2</v>
      </c>
      <c r="IF20">
        <v>22342</v>
      </c>
      <c r="IG20" t="s">
        <v>302</v>
      </c>
      <c r="IH20" t="s">
        <v>270</v>
      </c>
      <c r="IK20">
        <v>-2</v>
      </c>
      <c r="IL20" t="s">
        <v>271</v>
      </c>
      <c r="IM20" t="s">
        <v>272</v>
      </c>
      <c r="IN20" t="s">
        <v>385</v>
      </c>
      <c r="IP20" t="s">
        <v>386</v>
      </c>
    </row>
    <row r="21" spans="1:250" x14ac:dyDescent="0.25">
      <c r="A21">
        <v>308</v>
      </c>
      <c r="B21">
        <v>11467520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381</v>
      </c>
      <c r="K21" t="s">
        <v>382</v>
      </c>
      <c r="L21">
        <v>22342</v>
      </c>
      <c r="M21" t="s">
        <v>302</v>
      </c>
      <c r="N21" t="s">
        <v>303</v>
      </c>
      <c r="O21">
        <v>22342</v>
      </c>
      <c r="P21" t="s">
        <v>302</v>
      </c>
      <c r="Q21" t="s">
        <v>303</v>
      </c>
      <c r="R21" t="s">
        <v>278</v>
      </c>
      <c r="S21" s="30">
        <v>20751335.850000001</v>
      </c>
      <c r="U21" s="30">
        <v>2</v>
      </c>
      <c r="IF21">
        <v>22342</v>
      </c>
      <c r="IG21" t="s">
        <v>302</v>
      </c>
      <c r="IH21" t="s">
        <v>270</v>
      </c>
      <c r="IK21">
        <v>-2</v>
      </c>
      <c r="IL21" t="s">
        <v>271</v>
      </c>
      <c r="IM21" t="s">
        <v>272</v>
      </c>
      <c r="IN21" t="s">
        <v>385</v>
      </c>
      <c r="IP21" t="s">
        <v>386</v>
      </c>
    </row>
    <row r="22" spans="1:250" x14ac:dyDescent="0.25">
      <c r="A22">
        <v>309</v>
      </c>
      <c r="B22">
        <v>11467520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305</v>
      </c>
      <c r="K22" t="s">
        <v>306</v>
      </c>
      <c r="L22">
        <v>22342</v>
      </c>
      <c r="M22" t="s">
        <v>302</v>
      </c>
      <c r="N22" t="s">
        <v>303</v>
      </c>
      <c r="O22">
        <v>22342</v>
      </c>
      <c r="P22" t="s">
        <v>302</v>
      </c>
      <c r="Q22" t="s">
        <v>303</v>
      </c>
      <c r="R22" t="s">
        <v>278</v>
      </c>
      <c r="S22" s="30">
        <v>20770504.77</v>
      </c>
      <c r="U22" s="30">
        <v>2</v>
      </c>
      <c r="IF22">
        <v>22342</v>
      </c>
      <c r="IG22" t="s">
        <v>302</v>
      </c>
      <c r="IH22" t="s">
        <v>270</v>
      </c>
      <c r="IK22">
        <v>-2</v>
      </c>
      <c r="IL22" t="s">
        <v>271</v>
      </c>
      <c r="IM22" t="s">
        <v>272</v>
      </c>
      <c r="IN22" t="s">
        <v>385</v>
      </c>
      <c r="IP22" t="s">
        <v>386</v>
      </c>
    </row>
    <row r="23" spans="1:250" x14ac:dyDescent="0.25">
      <c r="A23">
        <v>310</v>
      </c>
      <c r="B23">
        <v>11467520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307</v>
      </c>
      <c r="K23" t="s">
        <v>308</v>
      </c>
      <c r="L23">
        <v>22342</v>
      </c>
      <c r="M23" t="s">
        <v>302</v>
      </c>
      <c r="N23" t="s">
        <v>303</v>
      </c>
      <c r="O23">
        <v>22342</v>
      </c>
      <c r="P23" t="s">
        <v>302</v>
      </c>
      <c r="Q23" t="s">
        <v>303</v>
      </c>
      <c r="R23" t="s">
        <v>278</v>
      </c>
      <c r="S23" s="30">
        <v>20747842.559999999</v>
      </c>
      <c r="U23" s="30">
        <v>2</v>
      </c>
      <c r="IF23">
        <v>22342</v>
      </c>
      <c r="IG23" t="s">
        <v>302</v>
      </c>
      <c r="IH23" t="s">
        <v>270</v>
      </c>
      <c r="IK23">
        <v>-2</v>
      </c>
      <c r="IL23" t="s">
        <v>271</v>
      </c>
      <c r="IM23" t="s">
        <v>272</v>
      </c>
      <c r="IN23" t="s">
        <v>385</v>
      </c>
      <c r="IP23" t="s">
        <v>386</v>
      </c>
    </row>
    <row r="24" spans="1:250" x14ac:dyDescent="0.25">
      <c r="A24">
        <v>311</v>
      </c>
      <c r="B24">
        <v>11467520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309</v>
      </c>
      <c r="K24" t="s">
        <v>310</v>
      </c>
      <c r="L24">
        <v>22342</v>
      </c>
      <c r="M24" t="s">
        <v>302</v>
      </c>
      <c r="N24" t="s">
        <v>303</v>
      </c>
      <c r="O24">
        <v>22342</v>
      </c>
      <c r="P24" t="s">
        <v>302</v>
      </c>
      <c r="Q24" t="s">
        <v>303</v>
      </c>
      <c r="R24" t="s">
        <v>278</v>
      </c>
      <c r="S24" s="30">
        <v>20784558.09</v>
      </c>
      <c r="U24" s="30">
        <v>2</v>
      </c>
      <c r="IF24">
        <v>22342</v>
      </c>
      <c r="IG24" t="s">
        <v>302</v>
      </c>
      <c r="IH24" t="s">
        <v>270</v>
      </c>
      <c r="IK24">
        <v>-2</v>
      </c>
      <c r="IL24" t="s">
        <v>271</v>
      </c>
      <c r="IM24" t="s">
        <v>272</v>
      </c>
      <c r="IN24" t="s">
        <v>385</v>
      </c>
      <c r="IP24" t="s">
        <v>386</v>
      </c>
    </row>
    <row r="25" spans="1:250" x14ac:dyDescent="0.25">
      <c r="A25">
        <v>312</v>
      </c>
      <c r="B25">
        <v>11467520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311</v>
      </c>
      <c r="K25" t="s">
        <v>312</v>
      </c>
      <c r="L25">
        <v>22342</v>
      </c>
      <c r="M25" t="s">
        <v>302</v>
      </c>
      <c r="N25" t="s">
        <v>303</v>
      </c>
      <c r="O25">
        <v>22342</v>
      </c>
      <c r="P25" t="s">
        <v>302</v>
      </c>
      <c r="Q25" t="s">
        <v>303</v>
      </c>
      <c r="R25" t="s">
        <v>278</v>
      </c>
      <c r="S25" s="30">
        <v>20755567.34</v>
      </c>
      <c r="U25" s="30">
        <v>2</v>
      </c>
      <c r="IF25">
        <v>22342</v>
      </c>
      <c r="IG25" t="s">
        <v>302</v>
      </c>
      <c r="IH25" t="s">
        <v>270</v>
      </c>
      <c r="IK25">
        <v>-2</v>
      </c>
      <c r="IL25" t="s">
        <v>271</v>
      </c>
      <c r="IM25" t="s">
        <v>272</v>
      </c>
      <c r="IN25" t="s">
        <v>385</v>
      </c>
      <c r="IP25" t="s">
        <v>386</v>
      </c>
    </row>
    <row r="26" spans="1:250" x14ac:dyDescent="0.25">
      <c r="A26">
        <v>313</v>
      </c>
      <c r="B26">
        <v>11467520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434</v>
      </c>
      <c r="J26" t="s">
        <v>383</v>
      </c>
      <c r="K26" t="s">
        <v>384</v>
      </c>
      <c r="L26">
        <v>1736</v>
      </c>
      <c r="M26" t="s">
        <v>273</v>
      </c>
      <c r="N26" t="s">
        <v>274</v>
      </c>
      <c r="O26">
        <v>1736</v>
      </c>
      <c r="P26" t="s">
        <v>273</v>
      </c>
      <c r="Q26" t="s">
        <v>274</v>
      </c>
      <c r="R26" t="s">
        <v>278</v>
      </c>
      <c r="S26" s="30">
        <v>23570480.920000002</v>
      </c>
      <c r="U26" s="30">
        <v>2</v>
      </c>
      <c r="IF26">
        <v>1736</v>
      </c>
      <c r="IG26" t="s">
        <v>273</v>
      </c>
      <c r="IH26" t="s">
        <v>270</v>
      </c>
      <c r="IK26">
        <v>-2</v>
      </c>
      <c r="IL26" t="s">
        <v>271</v>
      </c>
      <c r="IM26" t="s">
        <v>272</v>
      </c>
      <c r="IN26" t="s">
        <v>385</v>
      </c>
      <c r="IP26" t="s">
        <v>387</v>
      </c>
    </row>
    <row r="27" spans="1:250" x14ac:dyDescent="0.25">
      <c r="A27">
        <v>314</v>
      </c>
      <c r="B27">
        <v>11467520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430</v>
      </c>
      <c r="J27" t="s">
        <v>381</v>
      </c>
      <c r="K27" t="s">
        <v>382</v>
      </c>
      <c r="L27">
        <v>1736</v>
      </c>
      <c r="M27" t="s">
        <v>273</v>
      </c>
      <c r="N27" t="s">
        <v>274</v>
      </c>
      <c r="O27">
        <v>1736</v>
      </c>
      <c r="P27" t="s">
        <v>273</v>
      </c>
      <c r="Q27" t="s">
        <v>274</v>
      </c>
      <c r="R27" t="s">
        <v>278</v>
      </c>
      <c r="S27" s="30">
        <v>23543721.52</v>
      </c>
      <c r="U27" s="30">
        <v>2</v>
      </c>
      <c r="IF27">
        <v>1736</v>
      </c>
      <c r="IG27" t="s">
        <v>273</v>
      </c>
      <c r="IH27" t="s">
        <v>270</v>
      </c>
      <c r="IK27">
        <v>-2</v>
      </c>
      <c r="IL27" t="s">
        <v>271</v>
      </c>
      <c r="IM27" t="s">
        <v>272</v>
      </c>
      <c r="IN27" t="s">
        <v>385</v>
      </c>
      <c r="IP27" t="s">
        <v>387</v>
      </c>
    </row>
    <row r="28" spans="1:250" x14ac:dyDescent="0.25">
      <c r="A28">
        <v>315</v>
      </c>
      <c r="B28">
        <v>11467520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428</v>
      </c>
      <c r="J28" t="s">
        <v>305</v>
      </c>
      <c r="K28" t="s">
        <v>306</v>
      </c>
      <c r="L28">
        <v>1736</v>
      </c>
      <c r="M28" t="s">
        <v>273</v>
      </c>
      <c r="N28" t="s">
        <v>274</v>
      </c>
      <c r="O28">
        <v>1736</v>
      </c>
      <c r="P28" t="s">
        <v>273</v>
      </c>
      <c r="Q28" t="s">
        <v>274</v>
      </c>
      <c r="R28" t="s">
        <v>278</v>
      </c>
      <c r="S28" s="30">
        <v>23485477.699999999</v>
      </c>
      <c r="U28" s="30">
        <v>2</v>
      </c>
      <c r="IF28">
        <v>1736</v>
      </c>
      <c r="IG28" t="s">
        <v>273</v>
      </c>
      <c r="IH28" t="s">
        <v>270</v>
      </c>
      <c r="IK28">
        <v>-2</v>
      </c>
      <c r="IL28" t="s">
        <v>271</v>
      </c>
      <c r="IM28" t="s">
        <v>272</v>
      </c>
      <c r="IN28" t="s">
        <v>385</v>
      </c>
      <c r="IP28" t="s">
        <v>387</v>
      </c>
    </row>
    <row r="29" spans="1:250" x14ac:dyDescent="0.25">
      <c r="A29">
        <v>316</v>
      </c>
      <c r="B29">
        <v>11467520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423</v>
      </c>
      <c r="J29" t="s">
        <v>307</v>
      </c>
      <c r="K29" t="s">
        <v>308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278</v>
      </c>
      <c r="S29" s="30">
        <v>23459853.219999999</v>
      </c>
      <c r="U29" s="30">
        <v>2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385</v>
      </c>
      <c r="IP29" t="s">
        <v>387</v>
      </c>
    </row>
    <row r="30" spans="1:250" x14ac:dyDescent="0.25">
      <c r="A30">
        <v>317</v>
      </c>
      <c r="B30">
        <v>11467520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421</v>
      </c>
      <c r="J30" t="s">
        <v>309</v>
      </c>
      <c r="K30" t="s">
        <v>310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278</v>
      </c>
      <c r="S30" s="30">
        <v>23405757.039999999</v>
      </c>
      <c r="U30" s="30">
        <v>2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385</v>
      </c>
      <c r="IP30" t="s">
        <v>387</v>
      </c>
    </row>
    <row r="31" spans="1:250" x14ac:dyDescent="0.25">
      <c r="A31">
        <v>318</v>
      </c>
      <c r="B31">
        <v>11467520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417</v>
      </c>
      <c r="J31" t="s">
        <v>311</v>
      </c>
      <c r="K31" t="s">
        <v>312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278</v>
      </c>
      <c r="S31" s="30">
        <v>23373110.190000001</v>
      </c>
      <c r="U31" s="30">
        <v>2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385</v>
      </c>
      <c r="IP31" t="s">
        <v>387</v>
      </c>
    </row>
    <row r="32" spans="1:250" x14ac:dyDescent="0.25">
      <c r="A32">
        <v>319</v>
      </c>
      <c r="B32">
        <v>11467520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383</v>
      </c>
      <c r="K32" t="s">
        <v>384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278</v>
      </c>
      <c r="S32" s="30">
        <v>177678.86300000001</v>
      </c>
      <c r="U32" s="30">
        <v>2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385</v>
      </c>
      <c r="IP32" t="s">
        <v>388</v>
      </c>
    </row>
    <row r="33" spans="1:250" x14ac:dyDescent="0.25">
      <c r="A33">
        <v>320</v>
      </c>
      <c r="B33">
        <v>11467520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381</v>
      </c>
      <c r="K33" t="s">
        <v>382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278</v>
      </c>
      <c r="S33" s="30">
        <v>177477.17300000001</v>
      </c>
      <c r="U33" s="30">
        <v>2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385</v>
      </c>
      <c r="IP33" t="s">
        <v>388</v>
      </c>
    </row>
    <row r="34" spans="1:250" x14ac:dyDescent="0.25">
      <c r="A34">
        <v>321</v>
      </c>
      <c r="B34">
        <v>11467520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305</v>
      </c>
      <c r="K34" t="s">
        <v>306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278</v>
      </c>
      <c r="S34" s="30">
        <v>177038.12299999999</v>
      </c>
      <c r="U34" s="30">
        <v>2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385</v>
      </c>
      <c r="IP34" t="s">
        <v>388</v>
      </c>
    </row>
    <row r="35" spans="1:250" x14ac:dyDescent="0.25">
      <c r="A35">
        <v>322</v>
      </c>
      <c r="B35">
        <v>11467520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307</v>
      </c>
      <c r="K35" t="s">
        <v>308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278</v>
      </c>
      <c r="S35" s="30">
        <v>176844.943</v>
      </c>
      <c r="U35" s="30">
        <v>2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385</v>
      </c>
      <c r="IP35" t="s">
        <v>388</v>
      </c>
    </row>
    <row r="36" spans="1:250" x14ac:dyDescent="0.25">
      <c r="A36">
        <v>323</v>
      </c>
      <c r="B36">
        <v>11467520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309</v>
      </c>
      <c r="K36" t="s">
        <v>310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278</v>
      </c>
      <c r="S36" s="30">
        <v>176437.15299999999</v>
      </c>
      <c r="U36" s="30">
        <v>2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385</v>
      </c>
      <c r="IP36" t="s">
        <v>388</v>
      </c>
    </row>
    <row r="37" spans="1:250" x14ac:dyDescent="0.25">
      <c r="A37">
        <v>324</v>
      </c>
      <c r="B37">
        <v>11467520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311</v>
      </c>
      <c r="K37" t="s">
        <v>312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278</v>
      </c>
      <c r="S37" s="30">
        <v>176191.04300000001</v>
      </c>
      <c r="U37" s="30">
        <v>2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385</v>
      </c>
      <c r="IP37" t="s">
        <v>388</v>
      </c>
    </row>
    <row r="38" spans="1:250" x14ac:dyDescent="0.25">
      <c r="A38">
        <v>325</v>
      </c>
      <c r="B38">
        <v>11467520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434</v>
      </c>
      <c r="J38" t="s">
        <v>383</v>
      </c>
      <c r="K38" t="s">
        <v>384</v>
      </c>
      <c r="L38">
        <v>22342</v>
      </c>
      <c r="M38" t="s">
        <v>302</v>
      </c>
      <c r="N38" t="s">
        <v>303</v>
      </c>
      <c r="O38">
        <v>22342</v>
      </c>
      <c r="P38" t="s">
        <v>302</v>
      </c>
      <c r="Q38" t="s">
        <v>303</v>
      </c>
      <c r="R38" t="s">
        <v>282</v>
      </c>
      <c r="S38" s="30">
        <v>-74921.53</v>
      </c>
      <c r="U38" s="30">
        <v>3</v>
      </c>
      <c r="IF38">
        <v>22342</v>
      </c>
      <c r="IG38" t="s">
        <v>302</v>
      </c>
      <c r="IH38" t="s">
        <v>270</v>
      </c>
      <c r="IK38">
        <v>-2</v>
      </c>
      <c r="IL38" t="s">
        <v>271</v>
      </c>
      <c r="IM38" t="s">
        <v>272</v>
      </c>
      <c r="IN38" t="s">
        <v>385</v>
      </c>
      <c r="IP38" t="s">
        <v>386</v>
      </c>
    </row>
    <row r="39" spans="1:250" x14ac:dyDescent="0.25">
      <c r="A39">
        <v>326</v>
      </c>
      <c r="B39">
        <v>11467520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430</v>
      </c>
      <c r="J39" t="s">
        <v>381</v>
      </c>
      <c r="K39" t="s">
        <v>382</v>
      </c>
      <c r="L39">
        <v>22342</v>
      </c>
      <c r="M39" t="s">
        <v>302</v>
      </c>
      <c r="N39" t="s">
        <v>303</v>
      </c>
      <c r="O39">
        <v>22342</v>
      </c>
      <c r="P39" t="s">
        <v>302</v>
      </c>
      <c r="Q39" t="s">
        <v>303</v>
      </c>
      <c r="R39" t="s">
        <v>282</v>
      </c>
      <c r="S39" s="30">
        <v>0</v>
      </c>
      <c r="U39" s="30">
        <v>3</v>
      </c>
      <c r="IF39">
        <v>22342</v>
      </c>
      <c r="IG39" t="s">
        <v>302</v>
      </c>
      <c r="IH39" t="s">
        <v>270</v>
      </c>
      <c r="IK39">
        <v>-2</v>
      </c>
      <c r="IL39" t="s">
        <v>271</v>
      </c>
      <c r="IM39" t="s">
        <v>272</v>
      </c>
      <c r="IN39" t="s">
        <v>385</v>
      </c>
      <c r="IP39" t="s">
        <v>386</v>
      </c>
    </row>
    <row r="40" spans="1:250" x14ac:dyDescent="0.25">
      <c r="A40">
        <v>327</v>
      </c>
      <c r="B40">
        <v>11467520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428</v>
      </c>
      <c r="J40" t="s">
        <v>305</v>
      </c>
      <c r="K40" t="s">
        <v>306</v>
      </c>
      <c r="L40">
        <v>22342</v>
      </c>
      <c r="M40" t="s">
        <v>302</v>
      </c>
      <c r="N40" t="s">
        <v>303</v>
      </c>
      <c r="O40">
        <v>22342</v>
      </c>
      <c r="P40" t="s">
        <v>302</v>
      </c>
      <c r="Q40" t="s">
        <v>303</v>
      </c>
      <c r="R40" t="s">
        <v>282</v>
      </c>
      <c r="S40" s="30">
        <v>-70504.77</v>
      </c>
      <c r="U40" s="30">
        <v>3</v>
      </c>
      <c r="IF40">
        <v>22342</v>
      </c>
      <c r="IG40" t="s">
        <v>302</v>
      </c>
      <c r="IH40" t="s">
        <v>270</v>
      </c>
      <c r="IK40">
        <v>-2</v>
      </c>
      <c r="IL40" t="s">
        <v>271</v>
      </c>
      <c r="IM40" t="s">
        <v>272</v>
      </c>
      <c r="IN40" t="s">
        <v>385</v>
      </c>
      <c r="IP40" t="s">
        <v>386</v>
      </c>
    </row>
    <row r="41" spans="1:250" x14ac:dyDescent="0.25">
      <c r="A41">
        <v>328</v>
      </c>
      <c r="B41">
        <v>11467520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423</v>
      </c>
      <c r="J41" t="s">
        <v>307</v>
      </c>
      <c r="K41" t="s">
        <v>308</v>
      </c>
      <c r="L41">
        <v>22342</v>
      </c>
      <c r="M41" t="s">
        <v>302</v>
      </c>
      <c r="N41" t="s">
        <v>303</v>
      </c>
      <c r="O41">
        <v>22342</v>
      </c>
      <c r="P41" t="s">
        <v>302</v>
      </c>
      <c r="Q41" t="s">
        <v>303</v>
      </c>
      <c r="R41" t="s">
        <v>282</v>
      </c>
      <c r="S41" s="30">
        <v>0</v>
      </c>
      <c r="U41" s="30">
        <v>3</v>
      </c>
      <c r="IF41">
        <v>22342</v>
      </c>
      <c r="IG41" t="s">
        <v>302</v>
      </c>
      <c r="IH41" t="s">
        <v>270</v>
      </c>
      <c r="IK41">
        <v>-2</v>
      </c>
      <c r="IL41" t="s">
        <v>271</v>
      </c>
      <c r="IM41" t="s">
        <v>272</v>
      </c>
      <c r="IN41" t="s">
        <v>385</v>
      </c>
      <c r="IP41" t="s">
        <v>386</v>
      </c>
    </row>
    <row r="42" spans="1:250" x14ac:dyDescent="0.25">
      <c r="A42">
        <v>329</v>
      </c>
      <c r="B42">
        <v>11467520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421</v>
      </c>
      <c r="J42" t="s">
        <v>309</v>
      </c>
      <c r="K42" t="s">
        <v>310</v>
      </c>
      <c r="L42">
        <v>22342</v>
      </c>
      <c r="M42" t="s">
        <v>302</v>
      </c>
      <c r="N42" t="s">
        <v>303</v>
      </c>
      <c r="O42">
        <v>22342</v>
      </c>
      <c r="P42" t="s">
        <v>302</v>
      </c>
      <c r="Q42" t="s">
        <v>303</v>
      </c>
      <c r="R42" t="s">
        <v>282</v>
      </c>
      <c r="S42" s="30">
        <v>-84558.09</v>
      </c>
      <c r="U42" s="30">
        <v>3</v>
      </c>
      <c r="IF42">
        <v>22342</v>
      </c>
      <c r="IG42" t="s">
        <v>302</v>
      </c>
      <c r="IH42" t="s">
        <v>270</v>
      </c>
      <c r="IK42">
        <v>-2</v>
      </c>
      <c r="IL42" t="s">
        <v>271</v>
      </c>
      <c r="IM42" t="s">
        <v>272</v>
      </c>
      <c r="IN42" t="s">
        <v>385</v>
      </c>
      <c r="IP42" t="s">
        <v>386</v>
      </c>
    </row>
    <row r="43" spans="1:250" x14ac:dyDescent="0.25">
      <c r="A43">
        <v>330</v>
      </c>
      <c r="B43">
        <v>11467520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417</v>
      </c>
      <c r="J43" t="s">
        <v>311</v>
      </c>
      <c r="K43" t="s">
        <v>312</v>
      </c>
      <c r="L43">
        <v>22342</v>
      </c>
      <c r="M43" t="s">
        <v>302</v>
      </c>
      <c r="N43" t="s">
        <v>303</v>
      </c>
      <c r="O43">
        <v>22342</v>
      </c>
      <c r="P43" t="s">
        <v>302</v>
      </c>
      <c r="Q43" t="s">
        <v>303</v>
      </c>
      <c r="R43" t="s">
        <v>282</v>
      </c>
      <c r="S43" s="30">
        <v>0</v>
      </c>
      <c r="U43" s="30">
        <v>3</v>
      </c>
      <c r="IF43">
        <v>22342</v>
      </c>
      <c r="IG43" t="s">
        <v>302</v>
      </c>
      <c r="IH43" t="s">
        <v>270</v>
      </c>
      <c r="IK43">
        <v>-2</v>
      </c>
      <c r="IL43" t="s">
        <v>271</v>
      </c>
      <c r="IM43" t="s">
        <v>272</v>
      </c>
      <c r="IN43" t="s">
        <v>385</v>
      </c>
      <c r="IP43" t="s">
        <v>386</v>
      </c>
    </row>
    <row r="44" spans="1:250" x14ac:dyDescent="0.25">
      <c r="A44">
        <v>331</v>
      </c>
      <c r="B44">
        <v>11467520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434</v>
      </c>
      <c r="J44" t="s">
        <v>383</v>
      </c>
      <c r="K44" t="s">
        <v>384</v>
      </c>
      <c r="L44">
        <v>1736</v>
      </c>
      <c r="M44" t="s">
        <v>273</v>
      </c>
      <c r="N44" t="s">
        <v>274</v>
      </c>
      <c r="O44">
        <v>1736</v>
      </c>
      <c r="P44" t="s">
        <v>273</v>
      </c>
      <c r="Q44" t="s">
        <v>274</v>
      </c>
      <c r="R44" t="s">
        <v>282</v>
      </c>
      <c r="S44" s="30">
        <v>0</v>
      </c>
      <c r="U44" s="30">
        <v>3</v>
      </c>
      <c r="IF44">
        <v>1736</v>
      </c>
      <c r="IG44" t="s">
        <v>273</v>
      </c>
      <c r="IH44" t="s">
        <v>270</v>
      </c>
      <c r="IK44">
        <v>-2</v>
      </c>
      <c r="IL44" t="s">
        <v>271</v>
      </c>
      <c r="IM44" t="s">
        <v>272</v>
      </c>
      <c r="IN44" t="s">
        <v>385</v>
      </c>
      <c r="IP44" t="s">
        <v>387</v>
      </c>
    </row>
    <row r="45" spans="1:250" x14ac:dyDescent="0.25">
      <c r="A45">
        <v>332</v>
      </c>
      <c r="B45">
        <v>11467520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430</v>
      </c>
      <c r="J45" t="s">
        <v>381</v>
      </c>
      <c r="K45" t="s">
        <v>382</v>
      </c>
      <c r="L45">
        <v>1736</v>
      </c>
      <c r="M45" t="s">
        <v>273</v>
      </c>
      <c r="N45" t="s">
        <v>274</v>
      </c>
      <c r="O45">
        <v>1736</v>
      </c>
      <c r="P45" t="s">
        <v>273</v>
      </c>
      <c r="Q45" t="s">
        <v>274</v>
      </c>
      <c r="R45" t="s">
        <v>282</v>
      </c>
      <c r="S45" s="30">
        <v>0</v>
      </c>
      <c r="U45" s="30">
        <v>3</v>
      </c>
      <c r="IF45">
        <v>1736</v>
      </c>
      <c r="IG45" t="s">
        <v>273</v>
      </c>
      <c r="IH45" t="s">
        <v>270</v>
      </c>
      <c r="IK45">
        <v>-2</v>
      </c>
      <c r="IL45" t="s">
        <v>271</v>
      </c>
      <c r="IM45" t="s">
        <v>272</v>
      </c>
      <c r="IN45" t="s">
        <v>385</v>
      </c>
      <c r="IP45" t="s">
        <v>387</v>
      </c>
    </row>
    <row r="46" spans="1:250" x14ac:dyDescent="0.25">
      <c r="A46">
        <v>333</v>
      </c>
      <c r="B46">
        <v>11467520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428</v>
      </c>
      <c r="J46" t="s">
        <v>305</v>
      </c>
      <c r="K46" t="s">
        <v>306</v>
      </c>
      <c r="L46">
        <v>1736</v>
      </c>
      <c r="M46" t="s">
        <v>273</v>
      </c>
      <c r="N46" t="s">
        <v>274</v>
      </c>
      <c r="O46">
        <v>1736</v>
      </c>
      <c r="P46" t="s">
        <v>273</v>
      </c>
      <c r="Q46" t="s">
        <v>274</v>
      </c>
      <c r="R46" t="s">
        <v>282</v>
      </c>
      <c r="S46" s="30">
        <v>0</v>
      </c>
      <c r="U46" s="30">
        <v>3</v>
      </c>
      <c r="IF46">
        <v>1736</v>
      </c>
      <c r="IG46" t="s">
        <v>273</v>
      </c>
      <c r="IH46" t="s">
        <v>270</v>
      </c>
      <c r="IK46">
        <v>-2</v>
      </c>
      <c r="IL46" t="s">
        <v>271</v>
      </c>
      <c r="IM46" t="s">
        <v>272</v>
      </c>
      <c r="IN46" t="s">
        <v>385</v>
      </c>
      <c r="IP46" t="s">
        <v>387</v>
      </c>
    </row>
    <row r="47" spans="1:250" x14ac:dyDescent="0.25">
      <c r="A47">
        <v>334</v>
      </c>
      <c r="B47">
        <v>11467520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423</v>
      </c>
      <c r="J47" t="s">
        <v>307</v>
      </c>
      <c r="K47" t="s">
        <v>308</v>
      </c>
      <c r="L47">
        <v>1736</v>
      </c>
      <c r="M47" t="s">
        <v>273</v>
      </c>
      <c r="N47" t="s">
        <v>274</v>
      </c>
      <c r="O47">
        <v>1736</v>
      </c>
      <c r="P47" t="s">
        <v>273</v>
      </c>
      <c r="Q47" t="s">
        <v>274</v>
      </c>
      <c r="R47" t="s">
        <v>282</v>
      </c>
      <c r="S47" s="30">
        <v>0</v>
      </c>
      <c r="U47" s="30">
        <v>3</v>
      </c>
      <c r="IF47">
        <v>1736</v>
      </c>
      <c r="IG47" t="s">
        <v>273</v>
      </c>
      <c r="IH47" t="s">
        <v>270</v>
      </c>
      <c r="IK47">
        <v>-2</v>
      </c>
      <c r="IL47" t="s">
        <v>271</v>
      </c>
      <c r="IM47" t="s">
        <v>272</v>
      </c>
      <c r="IN47" t="s">
        <v>385</v>
      </c>
      <c r="IP47" t="s">
        <v>387</v>
      </c>
    </row>
    <row r="48" spans="1:250" x14ac:dyDescent="0.25">
      <c r="A48">
        <v>335</v>
      </c>
      <c r="B48">
        <v>11467520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421</v>
      </c>
      <c r="J48" t="s">
        <v>309</v>
      </c>
      <c r="K48" t="s">
        <v>310</v>
      </c>
      <c r="L48">
        <v>1736</v>
      </c>
      <c r="M48" t="s">
        <v>273</v>
      </c>
      <c r="N48" t="s">
        <v>274</v>
      </c>
      <c r="O48">
        <v>1736</v>
      </c>
      <c r="P48" t="s">
        <v>273</v>
      </c>
      <c r="Q48" t="s">
        <v>274</v>
      </c>
      <c r="R48" t="s">
        <v>282</v>
      </c>
      <c r="S48" s="30">
        <v>0</v>
      </c>
      <c r="U48" s="30">
        <v>3</v>
      </c>
      <c r="IF48">
        <v>1736</v>
      </c>
      <c r="IG48" t="s">
        <v>273</v>
      </c>
      <c r="IH48" t="s">
        <v>270</v>
      </c>
      <c r="IK48">
        <v>-2</v>
      </c>
      <c r="IL48" t="s">
        <v>271</v>
      </c>
      <c r="IM48" t="s">
        <v>272</v>
      </c>
      <c r="IN48" t="s">
        <v>385</v>
      </c>
      <c r="IP48" t="s">
        <v>387</v>
      </c>
    </row>
    <row r="49" spans="1:250" x14ac:dyDescent="0.25">
      <c r="A49">
        <v>336</v>
      </c>
      <c r="B49">
        <v>11467520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417</v>
      </c>
      <c r="J49" t="s">
        <v>311</v>
      </c>
      <c r="K49" t="s">
        <v>312</v>
      </c>
      <c r="L49">
        <v>1736</v>
      </c>
      <c r="M49" t="s">
        <v>273</v>
      </c>
      <c r="N49" t="s">
        <v>274</v>
      </c>
      <c r="O49">
        <v>1736</v>
      </c>
      <c r="P49" t="s">
        <v>273</v>
      </c>
      <c r="Q49" t="s">
        <v>274</v>
      </c>
      <c r="R49" t="s">
        <v>282</v>
      </c>
      <c r="S49" s="30">
        <v>0</v>
      </c>
      <c r="U49" s="30">
        <v>3</v>
      </c>
      <c r="IF49">
        <v>1736</v>
      </c>
      <c r="IG49" t="s">
        <v>273</v>
      </c>
      <c r="IH49" t="s">
        <v>270</v>
      </c>
      <c r="IK49">
        <v>-2</v>
      </c>
      <c r="IL49" t="s">
        <v>271</v>
      </c>
      <c r="IM49" t="s">
        <v>272</v>
      </c>
      <c r="IN49" t="s">
        <v>385</v>
      </c>
      <c r="IP49" t="s">
        <v>387</v>
      </c>
    </row>
    <row r="50" spans="1:250" x14ac:dyDescent="0.25">
      <c r="A50">
        <v>337</v>
      </c>
      <c r="B50">
        <v>11467520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434</v>
      </c>
      <c r="J50" t="s">
        <v>383</v>
      </c>
      <c r="K50" t="s">
        <v>384</v>
      </c>
      <c r="L50">
        <v>1471</v>
      </c>
      <c r="M50" t="s">
        <v>267</v>
      </c>
      <c r="N50" t="s">
        <v>268</v>
      </c>
      <c r="O50">
        <v>1471</v>
      </c>
      <c r="P50" t="s">
        <v>267</v>
      </c>
      <c r="Q50" t="s">
        <v>268</v>
      </c>
      <c r="R50" t="s">
        <v>282</v>
      </c>
      <c r="S50" s="30">
        <v>-75000</v>
      </c>
      <c r="U50" s="30">
        <v>3</v>
      </c>
      <c r="IF50">
        <v>1471</v>
      </c>
      <c r="IG50" t="s">
        <v>267</v>
      </c>
      <c r="IH50" t="s">
        <v>270</v>
      </c>
      <c r="IK50">
        <v>-2</v>
      </c>
      <c r="IL50" t="s">
        <v>271</v>
      </c>
      <c r="IM50" t="s">
        <v>272</v>
      </c>
      <c r="IN50" t="s">
        <v>385</v>
      </c>
      <c r="IP50" t="s">
        <v>388</v>
      </c>
    </row>
    <row r="51" spans="1:250" x14ac:dyDescent="0.25">
      <c r="A51">
        <v>338</v>
      </c>
      <c r="B51">
        <v>11467520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430</v>
      </c>
      <c r="J51" t="s">
        <v>381</v>
      </c>
      <c r="K51" t="s">
        <v>382</v>
      </c>
      <c r="L51">
        <v>1471</v>
      </c>
      <c r="M51" t="s">
        <v>267</v>
      </c>
      <c r="N51" t="s">
        <v>268</v>
      </c>
      <c r="O51">
        <v>1471</v>
      </c>
      <c r="P51" t="s">
        <v>267</v>
      </c>
      <c r="Q51" t="s">
        <v>268</v>
      </c>
      <c r="R51" t="s">
        <v>282</v>
      </c>
      <c r="S51" s="30">
        <v>0</v>
      </c>
      <c r="U51" s="30">
        <v>3</v>
      </c>
      <c r="IF51">
        <v>1471</v>
      </c>
      <c r="IG51" t="s">
        <v>267</v>
      </c>
      <c r="IH51" t="s">
        <v>270</v>
      </c>
      <c r="IK51">
        <v>-2</v>
      </c>
      <c r="IL51" t="s">
        <v>271</v>
      </c>
      <c r="IM51" t="s">
        <v>272</v>
      </c>
      <c r="IN51" t="s">
        <v>385</v>
      </c>
      <c r="IP51" t="s">
        <v>388</v>
      </c>
    </row>
    <row r="52" spans="1:250" x14ac:dyDescent="0.25">
      <c r="A52">
        <v>339</v>
      </c>
      <c r="B52">
        <v>11467520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428</v>
      </c>
      <c r="J52" t="s">
        <v>305</v>
      </c>
      <c r="K52" t="s">
        <v>306</v>
      </c>
      <c r="L52">
        <v>1471</v>
      </c>
      <c r="M52" t="s">
        <v>267</v>
      </c>
      <c r="N52" t="s">
        <v>268</v>
      </c>
      <c r="O52">
        <v>1471</v>
      </c>
      <c r="P52" t="s">
        <v>267</v>
      </c>
      <c r="Q52" t="s">
        <v>268</v>
      </c>
      <c r="R52" t="s">
        <v>282</v>
      </c>
      <c r="S52" s="30">
        <v>0</v>
      </c>
      <c r="U52" s="30">
        <v>3</v>
      </c>
      <c r="IF52">
        <v>1471</v>
      </c>
      <c r="IG52" t="s">
        <v>267</v>
      </c>
      <c r="IH52" t="s">
        <v>270</v>
      </c>
      <c r="IK52">
        <v>-2</v>
      </c>
      <c r="IL52" t="s">
        <v>271</v>
      </c>
      <c r="IM52" t="s">
        <v>272</v>
      </c>
      <c r="IN52" t="s">
        <v>385</v>
      </c>
      <c r="IP52" t="s">
        <v>388</v>
      </c>
    </row>
    <row r="53" spans="1:250" x14ac:dyDescent="0.25">
      <c r="A53">
        <v>340</v>
      </c>
      <c r="B53">
        <v>11467520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423</v>
      </c>
      <c r="J53" t="s">
        <v>307</v>
      </c>
      <c r="K53" t="s">
        <v>308</v>
      </c>
      <c r="L53">
        <v>1471</v>
      </c>
      <c r="M53" t="s">
        <v>267</v>
      </c>
      <c r="N53" t="s">
        <v>268</v>
      </c>
      <c r="O53">
        <v>1471</v>
      </c>
      <c r="P53" t="s">
        <v>267</v>
      </c>
      <c r="Q53" t="s">
        <v>268</v>
      </c>
      <c r="R53" t="s">
        <v>282</v>
      </c>
      <c r="S53" s="30">
        <v>0</v>
      </c>
      <c r="U53" s="30">
        <v>3</v>
      </c>
      <c r="IF53">
        <v>1471</v>
      </c>
      <c r="IG53" t="s">
        <v>267</v>
      </c>
      <c r="IH53" t="s">
        <v>270</v>
      </c>
      <c r="IK53">
        <v>-2</v>
      </c>
      <c r="IL53" t="s">
        <v>271</v>
      </c>
      <c r="IM53" t="s">
        <v>272</v>
      </c>
      <c r="IN53" t="s">
        <v>385</v>
      </c>
      <c r="IP53" t="s">
        <v>388</v>
      </c>
    </row>
    <row r="54" spans="1:250" x14ac:dyDescent="0.25">
      <c r="A54">
        <v>341</v>
      </c>
      <c r="B54">
        <v>11467520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421</v>
      </c>
      <c r="J54" t="s">
        <v>309</v>
      </c>
      <c r="K54" t="s">
        <v>310</v>
      </c>
      <c r="L54">
        <v>1471</v>
      </c>
      <c r="M54" t="s">
        <v>267</v>
      </c>
      <c r="N54" t="s">
        <v>268</v>
      </c>
      <c r="O54">
        <v>1471</v>
      </c>
      <c r="P54" t="s">
        <v>267</v>
      </c>
      <c r="Q54" t="s">
        <v>268</v>
      </c>
      <c r="R54" t="s">
        <v>282</v>
      </c>
      <c r="S54" s="30">
        <v>0</v>
      </c>
      <c r="U54" s="30">
        <v>3</v>
      </c>
      <c r="IF54">
        <v>1471</v>
      </c>
      <c r="IG54" t="s">
        <v>267</v>
      </c>
      <c r="IH54" t="s">
        <v>270</v>
      </c>
      <c r="IK54">
        <v>-2</v>
      </c>
      <c r="IL54" t="s">
        <v>271</v>
      </c>
      <c r="IM54" t="s">
        <v>272</v>
      </c>
      <c r="IN54" t="s">
        <v>385</v>
      </c>
      <c r="IP54" t="s">
        <v>388</v>
      </c>
    </row>
    <row r="55" spans="1:250" x14ac:dyDescent="0.25">
      <c r="A55">
        <v>342</v>
      </c>
      <c r="B55">
        <v>11467520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417</v>
      </c>
      <c r="J55" t="s">
        <v>311</v>
      </c>
      <c r="K55" t="s">
        <v>312</v>
      </c>
      <c r="L55">
        <v>1471</v>
      </c>
      <c r="M55" t="s">
        <v>267</v>
      </c>
      <c r="N55" t="s">
        <v>268</v>
      </c>
      <c r="O55">
        <v>1471</v>
      </c>
      <c r="P55" t="s">
        <v>267</v>
      </c>
      <c r="Q55" t="s">
        <v>268</v>
      </c>
      <c r="R55" t="s">
        <v>282</v>
      </c>
      <c r="S55" s="30">
        <v>0</v>
      </c>
      <c r="U55" s="30">
        <v>3</v>
      </c>
      <c r="IF55">
        <v>1471</v>
      </c>
      <c r="IG55" t="s">
        <v>267</v>
      </c>
      <c r="IH55" t="s">
        <v>270</v>
      </c>
      <c r="IK55">
        <v>-2</v>
      </c>
      <c r="IL55" t="s">
        <v>271</v>
      </c>
      <c r="IM55" t="s">
        <v>272</v>
      </c>
      <c r="IN55" t="s">
        <v>385</v>
      </c>
      <c r="IP55" t="s">
        <v>388</v>
      </c>
    </row>
    <row r="56" spans="1:250" x14ac:dyDescent="0.25">
      <c r="A56">
        <v>541</v>
      </c>
      <c r="B56">
        <v>11467520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434</v>
      </c>
      <c r="J56" t="s">
        <v>383</v>
      </c>
      <c r="K56" t="s">
        <v>384</v>
      </c>
      <c r="L56">
        <v>22342</v>
      </c>
      <c r="M56" t="s">
        <v>302</v>
      </c>
      <c r="N56" t="s">
        <v>303</v>
      </c>
      <c r="O56">
        <v>22342</v>
      </c>
      <c r="P56" t="s">
        <v>302</v>
      </c>
      <c r="Q56" t="s">
        <v>303</v>
      </c>
      <c r="R56" t="s">
        <v>279</v>
      </c>
      <c r="S56" s="30">
        <v>20760512.100000001</v>
      </c>
      <c r="U56" s="30">
        <v>15</v>
      </c>
      <c r="IF56">
        <v>22342</v>
      </c>
      <c r="IG56" t="s">
        <v>302</v>
      </c>
      <c r="IH56" t="s">
        <v>270</v>
      </c>
      <c r="IK56">
        <v>-2</v>
      </c>
      <c r="IL56" t="s">
        <v>271</v>
      </c>
      <c r="IM56" t="s">
        <v>272</v>
      </c>
      <c r="IN56" t="s">
        <v>385</v>
      </c>
      <c r="IP56" t="s">
        <v>386</v>
      </c>
    </row>
    <row r="57" spans="1:250" x14ac:dyDescent="0.25">
      <c r="A57">
        <v>542</v>
      </c>
      <c r="B57">
        <v>11467520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430</v>
      </c>
      <c r="J57" t="s">
        <v>381</v>
      </c>
      <c r="K57" t="s">
        <v>382</v>
      </c>
      <c r="L57">
        <v>22342</v>
      </c>
      <c r="M57" t="s">
        <v>302</v>
      </c>
      <c r="N57" t="s">
        <v>303</v>
      </c>
      <c r="O57">
        <v>22342</v>
      </c>
      <c r="P57" t="s">
        <v>302</v>
      </c>
      <c r="Q57" t="s">
        <v>303</v>
      </c>
      <c r="R57" t="s">
        <v>279</v>
      </c>
      <c r="S57" s="30">
        <v>20774921.530000001</v>
      </c>
      <c r="U57" s="30">
        <v>15</v>
      </c>
      <c r="IF57">
        <v>22342</v>
      </c>
      <c r="IG57" t="s">
        <v>302</v>
      </c>
      <c r="IH57" t="s">
        <v>270</v>
      </c>
      <c r="IK57">
        <v>-2</v>
      </c>
      <c r="IL57" t="s">
        <v>271</v>
      </c>
      <c r="IM57" t="s">
        <v>272</v>
      </c>
      <c r="IN57" t="s">
        <v>385</v>
      </c>
      <c r="IP57" t="s">
        <v>386</v>
      </c>
    </row>
    <row r="58" spans="1:250" x14ac:dyDescent="0.25">
      <c r="A58">
        <v>543</v>
      </c>
      <c r="B58">
        <v>11467520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428</v>
      </c>
      <c r="J58" t="s">
        <v>305</v>
      </c>
      <c r="K58" t="s">
        <v>306</v>
      </c>
      <c r="L58">
        <v>22342</v>
      </c>
      <c r="M58" t="s">
        <v>302</v>
      </c>
      <c r="N58" t="s">
        <v>303</v>
      </c>
      <c r="O58">
        <v>22342</v>
      </c>
      <c r="P58" t="s">
        <v>302</v>
      </c>
      <c r="Q58" t="s">
        <v>303</v>
      </c>
      <c r="R58" t="s">
        <v>279</v>
      </c>
      <c r="S58" s="30">
        <v>20751335.850000001</v>
      </c>
      <c r="U58" s="30">
        <v>15</v>
      </c>
      <c r="IF58">
        <v>22342</v>
      </c>
      <c r="IG58" t="s">
        <v>302</v>
      </c>
      <c r="IH58" t="s">
        <v>270</v>
      </c>
      <c r="IK58">
        <v>-2</v>
      </c>
      <c r="IL58" t="s">
        <v>271</v>
      </c>
      <c r="IM58" t="s">
        <v>272</v>
      </c>
      <c r="IN58" t="s">
        <v>385</v>
      </c>
      <c r="IP58" t="s">
        <v>386</v>
      </c>
    </row>
    <row r="59" spans="1:250" x14ac:dyDescent="0.25">
      <c r="A59">
        <v>544</v>
      </c>
      <c r="B59">
        <v>11467520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423</v>
      </c>
      <c r="J59" t="s">
        <v>307</v>
      </c>
      <c r="K59" t="s">
        <v>308</v>
      </c>
      <c r="L59">
        <v>22342</v>
      </c>
      <c r="M59" t="s">
        <v>302</v>
      </c>
      <c r="N59" t="s">
        <v>303</v>
      </c>
      <c r="O59">
        <v>22342</v>
      </c>
      <c r="P59" t="s">
        <v>302</v>
      </c>
      <c r="Q59" t="s">
        <v>303</v>
      </c>
      <c r="R59" t="s">
        <v>279</v>
      </c>
      <c r="S59" s="30">
        <v>20770504.77</v>
      </c>
      <c r="U59" s="30">
        <v>15</v>
      </c>
      <c r="IF59">
        <v>22342</v>
      </c>
      <c r="IG59" t="s">
        <v>302</v>
      </c>
      <c r="IH59" t="s">
        <v>270</v>
      </c>
      <c r="IK59">
        <v>-2</v>
      </c>
      <c r="IL59" t="s">
        <v>271</v>
      </c>
      <c r="IM59" t="s">
        <v>272</v>
      </c>
      <c r="IN59" t="s">
        <v>385</v>
      </c>
      <c r="IP59" t="s">
        <v>386</v>
      </c>
    </row>
    <row r="60" spans="1:250" x14ac:dyDescent="0.25">
      <c r="A60">
        <v>545</v>
      </c>
      <c r="B60">
        <v>11467520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421</v>
      </c>
      <c r="J60" t="s">
        <v>309</v>
      </c>
      <c r="K60" t="s">
        <v>310</v>
      </c>
      <c r="L60">
        <v>22342</v>
      </c>
      <c r="M60" t="s">
        <v>302</v>
      </c>
      <c r="N60" t="s">
        <v>303</v>
      </c>
      <c r="O60">
        <v>22342</v>
      </c>
      <c r="P60" t="s">
        <v>302</v>
      </c>
      <c r="Q60" t="s">
        <v>303</v>
      </c>
      <c r="R60" t="s">
        <v>279</v>
      </c>
      <c r="S60" s="30">
        <v>20747842.559999999</v>
      </c>
      <c r="U60" s="30">
        <v>15</v>
      </c>
      <c r="IF60">
        <v>22342</v>
      </c>
      <c r="IG60" t="s">
        <v>302</v>
      </c>
      <c r="IH60" t="s">
        <v>270</v>
      </c>
      <c r="IK60">
        <v>-2</v>
      </c>
      <c r="IL60" t="s">
        <v>271</v>
      </c>
      <c r="IM60" t="s">
        <v>272</v>
      </c>
      <c r="IN60" t="s">
        <v>385</v>
      </c>
      <c r="IP60" t="s">
        <v>386</v>
      </c>
    </row>
    <row r="61" spans="1:250" x14ac:dyDescent="0.25">
      <c r="A61">
        <v>546</v>
      </c>
      <c r="B61">
        <v>11467520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417</v>
      </c>
      <c r="J61" t="s">
        <v>311</v>
      </c>
      <c r="K61" t="s">
        <v>312</v>
      </c>
      <c r="L61">
        <v>22342</v>
      </c>
      <c r="M61" t="s">
        <v>302</v>
      </c>
      <c r="N61" t="s">
        <v>303</v>
      </c>
      <c r="O61">
        <v>22342</v>
      </c>
      <c r="P61" t="s">
        <v>302</v>
      </c>
      <c r="Q61" t="s">
        <v>303</v>
      </c>
      <c r="R61" t="s">
        <v>279</v>
      </c>
      <c r="S61" s="30">
        <v>20784558.09</v>
      </c>
      <c r="U61" s="30">
        <v>15</v>
      </c>
      <c r="IF61">
        <v>22342</v>
      </c>
      <c r="IG61" t="s">
        <v>302</v>
      </c>
      <c r="IH61" t="s">
        <v>270</v>
      </c>
      <c r="IK61">
        <v>-2</v>
      </c>
      <c r="IL61" t="s">
        <v>271</v>
      </c>
      <c r="IM61" t="s">
        <v>272</v>
      </c>
      <c r="IN61" t="s">
        <v>385</v>
      </c>
      <c r="IP61" t="s">
        <v>386</v>
      </c>
    </row>
    <row r="62" spans="1:250" x14ac:dyDescent="0.25">
      <c r="A62">
        <v>547</v>
      </c>
      <c r="B62">
        <v>11467520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434</v>
      </c>
      <c r="J62" t="s">
        <v>383</v>
      </c>
      <c r="K62" t="s">
        <v>384</v>
      </c>
      <c r="L62">
        <v>1736</v>
      </c>
      <c r="M62" t="s">
        <v>273</v>
      </c>
      <c r="N62" t="s">
        <v>274</v>
      </c>
      <c r="O62">
        <v>1736</v>
      </c>
      <c r="P62" t="s">
        <v>273</v>
      </c>
      <c r="Q62" t="s">
        <v>274</v>
      </c>
      <c r="R62" t="s">
        <v>279</v>
      </c>
      <c r="S62" s="30">
        <v>23639384.260000002</v>
      </c>
      <c r="U62" s="30">
        <v>15</v>
      </c>
      <c r="IF62">
        <v>1736</v>
      </c>
      <c r="IG62" t="s">
        <v>273</v>
      </c>
      <c r="IH62" t="s">
        <v>270</v>
      </c>
      <c r="IK62">
        <v>-2</v>
      </c>
      <c r="IL62" t="s">
        <v>271</v>
      </c>
      <c r="IM62" t="s">
        <v>272</v>
      </c>
      <c r="IN62" t="s">
        <v>385</v>
      </c>
      <c r="IP62" t="s">
        <v>387</v>
      </c>
    </row>
    <row r="63" spans="1:250" x14ac:dyDescent="0.25">
      <c r="A63">
        <v>548</v>
      </c>
      <c r="B63">
        <v>11467520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430</v>
      </c>
      <c r="J63" t="s">
        <v>381</v>
      </c>
      <c r="K63" t="s">
        <v>382</v>
      </c>
      <c r="L63">
        <v>1736</v>
      </c>
      <c r="M63" t="s">
        <v>273</v>
      </c>
      <c r="N63" t="s">
        <v>274</v>
      </c>
      <c r="O63">
        <v>1736</v>
      </c>
      <c r="P63" t="s">
        <v>273</v>
      </c>
      <c r="Q63" t="s">
        <v>274</v>
      </c>
      <c r="R63" t="s">
        <v>279</v>
      </c>
      <c r="S63" s="30">
        <v>23570480.920000002</v>
      </c>
      <c r="U63" s="30">
        <v>15</v>
      </c>
      <c r="IF63">
        <v>1736</v>
      </c>
      <c r="IG63" t="s">
        <v>273</v>
      </c>
      <c r="IH63" t="s">
        <v>270</v>
      </c>
      <c r="IK63">
        <v>-2</v>
      </c>
      <c r="IL63" t="s">
        <v>271</v>
      </c>
      <c r="IM63" t="s">
        <v>272</v>
      </c>
      <c r="IN63" t="s">
        <v>385</v>
      </c>
      <c r="IP63" t="s">
        <v>387</v>
      </c>
    </row>
    <row r="64" spans="1:250" x14ac:dyDescent="0.25">
      <c r="A64">
        <v>549</v>
      </c>
      <c r="B64">
        <v>11467520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428</v>
      </c>
      <c r="J64" t="s">
        <v>305</v>
      </c>
      <c r="K64" t="s">
        <v>306</v>
      </c>
      <c r="L64">
        <v>1736</v>
      </c>
      <c r="M64" t="s">
        <v>273</v>
      </c>
      <c r="N64" t="s">
        <v>274</v>
      </c>
      <c r="O64">
        <v>1736</v>
      </c>
      <c r="P64" t="s">
        <v>273</v>
      </c>
      <c r="Q64" t="s">
        <v>274</v>
      </c>
      <c r="R64" t="s">
        <v>279</v>
      </c>
      <c r="S64" s="30">
        <v>23543721.52</v>
      </c>
      <c r="U64" s="30">
        <v>15</v>
      </c>
      <c r="IF64">
        <v>1736</v>
      </c>
      <c r="IG64" t="s">
        <v>273</v>
      </c>
      <c r="IH64" t="s">
        <v>270</v>
      </c>
      <c r="IK64">
        <v>-2</v>
      </c>
      <c r="IL64" t="s">
        <v>271</v>
      </c>
      <c r="IM64" t="s">
        <v>272</v>
      </c>
      <c r="IN64" t="s">
        <v>385</v>
      </c>
      <c r="IP64" t="s">
        <v>387</v>
      </c>
    </row>
    <row r="65" spans="1:250" x14ac:dyDescent="0.25">
      <c r="A65">
        <v>550</v>
      </c>
      <c r="B65">
        <v>11467520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423</v>
      </c>
      <c r="J65" t="s">
        <v>307</v>
      </c>
      <c r="K65" t="s">
        <v>308</v>
      </c>
      <c r="L65">
        <v>1736</v>
      </c>
      <c r="M65" t="s">
        <v>273</v>
      </c>
      <c r="N65" t="s">
        <v>274</v>
      </c>
      <c r="O65">
        <v>1736</v>
      </c>
      <c r="P65" t="s">
        <v>273</v>
      </c>
      <c r="Q65" t="s">
        <v>274</v>
      </c>
      <c r="R65" t="s">
        <v>279</v>
      </c>
      <c r="S65" s="30">
        <v>23485477.699999999</v>
      </c>
      <c r="U65" s="30">
        <v>15</v>
      </c>
      <c r="IF65">
        <v>1736</v>
      </c>
      <c r="IG65" t="s">
        <v>273</v>
      </c>
      <c r="IH65" t="s">
        <v>270</v>
      </c>
      <c r="IK65">
        <v>-2</v>
      </c>
      <c r="IL65" t="s">
        <v>271</v>
      </c>
      <c r="IM65" t="s">
        <v>272</v>
      </c>
      <c r="IN65" t="s">
        <v>385</v>
      </c>
      <c r="IP65" t="s">
        <v>387</v>
      </c>
    </row>
    <row r="66" spans="1:250" x14ac:dyDescent="0.25">
      <c r="A66">
        <v>551</v>
      </c>
      <c r="B66">
        <v>11467520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421</v>
      </c>
      <c r="J66" t="s">
        <v>309</v>
      </c>
      <c r="K66" t="s">
        <v>310</v>
      </c>
      <c r="L66">
        <v>1736</v>
      </c>
      <c r="M66" t="s">
        <v>273</v>
      </c>
      <c r="N66" t="s">
        <v>274</v>
      </c>
      <c r="O66">
        <v>1736</v>
      </c>
      <c r="P66" t="s">
        <v>273</v>
      </c>
      <c r="Q66" t="s">
        <v>274</v>
      </c>
      <c r="R66" t="s">
        <v>279</v>
      </c>
      <c r="S66" s="30">
        <v>23459853.219999999</v>
      </c>
      <c r="U66" s="30">
        <v>15</v>
      </c>
      <c r="IF66">
        <v>1736</v>
      </c>
      <c r="IG66" t="s">
        <v>273</v>
      </c>
      <c r="IH66" t="s">
        <v>270</v>
      </c>
      <c r="IK66">
        <v>-2</v>
      </c>
      <c r="IL66" t="s">
        <v>271</v>
      </c>
      <c r="IM66" t="s">
        <v>272</v>
      </c>
      <c r="IN66" t="s">
        <v>385</v>
      </c>
      <c r="IP66" t="s">
        <v>387</v>
      </c>
    </row>
    <row r="67" spans="1:250" x14ac:dyDescent="0.25">
      <c r="A67">
        <v>552</v>
      </c>
      <c r="B67">
        <v>11467520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417</v>
      </c>
      <c r="J67" t="s">
        <v>311</v>
      </c>
      <c r="K67" t="s">
        <v>312</v>
      </c>
      <c r="L67">
        <v>1736</v>
      </c>
      <c r="M67" t="s">
        <v>273</v>
      </c>
      <c r="N67" t="s">
        <v>274</v>
      </c>
      <c r="O67">
        <v>1736</v>
      </c>
      <c r="P67" t="s">
        <v>273</v>
      </c>
      <c r="Q67" t="s">
        <v>274</v>
      </c>
      <c r="R67" t="s">
        <v>279</v>
      </c>
      <c r="S67" s="30">
        <v>23405757.039999999</v>
      </c>
      <c r="U67" s="30">
        <v>15</v>
      </c>
      <c r="IF67">
        <v>1736</v>
      </c>
      <c r="IG67" t="s">
        <v>273</v>
      </c>
      <c r="IH67" t="s">
        <v>270</v>
      </c>
      <c r="IK67">
        <v>-2</v>
      </c>
      <c r="IL67" t="s">
        <v>271</v>
      </c>
      <c r="IM67" t="s">
        <v>272</v>
      </c>
      <c r="IN67" t="s">
        <v>385</v>
      </c>
      <c r="IP67" t="s">
        <v>387</v>
      </c>
    </row>
    <row r="68" spans="1:250" x14ac:dyDescent="0.25">
      <c r="A68">
        <v>553</v>
      </c>
      <c r="B68">
        <v>11467520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434</v>
      </c>
      <c r="J68" t="s">
        <v>383</v>
      </c>
      <c r="K68" t="s">
        <v>384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279</v>
      </c>
      <c r="S68" s="30">
        <v>102979.023</v>
      </c>
      <c r="U68" s="30">
        <v>15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385</v>
      </c>
      <c r="IP68" t="s">
        <v>388</v>
      </c>
    </row>
    <row r="69" spans="1:250" x14ac:dyDescent="0.25">
      <c r="A69">
        <v>554</v>
      </c>
      <c r="B69">
        <v>11467520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430</v>
      </c>
      <c r="J69" t="s">
        <v>381</v>
      </c>
      <c r="K69" t="s">
        <v>382</v>
      </c>
      <c r="L69">
        <v>1471</v>
      </c>
      <c r="M69" t="s">
        <v>267</v>
      </c>
      <c r="N69" t="s">
        <v>268</v>
      </c>
      <c r="O69">
        <v>1471</v>
      </c>
      <c r="P69" t="s">
        <v>267</v>
      </c>
      <c r="Q69" t="s">
        <v>268</v>
      </c>
      <c r="R69" t="s">
        <v>279</v>
      </c>
      <c r="S69" s="30">
        <v>177678.86300000001</v>
      </c>
      <c r="U69" s="30">
        <v>15</v>
      </c>
      <c r="IF69">
        <v>1471</v>
      </c>
      <c r="IG69" t="s">
        <v>267</v>
      </c>
      <c r="IH69" t="s">
        <v>270</v>
      </c>
      <c r="IK69">
        <v>-2</v>
      </c>
      <c r="IL69" t="s">
        <v>271</v>
      </c>
      <c r="IM69" t="s">
        <v>272</v>
      </c>
      <c r="IN69" t="s">
        <v>385</v>
      </c>
      <c r="IP69" t="s">
        <v>388</v>
      </c>
    </row>
    <row r="70" spans="1:250" x14ac:dyDescent="0.25">
      <c r="A70">
        <v>555</v>
      </c>
      <c r="B70">
        <v>11467520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428</v>
      </c>
      <c r="J70" t="s">
        <v>305</v>
      </c>
      <c r="K70" t="s">
        <v>306</v>
      </c>
      <c r="L70">
        <v>1471</v>
      </c>
      <c r="M70" t="s">
        <v>267</v>
      </c>
      <c r="N70" t="s">
        <v>268</v>
      </c>
      <c r="O70">
        <v>1471</v>
      </c>
      <c r="P70" t="s">
        <v>267</v>
      </c>
      <c r="Q70" t="s">
        <v>268</v>
      </c>
      <c r="R70" t="s">
        <v>279</v>
      </c>
      <c r="S70" s="30">
        <v>177477.17300000001</v>
      </c>
      <c r="U70" s="30">
        <v>15</v>
      </c>
      <c r="IF70">
        <v>1471</v>
      </c>
      <c r="IG70" t="s">
        <v>267</v>
      </c>
      <c r="IH70" t="s">
        <v>270</v>
      </c>
      <c r="IK70">
        <v>-2</v>
      </c>
      <c r="IL70" t="s">
        <v>271</v>
      </c>
      <c r="IM70" t="s">
        <v>272</v>
      </c>
      <c r="IN70" t="s">
        <v>385</v>
      </c>
      <c r="IP70" t="s">
        <v>388</v>
      </c>
    </row>
    <row r="71" spans="1:250" x14ac:dyDescent="0.25">
      <c r="A71">
        <v>556</v>
      </c>
      <c r="B71">
        <v>11467520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423</v>
      </c>
      <c r="J71" t="s">
        <v>307</v>
      </c>
      <c r="K71" t="s">
        <v>308</v>
      </c>
      <c r="L71">
        <v>1471</v>
      </c>
      <c r="M71" t="s">
        <v>267</v>
      </c>
      <c r="N71" t="s">
        <v>268</v>
      </c>
      <c r="O71">
        <v>1471</v>
      </c>
      <c r="P71" t="s">
        <v>267</v>
      </c>
      <c r="Q71" t="s">
        <v>268</v>
      </c>
      <c r="R71" t="s">
        <v>279</v>
      </c>
      <c r="S71" s="30">
        <v>177038.12299999999</v>
      </c>
      <c r="U71" s="30">
        <v>15</v>
      </c>
      <c r="IF71">
        <v>1471</v>
      </c>
      <c r="IG71" t="s">
        <v>267</v>
      </c>
      <c r="IH71" t="s">
        <v>270</v>
      </c>
      <c r="IK71">
        <v>-2</v>
      </c>
      <c r="IL71" t="s">
        <v>271</v>
      </c>
      <c r="IM71" t="s">
        <v>272</v>
      </c>
      <c r="IN71" t="s">
        <v>385</v>
      </c>
      <c r="IP71" t="s">
        <v>388</v>
      </c>
    </row>
    <row r="72" spans="1:250" x14ac:dyDescent="0.25">
      <c r="A72">
        <v>557</v>
      </c>
      <c r="B72">
        <v>11467520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421</v>
      </c>
      <c r="J72" t="s">
        <v>309</v>
      </c>
      <c r="K72" t="s">
        <v>310</v>
      </c>
      <c r="L72">
        <v>1471</v>
      </c>
      <c r="M72" t="s">
        <v>267</v>
      </c>
      <c r="N72" t="s">
        <v>268</v>
      </c>
      <c r="O72">
        <v>1471</v>
      </c>
      <c r="P72" t="s">
        <v>267</v>
      </c>
      <c r="Q72" t="s">
        <v>268</v>
      </c>
      <c r="R72" t="s">
        <v>279</v>
      </c>
      <c r="S72" s="30">
        <v>176844.943</v>
      </c>
      <c r="U72" s="30">
        <v>15</v>
      </c>
      <c r="IF72">
        <v>1471</v>
      </c>
      <c r="IG72" t="s">
        <v>267</v>
      </c>
      <c r="IH72" t="s">
        <v>270</v>
      </c>
      <c r="IK72">
        <v>-2</v>
      </c>
      <c r="IL72" t="s">
        <v>271</v>
      </c>
      <c r="IM72" t="s">
        <v>272</v>
      </c>
      <c r="IN72" t="s">
        <v>385</v>
      </c>
      <c r="IP72" t="s">
        <v>388</v>
      </c>
    </row>
    <row r="73" spans="1:250" x14ac:dyDescent="0.25">
      <c r="A73">
        <v>558</v>
      </c>
      <c r="B73">
        <v>11467520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417</v>
      </c>
      <c r="J73" t="s">
        <v>311</v>
      </c>
      <c r="K73" t="s">
        <v>312</v>
      </c>
      <c r="L73">
        <v>1471</v>
      </c>
      <c r="M73" t="s">
        <v>267</v>
      </c>
      <c r="N73" t="s">
        <v>268</v>
      </c>
      <c r="O73">
        <v>1471</v>
      </c>
      <c r="P73" t="s">
        <v>267</v>
      </c>
      <c r="Q73" t="s">
        <v>268</v>
      </c>
      <c r="R73" t="s">
        <v>279</v>
      </c>
      <c r="S73" s="30">
        <v>176437.15299999999</v>
      </c>
      <c r="U73" s="30">
        <v>15</v>
      </c>
      <c r="IF73">
        <v>1471</v>
      </c>
      <c r="IG73" t="s">
        <v>267</v>
      </c>
      <c r="IH73" t="s">
        <v>270</v>
      </c>
      <c r="IK73">
        <v>-2</v>
      </c>
      <c r="IL73" t="s">
        <v>271</v>
      </c>
      <c r="IM73" t="s">
        <v>272</v>
      </c>
      <c r="IN73" t="s">
        <v>385</v>
      </c>
      <c r="IP73" t="s">
        <v>388</v>
      </c>
    </row>
    <row r="74" spans="1:250" x14ac:dyDescent="0.25">
      <c r="A74">
        <v>559</v>
      </c>
      <c r="B74">
        <v>11467520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434</v>
      </c>
      <c r="J74" t="s">
        <v>383</v>
      </c>
      <c r="K74" t="s">
        <v>384</v>
      </c>
      <c r="L74">
        <v>22342</v>
      </c>
      <c r="M74" t="s">
        <v>302</v>
      </c>
      <c r="N74" t="s">
        <v>303</v>
      </c>
      <c r="O74">
        <v>22342</v>
      </c>
      <c r="P74" t="s">
        <v>302</v>
      </c>
      <c r="Q74" t="s">
        <v>303</v>
      </c>
      <c r="R74" t="s">
        <v>283</v>
      </c>
      <c r="S74" s="30">
        <v>20760512.100000001</v>
      </c>
      <c r="U74" s="30">
        <v>16</v>
      </c>
      <c r="IF74">
        <v>22342</v>
      </c>
      <c r="IG74" t="s">
        <v>302</v>
      </c>
      <c r="IH74" t="s">
        <v>270</v>
      </c>
      <c r="IK74">
        <v>-2</v>
      </c>
      <c r="IL74" t="s">
        <v>271</v>
      </c>
      <c r="IM74" t="s">
        <v>272</v>
      </c>
      <c r="IN74" t="s">
        <v>385</v>
      </c>
      <c r="IP74" t="s">
        <v>386</v>
      </c>
    </row>
    <row r="75" spans="1:250" x14ac:dyDescent="0.25">
      <c r="A75">
        <v>560</v>
      </c>
      <c r="B75">
        <v>11467520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430</v>
      </c>
      <c r="J75" t="s">
        <v>381</v>
      </c>
      <c r="K75" t="s">
        <v>382</v>
      </c>
      <c r="L75">
        <v>22342</v>
      </c>
      <c r="M75" t="s">
        <v>302</v>
      </c>
      <c r="N75" t="s">
        <v>303</v>
      </c>
      <c r="O75">
        <v>22342</v>
      </c>
      <c r="P75" t="s">
        <v>302</v>
      </c>
      <c r="Q75" t="s">
        <v>303</v>
      </c>
      <c r="R75" t="s">
        <v>283</v>
      </c>
      <c r="S75" s="30">
        <v>20774921.530000001</v>
      </c>
      <c r="U75" s="30">
        <v>16</v>
      </c>
      <c r="IF75">
        <v>22342</v>
      </c>
      <c r="IG75" t="s">
        <v>302</v>
      </c>
      <c r="IH75" t="s">
        <v>270</v>
      </c>
      <c r="IK75">
        <v>-2</v>
      </c>
      <c r="IL75" t="s">
        <v>271</v>
      </c>
      <c r="IM75" t="s">
        <v>272</v>
      </c>
      <c r="IN75" t="s">
        <v>385</v>
      </c>
      <c r="IP75" t="s">
        <v>386</v>
      </c>
    </row>
    <row r="76" spans="1:250" x14ac:dyDescent="0.25">
      <c r="A76">
        <v>561</v>
      </c>
      <c r="B76">
        <v>11467520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428</v>
      </c>
      <c r="J76" t="s">
        <v>305</v>
      </c>
      <c r="K76" t="s">
        <v>306</v>
      </c>
      <c r="L76">
        <v>22342</v>
      </c>
      <c r="M76" t="s">
        <v>302</v>
      </c>
      <c r="N76" t="s">
        <v>303</v>
      </c>
      <c r="O76">
        <v>22342</v>
      </c>
      <c r="P76" t="s">
        <v>302</v>
      </c>
      <c r="Q76" t="s">
        <v>303</v>
      </c>
      <c r="R76" t="s">
        <v>283</v>
      </c>
      <c r="S76" s="30">
        <v>20751335.850000001</v>
      </c>
      <c r="U76" s="30">
        <v>16</v>
      </c>
      <c r="IF76">
        <v>22342</v>
      </c>
      <c r="IG76" t="s">
        <v>302</v>
      </c>
      <c r="IH76" t="s">
        <v>270</v>
      </c>
      <c r="IK76">
        <v>-2</v>
      </c>
      <c r="IL76" t="s">
        <v>271</v>
      </c>
      <c r="IM76" t="s">
        <v>272</v>
      </c>
      <c r="IN76" t="s">
        <v>385</v>
      </c>
      <c r="IP76" t="s">
        <v>386</v>
      </c>
    </row>
    <row r="77" spans="1:250" x14ac:dyDescent="0.25">
      <c r="A77">
        <v>562</v>
      </c>
      <c r="B77">
        <v>11467520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423</v>
      </c>
      <c r="J77" t="s">
        <v>307</v>
      </c>
      <c r="K77" t="s">
        <v>308</v>
      </c>
      <c r="L77">
        <v>22342</v>
      </c>
      <c r="M77" t="s">
        <v>302</v>
      </c>
      <c r="N77" t="s">
        <v>303</v>
      </c>
      <c r="O77">
        <v>22342</v>
      </c>
      <c r="P77" t="s">
        <v>302</v>
      </c>
      <c r="Q77" t="s">
        <v>303</v>
      </c>
      <c r="R77" t="s">
        <v>283</v>
      </c>
      <c r="S77" s="30">
        <v>20770504.77</v>
      </c>
      <c r="U77" s="30">
        <v>16</v>
      </c>
      <c r="IF77">
        <v>22342</v>
      </c>
      <c r="IG77" t="s">
        <v>302</v>
      </c>
      <c r="IH77" t="s">
        <v>270</v>
      </c>
      <c r="IK77">
        <v>-2</v>
      </c>
      <c r="IL77" t="s">
        <v>271</v>
      </c>
      <c r="IM77" t="s">
        <v>272</v>
      </c>
      <c r="IN77" t="s">
        <v>385</v>
      </c>
      <c r="IP77" t="s">
        <v>386</v>
      </c>
    </row>
    <row r="78" spans="1:250" x14ac:dyDescent="0.25">
      <c r="A78">
        <v>563</v>
      </c>
      <c r="B78">
        <v>11467520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421</v>
      </c>
      <c r="J78" t="s">
        <v>309</v>
      </c>
      <c r="K78" t="s">
        <v>310</v>
      </c>
      <c r="L78">
        <v>22342</v>
      </c>
      <c r="M78" t="s">
        <v>302</v>
      </c>
      <c r="N78" t="s">
        <v>303</v>
      </c>
      <c r="O78">
        <v>22342</v>
      </c>
      <c r="P78" t="s">
        <v>302</v>
      </c>
      <c r="Q78" t="s">
        <v>303</v>
      </c>
      <c r="R78" t="s">
        <v>283</v>
      </c>
      <c r="S78" s="30">
        <v>20747842.559999999</v>
      </c>
      <c r="U78" s="30">
        <v>16</v>
      </c>
      <c r="IF78">
        <v>22342</v>
      </c>
      <c r="IG78" t="s">
        <v>302</v>
      </c>
      <c r="IH78" t="s">
        <v>270</v>
      </c>
      <c r="IK78">
        <v>-2</v>
      </c>
      <c r="IL78" t="s">
        <v>271</v>
      </c>
      <c r="IM78" t="s">
        <v>272</v>
      </c>
      <c r="IN78" t="s">
        <v>385</v>
      </c>
      <c r="IP78" t="s">
        <v>386</v>
      </c>
    </row>
    <row r="79" spans="1:250" x14ac:dyDescent="0.25">
      <c r="A79">
        <v>564</v>
      </c>
      <c r="B79">
        <v>11467520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417</v>
      </c>
      <c r="J79" t="s">
        <v>311</v>
      </c>
      <c r="K79" t="s">
        <v>312</v>
      </c>
      <c r="L79">
        <v>22342</v>
      </c>
      <c r="M79" t="s">
        <v>302</v>
      </c>
      <c r="N79" t="s">
        <v>303</v>
      </c>
      <c r="O79">
        <v>22342</v>
      </c>
      <c r="P79" t="s">
        <v>302</v>
      </c>
      <c r="Q79" t="s">
        <v>303</v>
      </c>
      <c r="R79" t="s">
        <v>283</v>
      </c>
      <c r="S79" s="30">
        <v>20784558.09</v>
      </c>
      <c r="U79" s="30">
        <v>16</v>
      </c>
      <c r="IF79">
        <v>22342</v>
      </c>
      <c r="IG79" t="s">
        <v>302</v>
      </c>
      <c r="IH79" t="s">
        <v>270</v>
      </c>
      <c r="IK79">
        <v>-2</v>
      </c>
      <c r="IL79" t="s">
        <v>271</v>
      </c>
      <c r="IM79" t="s">
        <v>272</v>
      </c>
      <c r="IN79" t="s">
        <v>385</v>
      </c>
      <c r="IP79" t="s">
        <v>386</v>
      </c>
    </row>
    <row r="80" spans="1:250" x14ac:dyDescent="0.25">
      <c r="A80">
        <v>565</v>
      </c>
      <c r="B80">
        <v>11467520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434</v>
      </c>
      <c r="J80" t="s">
        <v>383</v>
      </c>
      <c r="K80" t="s">
        <v>384</v>
      </c>
      <c r="L80">
        <v>1736</v>
      </c>
      <c r="M80" t="s">
        <v>273</v>
      </c>
      <c r="N80" t="s">
        <v>274</v>
      </c>
      <c r="O80">
        <v>1736</v>
      </c>
      <c r="P80" t="s">
        <v>273</v>
      </c>
      <c r="Q80" t="s">
        <v>274</v>
      </c>
      <c r="R80" t="s">
        <v>283</v>
      </c>
      <c r="S80" s="30">
        <v>23639384.260000002</v>
      </c>
      <c r="U80" s="30">
        <v>16</v>
      </c>
      <c r="IF80">
        <v>1736</v>
      </c>
      <c r="IG80" t="s">
        <v>273</v>
      </c>
      <c r="IH80" t="s">
        <v>270</v>
      </c>
      <c r="IK80">
        <v>-2</v>
      </c>
      <c r="IL80" t="s">
        <v>271</v>
      </c>
      <c r="IM80" t="s">
        <v>272</v>
      </c>
      <c r="IN80" t="s">
        <v>385</v>
      </c>
      <c r="IP80" t="s">
        <v>387</v>
      </c>
    </row>
    <row r="81" spans="1:250" x14ac:dyDescent="0.25">
      <c r="A81">
        <v>566</v>
      </c>
      <c r="B81">
        <v>11467520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430</v>
      </c>
      <c r="J81" t="s">
        <v>381</v>
      </c>
      <c r="K81" t="s">
        <v>382</v>
      </c>
      <c r="L81">
        <v>1736</v>
      </c>
      <c r="M81" t="s">
        <v>273</v>
      </c>
      <c r="N81" t="s">
        <v>274</v>
      </c>
      <c r="O81">
        <v>1736</v>
      </c>
      <c r="P81" t="s">
        <v>273</v>
      </c>
      <c r="Q81" t="s">
        <v>274</v>
      </c>
      <c r="R81" t="s">
        <v>283</v>
      </c>
      <c r="S81" s="30">
        <v>23570480.920000002</v>
      </c>
      <c r="U81" s="30">
        <v>16</v>
      </c>
      <c r="IF81">
        <v>1736</v>
      </c>
      <c r="IG81" t="s">
        <v>273</v>
      </c>
      <c r="IH81" t="s">
        <v>270</v>
      </c>
      <c r="IK81">
        <v>-2</v>
      </c>
      <c r="IL81" t="s">
        <v>271</v>
      </c>
      <c r="IM81" t="s">
        <v>272</v>
      </c>
      <c r="IN81" t="s">
        <v>385</v>
      </c>
      <c r="IP81" t="s">
        <v>387</v>
      </c>
    </row>
    <row r="82" spans="1:250" x14ac:dyDescent="0.25">
      <c r="A82">
        <v>567</v>
      </c>
      <c r="B82">
        <v>11467520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428</v>
      </c>
      <c r="J82" t="s">
        <v>305</v>
      </c>
      <c r="K82" t="s">
        <v>306</v>
      </c>
      <c r="L82">
        <v>1736</v>
      </c>
      <c r="M82" t="s">
        <v>273</v>
      </c>
      <c r="N82" t="s">
        <v>274</v>
      </c>
      <c r="O82">
        <v>1736</v>
      </c>
      <c r="P82" t="s">
        <v>273</v>
      </c>
      <c r="Q82" t="s">
        <v>274</v>
      </c>
      <c r="R82" t="s">
        <v>283</v>
      </c>
      <c r="S82" s="30">
        <v>23543721.52</v>
      </c>
      <c r="U82" s="30">
        <v>16</v>
      </c>
      <c r="IF82">
        <v>1736</v>
      </c>
      <c r="IG82" t="s">
        <v>273</v>
      </c>
      <c r="IH82" t="s">
        <v>270</v>
      </c>
      <c r="IK82">
        <v>-2</v>
      </c>
      <c r="IL82" t="s">
        <v>271</v>
      </c>
      <c r="IM82" t="s">
        <v>272</v>
      </c>
      <c r="IN82" t="s">
        <v>385</v>
      </c>
      <c r="IP82" t="s">
        <v>387</v>
      </c>
    </row>
    <row r="83" spans="1:250" x14ac:dyDescent="0.25">
      <c r="A83">
        <v>568</v>
      </c>
      <c r="B83">
        <v>11467520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423</v>
      </c>
      <c r="J83" t="s">
        <v>307</v>
      </c>
      <c r="K83" t="s">
        <v>308</v>
      </c>
      <c r="L83">
        <v>1736</v>
      </c>
      <c r="M83" t="s">
        <v>273</v>
      </c>
      <c r="N83" t="s">
        <v>274</v>
      </c>
      <c r="O83">
        <v>1736</v>
      </c>
      <c r="P83" t="s">
        <v>273</v>
      </c>
      <c r="Q83" t="s">
        <v>274</v>
      </c>
      <c r="R83" t="s">
        <v>283</v>
      </c>
      <c r="S83" s="30">
        <v>23485477.699999999</v>
      </c>
      <c r="U83" s="30">
        <v>16</v>
      </c>
      <c r="IF83">
        <v>1736</v>
      </c>
      <c r="IG83" t="s">
        <v>273</v>
      </c>
      <c r="IH83" t="s">
        <v>270</v>
      </c>
      <c r="IK83">
        <v>-2</v>
      </c>
      <c r="IL83" t="s">
        <v>271</v>
      </c>
      <c r="IM83" t="s">
        <v>272</v>
      </c>
      <c r="IN83" t="s">
        <v>385</v>
      </c>
      <c r="IP83" t="s">
        <v>387</v>
      </c>
    </row>
    <row r="84" spans="1:250" x14ac:dyDescent="0.25">
      <c r="A84">
        <v>569</v>
      </c>
      <c r="B84">
        <v>11467520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421</v>
      </c>
      <c r="J84" t="s">
        <v>309</v>
      </c>
      <c r="K84" t="s">
        <v>310</v>
      </c>
      <c r="L84">
        <v>1736</v>
      </c>
      <c r="M84" t="s">
        <v>273</v>
      </c>
      <c r="N84" t="s">
        <v>274</v>
      </c>
      <c r="O84">
        <v>1736</v>
      </c>
      <c r="P84" t="s">
        <v>273</v>
      </c>
      <c r="Q84" t="s">
        <v>274</v>
      </c>
      <c r="R84" t="s">
        <v>283</v>
      </c>
      <c r="S84" s="30">
        <v>23459853.219999999</v>
      </c>
      <c r="U84" s="30">
        <v>16</v>
      </c>
      <c r="IF84">
        <v>1736</v>
      </c>
      <c r="IG84" t="s">
        <v>273</v>
      </c>
      <c r="IH84" t="s">
        <v>270</v>
      </c>
      <c r="IK84">
        <v>-2</v>
      </c>
      <c r="IL84" t="s">
        <v>271</v>
      </c>
      <c r="IM84" t="s">
        <v>272</v>
      </c>
      <c r="IN84" t="s">
        <v>385</v>
      </c>
      <c r="IP84" t="s">
        <v>387</v>
      </c>
    </row>
    <row r="85" spans="1:250" x14ac:dyDescent="0.25">
      <c r="A85">
        <v>570</v>
      </c>
      <c r="B85">
        <v>11467520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417</v>
      </c>
      <c r="J85" t="s">
        <v>311</v>
      </c>
      <c r="K85" t="s">
        <v>312</v>
      </c>
      <c r="L85">
        <v>1736</v>
      </c>
      <c r="M85" t="s">
        <v>273</v>
      </c>
      <c r="N85" t="s">
        <v>274</v>
      </c>
      <c r="O85">
        <v>1736</v>
      </c>
      <c r="P85" t="s">
        <v>273</v>
      </c>
      <c r="Q85" t="s">
        <v>274</v>
      </c>
      <c r="R85" t="s">
        <v>283</v>
      </c>
      <c r="S85" s="30">
        <v>23405757.039999999</v>
      </c>
      <c r="U85" s="30">
        <v>16</v>
      </c>
      <c r="IF85">
        <v>1736</v>
      </c>
      <c r="IG85" t="s">
        <v>273</v>
      </c>
      <c r="IH85" t="s">
        <v>270</v>
      </c>
      <c r="IK85">
        <v>-2</v>
      </c>
      <c r="IL85" t="s">
        <v>271</v>
      </c>
      <c r="IM85" t="s">
        <v>272</v>
      </c>
      <c r="IN85" t="s">
        <v>385</v>
      </c>
      <c r="IP85" t="s">
        <v>387</v>
      </c>
    </row>
    <row r="86" spans="1:250" x14ac:dyDescent="0.25">
      <c r="A86">
        <v>571</v>
      </c>
      <c r="B86">
        <v>11467520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434</v>
      </c>
      <c r="J86" t="s">
        <v>383</v>
      </c>
      <c r="K86" t="s">
        <v>384</v>
      </c>
      <c r="L86">
        <v>1471</v>
      </c>
      <c r="M86" t="s">
        <v>267</v>
      </c>
      <c r="N86" t="s">
        <v>268</v>
      </c>
      <c r="O86">
        <v>1471</v>
      </c>
      <c r="P86" t="s">
        <v>267</v>
      </c>
      <c r="Q86" t="s">
        <v>268</v>
      </c>
      <c r="R86" t="s">
        <v>283</v>
      </c>
      <c r="S86" s="30">
        <v>102979.023</v>
      </c>
      <c r="U86" s="30">
        <v>16</v>
      </c>
      <c r="IF86">
        <v>1471</v>
      </c>
      <c r="IG86" t="s">
        <v>267</v>
      </c>
      <c r="IH86" t="s">
        <v>270</v>
      </c>
      <c r="IK86">
        <v>-2</v>
      </c>
      <c r="IL86" t="s">
        <v>271</v>
      </c>
      <c r="IM86" t="s">
        <v>272</v>
      </c>
      <c r="IN86" t="s">
        <v>385</v>
      </c>
      <c r="IP86" t="s">
        <v>388</v>
      </c>
    </row>
    <row r="87" spans="1:250" x14ac:dyDescent="0.25">
      <c r="A87">
        <v>572</v>
      </c>
      <c r="B87">
        <v>11467520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430</v>
      </c>
      <c r="J87" t="s">
        <v>381</v>
      </c>
      <c r="K87" t="s">
        <v>382</v>
      </c>
      <c r="L87">
        <v>1471</v>
      </c>
      <c r="M87" t="s">
        <v>267</v>
      </c>
      <c r="N87" t="s">
        <v>268</v>
      </c>
      <c r="O87">
        <v>1471</v>
      </c>
      <c r="P87" t="s">
        <v>267</v>
      </c>
      <c r="Q87" t="s">
        <v>268</v>
      </c>
      <c r="R87" t="s">
        <v>283</v>
      </c>
      <c r="S87" s="30">
        <v>177678.86300000001</v>
      </c>
      <c r="U87" s="30">
        <v>16</v>
      </c>
      <c r="IF87">
        <v>1471</v>
      </c>
      <c r="IG87" t="s">
        <v>267</v>
      </c>
      <c r="IH87" t="s">
        <v>270</v>
      </c>
      <c r="IK87">
        <v>-2</v>
      </c>
      <c r="IL87" t="s">
        <v>271</v>
      </c>
      <c r="IM87" t="s">
        <v>272</v>
      </c>
      <c r="IN87" t="s">
        <v>385</v>
      </c>
      <c r="IP87" t="s">
        <v>388</v>
      </c>
    </row>
    <row r="88" spans="1:250" x14ac:dyDescent="0.25">
      <c r="A88">
        <v>573</v>
      </c>
      <c r="B88">
        <v>11467520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428</v>
      </c>
      <c r="J88" t="s">
        <v>305</v>
      </c>
      <c r="K88" t="s">
        <v>306</v>
      </c>
      <c r="L88">
        <v>1471</v>
      </c>
      <c r="M88" t="s">
        <v>267</v>
      </c>
      <c r="N88" t="s">
        <v>268</v>
      </c>
      <c r="O88">
        <v>1471</v>
      </c>
      <c r="P88" t="s">
        <v>267</v>
      </c>
      <c r="Q88" t="s">
        <v>268</v>
      </c>
      <c r="R88" t="s">
        <v>283</v>
      </c>
      <c r="S88" s="30">
        <v>177477.17300000001</v>
      </c>
      <c r="U88" s="30">
        <v>16</v>
      </c>
      <c r="IF88">
        <v>1471</v>
      </c>
      <c r="IG88" t="s">
        <v>267</v>
      </c>
      <c r="IH88" t="s">
        <v>270</v>
      </c>
      <c r="IK88">
        <v>-2</v>
      </c>
      <c r="IL88" t="s">
        <v>271</v>
      </c>
      <c r="IM88" t="s">
        <v>272</v>
      </c>
      <c r="IN88" t="s">
        <v>385</v>
      </c>
      <c r="IP88" t="s">
        <v>388</v>
      </c>
    </row>
    <row r="89" spans="1:250" x14ac:dyDescent="0.25">
      <c r="A89">
        <v>574</v>
      </c>
      <c r="B89">
        <v>11467520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423</v>
      </c>
      <c r="J89" t="s">
        <v>307</v>
      </c>
      <c r="K89" t="s">
        <v>308</v>
      </c>
      <c r="L89">
        <v>1471</v>
      </c>
      <c r="M89" t="s">
        <v>267</v>
      </c>
      <c r="N89" t="s">
        <v>268</v>
      </c>
      <c r="O89">
        <v>1471</v>
      </c>
      <c r="P89" t="s">
        <v>267</v>
      </c>
      <c r="Q89" t="s">
        <v>268</v>
      </c>
      <c r="R89" t="s">
        <v>283</v>
      </c>
      <c r="S89" s="30">
        <v>177038.12299999999</v>
      </c>
      <c r="U89" s="30">
        <v>16</v>
      </c>
      <c r="IF89">
        <v>1471</v>
      </c>
      <c r="IG89" t="s">
        <v>267</v>
      </c>
      <c r="IH89" t="s">
        <v>270</v>
      </c>
      <c r="IK89">
        <v>-2</v>
      </c>
      <c r="IL89" t="s">
        <v>271</v>
      </c>
      <c r="IM89" t="s">
        <v>272</v>
      </c>
      <c r="IN89" t="s">
        <v>385</v>
      </c>
      <c r="IP89" t="s">
        <v>388</v>
      </c>
    </row>
    <row r="90" spans="1:250" x14ac:dyDescent="0.25">
      <c r="A90">
        <v>575</v>
      </c>
      <c r="B90">
        <v>11467520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421</v>
      </c>
      <c r="J90" t="s">
        <v>309</v>
      </c>
      <c r="K90" t="s">
        <v>310</v>
      </c>
      <c r="L90">
        <v>1471</v>
      </c>
      <c r="M90" t="s">
        <v>267</v>
      </c>
      <c r="N90" t="s">
        <v>268</v>
      </c>
      <c r="O90">
        <v>1471</v>
      </c>
      <c r="P90" t="s">
        <v>267</v>
      </c>
      <c r="Q90" t="s">
        <v>268</v>
      </c>
      <c r="R90" t="s">
        <v>283</v>
      </c>
      <c r="S90" s="30">
        <v>176844.943</v>
      </c>
      <c r="U90" s="30">
        <v>16</v>
      </c>
      <c r="IF90">
        <v>1471</v>
      </c>
      <c r="IG90" t="s">
        <v>267</v>
      </c>
      <c r="IH90" t="s">
        <v>270</v>
      </c>
      <c r="IK90">
        <v>-2</v>
      </c>
      <c r="IL90" t="s">
        <v>271</v>
      </c>
      <c r="IM90" t="s">
        <v>272</v>
      </c>
      <c r="IN90" t="s">
        <v>385</v>
      </c>
      <c r="IP90" t="s">
        <v>388</v>
      </c>
    </row>
    <row r="91" spans="1:250" x14ac:dyDescent="0.25">
      <c r="A91">
        <v>576</v>
      </c>
      <c r="B91">
        <v>11467520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417</v>
      </c>
      <c r="J91" t="s">
        <v>311</v>
      </c>
      <c r="K91" t="s">
        <v>312</v>
      </c>
      <c r="L91">
        <v>1471</v>
      </c>
      <c r="M91" t="s">
        <v>267</v>
      </c>
      <c r="N91" t="s">
        <v>268</v>
      </c>
      <c r="O91">
        <v>1471</v>
      </c>
      <c r="P91" t="s">
        <v>267</v>
      </c>
      <c r="Q91" t="s">
        <v>268</v>
      </c>
      <c r="R91" t="s">
        <v>283</v>
      </c>
      <c r="S91" s="30">
        <v>176437.15299999999</v>
      </c>
      <c r="U91" s="30">
        <v>16</v>
      </c>
      <c r="IF91">
        <v>1471</v>
      </c>
      <c r="IG91" t="s">
        <v>267</v>
      </c>
      <c r="IH91" t="s">
        <v>270</v>
      </c>
      <c r="IK91">
        <v>-2</v>
      </c>
      <c r="IL91" t="s">
        <v>271</v>
      </c>
      <c r="IM91" t="s">
        <v>272</v>
      </c>
      <c r="IN91" t="s">
        <v>385</v>
      </c>
      <c r="IP91" t="s">
        <v>388</v>
      </c>
    </row>
    <row r="92" spans="1:250" x14ac:dyDescent="0.25">
      <c r="S92" s="30"/>
      <c r="U92" s="30"/>
    </row>
    <row r="93" spans="1:250" x14ac:dyDescent="0.25">
      <c r="S93" s="30"/>
      <c r="U93" s="30"/>
    </row>
    <row r="94" spans="1:250" x14ac:dyDescent="0.25">
      <c r="S94" s="30"/>
      <c r="U94" s="30"/>
    </row>
    <row r="95" spans="1:250" x14ac:dyDescent="0.25">
      <c r="S95" s="30"/>
      <c r="U95" s="30"/>
    </row>
    <row r="96" spans="1:250" x14ac:dyDescent="0.25">
      <c r="S96" s="30"/>
      <c r="U96" s="30"/>
    </row>
    <row r="97" spans="19:21" x14ac:dyDescent="0.25">
      <c r="S97" s="30"/>
      <c r="U97" s="30"/>
    </row>
    <row r="98" spans="19:21" x14ac:dyDescent="0.25">
      <c r="S98" s="30"/>
      <c r="U98" s="30"/>
    </row>
    <row r="99" spans="19:21" x14ac:dyDescent="0.25">
      <c r="S99" s="30"/>
      <c r="U99" s="30"/>
    </row>
    <row r="100" spans="19:21" x14ac:dyDescent="0.25">
      <c r="S100" s="30"/>
      <c r="U100" s="30"/>
    </row>
    <row r="101" spans="19:21" x14ac:dyDescent="0.25">
      <c r="S101" s="30"/>
      <c r="U101" s="30"/>
    </row>
    <row r="102" spans="19:21" x14ac:dyDescent="0.25">
      <c r="S102" s="30"/>
      <c r="U102" s="30"/>
    </row>
    <row r="103" spans="19:21" x14ac:dyDescent="0.25">
      <c r="S103" s="30"/>
      <c r="U103" s="30"/>
    </row>
    <row r="104" spans="19:21" x14ac:dyDescent="0.25">
      <c r="S104" s="30"/>
      <c r="U104" s="30"/>
    </row>
    <row r="105" spans="19:21" x14ac:dyDescent="0.25">
      <c r="S105" s="30"/>
      <c r="U105" s="30"/>
    </row>
    <row r="106" spans="19:21" x14ac:dyDescent="0.25">
      <c r="S106" s="30"/>
      <c r="U106" s="30"/>
    </row>
    <row r="107" spans="19:21" x14ac:dyDescent="0.25">
      <c r="S107" s="30"/>
      <c r="U107" s="30"/>
    </row>
    <row r="108" spans="19:21" x14ac:dyDescent="0.25">
      <c r="S108" s="30"/>
      <c r="U108" s="30"/>
    </row>
    <row r="109" spans="19:21" x14ac:dyDescent="0.25">
      <c r="S109" s="30"/>
      <c r="U109" s="30"/>
    </row>
    <row r="110" spans="19:21" x14ac:dyDescent="0.25">
      <c r="S110" s="30"/>
      <c r="U110" s="30"/>
    </row>
    <row r="111" spans="19:21" x14ac:dyDescent="0.25">
      <c r="S111" s="30"/>
      <c r="U111" s="30"/>
    </row>
    <row r="112" spans="19:21" x14ac:dyDescent="0.25">
      <c r="S112" s="30"/>
      <c r="U112" s="30"/>
    </row>
    <row r="113" spans="19:21" x14ac:dyDescent="0.25">
      <c r="S113" s="30"/>
      <c r="U113" s="30"/>
    </row>
    <row r="114" spans="19:21" x14ac:dyDescent="0.25">
      <c r="S114" s="30"/>
      <c r="U114" s="30"/>
    </row>
    <row r="115" spans="19:21" x14ac:dyDescent="0.25">
      <c r="S115" s="30"/>
      <c r="U115" s="30"/>
    </row>
    <row r="116" spans="19:21" x14ac:dyDescent="0.25">
      <c r="S116" s="30"/>
      <c r="U116" s="30"/>
    </row>
    <row r="117" spans="19:21" x14ac:dyDescent="0.25">
      <c r="S117" s="30"/>
      <c r="U117" s="30"/>
    </row>
    <row r="118" spans="19:21" x14ac:dyDescent="0.25">
      <c r="S118" s="30"/>
      <c r="U118" s="30"/>
    </row>
    <row r="119" spans="19:21" x14ac:dyDescent="0.25">
      <c r="S119" s="30"/>
      <c r="U119" s="30"/>
    </row>
    <row r="120" spans="19:21" x14ac:dyDescent="0.25">
      <c r="S120" s="30"/>
      <c r="U120" s="30"/>
    </row>
    <row r="121" spans="19:21" x14ac:dyDescent="0.25">
      <c r="S121" s="30"/>
      <c r="U121" s="30"/>
    </row>
    <row r="122" spans="19:21" x14ac:dyDescent="0.25">
      <c r="S122" s="30"/>
      <c r="U122" s="30"/>
    </row>
    <row r="123" spans="19:21" x14ac:dyDescent="0.25">
      <c r="S123" s="30"/>
      <c r="U123" s="30"/>
    </row>
    <row r="124" spans="19:21" x14ac:dyDescent="0.25">
      <c r="S124" s="30"/>
      <c r="U124" s="30"/>
    </row>
    <row r="125" spans="19:21" x14ac:dyDescent="0.25">
      <c r="S125" s="30"/>
      <c r="U125" s="30"/>
    </row>
    <row r="126" spans="19:21" x14ac:dyDescent="0.25">
      <c r="S126" s="30"/>
      <c r="U126" s="30"/>
    </row>
    <row r="127" spans="19:21" x14ac:dyDescent="0.25">
      <c r="S127" s="30"/>
      <c r="U127" s="30"/>
    </row>
    <row r="128" spans="19:21" x14ac:dyDescent="0.25">
      <c r="S128" s="30"/>
      <c r="U128" s="30"/>
    </row>
    <row r="129" spans="19:21" x14ac:dyDescent="0.25">
      <c r="S129" s="30"/>
      <c r="U129" s="30"/>
    </row>
    <row r="130" spans="19:21" x14ac:dyDescent="0.25">
      <c r="S130" s="30"/>
      <c r="U130" s="30"/>
    </row>
    <row r="131" spans="19:21" x14ac:dyDescent="0.25">
      <c r="S131" s="30"/>
      <c r="U131" s="30"/>
    </row>
    <row r="132" spans="19:21" x14ac:dyDescent="0.25">
      <c r="S132" s="30"/>
      <c r="U132" s="30"/>
    </row>
    <row r="133" spans="19:21" x14ac:dyDescent="0.25">
      <c r="S133" s="30"/>
      <c r="U133" s="30"/>
    </row>
    <row r="134" spans="19:21" x14ac:dyDescent="0.25">
      <c r="S134" s="30"/>
      <c r="U134" s="30"/>
    </row>
    <row r="135" spans="19:21" x14ac:dyDescent="0.25">
      <c r="S135" s="30"/>
      <c r="U135" s="30"/>
    </row>
    <row r="136" spans="19:21" x14ac:dyDescent="0.25">
      <c r="S136" s="30"/>
      <c r="U136" s="30"/>
    </row>
    <row r="137" spans="19:21" x14ac:dyDescent="0.25">
      <c r="S137" s="30"/>
      <c r="U137" s="30"/>
    </row>
    <row r="138" spans="19:21" x14ac:dyDescent="0.25">
      <c r="S138" s="30"/>
      <c r="U138" s="30"/>
    </row>
    <row r="139" spans="19:21" x14ac:dyDescent="0.25">
      <c r="S139" s="30"/>
      <c r="U139" s="30"/>
    </row>
    <row r="140" spans="19:21" x14ac:dyDescent="0.25">
      <c r="S140" s="30"/>
      <c r="U140" s="30"/>
    </row>
    <row r="141" spans="19:21" x14ac:dyDescent="0.25">
      <c r="S141" s="30"/>
      <c r="U141" s="30"/>
    </row>
    <row r="142" spans="19:21" x14ac:dyDescent="0.25">
      <c r="S142" s="30"/>
      <c r="U142" s="30"/>
    </row>
    <row r="143" spans="19:21" x14ac:dyDescent="0.25">
      <c r="S143" s="30"/>
      <c r="U143" s="30"/>
    </row>
    <row r="144" spans="19:21" x14ac:dyDescent="0.25">
      <c r="S144" s="30"/>
      <c r="U144" s="30"/>
    </row>
    <row r="145" spans="19:21" x14ac:dyDescent="0.25">
      <c r="S145" s="30"/>
      <c r="U145" s="30"/>
    </row>
    <row r="146" spans="19:21" x14ac:dyDescent="0.25">
      <c r="S146" s="30"/>
      <c r="U146" s="30"/>
    </row>
    <row r="147" spans="19:21" x14ac:dyDescent="0.25">
      <c r="S147" s="30"/>
      <c r="U147" s="30"/>
    </row>
    <row r="148" spans="19:21" x14ac:dyDescent="0.25">
      <c r="S148" s="30"/>
      <c r="U148" s="30"/>
    </row>
    <row r="149" spans="19:21" x14ac:dyDescent="0.25">
      <c r="S149" s="30"/>
      <c r="U149" s="30"/>
    </row>
    <row r="150" spans="19:21" x14ac:dyDescent="0.25">
      <c r="S150" s="30"/>
      <c r="U150" s="30"/>
    </row>
    <row r="151" spans="19:21" x14ac:dyDescent="0.25">
      <c r="S151" s="30"/>
      <c r="U151" s="30"/>
    </row>
    <row r="152" spans="19:21" x14ac:dyDescent="0.25">
      <c r="S152" s="30"/>
      <c r="U152" s="30"/>
    </row>
    <row r="153" spans="19:21" x14ac:dyDescent="0.25">
      <c r="S153" s="30"/>
      <c r="U153" s="30"/>
    </row>
    <row r="154" spans="19:21" x14ac:dyDescent="0.25">
      <c r="S154" s="30"/>
      <c r="U154" s="30"/>
    </row>
    <row r="155" spans="19:21" x14ac:dyDescent="0.25">
      <c r="S155" s="30"/>
      <c r="U155" s="30"/>
    </row>
    <row r="156" spans="19:21" x14ac:dyDescent="0.25">
      <c r="S156" s="30"/>
      <c r="U156" s="30"/>
    </row>
    <row r="157" spans="19:21" x14ac:dyDescent="0.25">
      <c r="S157" s="30"/>
      <c r="U157" s="30"/>
    </row>
    <row r="158" spans="19:21" x14ac:dyDescent="0.25">
      <c r="S158" s="30"/>
      <c r="U158" s="30"/>
    </row>
    <row r="159" spans="19:21" x14ac:dyDescent="0.25">
      <c r="S159" s="30"/>
      <c r="U159" s="30"/>
    </row>
    <row r="160" spans="19:21" x14ac:dyDescent="0.25">
      <c r="S160" s="30"/>
      <c r="U160" s="30"/>
    </row>
    <row r="161" spans="19:21" x14ac:dyDescent="0.25">
      <c r="S161" s="30"/>
      <c r="U161" s="30"/>
    </row>
    <row r="162" spans="19:21" x14ac:dyDescent="0.25">
      <c r="S162" s="30"/>
      <c r="U162" s="30"/>
    </row>
    <row r="163" spans="19:21" x14ac:dyDescent="0.25">
      <c r="S163" s="30"/>
      <c r="U163" s="30"/>
    </row>
    <row r="164" spans="19:21" x14ac:dyDescent="0.25">
      <c r="S164" s="30"/>
      <c r="U164" s="30"/>
    </row>
    <row r="165" spans="19:21" x14ac:dyDescent="0.25">
      <c r="S165" s="30"/>
      <c r="U165" s="30"/>
    </row>
    <row r="166" spans="19:21" x14ac:dyDescent="0.25">
      <c r="S166" s="30"/>
      <c r="U166" s="30"/>
    </row>
    <row r="167" spans="19:21" x14ac:dyDescent="0.25">
      <c r="S167" s="30"/>
      <c r="U167" s="30"/>
    </row>
    <row r="168" spans="19:21" x14ac:dyDescent="0.25">
      <c r="S168" s="30"/>
      <c r="U168" s="30"/>
    </row>
    <row r="169" spans="19:21" x14ac:dyDescent="0.25">
      <c r="S169" s="30"/>
      <c r="U169" s="30"/>
    </row>
    <row r="170" spans="19:21" x14ac:dyDescent="0.25">
      <c r="S170" s="30"/>
      <c r="U170" s="30"/>
    </row>
    <row r="171" spans="19:21" x14ac:dyDescent="0.25">
      <c r="S171" s="30"/>
      <c r="U171" s="30"/>
    </row>
    <row r="172" spans="19:21" x14ac:dyDescent="0.25">
      <c r="S172" s="30"/>
      <c r="U172" s="30"/>
    </row>
    <row r="173" spans="19:21" x14ac:dyDescent="0.25">
      <c r="S173" s="30"/>
      <c r="U173" s="30"/>
    </row>
    <row r="174" spans="19:21" x14ac:dyDescent="0.25">
      <c r="S174" s="30"/>
      <c r="U174" s="30"/>
    </row>
    <row r="175" spans="19:21" x14ac:dyDescent="0.25">
      <c r="S175" s="30"/>
      <c r="U175" s="30"/>
    </row>
    <row r="176" spans="19:21" x14ac:dyDescent="0.25">
      <c r="S176" s="30"/>
      <c r="U176" s="30"/>
    </row>
    <row r="177" spans="19:21" x14ac:dyDescent="0.25">
      <c r="S177" s="30"/>
      <c r="U177" s="30"/>
    </row>
    <row r="178" spans="19:21" x14ac:dyDescent="0.25">
      <c r="S178" s="30"/>
      <c r="U178" s="30"/>
    </row>
    <row r="179" spans="19:21" x14ac:dyDescent="0.25">
      <c r="S179" s="30"/>
      <c r="U179" s="30"/>
    </row>
    <row r="180" spans="19:21" x14ac:dyDescent="0.25">
      <c r="S180" s="30"/>
      <c r="U180" s="30"/>
    </row>
    <row r="181" spans="19:21" x14ac:dyDescent="0.25">
      <c r="S181" s="30"/>
      <c r="U181" s="30"/>
    </row>
    <row r="182" spans="19:21" x14ac:dyDescent="0.25">
      <c r="S182" s="30"/>
      <c r="U182" s="30"/>
    </row>
    <row r="183" spans="19:21" x14ac:dyDescent="0.25">
      <c r="S183" s="30"/>
      <c r="U183" s="30"/>
    </row>
    <row r="184" spans="19:21" x14ac:dyDescent="0.25">
      <c r="S184" s="30"/>
      <c r="U184" s="30"/>
    </row>
    <row r="185" spans="19:21" x14ac:dyDescent="0.25">
      <c r="S185" s="30"/>
      <c r="U185" s="30"/>
    </row>
    <row r="186" spans="19:21" x14ac:dyDescent="0.25">
      <c r="S186" s="30"/>
      <c r="U186" s="30"/>
    </row>
    <row r="187" spans="19:21" x14ac:dyDescent="0.25">
      <c r="S187" s="30"/>
      <c r="U187" s="30"/>
    </row>
    <row r="188" spans="19:21" x14ac:dyDescent="0.25">
      <c r="S188" s="30"/>
      <c r="U188" s="30"/>
    </row>
    <row r="189" spans="19:21" x14ac:dyDescent="0.25">
      <c r="S189" s="30"/>
      <c r="U189" s="30"/>
    </row>
    <row r="190" spans="19:21" x14ac:dyDescent="0.25">
      <c r="S190" s="30"/>
      <c r="U190" s="30"/>
    </row>
    <row r="191" spans="19:21" x14ac:dyDescent="0.25">
      <c r="S191" s="30"/>
      <c r="U191" s="30"/>
    </row>
    <row r="192" spans="19:21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  <row r="238" spans="19:21" x14ac:dyDescent="0.25">
      <c r="S238" s="30"/>
      <c r="U238" s="30"/>
    </row>
    <row r="239" spans="19:21" x14ac:dyDescent="0.25">
      <c r="S239" s="30"/>
      <c r="U239" s="30"/>
    </row>
    <row r="240" spans="19:21" x14ac:dyDescent="0.25">
      <c r="S240" s="30"/>
      <c r="U240" s="30"/>
    </row>
    <row r="241" spans="19:21" x14ac:dyDescent="0.25">
      <c r="S241" s="30"/>
      <c r="U241" s="30"/>
    </row>
    <row r="242" spans="19:21" x14ac:dyDescent="0.25">
      <c r="S242" s="30"/>
      <c r="U242" s="30"/>
    </row>
    <row r="243" spans="19:21" x14ac:dyDescent="0.25">
      <c r="S243" s="30"/>
      <c r="U243" s="30"/>
    </row>
    <row r="244" spans="19:21" x14ac:dyDescent="0.25">
      <c r="S244" s="30"/>
      <c r="U244" s="30"/>
    </row>
    <row r="245" spans="19:21" x14ac:dyDescent="0.25">
      <c r="S245" s="30"/>
      <c r="U245" s="30"/>
    </row>
    <row r="246" spans="19:21" x14ac:dyDescent="0.25">
      <c r="S246" s="30"/>
      <c r="U246" s="30"/>
    </row>
    <row r="247" spans="19:21" x14ac:dyDescent="0.25">
      <c r="S247" s="30"/>
      <c r="U247" s="30"/>
    </row>
    <row r="248" spans="19:21" x14ac:dyDescent="0.25">
      <c r="S248" s="30"/>
      <c r="U248" s="30"/>
    </row>
    <row r="249" spans="19:21" x14ac:dyDescent="0.25">
      <c r="S249" s="30"/>
      <c r="U249" s="30"/>
    </row>
    <row r="250" spans="19:21" x14ac:dyDescent="0.25">
      <c r="S250" s="30"/>
      <c r="U250" s="30"/>
    </row>
    <row r="251" spans="19:21" x14ac:dyDescent="0.25">
      <c r="S251" s="30"/>
      <c r="U251" s="30"/>
    </row>
    <row r="252" spans="19:21" x14ac:dyDescent="0.25">
      <c r="S252" s="30"/>
      <c r="U252" s="30"/>
    </row>
    <row r="253" spans="19:21" x14ac:dyDescent="0.25">
      <c r="S253" s="30"/>
      <c r="U253" s="30"/>
    </row>
    <row r="254" spans="19:21" x14ac:dyDescent="0.25">
      <c r="S254" s="30"/>
      <c r="U254" s="30"/>
    </row>
    <row r="255" spans="19:21" x14ac:dyDescent="0.25">
      <c r="S255" s="30"/>
      <c r="U255" s="30"/>
    </row>
    <row r="256" spans="19:21" x14ac:dyDescent="0.25">
      <c r="S256" s="30"/>
      <c r="U256" s="30"/>
    </row>
    <row r="257" spans="19:21" x14ac:dyDescent="0.25">
      <c r="S257" s="30"/>
      <c r="U257" s="30"/>
    </row>
    <row r="258" spans="19:21" x14ac:dyDescent="0.25">
      <c r="S258" s="30"/>
      <c r="U258" s="30"/>
    </row>
    <row r="259" spans="19:21" x14ac:dyDescent="0.25">
      <c r="S259" s="30"/>
      <c r="U259" s="30"/>
    </row>
    <row r="260" spans="19:21" x14ac:dyDescent="0.25">
      <c r="S260" s="30"/>
      <c r="U260" s="30"/>
    </row>
    <row r="261" spans="19:21" x14ac:dyDescent="0.25">
      <c r="S261" s="30"/>
      <c r="U261" s="30"/>
    </row>
    <row r="262" spans="19:21" x14ac:dyDescent="0.25">
      <c r="S262" s="30"/>
      <c r="U262" s="30"/>
    </row>
    <row r="263" spans="19:21" x14ac:dyDescent="0.25">
      <c r="S263" s="30"/>
      <c r="U263" s="30"/>
    </row>
    <row r="264" spans="19:21" x14ac:dyDescent="0.25">
      <c r="S264" s="30"/>
      <c r="U264" s="30"/>
    </row>
    <row r="265" spans="19:21" x14ac:dyDescent="0.25">
      <c r="S265" s="30"/>
      <c r="U265" s="30"/>
    </row>
    <row r="266" spans="19:21" x14ac:dyDescent="0.25">
      <c r="S266" s="30"/>
      <c r="U266" s="30"/>
    </row>
    <row r="267" spans="19:21" x14ac:dyDescent="0.25">
      <c r="S267" s="30"/>
      <c r="U267" s="30"/>
    </row>
    <row r="268" spans="19:21" x14ac:dyDescent="0.25">
      <c r="S268" s="30"/>
      <c r="U268" s="30"/>
    </row>
    <row r="269" spans="19:21" x14ac:dyDescent="0.25">
      <c r="S269" s="30"/>
      <c r="U269" s="30"/>
    </row>
    <row r="270" spans="19:21" x14ac:dyDescent="0.25">
      <c r="S270" s="30"/>
      <c r="U270" s="30"/>
    </row>
    <row r="271" spans="19:21" x14ac:dyDescent="0.25">
      <c r="S271" s="30"/>
      <c r="U271" s="30"/>
    </row>
    <row r="272" spans="19:21" x14ac:dyDescent="0.25">
      <c r="S272" s="30"/>
      <c r="U272" s="30"/>
    </row>
    <row r="273" spans="19:21" x14ac:dyDescent="0.25">
      <c r="S273" s="30"/>
      <c r="U273" s="30"/>
    </row>
    <row r="274" spans="19:21" x14ac:dyDescent="0.25">
      <c r="S274" s="30"/>
      <c r="U274" s="30"/>
    </row>
    <row r="275" spans="19:21" x14ac:dyDescent="0.25">
      <c r="S275" s="30"/>
      <c r="U275" s="30"/>
    </row>
    <row r="276" spans="19:21" x14ac:dyDescent="0.25">
      <c r="S276" s="30"/>
      <c r="U276" s="30"/>
    </row>
    <row r="277" spans="19:21" x14ac:dyDescent="0.25">
      <c r="S277" s="30"/>
      <c r="U277" s="30"/>
    </row>
    <row r="278" spans="19:21" x14ac:dyDescent="0.25">
      <c r="S278" s="30"/>
      <c r="U278" s="30"/>
    </row>
    <row r="279" spans="19:21" x14ac:dyDescent="0.25">
      <c r="S279" s="30"/>
      <c r="U279" s="30"/>
    </row>
    <row r="280" spans="19:21" x14ac:dyDescent="0.25">
      <c r="S280" s="30"/>
      <c r="U280" s="30"/>
    </row>
    <row r="281" spans="19:21" x14ac:dyDescent="0.25">
      <c r="S281" s="30"/>
      <c r="U281" s="30"/>
    </row>
    <row r="282" spans="19:21" x14ac:dyDescent="0.25">
      <c r="S282" s="30"/>
      <c r="U282" s="30"/>
    </row>
    <row r="283" spans="19:21" x14ac:dyDescent="0.25">
      <c r="S283" s="30"/>
      <c r="U283" s="30"/>
    </row>
    <row r="284" spans="19:21" x14ac:dyDescent="0.25">
      <c r="S284" s="30"/>
      <c r="U284" s="30"/>
    </row>
    <row r="285" spans="19:21" x14ac:dyDescent="0.25">
      <c r="S285" s="30"/>
      <c r="U285" s="30"/>
    </row>
    <row r="286" spans="19:21" x14ac:dyDescent="0.25">
      <c r="S286" s="30"/>
      <c r="U286" s="30"/>
    </row>
    <row r="287" spans="19:21" x14ac:dyDescent="0.25">
      <c r="S287" s="30"/>
      <c r="U287" s="30"/>
    </row>
    <row r="288" spans="19:21" x14ac:dyDescent="0.25">
      <c r="S288" s="30"/>
      <c r="U288" s="30"/>
    </row>
    <row r="289" spans="19:21" x14ac:dyDescent="0.25">
      <c r="S289" s="30"/>
      <c r="U289" s="30"/>
    </row>
    <row r="290" spans="19:21" x14ac:dyDescent="0.25">
      <c r="S290" s="30"/>
      <c r="U290" s="30"/>
    </row>
    <row r="291" spans="19:21" x14ac:dyDescent="0.25">
      <c r="S291" s="30"/>
      <c r="U291" s="30"/>
    </row>
    <row r="292" spans="19:21" x14ac:dyDescent="0.25">
      <c r="S292" s="30"/>
      <c r="U292" s="30"/>
    </row>
    <row r="293" spans="19:21" x14ac:dyDescent="0.25">
      <c r="S293" s="30"/>
      <c r="U293" s="30"/>
    </row>
    <row r="294" spans="19:21" x14ac:dyDescent="0.25">
      <c r="S294" s="30"/>
      <c r="U294" s="30"/>
    </row>
    <row r="295" spans="19:21" x14ac:dyDescent="0.25">
      <c r="S295" s="30"/>
      <c r="U295" s="30"/>
    </row>
    <row r="296" spans="19:21" x14ac:dyDescent="0.25">
      <c r="S296" s="30"/>
      <c r="U296" s="30"/>
    </row>
    <row r="297" spans="19:21" x14ac:dyDescent="0.25">
      <c r="S297" s="30"/>
      <c r="U297" s="30"/>
    </row>
    <row r="298" spans="19:21" x14ac:dyDescent="0.25">
      <c r="S298" s="30"/>
      <c r="U298" s="30"/>
    </row>
    <row r="299" spans="19:21" x14ac:dyDescent="0.25">
      <c r="S299" s="30"/>
      <c r="U299" s="30"/>
    </row>
    <row r="300" spans="19:21" x14ac:dyDescent="0.25">
      <c r="S300" s="30"/>
      <c r="U300" s="30"/>
    </row>
    <row r="301" spans="19:21" x14ac:dyDescent="0.25">
      <c r="S301" s="30"/>
      <c r="U301" s="30"/>
    </row>
    <row r="302" spans="19:21" x14ac:dyDescent="0.25">
      <c r="S302" s="30"/>
      <c r="U302" s="30"/>
    </row>
    <row r="303" spans="19:21" x14ac:dyDescent="0.25">
      <c r="S303" s="30"/>
      <c r="U303" s="30"/>
    </row>
    <row r="304" spans="19:21" x14ac:dyDescent="0.25">
      <c r="S304" s="30"/>
      <c r="U304" s="30"/>
    </row>
    <row r="305" spans="19:21" x14ac:dyDescent="0.25">
      <c r="S305" s="30"/>
      <c r="U305" s="30"/>
    </row>
    <row r="306" spans="19:21" x14ac:dyDescent="0.25">
      <c r="S306" s="30"/>
      <c r="U306" s="30"/>
    </row>
    <row r="307" spans="19:21" x14ac:dyDescent="0.25">
      <c r="S307" s="30"/>
      <c r="U307" s="30"/>
    </row>
    <row r="308" spans="19:21" x14ac:dyDescent="0.25">
      <c r="S308" s="30"/>
      <c r="U308" s="30"/>
    </row>
    <row r="309" spans="19:21" x14ac:dyDescent="0.25">
      <c r="S309" s="30"/>
      <c r="U309" s="30"/>
    </row>
    <row r="310" spans="19:21" x14ac:dyDescent="0.25">
      <c r="S310" s="30"/>
      <c r="U310" s="30"/>
    </row>
    <row r="311" spans="19:21" x14ac:dyDescent="0.25">
      <c r="S311" s="30"/>
      <c r="U311" s="30"/>
    </row>
    <row r="312" spans="19:21" x14ac:dyDescent="0.25">
      <c r="S312" s="30"/>
      <c r="U312" s="30"/>
    </row>
    <row r="313" spans="19:21" x14ac:dyDescent="0.25">
      <c r="S313" s="30"/>
      <c r="U313" s="30"/>
    </row>
    <row r="314" spans="19:21" x14ac:dyDescent="0.25">
      <c r="S314" s="30"/>
      <c r="U314" s="30"/>
    </row>
    <row r="315" spans="19:21" x14ac:dyDescent="0.25">
      <c r="S315" s="30"/>
      <c r="U315" s="30"/>
    </row>
    <row r="316" spans="19:21" x14ac:dyDescent="0.25">
      <c r="S316" s="30"/>
      <c r="U316" s="30"/>
    </row>
    <row r="317" spans="19:21" x14ac:dyDescent="0.25">
      <c r="S317" s="30"/>
      <c r="U317" s="30"/>
    </row>
    <row r="318" spans="19:21" x14ac:dyDescent="0.25">
      <c r="S318" s="30"/>
      <c r="U318" s="30"/>
    </row>
    <row r="319" spans="19:21" x14ac:dyDescent="0.25">
      <c r="S319" s="30"/>
      <c r="U319" s="30"/>
    </row>
    <row r="320" spans="19:21" x14ac:dyDescent="0.25">
      <c r="S320" s="30"/>
      <c r="U320" s="30"/>
    </row>
    <row r="321" spans="19:21" x14ac:dyDescent="0.25">
      <c r="S321" s="30"/>
      <c r="U321" s="30"/>
    </row>
    <row r="322" spans="19:21" x14ac:dyDescent="0.25">
      <c r="S322" s="30"/>
      <c r="U322" s="30"/>
    </row>
    <row r="323" spans="19:21" x14ac:dyDescent="0.25">
      <c r="S323" s="30"/>
      <c r="U323" s="30"/>
    </row>
    <row r="324" spans="19:21" x14ac:dyDescent="0.25">
      <c r="S324" s="30"/>
      <c r="U324" s="30"/>
    </row>
    <row r="325" spans="19:21" x14ac:dyDescent="0.25">
      <c r="S325" s="30"/>
      <c r="U325" s="30"/>
    </row>
    <row r="326" spans="19:21" x14ac:dyDescent="0.25">
      <c r="S326" s="30"/>
      <c r="U326" s="30"/>
    </row>
    <row r="327" spans="19:21" x14ac:dyDescent="0.25">
      <c r="S327" s="30"/>
      <c r="U327" s="30"/>
    </row>
    <row r="328" spans="19:21" x14ac:dyDescent="0.25">
      <c r="S328" s="30"/>
      <c r="U328" s="30"/>
    </row>
    <row r="329" spans="19:21" x14ac:dyDescent="0.25">
      <c r="S329" s="30"/>
      <c r="U329" s="30"/>
    </row>
    <row r="330" spans="19:21" x14ac:dyDescent="0.25">
      <c r="S330" s="30"/>
      <c r="U330" s="30"/>
    </row>
    <row r="331" spans="19:21" x14ac:dyDescent="0.25">
      <c r="S331" s="30"/>
      <c r="U331" s="30"/>
    </row>
    <row r="332" spans="19:21" x14ac:dyDescent="0.25">
      <c r="S332" s="30"/>
      <c r="U332" s="30"/>
    </row>
    <row r="333" spans="19:21" x14ac:dyDescent="0.25">
      <c r="S333" s="30"/>
      <c r="U333" s="30"/>
    </row>
    <row r="334" spans="19:21" x14ac:dyDescent="0.25">
      <c r="S334" s="30"/>
      <c r="U334" s="30"/>
    </row>
    <row r="335" spans="19:21" x14ac:dyDescent="0.25">
      <c r="S335" s="30"/>
      <c r="U335" s="30"/>
    </row>
    <row r="336" spans="19:21" x14ac:dyDescent="0.25">
      <c r="S336" s="30"/>
      <c r="U336" s="30"/>
    </row>
    <row r="337" spans="19:21" x14ac:dyDescent="0.25">
      <c r="S337" s="30"/>
      <c r="U337" s="30"/>
    </row>
    <row r="338" spans="19:21" x14ac:dyDescent="0.25">
      <c r="S338" s="30"/>
      <c r="U338" s="30"/>
    </row>
    <row r="339" spans="19:21" x14ac:dyDescent="0.25">
      <c r="S339" s="30"/>
      <c r="U339" s="30"/>
    </row>
    <row r="340" spans="19:21" x14ac:dyDescent="0.25">
      <c r="S340" s="30"/>
      <c r="U340" s="30"/>
    </row>
    <row r="341" spans="19:21" x14ac:dyDescent="0.25">
      <c r="S341" s="30"/>
      <c r="U341" s="30"/>
    </row>
    <row r="342" spans="19:21" x14ac:dyDescent="0.25">
      <c r="S342" s="30"/>
      <c r="U342" s="30"/>
    </row>
    <row r="343" spans="19:21" x14ac:dyDescent="0.25">
      <c r="S343" s="30"/>
      <c r="U343" s="30"/>
    </row>
    <row r="344" spans="19:21" x14ac:dyDescent="0.25">
      <c r="S344" s="30"/>
      <c r="U344" s="30"/>
    </row>
    <row r="345" spans="19:21" x14ac:dyDescent="0.25">
      <c r="S345" s="30"/>
      <c r="U345" s="30"/>
    </row>
    <row r="346" spans="19:21" x14ac:dyDescent="0.25">
      <c r="S346" s="30"/>
      <c r="U346" s="30"/>
    </row>
    <row r="347" spans="19:21" x14ac:dyDescent="0.25">
      <c r="S347" s="30"/>
      <c r="U347" s="30"/>
    </row>
    <row r="348" spans="19:21" x14ac:dyDescent="0.25">
      <c r="S348" s="30"/>
      <c r="U348" s="30"/>
    </row>
    <row r="349" spans="19:21" x14ac:dyDescent="0.25">
      <c r="S349" s="30"/>
      <c r="U349" s="30"/>
    </row>
    <row r="350" spans="19:21" x14ac:dyDescent="0.25">
      <c r="S350" s="30"/>
      <c r="U350" s="30"/>
    </row>
    <row r="351" spans="19:21" x14ac:dyDescent="0.25">
      <c r="S351" s="30"/>
      <c r="U351" s="30"/>
    </row>
    <row r="352" spans="19:21" x14ac:dyDescent="0.25">
      <c r="S352" s="30"/>
      <c r="U352" s="30"/>
    </row>
    <row r="353" spans="19:21" x14ac:dyDescent="0.25">
      <c r="S353" s="30"/>
      <c r="U353" s="30"/>
    </row>
    <row r="354" spans="19:21" x14ac:dyDescent="0.25">
      <c r="S354" s="30"/>
      <c r="U354" s="30"/>
    </row>
    <row r="355" spans="19:21" x14ac:dyDescent="0.25">
      <c r="S355" s="30"/>
      <c r="U355" s="30"/>
    </row>
    <row r="356" spans="19:21" x14ac:dyDescent="0.25">
      <c r="S356" s="30"/>
      <c r="U356" s="30"/>
    </row>
    <row r="357" spans="19:21" x14ac:dyDescent="0.25">
      <c r="S357" s="30"/>
      <c r="U357" s="30"/>
    </row>
    <row r="358" spans="19:21" x14ac:dyDescent="0.25">
      <c r="S358" s="30"/>
      <c r="U358" s="30"/>
    </row>
    <row r="359" spans="19:21" x14ac:dyDescent="0.25">
      <c r="S359" s="30"/>
      <c r="U359" s="30"/>
    </row>
    <row r="360" spans="19:21" x14ac:dyDescent="0.25">
      <c r="S360" s="30"/>
      <c r="U360" s="30"/>
    </row>
    <row r="361" spans="19:21" x14ac:dyDescent="0.25">
      <c r="S361" s="30"/>
      <c r="U361" s="30"/>
    </row>
    <row r="362" spans="19:21" x14ac:dyDescent="0.25">
      <c r="S362" s="30"/>
      <c r="U362" s="30"/>
    </row>
    <row r="363" spans="19:21" x14ac:dyDescent="0.25">
      <c r="S363" s="30"/>
      <c r="U363" s="30"/>
    </row>
    <row r="364" spans="19:21" x14ac:dyDescent="0.25">
      <c r="S364" s="30"/>
      <c r="U364" s="30"/>
    </row>
    <row r="365" spans="19:21" x14ac:dyDescent="0.25">
      <c r="S365" s="30"/>
      <c r="U365" s="30"/>
    </row>
    <row r="366" spans="19:21" x14ac:dyDescent="0.25">
      <c r="S366" s="30"/>
      <c r="U366" s="30"/>
    </row>
    <row r="367" spans="19:21" x14ac:dyDescent="0.25">
      <c r="S367" s="30"/>
      <c r="U367" s="30"/>
    </row>
    <row r="368" spans="19:21" x14ac:dyDescent="0.25">
      <c r="S368" s="30"/>
      <c r="U368" s="30"/>
    </row>
    <row r="369" spans="19:21" x14ac:dyDescent="0.25">
      <c r="S369" s="30"/>
      <c r="U369" s="30"/>
    </row>
    <row r="370" spans="19:21" x14ac:dyDescent="0.25">
      <c r="S370" s="30"/>
      <c r="U370" s="30"/>
    </row>
    <row r="371" spans="19:21" x14ac:dyDescent="0.25">
      <c r="S371" s="30"/>
      <c r="U371" s="30"/>
    </row>
    <row r="372" spans="19:21" x14ac:dyDescent="0.25">
      <c r="S372" s="30"/>
      <c r="U372" s="30"/>
    </row>
    <row r="373" spans="19:21" x14ac:dyDescent="0.25">
      <c r="S373" s="30"/>
      <c r="U373" s="30"/>
    </row>
    <row r="374" spans="19:21" x14ac:dyDescent="0.25">
      <c r="S374" s="30"/>
      <c r="U374" s="30"/>
    </row>
    <row r="375" spans="19:21" x14ac:dyDescent="0.25">
      <c r="S375" s="30"/>
      <c r="U375" s="30"/>
    </row>
    <row r="376" spans="19:21" x14ac:dyDescent="0.25">
      <c r="S376" s="30"/>
      <c r="U376" s="30"/>
    </row>
    <row r="377" spans="19:21" x14ac:dyDescent="0.25">
      <c r="S377" s="30"/>
      <c r="U377" s="30"/>
    </row>
    <row r="378" spans="19:21" x14ac:dyDescent="0.25">
      <c r="S378" s="30"/>
      <c r="U378" s="30"/>
    </row>
    <row r="379" spans="19:21" x14ac:dyDescent="0.25">
      <c r="S379" s="30"/>
      <c r="U379" s="30"/>
    </row>
    <row r="380" spans="19:21" x14ac:dyDescent="0.25">
      <c r="S380" s="30"/>
      <c r="U380" s="30"/>
    </row>
    <row r="381" spans="19:21" x14ac:dyDescent="0.25">
      <c r="S381" s="30"/>
      <c r="U381" s="30"/>
    </row>
    <row r="382" spans="19:21" x14ac:dyDescent="0.25">
      <c r="S382" s="30"/>
      <c r="U382" s="30"/>
    </row>
    <row r="383" spans="19:21" x14ac:dyDescent="0.25">
      <c r="S383" s="30"/>
      <c r="U383" s="30"/>
    </row>
    <row r="384" spans="19:21" x14ac:dyDescent="0.25">
      <c r="S384" s="30"/>
      <c r="U384" s="30"/>
    </row>
    <row r="385" spans="19:21" x14ac:dyDescent="0.25">
      <c r="S385" s="30"/>
      <c r="U385" s="30"/>
    </row>
    <row r="386" spans="19:21" x14ac:dyDescent="0.25">
      <c r="S386" s="30"/>
      <c r="U386" s="30"/>
    </row>
    <row r="387" spans="19:21" x14ac:dyDescent="0.25">
      <c r="S387" s="30"/>
      <c r="U387" s="30"/>
    </row>
    <row r="388" spans="19:21" x14ac:dyDescent="0.25">
      <c r="S388" s="30"/>
      <c r="U388" s="30"/>
    </row>
    <row r="389" spans="19:21" x14ac:dyDescent="0.25">
      <c r="S389" s="30"/>
      <c r="U389" s="30"/>
    </row>
    <row r="390" spans="19:21" x14ac:dyDescent="0.25">
      <c r="S390" s="30"/>
      <c r="U390" s="30"/>
    </row>
    <row r="391" spans="19:21" x14ac:dyDescent="0.25">
      <c r="S391" s="30"/>
      <c r="U391" s="30"/>
    </row>
    <row r="392" spans="19:21" x14ac:dyDescent="0.25">
      <c r="S392" s="30"/>
      <c r="U392" s="30"/>
    </row>
    <row r="393" spans="19:21" x14ac:dyDescent="0.25">
      <c r="S393" s="30"/>
      <c r="U393" s="30"/>
    </row>
    <row r="394" spans="19:21" x14ac:dyDescent="0.25">
      <c r="S394" s="30"/>
      <c r="U394" s="30"/>
    </row>
    <row r="395" spans="19:21" x14ac:dyDescent="0.25">
      <c r="S395" s="30"/>
      <c r="U395" s="30"/>
    </row>
    <row r="396" spans="19:21" x14ac:dyDescent="0.25">
      <c r="S396" s="30"/>
      <c r="U396" s="30"/>
    </row>
    <row r="397" spans="19:21" x14ac:dyDescent="0.25">
      <c r="S397" s="30"/>
      <c r="U397" s="30"/>
    </row>
    <row r="398" spans="19:21" x14ac:dyDescent="0.25">
      <c r="S398" s="30"/>
      <c r="U398" s="30"/>
    </row>
    <row r="399" spans="19:21" x14ac:dyDescent="0.25">
      <c r="S399" s="30"/>
      <c r="U399" s="30"/>
    </row>
    <row r="400" spans="19:21" x14ac:dyDescent="0.25">
      <c r="S400" s="30"/>
      <c r="U400" s="30"/>
    </row>
    <row r="401" spans="19:21" x14ac:dyDescent="0.25">
      <c r="S401" s="30"/>
      <c r="U401" s="30"/>
    </row>
    <row r="402" spans="19:21" x14ac:dyDescent="0.25">
      <c r="S402" s="30"/>
      <c r="U402" s="30"/>
    </row>
    <row r="403" spans="19:21" x14ac:dyDescent="0.25">
      <c r="S403" s="30"/>
      <c r="U403" s="30"/>
    </row>
    <row r="404" spans="19:21" x14ac:dyDescent="0.25">
      <c r="S404" s="30"/>
      <c r="U404" s="30"/>
    </row>
    <row r="405" spans="19:21" x14ac:dyDescent="0.25">
      <c r="S405" s="30"/>
      <c r="U405" s="30"/>
    </row>
    <row r="406" spans="19:21" x14ac:dyDescent="0.25">
      <c r="S406" s="30"/>
      <c r="U406" s="30"/>
    </row>
    <row r="407" spans="19:21" x14ac:dyDescent="0.25">
      <c r="S407" s="30"/>
      <c r="U407" s="30"/>
    </row>
    <row r="408" spans="19:21" x14ac:dyDescent="0.25">
      <c r="S408" s="30"/>
      <c r="U408" s="30"/>
    </row>
    <row r="409" spans="19:21" x14ac:dyDescent="0.25">
      <c r="S409" s="30"/>
      <c r="U409" s="30"/>
    </row>
    <row r="410" spans="19:21" x14ac:dyDescent="0.25">
      <c r="S410" s="30"/>
      <c r="U410" s="30"/>
    </row>
    <row r="411" spans="19:21" x14ac:dyDescent="0.25">
      <c r="S411" s="30"/>
      <c r="U411" s="30"/>
    </row>
    <row r="412" spans="19:21" x14ac:dyDescent="0.25">
      <c r="S412" s="30"/>
      <c r="U412" s="30"/>
    </row>
    <row r="413" spans="19:21" x14ac:dyDescent="0.25">
      <c r="S413" s="30"/>
      <c r="U413" s="30"/>
    </row>
    <row r="414" spans="19:21" x14ac:dyDescent="0.25">
      <c r="S414" s="30"/>
      <c r="U414" s="30"/>
    </row>
    <row r="415" spans="19:21" x14ac:dyDescent="0.25">
      <c r="S415" s="30"/>
      <c r="U415" s="30"/>
    </row>
    <row r="416" spans="19:21" x14ac:dyDescent="0.25">
      <c r="S416" s="30"/>
      <c r="U416" s="30"/>
    </row>
    <row r="417" spans="19:21" x14ac:dyDescent="0.25">
      <c r="S417" s="30"/>
      <c r="U417" s="30"/>
    </row>
    <row r="418" spans="19:21" x14ac:dyDescent="0.25">
      <c r="S418" s="30"/>
      <c r="U418" s="30"/>
    </row>
    <row r="419" spans="19:21" x14ac:dyDescent="0.25">
      <c r="S419" s="30"/>
      <c r="U419" s="30"/>
    </row>
    <row r="420" spans="19:21" x14ac:dyDescent="0.25">
      <c r="S420" s="30"/>
      <c r="U420" s="30"/>
    </row>
    <row r="421" spans="19:21" x14ac:dyDescent="0.25">
      <c r="S421" s="30"/>
      <c r="U421" s="30"/>
    </row>
    <row r="422" spans="19:21" x14ac:dyDescent="0.25">
      <c r="S422" s="30"/>
      <c r="U422" s="30"/>
    </row>
    <row r="423" spans="19:21" x14ac:dyDescent="0.25">
      <c r="S423" s="30"/>
      <c r="U423" s="30"/>
    </row>
    <row r="424" spans="19:21" x14ac:dyDescent="0.25">
      <c r="S424" s="30"/>
      <c r="U424" s="30"/>
    </row>
    <row r="425" spans="19:21" x14ac:dyDescent="0.25">
      <c r="S425" s="30"/>
      <c r="U425" s="30"/>
    </row>
    <row r="426" spans="19:21" x14ac:dyDescent="0.25">
      <c r="S426" s="30"/>
      <c r="U426" s="30"/>
    </row>
    <row r="427" spans="19:21" x14ac:dyDescent="0.25">
      <c r="S427" s="30"/>
      <c r="U427" s="30"/>
    </row>
    <row r="428" spans="19:21" x14ac:dyDescent="0.25">
      <c r="S428" s="30"/>
      <c r="U428" s="30"/>
    </row>
    <row r="429" spans="19:21" x14ac:dyDescent="0.25">
      <c r="S429" s="30"/>
      <c r="U429" s="30"/>
    </row>
    <row r="430" spans="19:21" x14ac:dyDescent="0.25">
      <c r="S430" s="30"/>
      <c r="U430" s="30"/>
    </row>
    <row r="431" spans="19:21" x14ac:dyDescent="0.25">
      <c r="S431" s="30"/>
      <c r="U431" s="30"/>
    </row>
    <row r="432" spans="19:21" x14ac:dyDescent="0.25">
      <c r="S432" s="30"/>
      <c r="U432" s="30"/>
    </row>
    <row r="433" spans="19:21" x14ac:dyDescent="0.25">
      <c r="S433" s="30"/>
      <c r="U433" s="30"/>
    </row>
    <row r="434" spans="19:21" x14ac:dyDescent="0.25">
      <c r="S434" s="30"/>
      <c r="U434" s="30"/>
    </row>
    <row r="435" spans="19:21" x14ac:dyDescent="0.25">
      <c r="S435" s="30"/>
      <c r="U435" s="30"/>
    </row>
    <row r="436" spans="19:21" x14ac:dyDescent="0.25">
      <c r="S436" s="30"/>
      <c r="U436" s="30"/>
    </row>
    <row r="437" spans="19:21" x14ac:dyDescent="0.25">
      <c r="S437" s="30"/>
      <c r="U437" s="30"/>
    </row>
    <row r="438" spans="19:21" x14ac:dyDescent="0.25">
      <c r="S438" s="30"/>
      <c r="U438" s="30"/>
    </row>
    <row r="439" spans="19:21" x14ac:dyDescent="0.25">
      <c r="S439" s="30"/>
      <c r="U439" s="30"/>
    </row>
    <row r="440" spans="19:21" x14ac:dyDescent="0.25">
      <c r="S440" s="30"/>
      <c r="U440" s="30"/>
    </row>
    <row r="441" spans="19:21" x14ac:dyDescent="0.25">
      <c r="S441" s="30"/>
      <c r="U441" s="30"/>
    </row>
    <row r="442" spans="19:21" x14ac:dyDescent="0.25">
      <c r="S442" s="30"/>
      <c r="U442" s="30"/>
    </row>
    <row r="443" spans="19:21" x14ac:dyDescent="0.25">
      <c r="S443" s="30"/>
      <c r="U443" s="30"/>
    </row>
    <row r="444" spans="19:21" x14ac:dyDescent="0.25">
      <c r="S444" s="30"/>
      <c r="U444" s="30"/>
    </row>
    <row r="445" spans="19:21" x14ac:dyDescent="0.25">
      <c r="S445" s="30"/>
      <c r="U445" s="30"/>
    </row>
    <row r="446" spans="19:21" x14ac:dyDescent="0.25">
      <c r="S446" s="30"/>
      <c r="U446" s="30"/>
    </row>
    <row r="447" spans="19:21" x14ac:dyDescent="0.25">
      <c r="S447" s="30"/>
      <c r="U447" s="30"/>
    </row>
    <row r="448" spans="19:21" x14ac:dyDescent="0.25">
      <c r="S448" s="30"/>
      <c r="U448" s="30"/>
    </row>
    <row r="449" spans="19:21" x14ac:dyDescent="0.25">
      <c r="S449" s="30"/>
      <c r="U449" s="30"/>
    </row>
    <row r="450" spans="19:21" x14ac:dyDescent="0.25">
      <c r="S450" s="30"/>
      <c r="U450" s="30"/>
    </row>
    <row r="451" spans="19:21" x14ac:dyDescent="0.25">
      <c r="S451" s="30"/>
      <c r="U451" s="30"/>
    </row>
    <row r="452" spans="19:21" x14ac:dyDescent="0.25">
      <c r="S452" s="30"/>
      <c r="U452" s="30"/>
    </row>
    <row r="453" spans="19:21" x14ac:dyDescent="0.25">
      <c r="S453" s="30"/>
      <c r="U453" s="30"/>
    </row>
    <row r="454" spans="19:21" x14ac:dyDescent="0.25">
      <c r="S454" s="30"/>
      <c r="U454" s="30"/>
    </row>
    <row r="455" spans="19:21" x14ac:dyDescent="0.25">
      <c r="S455" s="30"/>
      <c r="U455" s="30"/>
    </row>
    <row r="456" spans="19:21" x14ac:dyDescent="0.25">
      <c r="S456" s="30"/>
      <c r="U456" s="30"/>
    </row>
    <row r="457" spans="19:21" x14ac:dyDescent="0.25">
      <c r="S457" s="30"/>
      <c r="U457" s="30"/>
    </row>
    <row r="458" spans="19:21" x14ac:dyDescent="0.25">
      <c r="S458" s="30"/>
      <c r="U458" s="30"/>
    </row>
    <row r="459" spans="19:21" x14ac:dyDescent="0.25">
      <c r="S459" s="30"/>
      <c r="U459" s="30"/>
    </row>
    <row r="460" spans="19:21" x14ac:dyDescent="0.25">
      <c r="S460" s="30"/>
      <c r="U460" s="30"/>
    </row>
    <row r="461" spans="19:21" x14ac:dyDescent="0.25">
      <c r="S461" s="30"/>
      <c r="U461" s="30"/>
    </row>
    <row r="462" spans="19:21" x14ac:dyDescent="0.25">
      <c r="S462" s="30"/>
      <c r="U462" s="30"/>
    </row>
    <row r="463" spans="19:21" x14ac:dyDescent="0.25">
      <c r="S463" s="30"/>
      <c r="U463" s="30"/>
    </row>
    <row r="464" spans="19:21" x14ac:dyDescent="0.25">
      <c r="S464" s="30"/>
      <c r="U464" s="30"/>
    </row>
    <row r="465" spans="19:21" x14ac:dyDescent="0.25">
      <c r="S465" s="30"/>
      <c r="U465" s="30"/>
    </row>
    <row r="466" spans="19:21" x14ac:dyDescent="0.25">
      <c r="S466" s="30"/>
      <c r="U466" s="30"/>
    </row>
    <row r="467" spans="19:21" x14ac:dyDescent="0.25">
      <c r="S467" s="30"/>
      <c r="U467" s="30"/>
    </row>
    <row r="468" spans="19:21" x14ac:dyDescent="0.25">
      <c r="S468" s="30"/>
      <c r="U468" s="30"/>
    </row>
    <row r="469" spans="19:21" x14ac:dyDescent="0.25">
      <c r="S469" s="30"/>
      <c r="U469" s="30"/>
    </row>
    <row r="470" spans="19:21" x14ac:dyDescent="0.25">
      <c r="S470" s="30"/>
      <c r="U470" s="30"/>
    </row>
    <row r="471" spans="19:21" x14ac:dyDescent="0.25">
      <c r="S471" s="30"/>
      <c r="U471" s="30"/>
    </row>
    <row r="472" spans="19:21" x14ac:dyDescent="0.25">
      <c r="S472" s="30"/>
      <c r="U472" s="30"/>
    </row>
    <row r="473" spans="19:21" x14ac:dyDescent="0.25">
      <c r="S473" s="30"/>
      <c r="U473" s="30"/>
    </row>
    <row r="474" spans="19:21" x14ac:dyDescent="0.25">
      <c r="S474" s="30"/>
      <c r="U474" s="30"/>
    </row>
    <row r="475" spans="19:21" x14ac:dyDescent="0.25">
      <c r="S475" s="30"/>
      <c r="U475" s="30"/>
    </row>
    <row r="476" spans="19:21" x14ac:dyDescent="0.25">
      <c r="S476" s="30"/>
      <c r="U476" s="30"/>
    </row>
    <row r="477" spans="19:21" x14ac:dyDescent="0.25">
      <c r="S477" s="30"/>
      <c r="U477" s="30"/>
    </row>
    <row r="478" spans="19:21" x14ac:dyDescent="0.25">
      <c r="S478" s="30"/>
      <c r="U478" s="30"/>
    </row>
    <row r="479" spans="19:21" x14ac:dyDescent="0.25">
      <c r="S479" s="30"/>
      <c r="U479" s="30"/>
    </row>
    <row r="480" spans="19:21" x14ac:dyDescent="0.25">
      <c r="S480" s="30"/>
      <c r="U480" s="30"/>
    </row>
    <row r="481" spans="19:21" x14ac:dyDescent="0.25">
      <c r="S481" s="30"/>
      <c r="U481" s="30"/>
    </row>
    <row r="482" spans="19:21" x14ac:dyDescent="0.25">
      <c r="S482" s="30"/>
      <c r="U482" s="30"/>
    </row>
    <row r="483" spans="19:21" x14ac:dyDescent="0.25">
      <c r="S483" s="30"/>
      <c r="U483" s="30"/>
    </row>
    <row r="484" spans="19:21" x14ac:dyDescent="0.25">
      <c r="S484" s="30"/>
      <c r="U484" s="30"/>
    </row>
    <row r="485" spans="19:21" x14ac:dyDescent="0.25">
      <c r="S485" s="30"/>
      <c r="U485" s="30"/>
    </row>
    <row r="486" spans="19:21" x14ac:dyDescent="0.25">
      <c r="S486" s="30"/>
      <c r="U486" s="30"/>
    </row>
    <row r="487" spans="19:21" x14ac:dyDescent="0.25">
      <c r="S487" s="30"/>
      <c r="U487" s="30"/>
    </row>
    <row r="488" spans="19:21" x14ac:dyDescent="0.25">
      <c r="S488" s="30"/>
      <c r="U488" s="30"/>
    </row>
    <row r="489" spans="19:21" x14ac:dyDescent="0.25">
      <c r="S489" s="30"/>
      <c r="U489" s="30"/>
    </row>
    <row r="490" spans="19:21" x14ac:dyDescent="0.25">
      <c r="S490" s="30"/>
      <c r="U490" s="30"/>
    </row>
    <row r="491" spans="19:21" x14ac:dyDescent="0.25">
      <c r="S491" s="30"/>
      <c r="U491" s="30"/>
    </row>
    <row r="492" spans="19:21" x14ac:dyDescent="0.25">
      <c r="S492" s="30"/>
      <c r="U492" s="30"/>
    </row>
    <row r="493" spans="19:21" x14ac:dyDescent="0.25">
      <c r="S493" s="30"/>
      <c r="U493" s="30"/>
    </row>
    <row r="494" spans="19:21" x14ac:dyDescent="0.25">
      <c r="S494" s="30"/>
      <c r="U494" s="30"/>
    </row>
    <row r="495" spans="19:21" x14ac:dyDescent="0.25">
      <c r="S495" s="30"/>
      <c r="U495" s="30"/>
    </row>
    <row r="496" spans="19:21" x14ac:dyDescent="0.25">
      <c r="S496" s="30"/>
      <c r="U496" s="30"/>
    </row>
    <row r="497" spans="19:21" x14ac:dyDescent="0.25">
      <c r="S497" s="30"/>
      <c r="U497" s="30"/>
    </row>
    <row r="498" spans="19:21" x14ac:dyDescent="0.25">
      <c r="S498" s="30"/>
      <c r="U498" s="30"/>
    </row>
    <row r="499" spans="19:21" x14ac:dyDescent="0.25">
      <c r="S499" s="30"/>
      <c r="U499" s="30"/>
    </row>
    <row r="500" spans="19:21" x14ac:dyDescent="0.25">
      <c r="S500" s="30"/>
      <c r="U500" s="30"/>
    </row>
    <row r="501" spans="19:21" x14ac:dyDescent="0.25">
      <c r="S501" s="30"/>
      <c r="U501" s="30"/>
    </row>
    <row r="502" spans="19:21" x14ac:dyDescent="0.25">
      <c r="S502" s="30"/>
      <c r="U502" s="30"/>
    </row>
    <row r="503" spans="19:21" x14ac:dyDescent="0.25">
      <c r="S503" s="30"/>
      <c r="U503" s="30"/>
    </row>
    <row r="504" spans="19:21" x14ac:dyDescent="0.25">
      <c r="S504" s="30"/>
      <c r="U504" s="30"/>
    </row>
    <row r="505" spans="19:21" x14ac:dyDescent="0.25">
      <c r="S505" s="30"/>
      <c r="U505" s="30"/>
    </row>
    <row r="506" spans="19:21" x14ac:dyDescent="0.25">
      <c r="S506" s="30"/>
      <c r="U506" s="30"/>
    </row>
    <row r="507" spans="19:21" x14ac:dyDescent="0.25">
      <c r="S507" s="30"/>
      <c r="U507" s="30"/>
    </row>
    <row r="508" spans="19:21" x14ac:dyDescent="0.25">
      <c r="S508" s="30"/>
      <c r="U508" s="30"/>
    </row>
    <row r="509" spans="19:21" x14ac:dyDescent="0.25">
      <c r="S509" s="30"/>
      <c r="U509" s="30"/>
    </row>
    <row r="510" spans="19:21" x14ac:dyDescent="0.25">
      <c r="S510" s="30"/>
      <c r="U510" s="30"/>
    </row>
    <row r="511" spans="19:21" x14ac:dyDescent="0.25">
      <c r="S511" s="30"/>
      <c r="U511" s="30"/>
    </row>
    <row r="512" spans="19:21" x14ac:dyDescent="0.25">
      <c r="S512" s="30"/>
      <c r="U512" s="30"/>
    </row>
    <row r="513" spans="19:21" x14ac:dyDescent="0.25">
      <c r="S513" s="30"/>
      <c r="U513" s="30"/>
    </row>
    <row r="514" spans="19:21" x14ac:dyDescent="0.25">
      <c r="S514" s="30"/>
      <c r="U514" s="30"/>
    </row>
    <row r="515" spans="19:21" x14ac:dyDescent="0.25">
      <c r="S515" s="30"/>
      <c r="U515" s="30"/>
    </row>
    <row r="516" spans="19:21" x14ac:dyDescent="0.25">
      <c r="S516" s="30"/>
      <c r="U516" s="30"/>
    </row>
    <row r="517" spans="19:21" x14ac:dyDescent="0.25">
      <c r="S517" s="30"/>
      <c r="U517" s="30"/>
    </row>
    <row r="518" spans="19:21" x14ac:dyDescent="0.25">
      <c r="S518" s="30"/>
      <c r="U518" s="30"/>
    </row>
    <row r="519" spans="19:21" x14ac:dyDescent="0.25">
      <c r="S519" s="30"/>
      <c r="U519" s="30"/>
    </row>
    <row r="520" spans="19:21" x14ac:dyDescent="0.25">
      <c r="S520" s="30"/>
      <c r="U520" s="30"/>
    </row>
    <row r="521" spans="19:21" x14ac:dyDescent="0.25">
      <c r="S521" s="30"/>
      <c r="U521" s="30"/>
    </row>
    <row r="522" spans="19:21" x14ac:dyDescent="0.25">
      <c r="S522" s="30"/>
      <c r="U522" s="30"/>
    </row>
    <row r="523" spans="19:21" x14ac:dyDescent="0.25">
      <c r="S523" s="30"/>
      <c r="U523" s="30"/>
    </row>
    <row r="524" spans="19:21" x14ac:dyDescent="0.25">
      <c r="S524" s="30"/>
      <c r="U524" s="30"/>
    </row>
    <row r="525" spans="19:21" x14ac:dyDescent="0.25">
      <c r="S525" s="30"/>
      <c r="U525" s="30"/>
    </row>
    <row r="526" spans="19:21" x14ac:dyDescent="0.25">
      <c r="S526" s="30"/>
      <c r="U526" s="30"/>
    </row>
    <row r="527" spans="19:21" x14ac:dyDescent="0.25">
      <c r="S527" s="30"/>
      <c r="U527" s="30"/>
    </row>
    <row r="528" spans="19:21" x14ac:dyDescent="0.25">
      <c r="S528" s="30"/>
      <c r="U528" s="30"/>
    </row>
    <row r="529" spans="19:21" x14ac:dyDescent="0.25">
      <c r="S529" s="30"/>
      <c r="U529" s="30"/>
    </row>
    <row r="530" spans="19:21" x14ac:dyDescent="0.25">
      <c r="S530" s="30"/>
      <c r="U530" s="30"/>
    </row>
    <row r="531" spans="19:21" x14ac:dyDescent="0.25">
      <c r="S531" s="30"/>
      <c r="U531" s="30"/>
    </row>
    <row r="532" spans="19:21" x14ac:dyDescent="0.25">
      <c r="S532" s="30"/>
      <c r="U532" s="30"/>
    </row>
    <row r="533" spans="19:21" x14ac:dyDescent="0.25">
      <c r="S533" s="30"/>
      <c r="U533" s="30"/>
    </row>
    <row r="534" spans="19:21" x14ac:dyDescent="0.25">
      <c r="S534" s="30"/>
      <c r="U534" s="30"/>
    </row>
    <row r="535" spans="19:21" x14ac:dyDescent="0.25">
      <c r="S535" s="30"/>
      <c r="U535" s="30"/>
    </row>
    <row r="536" spans="19:21" x14ac:dyDescent="0.25">
      <c r="S536" s="30"/>
      <c r="U536" s="30"/>
    </row>
    <row r="537" spans="19:21" x14ac:dyDescent="0.25">
      <c r="S537" s="30"/>
      <c r="U537" s="30"/>
    </row>
    <row r="538" spans="19:21" x14ac:dyDescent="0.25">
      <c r="S538" s="30"/>
      <c r="U538" s="30"/>
    </row>
    <row r="539" spans="19:21" x14ac:dyDescent="0.25">
      <c r="S539" s="30"/>
      <c r="U539" s="30"/>
    </row>
    <row r="540" spans="19:21" x14ac:dyDescent="0.25">
      <c r="S540" s="30"/>
      <c r="U540" s="30"/>
    </row>
    <row r="541" spans="19:21" x14ac:dyDescent="0.25">
      <c r="S541" s="30"/>
      <c r="U541" s="30"/>
    </row>
    <row r="542" spans="19:21" x14ac:dyDescent="0.25">
      <c r="S542" s="30"/>
      <c r="U542" s="30"/>
    </row>
    <row r="543" spans="19:21" x14ac:dyDescent="0.25">
      <c r="S543" s="30"/>
      <c r="U543" s="30"/>
    </row>
    <row r="544" spans="19:21" x14ac:dyDescent="0.25">
      <c r="S544" s="30"/>
      <c r="U544" s="30"/>
    </row>
    <row r="545" spans="19:21" x14ac:dyDescent="0.25">
      <c r="S545" s="30"/>
      <c r="U545" s="30"/>
    </row>
    <row r="546" spans="19:21" x14ac:dyDescent="0.25">
      <c r="S546" s="30"/>
      <c r="U546" s="30"/>
    </row>
    <row r="547" spans="19:21" x14ac:dyDescent="0.25">
      <c r="S547" s="30"/>
      <c r="U547" s="30"/>
    </row>
    <row r="548" spans="19:21" x14ac:dyDescent="0.25">
      <c r="S548" s="30"/>
      <c r="U548" s="30"/>
    </row>
    <row r="549" spans="19:21" x14ac:dyDescent="0.25">
      <c r="S549" s="30"/>
      <c r="U549" s="30"/>
    </row>
    <row r="550" spans="19:21" x14ac:dyDescent="0.25">
      <c r="S550" s="30"/>
      <c r="U550" s="30"/>
    </row>
    <row r="551" spans="19:21" x14ac:dyDescent="0.25">
      <c r="S551" s="30"/>
      <c r="U551" s="30"/>
    </row>
    <row r="552" spans="19:21" x14ac:dyDescent="0.25">
      <c r="S552" s="30"/>
      <c r="U552" s="30"/>
    </row>
    <row r="553" spans="19:21" x14ac:dyDescent="0.25">
      <c r="S553" s="30"/>
      <c r="U553" s="30"/>
    </row>
    <row r="554" spans="19:21" x14ac:dyDescent="0.25">
      <c r="S554" s="30"/>
      <c r="U554" s="30"/>
    </row>
    <row r="555" spans="19:21" x14ac:dyDescent="0.25">
      <c r="S555" s="30"/>
      <c r="U555" s="30"/>
    </row>
    <row r="556" spans="19:21" x14ac:dyDescent="0.25">
      <c r="S556" s="30"/>
      <c r="U556" s="30"/>
    </row>
    <row r="557" spans="19:21" x14ac:dyDescent="0.25">
      <c r="S557" s="30"/>
      <c r="U557" s="30"/>
    </row>
    <row r="558" spans="19:21" x14ac:dyDescent="0.25">
      <c r="S558" s="30"/>
      <c r="U558" s="30"/>
    </row>
    <row r="559" spans="19:21" x14ac:dyDescent="0.25">
      <c r="S559" s="30"/>
      <c r="U559" s="30"/>
    </row>
    <row r="560" spans="19:21" x14ac:dyDescent="0.25">
      <c r="S560" s="30"/>
      <c r="U560" s="30"/>
    </row>
    <row r="561" spans="19:21" x14ac:dyDescent="0.25">
      <c r="S561" s="30"/>
      <c r="U561" s="30"/>
    </row>
    <row r="562" spans="19:21" x14ac:dyDescent="0.25">
      <c r="S562" s="30"/>
      <c r="U562" s="30"/>
    </row>
    <row r="563" spans="19:21" x14ac:dyDescent="0.25">
      <c r="S563" s="30"/>
      <c r="U563" s="30"/>
    </row>
    <row r="564" spans="19:21" x14ac:dyDescent="0.25">
      <c r="S564" s="30"/>
      <c r="U564" s="30"/>
    </row>
    <row r="565" spans="19:21" x14ac:dyDescent="0.25">
      <c r="S565" s="30"/>
      <c r="U565" s="30"/>
    </row>
    <row r="566" spans="19:21" x14ac:dyDescent="0.25">
      <c r="S566" s="30"/>
      <c r="U566" s="30"/>
    </row>
    <row r="567" spans="19:21" x14ac:dyDescent="0.25">
      <c r="S567" s="30"/>
      <c r="U567" s="30"/>
    </row>
    <row r="568" spans="19:21" x14ac:dyDescent="0.25">
      <c r="S568" s="30"/>
      <c r="U568" s="30"/>
    </row>
    <row r="569" spans="19:21" x14ac:dyDescent="0.25">
      <c r="S569" s="30"/>
      <c r="U569" s="30"/>
    </row>
    <row r="570" spans="19:21" x14ac:dyDescent="0.25">
      <c r="S570" s="30"/>
      <c r="U570" s="30"/>
    </row>
    <row r="571" spans="19:21" x14ac:dyDescent="0.25">
      <c r="S571" s="30"/>
      <c r="U571" s="30"/>
    </row>
    <row r="572" spans="19:21" x14ac:dyDescent="0.25">
      <c r="S572" s="30"/>
      <c r="U572" s="30"/>
    </row>
    <row r="573" spans="19:21" x14ac:dyDescent="0.25">
      <c r="S573" s="30"/>
      <c r="U573" s="30"/>
    </row>
    <row r="574" spans="19:21" x14ac:dyDescent="0.25">
      <c r="S574" s="30"/>
      <c r="U574" s="30"/>
    </row>
    <row r="575" spans="19:21" x14ac:dyDescent="0.25">
      <c r="S575" s="30"/>
      <c r="U575" s="30"/>
    </row>
    <row r="576" spans="19:21" x14ac:dyDescent="0.25">
      <c r="S576" s="30"/>
      <c r="U576" s="30"/>
    </row>
    <row r="577" spans="19:21" x14ac:dyDescent="0.25">
      <c r="S577" s="30"/>
      <c r="U577" s="30"/>
    </row>
    <row r="578" spans="19:21" x14ac:dyDescent="0.25">
      <c r="S578" s="30"/>
      <c r="U578" s="30"/>
    </row>
    <row r="579" spans="19:21" x14ac:dyDescent="0.25">
      <c r="S579" s="30"/>
      <c r="U579" s="30"/>
    </row>
    <row r="580" spans="19:21" x14ac:dyDescent="0.25">
      <c r="S580" s="30"/>
      <c r="U580" s="30"/>
    </row>
    <row r="581" spans="19:21" x14ac:dyDescent="0.25">
      <c r="S581" s="30"/>
      <c r="U581" s="30"/>
    </row>
    <row r="582" spans="19:21" x14ac:dyDescent="0.25">
      <c r="S582" s="30"/>
      <c r="U582" s="30"/>
    </row>
    <row r="583" spans="19:21" x14ac:dyDescent="0.25">
      <c r="S583" s="30"/>
      <c r="U583" s="30"/>
    </row>
    <row r="584" spans="19:21" x14ac:dyDescent="0.25">
      <c r="S584" s="30"/>
      <c r="U584" s="30"/>
    </row>
    <row r="585" spans="19:21" x14ac:dyDescent="0.25">
      <c r="S585" s="30"/>
      <c r="U585" s="30"/>
    </row>
    <row r="586" spans="19:21" x14ac:dyDescent="0.25">
      <c r="S586" s="30"/>
      <c r="U586" s="30"/>
    </row>
    <row r="587" spans="19:21" x14ac:dyDescent="0.25">
      <c r="S587" s="30"/>
      <c r="U587" s="30"/>
    </row>
    <row r="588" spans="19:21" x14ac:dyDescent="0.25">
      <c r="S588" s="30"/>
      <c r="U588" s="30"/>
    </row>
    <row r="589" spans="19:21" x14ac:dyDescent="0.25">
      <c r="S589" s="30"/>
      <c r="U589" s="30"/>
    </row>
    <row r="590" spans="19:21" x14ac:dyDescent="0.25">
      <c r="S590" s="30"/>
      <c r="U590" s="30"/>
    </row>
    <row r="591" spans="19:21" x14ac:dyDescent="0.25">
      <c r="S591" s="30"/>
      <c r="U591" s="30"/>
    </row>
    <row r="592" spans="19:21" x14ac:dyDescent="0.25">
      <c r="S592" s="30"/>
      <c r="U592" s="30"/>
    </row>
    <row r="593" spans="19:21" x14ac:dyDescent="0.25">
      <c r="S593" s="30"/>
      <c r="U593" s="30"/>
    </row>
    <row r="594" spans="19:21" x14ac:dyDescent="0.25">
      <c r="S594" s="30"/>
      <c r="U594" s="30"/>
    </row>
    <row r="595" spans="19:21" x14ac:dyDescent="0.25">
      <c r="S595" s="30"/>
      <c r="U595" s="30"/>
    </row>
    <row r="596" spans="19:21" x14ac:dyDescent="0.25">
      <c r="S596" s="30"/>
      <c r="U596" s="30"/>
    </row>
    <row r="597" spans="19:21" x14ac:dyDescent="0.25">
      <c r="S597" s="30"/>
      <c r="U597" s="30"/>
    </row>
    <row r="598" spans="19:21" x14ac:dyDescent="0.25">
      <c r="S598" s="30"/>
      <c r="U598" s="30"/>
    </row>
    <row r="599" spans="19:21" x14ac:dyDescent="0.25">
      <c r="S599" s="30"/>
      <c r="U599" s="30"/>
    </row>
    <row r="600" spans="19:21" x14ac:dyDescent="0.25">
      <c r="S600" s="30"/>
      <c r="U600" s="30"/>
    </row>
    <row r="601" spans="19:21" x14ac:dyDescent="0.25">
      <c r="S601" s="30"/>
      <c r="U601" s="30"/>
    </row>
    <row r="602" spans="19:21" x14ac:dyDescent="0.25">
      <c r="S602" s="30"/>
      <c r="U602" s="30"/>
    </row>
    <row r="603" spans="19:21" x14ac:dyDescent="0.25">
      <c r="S603" s="30"/>
      <c r="U603" s="30"/>
    </row>
    <row r="604" spans="19:21" x14ac:dyDescent="0.25">
      <c r="S604" s="30"/>
      <c r="U604" s="30"/>
    </row>
    <row r="605" spans="19:21" x14ac:dyDescent="0.25">
      <c r="S605" s="30"/>
      <c r="U605" s="30"/>
    </row>
    <row r="606" spans="19:21" x14ac:dyDescent="0.25">
      <c r="S606" s="30"/>
      <c r="U606" s="30"/>
    </row>
    <row r="607" spans="19:21" x14ac:dyDescent="0.25">
      <c r="S607" s="30"/>
      <c r="U607" s="30"/>
    </row>
    <row r="608" spans="19:21" x14ac:dyDescent="0.25">
      <c r="S608" s="30"/>
      <c r="U608" s="30"/>
    </row>
    <row r="609" spans="19:21" x14ac:dyDescent="0.25">
      <c r="S609" s="30"/>
      <c r="U609" s="30"/>
    </row>
    <row r="610" spans="19:21" x14ac:dyDescent="0.25">
      <c r="S610" s="30"/>
      <c r="U610" s="30"/>
    </row>
    <row r="611" spans="19:21" x14ac:dyDescent="0.25">
      <c r="S611" s="30"/>
      <c r="U611" s="30"/>
    </row>
    <row r="612" spans="19:21" x14ac:dyDescent="0.25">
      <c r="S612" s="30"/>
      <c r="U612" s="30"/>
    </row>
    <row r="613" spans="19:21" x14ac:dyDescent="0.25">
      <c r="S613" s="30"/>
      <c r="U613" s="30"/>
    </row>
    <row r="614" spans="19:21" x14ac:dyDescent="0.25">
      <c r="S614" s="30"/>
      <c r="U614" s="30"/>
    </row>
    <row r="615" spans="19:21" x14ac:dyDescent="0.25">
      <c r="S615" s="30"/>
      <c r="U615" s="30"/>
    </row>
    <row r="616" spans="19:21" x14ac:dyDescent="0.25">
      <c r="S616" s="30"/>
      <c r="U616" s="30"/>
    </row>
    <row r="617" spans="19:21" x14ac:dyDescent="0.25">
      <c r="S617" s="30"/>
      <c r="U617" s="30"/>
    </row>
    <row r="618" spans="19:21" x14ac:dyDescent="0.25">
      <c r="S618" s="30"/>
      <c r="U618" s="30"/>
    </row>
    <row r="619" spans="19:21" x14ac:dyDescent="0.25">
      <c r="S619" s="30"/>
      <c r="U619" s="30"/>
    </row>
    <row r="620" spans="19:21" x14ac:dyDescent="0.25">
      <c r="S620" s="30"/>
      <c r="U620" s="30"/>
    </row>
    <row r="621" spans="19:21" x14ac:dyDescent="0.25">
      <c r="S621" s="30"/>
      <c r="U621" s="30"/>
    </row>
    <row r="622" spans="19:21" x14ac:dyDescent="0.25">
      <c r="S622" s="30"/>
      <c r="U622" s="30"/>
    </row>
    <row r="623" spans="19:21" x14ac:dyDescent="0.25">
      <c r="S623" s="30"/>
      <c r="U623" s="30"/>
    </row>
    <row r="624" spans="19:21" x14ac:dyDescent="0.25">
      <c r="S624" s="30"/>
      <c r="U624" s="30"/>
    </row>
    <row r="625" spans="19:21" x14ac:dyDescent="0.25">
      <c r="S625" s="30"/>
      <c r="U625" s="30"/>
    </row>
    <row r="626" spans="19:21" x14ac:dyDescent="0.25">
      <c r="S626" s="30"/>
      <c r="U626" s="30"/>
    </row>
    <row r="627" spans="19:21" x14ac:dyDescent="0.25">
      <c r="S627" s="30"/>
      <c r="U627" s="30"/>
    </row>
    <row r="628" spans="19:21" x14ac:dyDescent="0.25">
      <c r="S628" s="30"/>
      <c r="U628" s="30"/>
    </row>
    <row r="629" spans="19:21" x14ac:dyDescent="0.25">
      <c r="S629" s="30"/>
      <c r="U629" s="30"/>
    </row>
    <row r="630" spans="19:21" x14ac:dyDescent="0.25">
      <c r="S630" s="30"/>
      <c r="U630" s="30"/>
    </row>
    <row r="631" spans="19:21" x14ac:dyDescent="0.25">
      <c r="S631" s="30"/>
      <c r="U631" s="30"/>
    </row>
    <row r="632" spans="19:21" x14ac:dyDescent="0.25">
      <c r="S632" s="30"/>
      <c r="U632" s="30"/>
    </row>
    <row r="633" spans="19:21" x14ac:dyDescent="0.25">
      <c r="S633" s="30"/>
      <c r="U633" s="30"/>
    </row>
    <row r="634" spans="19:21" x14ac:dyDescent="0.25">
      <c r="S634" s="30"/>
      <c r="U634" s="30"/>
    </row>
    <row r="635" spans="19:21" x14ac:dyDescent="0.25">
      <c r="S635" s="30"/>
      <c r="U635" s="30"/>
    </row>
    <row r="636" spans="19:21" x14ac:dyDescent="0.25">
      <c r="S636" s="30"/>
      <c r="U636" s="30"/>
    </row>
    <row r="637" spans="19:21" x14ac:dyDescent="0.25">
      <c r="S637" s="30"/>
      <c r="U637" s="30"/>
    </row>
    <row r="638" spans="19:21" x14ac:dyDescent="0.25">
      <c r="S638" s="30"/>
      <c r="U638" s="30"/>
    </row>
    <row r="639" spans="19:21" x14ac:dyDescent="0.25">
      <c r="S639" s="30"/>
      <c r="U639" s="30"/>
    </row>
    <row r="640" spans="19:21" x14ac:dyDescent="0.25">
      <c r="S640" s="30"/>
      <c r="U640" s="30"/>
    </row>
    <row r="641" spans="19:21" x14ac:dyDescent="0.25">
      <c r="S641" s="30"/>
      <c r="U641" s="30"/>
    </row>
    <row r="642" spans="19:21" x14ac:dyDescent="0.25">
      <c r="S642" s="30"/>
      <c r="U642" s="30"/>
    </row>
    <row r="643" spans="19:21" x14ac:dyDescent="0.25">
      <c r="S643" s="30"/>
      <c r="U643" s="30"/>
    </row>
    <row r="644" spans="19:21" x14ac:dyDescent="0.25">
      <c r="S644" s="30"/>
      <c r="U644" s="30"/>
    </row>
    <row r="645" spans="19:21" x14ac:dyDescent="0.25">
      <c r="S645" s="30"/>
      <c r="U645" s="30"/>
    </row>
    <row r="646" spans="19:21" x14ac:dyDescent="0.25">
      <c r="S646" s="30"/>
      <c r="U646" s="30"/>
    </row>
    <row r="647" spans="19:21" x14ac:dyDescent="0.25">
      <c r="S647" s="30"/>
      <c r="U647" s="30"/>
    </row>
    <row r="648" spans="19:21" x14ac:dyDescent="0.25">
      <c r="S648" s="30"/>
      <c r="U648" s="30"/>
    </row>
    <row r="649" spans="19:21" x14ac:dyDescent="0.25">
      <c r="S649" s="30"/>
      <c r="U649" s="30"/>
    </row>
    <row r="650" spans="19:21" x14ac:dyDescent="0.25">
      <c r="S650" s="30"/>
      <c r="U650" s="30"/>
    </row>
    <row r="651" spans="19:21" x14ac:dyDescent="0.25">
      <c r="S651" s="30"/>
      <c r="U651" s="30"/>
    </row>
    <row r="652" spans="19:21" x14ac:dyDescent="0.25">
      <c r="S652" s="30"/>
      <c r="U652" s="30"/>
    </row>
    <row r="653" spans="19:21" x14ac:dyDescent="0.25">
      <c r="S653" s="30"/>
      <c r="U653" s="30"/>
    </row>
    <row r="654" spans="19:21" x14ac:dyDescent="0.25">
      <c r="S654" s="30"/>
      <c r="U654" s="30"/>
    </row>
    <row r="655" spans="19:21" x14ac:dyDescent="0.25">
      <c r="S655" s="30"/>
      <c r="U655" s="30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37"/>
  <sheetViews>
    <sheetView workbookViewId="0">
      <selection sqref="A1:IP37"/>
    </sheetView>
  </sheetViews>
  <sheetFormatPr defaultRowHeight="15" x14ac:dyDescent="0.25"/>
  <cols>
    <col min="17" max="17" width="37.7109375" bestFit="1" customWidth="1"/>
    <col min="19" max="19" width="9.425781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505</v>
      </c>
      <c r="B2">
        <v>11467520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434</v>
      </c>
      <c r="J2" t="s">
        <v>383</v>
      </c>
      <c r="K2" t="s">
        <v>384</v>
      </c>
      <c r="L2">
        <v>22342</v>
      </c>
      <c r="M2" t="s">
        <v>302</v>
      </c>
      <c r="N2" t="s">
        <v>303</v>
      </c>
      <c r="O2">
        <v>22342</v>
      </c>
      <c r="P2" t="s">
        <v>302</v>
      </c>
      <c r="Q2" t="s">
        <v>303</v>
      </c>
      <c r="R2" t="s">
        <v>284</v>
      </c>
      <c r="S2" s="30">
        <v>-2466.6999999999998</v>
      </c>
      <c r="U2" s="30">
        <v>13</v>
      </c>
      <c r="IF2">
        <v>22342</v>
      </c>
      <c r="IG2" t="s">
        <v>302</v>
      </c>
      <c r="IH2" t="s">
        <v>270</v>
      </c>
      <c r="IK2">
        <v>-2</v>
      </c>
      <c r="IL2" t="s">
        <v>271</v>
      </c>
      <c r="IM2" t="s">
        <v>272</v>
      </c>
      <c r="IN2" t="s">
        <v>385</v>
      </c>
      <c r="IP2" t="s">
        <v>386</v>
      </c>
    </row>
    <row r="3" spans="1:250" x14ac:dyDescent="0.25">
      <c r="A3">
        <v>506</v>
      </c>
      <c r="B3">
        <v>11467520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430</v>
      </c>
      <c r="J3" t="s">
        <v>381</v>
      </c>
      <c r="K3" t="s">
        <v>382</v>
      </c>
      <c r="L3">
        <v>22342</v>
      </c>
      <c r="M3" t="s">
        <v>302</v>
      </c>
      <c r="N3" t="s">
        <v>303</v>
      </c>
      <c r="O3">
        <v>22342</v>
      </c>
      <c r="P3" t="s">
        <v>302</v>
      </c>
      <c r="Q3" t="s">
        <v>303</v>
      </c>
      <c r="R3" t="s">
        <v>284</v>
      </c>
      <c r="S3" s="30">
        <v>-1009.1</v>
      </c>
      <c r="U3" s="30">
        <v>13</v>
      </c>
      <c r="IF3">
        <v>22342</v>
      </c>
      <c r="IG3" t="s">
        <v>302</v>
      </c>
      <c r="IH3" t="s">
        <v>270</v>
      </c>
      <c r="IK3">
        <v>-2</v>
      </c>
      <c r="IL3" t="s">
        <v>271</v>
      </c>
      <c r="IM3" t="s">
        <v>272</v>
      </c>
      <c r="IN3" t="s">
        <v>385</v>
      </c>
      <c r="IP3" t="s">
        <v>386</v>
      </c>
    </row>
    <row r="4" spans="1:250" x14ac:dyDescent="0.25">
      <c r="A4">
        <v>507</v>
      </c>
      <c r="B4">
        <v>11467520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428</v>
      </c>
      <c r="J4" t="s">
        <v>305</v>
      </c>
      <c r="K4" t="s">
        <v>306</v>
      </c>
      <c r="L4">
        <v>22342</v>
      </c>
      <c r="M4" t="s">
        <v>302</v>
      </c>
      <c r="N4" t="s">
        <v>303</v>
      </c>
      <c r="O4">
        <v>22342</v>
      </c>
      <c r="P4" t="s">
        <v>302</v>
      </c>
      <c r="Q4" t="s">
        <v>303</v>
      </c>
      <c r="R4" t="s">
        <v>284</v>
      </c>
      <c r="S4" s="30">
        <v>-2130.31</v>
      </c>
      <c r="U4" s="30">
        <v>13</v>
      </c>
      <c r="IF4">
        <v>22342</v>
      </c>
      <c r="IG4" t="s">
        <v>302</v>
      </c>
      <c r="IH4" t="s">
        <v>270</v>
      </c>
      <c r="IK4">
        <v>-2</v>
      </c>
      <c r="IL4" t="s">
        <v>271</v>
      </c>
      <c r="IM4" t="s">
        <v>272</v>
      </c>
      <c r="IN4" t="s">
        <v>385</v>
      </c>
      <c r="IP4" t="s">
        <v>386</v>
      </c>
    </row>
    <row r="5" spans="1:250" x14ac:dyDescent="0.25">
      <c r="A5">
        <v>508</v>
      </c>
      <c r="B5">
        <v>11467520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423</v>
      </c>
      <c r="J5" t="s">
        <v>307</v>
      </c>
      <c r="K5" t="s">
        <v>308</v>
      </c>
      <c r="L5">
        <v>22342</v>
      </c>
      <c r="M5" t="s">
        <v>302</v>
      </c>
      <c r="N5" t="s">
        <v>303</v>
      </c>
      <c r="O5">
        <v>22342</v>
      </c>
      <c r="P5" t="s">
        <v>302</v>
      </c>
      <c r="Q5" t="s">
        <v>303</v>
      </c>
      <c r="R5" t="s">
        <v>284</v>
      </c>
      <c r="S5" s="30">
        <v>-1009.12</v>
      </c>
      <c r="U5" s="30">
        <v>13</v>
      </c>
      <c r="IF5">
        <v>22342</v>
      </c>
      <c r="IG5" t="s">
        <v>302</v>
      </c>
      <c r="IH5" t="s">
        <v>270</v>
      </c>
      <c r="IK5">
        <v>-2</v>
      </c>
      <c r="IL5" t="s">
        <v>271</v>
      </c>
      <c r="IM5" t="s">
        <v>272</v>
      </c>
      <c r="IN5" t="s">
        <v>385</v>
      </c>
      <c r="IP5" t="s">
        <v>386</v>
      </c>
    </row>
    <row r="6" spans="1:250" x14ac:dyDescent="0.25">
      <c r="A6">
        <v>509</v>
      </c>
      <c r="B6">
        <v>11467520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421</v>
      </c>
      <c r="J6" t="s">
        <v>309</v>
      </c>
      <c r="K6" t="s">
        <v>310</v>
      </c>
      <c r="L6">
        <v>22342</v>
      </c>
      <c r="M6" t="s">
        <v>302</v>
      </c>
      <c r="N6" t="s">
        <v>303</v>
      </c>
      <c r="O6">
        <v>22342</v>
      </c>
      <c r="P6" t="s">
        <v>302</v>
      </c>
      <c r="Q6" t="s">
        <v>303</v>
      </c>
      <c r="R6" t="s">
        <v>284</v>
      </c>
      <c r="S6" s="30">
        <v>-2130.36</v>
      </c>
      <c r="U6" s="30">
        <v>13</v>
      </c>
      <c r="IF6">
        <v>22342</v>
      </c>
      <c r="IG6" t="s">
        <v>302</v>
      </c>
      <c r="IH6" t="s">
        <v>270</v>
      </c>
      <c r="IK6">
        <v>-2</v>
      </c>
      <c r="IL6" t="s">
        <v>271</v>
      </c>
      <c r="IM6" t="s">
        <v>272</v>
      </c>
      <c r="IN6" t="s">
        <v>385</v>
      </c>
      <c r="IP6" t="s">
        <v>386</v>
      </c>
    </row>
    <row r="7" spans="1:250" x14ac:dyDescent="0.25">
      <c r="A7">
        <v>510</v>
      </c>
      <c r="B7">
        <v>11467520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417</v>
      </c>
      <c r="J7" t="s">
        <v>311</v>
      </c>
      <c r="K7" t="s">
        <v>312</v>
      </c>
      <c r="L7">
        <v>22342</v>
      </c>
      <c r="M7" t="s">
        <v>302</v>
      </c>
      <c r="N7" t="s">
        <v>303</v>
      </c>
      <c r="O7">
        <v>22342</v>
      </c>
      <c r="P7" t="s">
        <v>302</v>
      </c>
      <c r="Q7" t="s">
        <v>303</v>
      </c>
      <c r="R7" t="s">
        <v>284</v>
      </c>
      <c r="S7" s="30">
        <v>-1345.49</v>
      </c>
      <c r="U7" s="30">
        <v>13</v>
      </c>
      <c r="IF7">
        <v>22342</v>
      </c>
      <c r="IG7" t="s">
        <v>302</v>
      </c>
      <c r="IH7" t="s">
        <v>270</v>
      </c>
      <c r="IK7">
        <v>-2</v>
      </c>
      <c r="IL7" t="s">
        <v>271</v>
      </c>
      <c r="IM7" t="s">
        <v>272</v>
      </c>
      <c r="IN7" t="s">
        <v>385</v>
      </c>
      <c r="IP7" t="s">
        <v>386</v>
      </c>
    </row>
    <row r="8" spans="1:250" x14ac:dyDescent="0.25">
      <c r="A8">
        <v>511</v>
      </c>
      <c r="B8">
        <v>11467520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383</v>
      </c>
      <c r="K8" t="s">
        <v>384</v>
      </c>
      <c r="L8">
        <v>1736</v>
      </c>
      <c r="M8" t="s">
        <v>273</v>
      </c>
      <c r="N8" t="s">
        <v>274</v>
      </c>
      <c r="O8">
        <v>1736</v>
      </c>
      <c r="P8" t="s">
        <v>273</v>
      </c>
      <c r="Q8" t="s">
        <v>274</v>
      </c>
      <c r="R8" t="s">
        <v>284</v>
      </c>
      <c r="S8" s="30">
        <v>-2808.76</v>
      </c>
      <c r="U8" s="30">
        <v>13</v>
      </c>
      <c r="IF8">
        <v>1736</v>
      </c>
      <c r="IG8" t="s">
        <v>273</v>
      </c>
      <c r="IH8" t="s">
        <v>270</v>
      </c>
      <c r="IK8">
        <v>-2</v>
      </c>
      <c r="IL8" t="s">
        <v>271</v>
      </c>
      <c r="IM8" t="s">
        <v>272</v>
      </c>
      <c r="IN8" t="s">
        <v>385</v>
      </c>
      <c r="IP8" t="s">
        <v>387</v>
      </c>
    </row>
    <row r="9" spans="1:250" x14ac:dyDescent="0.25">
      <c r="A9">
        <v>512</v>
      </c>
      <c r="B9">
        <v>11467520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381</v>
      </c>
      <c r="K9" t="s">
        <v>382</v>
      </c>
      <c r="L9">
        <v>1736</v>
      </c>
      <c r="M9" t="s">
        <v>273</v>
      </c>
      <c r="N9" t="s">
        <v>274</v>
      </c>
      <c r="O9">
        <v>1736</v>
      </c>
      <c r="P9" t="s">
        <v>273</v>
      </c>
      <c r="Q9" t="s">
        <v>274</v>
      </c>
      <c r="R9" t="s">
        <v>284</v>
      </c>
      <c r="S9" s="30">
        <v>-1144.8800000000001</v>
      </c>
      <c r="U9" s="30">
        <v>13</v>
      </c>
      <c r="IF9">
        <v>1736</v>
      </c>
      <c r="IG9" t="s">
        <v>273</v>
      </c>
      <c r="IH9" t="s">
        <v>270</v>
      </c>
      <c r="IK9">
        <v>-2</v>
      </c>
      <c r="IL9" t="s">
        <v>271</v>
      </c>
      <c r="IM9" t="s">
        <v>272</v>
      </c>
      <c r="IN9" t="s">
        <v>385</v>
      </c>
      <c r="IP9" t="s">
        <v>387</v>
      </c>
    </row>
    <row r="10" spans="1:250" x14ac:dyDescent="0.25">
      <c r="A10">
        <v>513</v>
      </c>
      <c r="B10">
        <v>11467520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305</v>
      </c>
      <c r="K10" t="s">
        <v>306</v>
      </c>
      <c r="L10">
        <v>1736</v>
      </c>
      <c r="M10" t="s">
        <v>273</v>
      </c>
      <c r="N10" t="s">
        <v>274</v>
      </c>
      <c r="O10">
        <v>1736</v>
      </c>
      <c r="P10" t="s">
        <v>273</v>
      </c>
      <c r="Q10" t="s">
        <v>274</v>
      </c>
      <c r="R10" t="s">
        <v>284</v>
      </c>
      <c r="S10" s="30">
        <v>-2416.98</v>
      </c>
      <c r="U10" s="30">
        <v>13</v>
      </c>
      <c r="IF10">
        <v>1736</v>
      </c>
      <c r="IG10" t="s">
        <v>273</v>
      </c>
      <c r="IH10" t="s">
        <v>270</v>
      </c>
      <c r="IK10">
        <v>-2</v>
      </c>
      <c r="IL10" t="s">
        <v>271</v>
      </c>
      <c r="IM10" t="s">
        <v>272</v>
      </c>
      <c r="IN10" t="s">
        <v>385</v>
      </c>
      <c r="IP10" t="s">
        <v>387</v>
      </c>
    </row>
    <row r="11" spans="1:250" x14ac:dyDescent="0.25">
      <c r="A11">
        <v>514</v>
      </c>
      <c r="B11">
        <v>11467520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307</v>
      </c>
      <c r="K11" t="s">
        <v>308</v>
      </c>
      <c r="L11">
        <v>1736</v>
      </c>
      <c r="M11" t="s">
        <v>273</v>
      </c>
      <c r="N11" t="s">
        <v>274</v>
      </c>
      <c r="O11">
        <v>1736</v>
      </c>
      <c r="P11" t="s">
        <v>273</v>
      </c>
      <c r="Q11" t="s">
        <v>274</v>
      </c>
      <c r="R11" t="s">
        <v>284</v>
      </c>
      <c r="S11" s="30">
        <v>-1141.02</v>
      </c>
      <c r="U11" s="30">
        <v>13</v>
      </c>
      <c r="IF11">
        <v>1736</v>
      </c>
      <c r="IG11" t="s">
        <v>273</v>
      </c>
      <c r="IH11" t="s">
        <v>270</v>
      </c>
      <c r="IK11">
        <v>-2</v>
      </c>
      <c r="IL11" t="s">
        <v>271</v>
      </c>
      <c r="IM11" t="s">
        <v>272</v>
      </c>
      <c r="IN11" t="s">
        <v>385</v>
      </c>
      <c r="IP11" t="s">
        <v>387</v>
      </c>
    </row>
    <row r="12" spans="1:250" x14ac:dyDescent="0.25">
      <c r="A12">
        <v>515</v>
      </c>
      <c r="B12">
        <v>11467520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309</v>
      </c>
      <c r="K12" t="s">
        <v>310</v>
      </c>
      <c r="L12">
        <v>1736</v>
      </c>
      <c r="M12" t="s">
        <v>273</v>
      </c>
      <c r="N12" t="s">
        <v>274</v>
      </c>
      <c r="O12">
        <v>1736</v>
      </c>
      <c r="P12" t="s">
        <v>273</v>
      </c>
      <c r="Q12" t="s">
        <v>274</v>
      </c>
      <c r="R12" t="s">
        <v>284</v>
      </c>
      <c r="S12" s="30">
        <v>-2408.8200000000002</v>
      </c>
      <c r="U12" s="30">
        <v>13</v>
      </c>
      <c r="IF12">
        <v>1736</v>
      </c>
      <c r="IG12" t="s">
        <v>273</v>
      </c>
      <c r="IH12" t="s">
        <v>270</v>
      </c>
      <c r="IK12">
        <v>-2</v>
      </c>
      <c r="IL12" t="s">
        <v>271</v>
      </c>
      <c r="IM12" t="s">
        <v>272</v>
      </c>
      <c r="IN12" t="s">
        <v>385</v>
      </c>
      <c r="IP12" t="s">
        <v>387</v>
      </c>
    </row>
    <row r="13" spans="1:250" x14ac:dyDescent="0.25">
      <c r="A13">
        <v>516</v>
      </c>
      <c r="B13">
        <v>11467520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311</v>
      </c>
      <c r="K13" t="s">
        <v>312</v>
      </c>
      <c r="L13">
        <v>1736</v>
      </c>
      <c r="M13" t="s">
        <v>273</v>
      </c>
      <c r="N13" t="s">
        <v>274</v>
      </c>
      <c r="O13">
        <v>1736</v>
      </c>
      <c r="P13" t="s">
        <v>273</v>
      </c>
      <c r="Q13" t="s">
        <v>274</v>
      </c>
      <c r="R13" t="s">
        <v>284</v>
      </c>
      <c r="S13" s="30">
        <v>-1515.17</v>
      </c>
      <c r="U13" s="30">
        <v>13</v>
      </c>
      <c r="IF13">
        <v>1736</v>
      </c>
      <c r="IG13" t="s">
        <v>273</v>
      </c>
      <c r="IH13" t="s">
        <v>270</v>
      </c>
      <c r="IK13">
        <v>-2</v>
      </c>
      <c r="IL13" t="s">
        <v>271</v>
      </c>
      <c r="IM13" t="s">
        <v>272</v>
      </c>
      <c r="IN13" t="s">
        <v>385</v>
      </c>
      <c r="IP13" t="s">
        <v>387</v>
      </c>
    </row>
    <row r="14" spans="1:250" x14ac:dyDescent="0.25">
      <c r="A14">
        <v>517</v>
      </c>
      <c r="B14">
        <v>11467520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434</v>
      </c>
      <c r="J14" t="s">
        <v>383</v>
      </c>
      <c r="K14" t="s">
        <v>384</v>
      </c>
      <c r="L14">
        <v>1471</v>
      </c>
      <c r="M14" t="s">
        <v>267</v>
      </c>
      <c r="N14" t="s">
        <v>268</v>
      </c>
      <c r="O14">
        <v>1471</v>
      </c>
      <c r="P14" t="s">
        <v>267</v>
      </c>
      <c r="Q14" t="s">
        <v>268</v>
      </c>
      <c r="R14" t="s">
        <v>284</v>
      </c>
      <c r="S14" s="30">
        <v>-12.24</v>
      </c>
      <c r="U14" s="30">
        <v>13</v>
      </c>
      <c r="IF14">
        <v>1471</v>
      </c>
      <c r="IG14" t="s">
        <v>267</v>
      </c>
      <c r="IH14" t="s">
        <v>270</v>
      </c>
      <c r="IK14">
        <v>-2</v>
      </c>
      <c r="IL14" t="s">
        <v>271</v>
      </c>
      <c r="IM14" t="s">
        <v>272</v>
      </c>
      <c r="IN14" t="s">
        <v>385</v>
      </c>
      <c r="IP14" t="s">
        <v>388</v>
      </c>
    </row>
    <row r="15" spans="1:250" x14ac:dyDescent="0.25">
      <c r="A15">
        <v>518</v>
      </c>
      <c r="B15">
        <v>11467520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430</v>
      </c>
      <c r="J15" t="s">
        <v>381</v>
      </c>
      <c r="K15" t="s">
        <v>382</v>
      </c>
      <c r="L15">
        <v>1471</v>
      </c>
      <c r="M15" t="s">
        <v>267</v>
      </c>
      <c r="N15" t="s">
        <v>268</v>
      </c>
      <c r="O15">
        <v>1471</v>
      </c>
      <c r="P15" t="s">
        <v>267</v>
      </c>
      <c r="Q15" t="s">
        <v>268</v>
      </c>
      <c r="R15" t="s">
        <v>284</v>
      </c>
      <c r="S15" s="30">
        <v>-8.6300000000000008</v>
      </c>
      <c r="U15" s="30">
        <v>13</v>
      </c>
      <c r="IF15">
        <v>1471</v>
      </c>
      <c r="IG15" t="s">
        <v>267</v>
      </c>
      <c r="IH15" t="s">
        <v>270</v>
      </c>
      <c r="IK15">
        <v>-2</v>
      </c>
      <c r="IL15" t="s">
        <v>271</v>
      </c>
      <c r="IM15" t="s">
        <v>272</v>
      </c>
      <c r="IN15" t="s">
        <v>385</v>
      </c>
      <c r="IP15" t="s">
        <v>388</v>
      </c>
    </row>
    <row r="16" spans="1:250" x14ac:dyDescent="0.25">
      <c r="A16">
        <v>519</v>
      </c>
      <c r="B16">
        <v>11467520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428</v>
      </c>
      <c r="J16" t="s">
        <v>305</v>
      </c>
      <c r="K16" t="s">
        <v>306</v>
      </c>
      <c r="L16">
        <v>1471</v>
      </c>
      <c r="M16" t="s">
        <v>267</v>
      </c>
      <c r="N16" t="s">
        <v>268</v>
      </c>
      <c r="O16">
        <v>1471</v>
      </c>
      <c r="P16" t="s">
        <v>267</v>
      </c>
      <c r="Q16" t="s">
        <v>268</v>
      </c>
      <c r="R16" t="s">
        <v>284</v>
      </c>
      <c r="S16" s="30">
        <v>-18.22</v>
      </c>
      <c r="U16" s="30">
        <v>13</v>
      </c>
      <c r="IF16">
        <v>1471</v>
      </c>
      <c r="IG16" t="s">
        <v>267</v>
      </c>
      <c r="IH16" t="s">
        <v>270</v>
      </c>
      <c r="IK16">
        <v>-2</v>
      </c>
      <c r="IL16" t="s">
        <v>271</v>
      </c>
      <c r="IM16" t="s">
        <v>272</v>
      </c>
      <c r="IN16" t="s">
        <v>385</v>
      </c>
      <c r="IP16" t="s">
        <v>388</v>
      </c>
    </row>
    <row r="17" spans="1:250" x14ac:dyDescent="0.25">
      <c r="A17">
        <v>520</v>
      </c>
      <c r="B17">
        <v>11467520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423</v>
      </c>
      <c r="J17" t="s">
        <v>307</v>
      </c>
      <c r="K17" t="s">
        <v>308</v>
      </c>
      <c r="L17">
        <v>1471</v>
      </c>
      <c r="M17" t="s">
        <v>267</v>
      </c>
      <c r="N17" t="s">
        <v>268</v>
      </c>
      <c r="O17">
        <v>1471</v>
      </c>
      <c r="P17" t="s">
        <v>267</v>
      </c>
      <c r="Q17" t="s">
        <v>268</v>
      </c>
      <c r="R17" t="s">
        <v>284</v>
      </c>
      <c r="S17" s="30">
        <v>-8.6</v>
      </c>
      <c r="U17" s="30">
        <v>13</v>
      </c>
      <c r="IF17">
        <v>1471</v>
      </c>
      <c r="IG17" t="s">
        <v>267</v>
      </c>
      <c r="IH17" t="s">
        <v>270</v>
      </c>
      <c r="IK17">
        <v>-2</v>
      </c>
      <c r="IL17" t="s">
        <v>271</v>
      </c>
      <c r="IM17" t="s">
        <v>272</v>
      </c>
      <c r="IN17" t="s">
        <v>385</v>
      </c>
      <c r="IP17" t="s">
        <v>388</v>
      </c>
    </row>
    <row r="18" spans="1:250" x14ac:dyDescent="0.25">
      <c r="A18">
        <v>521</v>
      </c>
      <c r="B18">
        <v>11467520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421</v>
      </c>
      <c r="J18" t="s">
        <v>309</v>
      </c>
      <c r="K18" t="s">
        <v>310</v>
      </c>
      <c r="L18">
        <v>1471</v>
      </c>
      <c r="M18" t="s">
        <v>267</v>
      </c>
      <c r="N18" t="s">
        <v>268</v>
      </c>
      <c r="O18">
        <v>1471</v>
      </c>
      <c r="P18" t="s">
        <v>267</v>
      </c>
      <c r="Q18" t="s">
        <v>268</v>
      </c>
      <c r="R18" t="s">
        <v>284</v>
      </c>
      <c r="S18" s="30">
        <v>-18.16</v>
      </c>
      <c r="U18" s="30">
        <v>13</v>
      </c>
      <c r="IF18">
        <v>1471</v>
      </c>
      <c r="IG18" t="s">
        <v>267</v>
      </c>
      <c r="IH18" t="s">
        <v>270</v>
      </c>
      <c r="IK18">
        <v>-2</v>
      </c>
      <c r="IL18" t="s">
        <v>271</v>
      </c>
      <c r="IM18" t="s">
        <v>272</v>
      </c>
      <c r="IN18" t="s">
        <v>385</v>
      </c>
      <c r="IP18" t="s">
        <v>388</v>
      </c>
    </row>
    <row r="19" spans="1:250" x14ac:dyDescent="0.25">
      <c r="A19">
        <v>522</v>
      </c>
      <c r="B19">
        <v>11467520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417</v>
      </c>
      <c r="J19" t="s">
        <v>311</v>
      </c>
      <c r="K19" t="s">
        <v>312</v>
      </c>
      <c r="L19">
        <v>1471</v>
      </c>
      <c r="M19" t="s">
        <v>267</v>
      </c>
      <c r="N19" t="s">
        <v>268</v>
      </c>
      <c r="O19">
        <v>1471</v>
      </c>
      <c r="P19" t="s">
        <v>267</v>
      </c>
      <c r="Q19" t="s">
        <v>268</v>
      </c>
      <c r="R19" t="s">
        <v>284</v>
      </c>
      <c r="S19" s="30">
        <v>-11.42</v>
      </c>
      <c r="U19" s="30">
        <v>13</v>
      </c>
      <c r="IF19">
        <v>1471</v>
      </c>
      <c r="IG19" t="s">
        <v>267</v>
      </c>
      <c r="IH19" t="s">
        <v>270</v>
      </c>
      <c r="IK19">
        <v>-2</v>
      </c>
      <c r="IL19" t="s">
        <v>271</v>
      </c>
      <c r="IM19" t="s">
        <v>272</v>
      </c>
      <c r="IN19" t="s">
        <v>385</v>
      </c>
      <c r="IP19" t="s">
        <v>388</v>
      </c>
    </row>
    <row r="20" spans="1:250" x14ac:dyDescent="0.25">
      <c r="A20">
        <v>523</v>
      </c>
      <c r="B20">
        <v>11467520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383</v>
      </c>
      <c r="K20" t="s">
        <v>384</v>
      </c>
      <c r="L20">
        <v>22342</v>
      </c>
      <c r="M20" t="s">
        <v>302</v>
      </c>
      <c r="N20" t="s">
        <v>303</v>
      </c>
      <c r="O20">
        <v>22342</v>
      </c>
      <c r="P20" t="s">
        <v>302</v>
      </c>
      <c r="Q20" t="s">
        <v>303</v>
      </c>
      <c r="R20" t="s">
        <v>285</v>
      </c>
      <c r="S20" s="30">
        <v>1804.54</v>
      </c>
      <c r="U20" s="30">
        <v>14</v>
      </c>
      <c r="IF20">
        <v>22342</v>
      </c>
      <c r="IG20" t="s">
        <v>302</v>
      </c>
      <c r="IH20" t="s">
        <v>270</v>
      </c>
      <c r="IK20">
        <v>-2</v>
      </c>
      <c r="IL20" t="s">
        <v>271</v>
      </c>
      <c r="IM20" t="s">
        <v>272</v>
      </c>
      <c r="IN20" t="s">
        <v>385</v>
      </c>
      <c r="IP20" t="s">
        <v>386</v>
      </c>
    </row>
    <row r="21" spans="1:250" x14ac:dyDescent="0.25">
      <c r="A21">
        <v>524</v>
      </c>
      <c r="B21">
        <v>11467520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381</v>
      </c>
      <c r="K21" t="s">
        <v>382</v>
      </c>
      <c r="L21">
        <v>22342</v>
      </c>
      <c r="M21" t="s">
        <v>302</v>
      </c>
      <c r="N21" t="s">
        <v>303</v>
      </c>
      <c r="O21">
        <v>22342</v>
      </c>
      <c r="P21" t="s">
        <v>302</v>
      </c>
      <c r="Q21" t="s">
        <v>303</v>
      </c>
      <c r="R21" t="s">
        <v>285</v>
      </c>
      <c r="S21" s="30">
        <v>-12.02</v>
      </c>
      <c r="U21" s="30">
        <v>14</v>
      </c>
      <c r="IF21">
        <v>22342</v>
      </c>
      <c r="IG21" t="s">
        <v>302</v>
      </c>
      <c r="IH21" t="s">
        <v>270</v>
      </c>
      <c r="IK21">
        <v>-2</v>
      </c>
      <c r="IL21" t="s">
        <v>271</v>
      </c>
      <c r="IM21" t="s">
        <v>272</v>
      </c>
      <c r="IN21" t="s">
        <v>385</v>
      </c>
      <c r="IP21" t="s">
        <v>386</v>
      </c>
    </row>
    <row r="22" spans="1:250" x14ac:dyDescent="0.25">
      <c r="A22">
        <v>525</v>
      </c>
      <c r="B22">
        <v>11467520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305</v>
      </c>
      <c r="K22" t="s">
        <v>306</v>
      </c>
      <c r="L22">
        <v>22342</v>
      </c>
      <c r="M22" t="s">
        <v>302</v>
      </c>
      <c r="N22" t="s">
        <v>303</v>
      </c>
      <c r="O22">
        <v>22342</v>
      </c>
      <c r="P22" t="s">
        <v>302</v>
      </c>
      <c r="Q22" t="s">
        <v>303</v>
      </c>
      <c r="R22" t="s">
        <v>285</v>
      </c>
      <c r="S22" s="30">
        <v>2269.86</v>
      </c>
      <c r="U22" s="30">
        <v>14</v>
      </c>
      <c r="IF22">
        <v>22342</v>
      </c>
      <c r="IG22" t="s">
        <v>302</v>
      </c>
      <c r="IH22" t="s">
        <v>270</v>
      </c>
      <c r="IK22">
        <v>-2</v>
      </c>
      <c r="IL22" t="s">
        <v>271</v>
      </c>
      <c r="IM22" t="s">
        <v>272</v>
      </c>
      <c r="IN22" t="s">
        <v>385</v>
      </c>
      <c r="IP22" t="s">
        <v>386</v>
      </c>
    </row>
    <row r="23" spans="1:250" x14ac:dyDescent="0.25">
      <c r="A23">
        <v>526</v>
      </c>
      <c r="B23">
        <v>11467520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307</v>
      </c>
      <c r="K23" t="s">
        <v>308</v>
      </c>
      <c r="L23">
        <v>22342</v>
      </c>
      <c r="M23" t="s">
        <v>302</v>
      </c>
      <c r="N23" t="s">
        <v>303</v>
      </c>
      <c r="O23">
        <v>22342</v>
      </c>
      <c r="P23" t="s">
        <v>302</v>
      </c>
      <c r="Q23" t="s">
        <v>303</v>
      </c>
      <c r="R23" t="s">
        <v>285</v>
      </c>
      <c r="S23" s="30">
        <v>906.26</v>
      </c>
      <c r="U23" s="30">
        <v>14</v>
      </c>
      <c r="IF23">
        <v>22342</v>
      </c>
      <c r="IG23" t="s">
        <v>302</v>
      </c>
      <c r="IH23" t="s">
        <v>270</v>
      </c>
      <c r="IK23">
        <v>-2</v>
      </c>
      <c r="IL23" t="s">
        <v>271</v>
      </c>
      <c r="IM23" t="s">
        <v>272</v>
      </c>
      <c r="IN23" t="s">
        <v>385</v>
      </c>
      <c r="IP23" t="s">
        <v>386</v>
      </c>
    </row>
    <row r="24" spans="1:250" x14ac:dyDescent="0.25">
      <c r="A24">
        <v>527</v>
      </c>
      <c r="B24">
        <v>11467520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309</v>
      </c>
      <c r="K24" t="s">
        <v>310</v>
      </c>
      <c r="L24">
        <v>22342</v>
      </c>
      <c r="M24" t="s">
        <v>302</v>
      </c>
      <c r="N24" t="s">
        <v>303</v>
      </c>
      <c r="O24">
        <v>22342</v>
      </c>
      <c r="P24" t="s">
        <v>302</v>
      </c>
      <c r="Q24" t="s">
        <v>303</v>
      </c>
      <c r="R24" t="s">
        <v>285</v>
      </c>
      <c r="S24" s="30">
        <v>1907.03</v>
      </c>
      <c r="U24" s="30">
        <v>14</v>
      </c>
      <c r="IF24">
        <v>22342</v>
      </c>
      <c r="IG24" t="s">
        <v>302</v>
      </c>
      <c r="IH24" t="s">
        <v>270</v>
      </c>
      <c r="IK24">
        <v>-2</v>
      </c>
      <c r="IL24" t="s">
        <v>271</v>
      </c>
      <c r="IM24" t="s">
        <v>272</v>
      </c>
      <c r="IN24" t="s">
        <v>385</v>
      </c>
      <c r="IP24" t="s">
        <v>386</v>
      </c>
    </row>
    <row r="25" spans="1:250" x14ac:dyDescent="0.25">
      <c r="A25">
        <v>528</v>
      </c>
      <c r="B25">
        <v>11467520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311</v>
      </c>
      <c r="K25" t="s">
        <v>312</v>
      </c>
      <c r="L25">
        <v>22342</v>
      </c>
      <c r="M25" t="s">
        <v>302</v>
      </c>
      <c r="N25" t="s">
        <v>303</v>
      </c>
      <c r="O25">
        <v>22342</v>
      </c>
      <c r="P25" t="s">
        <v>302</v>
      </c>
      <c r="Q25" t="s">
        <v>303</v>
      </c>
      <c r="R25" t="s">
        <v>285</v>
      </c>
      <c r="S25" s="30">
        <v>749.57</v>
      </c>
      <c r="U25" s="30">
        <v>14</v>
      </c>
      <c r="IF25">
        <v>22342</v>
      </c>
      <c r="IG25" t="s">
        <v>302</v>
      </c>
      <c r="IH25" t="s">
        <v>270</v>
      </c>
      <c r="IK25">
        <v>-2</v>
      </c>
      <c r="IL25" t="s">
        <v>271</v>
      </c>
      <c r="IM25" t="s">
        <v>272</v>
      </c>
      <c r="IN25" t="s">
        <v>385</v>
      </c>
      <c r="IP25" t="s">
        <v>386</v>
      </c>
    </row>
    <row r="26" spans="1:250" x14ac:dyDescent="0.25">
      <c r="A26">
        <v>529</v>
      </c>
      <c r="B26">
        <v>11467520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434</v>
      </c>
      <c r="J26" t="s">
        <v>383</v>
      </c>
      <c r="K26" t="s">
        <v>384</v>
      </c>
      <c r="L26">
        <v>1736</v>
      </c>
      <c r="M26" t="s">
        <v>273</v>
      </c>
      <c r="N26" t="s">
        <v>274</v>
      </c>
      <c r="O26">
        <v>1736</v>
      </c>
      <c r="P26" t="s">
        <v>273</v>
      </c>
      <c r="Q26" t="s">
        <v>274</v>
      </c>
      <c r="R26" t="s">
        <v>285</v>
      </c>
      <c r="S26" s="30">
        <v>2054.77</v>
      </c>
      <c r="U26" s="30">
        <v>14</v>
      </c>
      <c r="IF26">
        <v>1736</v>
      </c>
      <c r="IG26" t="s">
        <v>273</v>
      </c>
      <c r="IH26" t="s">
        <v>270</v>
      </c>
      <c r="IK26">
        <v>-2</v>
      </c>
      <c r="IL26" t="s">
        <v>271</v>
      </c>
      <c r="IM26" t="s">
        <v>272</v>
      </c>
      <c r="IN26" t="s">
        <v>385</v>
      </c>
      <c r="IP26" t="s">
        <v>387</v>
      </c>
    </row>
    <row r="27" spans="1:250" x14ac:dyDescent="0.25">
      <c r="A27">
        <v>530</v>
      </c>
      <c r="B27">
        <v>11467520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430</v>
      </c>
      <c r="J27" t="s">
        <v>381</v>
      </c>
      <c r="K27" t="s">
        <v>382</v>
      </c>
      <c r="L27">
        <v>1736</v>
      </c>
      <c r="M27" t="s">
        <v>273</v>
      </c>
      <c r="N27" t="s">
        <v>274</v>
      </c>
      <c r="O27">
        <v>1736</v>
      </c>
      <c r="P27" t="s">
        <v>273</v>
      </c>
      <c r="Q27" t="s">
        <v>274</v>
      </c>
      <c r="R27" t="s">
        <v>285</v>
      </c>
      <c r="S27" s="30">
        <v>-13.74</v>
      </c>
      <c r="U27" s="30">
        <v>14</v>
      </c>
      <c r="IF27">
        <v>1736</v>
      </c>
      <c r="IG27" t="s">
        <v>273</v>
      </c>
      <c r="IH27" t="s">
        <v>270</v>
      </c>
      <c r="IK27">
        <v>-2</v>
      </c>
      <c r="IL27" t="s">
        <v>271</v>
      </c>
      <c r="IM27" t="s">
        <v>272</v>
      </c>
      <c r="IN27" t="s">
        <v>385</v>
      </c>
      <c r="IP27" t="s">
        <v>387</v>
      </c>
    </row>
    <row r="28" spans="1:250" x14ac:dyDescent="0.25">
      <c r="A28">
        <v>531</v>
      </c>
      <c r="B28">
        <v>11467520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428</v>
      </c>
      <c r="J28" t="s">
        <v>305</v>
      </c>
      <c r="K28" t="s">
        <v>306</v>
      </c>
      <c r="L28">
        <v>1736</v>
      </c>
      <c r="M28" t="s">
        <v>273</v>
      </c>
      <c r="N28" t="s">
        <v>274</v>
      </c>
      <c r="O28">
        <v>1736</v>
      </c>
      <c r="P28" t="s">
        <v>273</v>
      </c>
      <c r="Q28" t="s">
        <v>274</v>
      </c>
      <c r="R28" t="s">
        <v>285</v>
      </c>
      <c r="S28" s="30">
        <v>2575.3000000000002</v>
      </c>
      <c r="U28" s="30">
        <v>14</v>
      </c>
      <c r="IF28">
        <v>1736</v>
      </c>
      <c r="IG28" t="s">
        <v>273</v>
      </c>
      <c r="IH28" t="s">
        <v>270</v>
      </c>
      <c r="IK28">
        <v>-2</v>
      </c>
      <c r="IL28" t="s">
        <v>271</v>
      </c>
      <c r="IM28" t="s">
        <v>272</v>
      </c>
      <c r="IN28" t="s">
        <v>385</v>
      </c>
      <c r="IP28" t="s">
        <v>387</v>
      </c>
    </row>
    <row r="29" spans="1:250" x14ac:dyDescent="0.25">
      <c r="A29">
        <v>532</v>
      </c>
      <c r="B29">
        <v>11467520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423</v>
      </c>
      <c r="J29" t="s">
        <v>307</v>
      </c>
      <c r="K29" t="s">
        <v>308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285</v>
      </c>
      <c r="S29" s="30">
        <v>1024.74</v>
      </c>
      <c r="U29" s="30">
        <v>14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385</v>
      </c>
      <c r="IP29" t="s">
        <v>387</v>
      </c>
    </row>
    <row r="30" spans="1:250" x14ac:dyDescent="0.25">
      <c r="A30">
        <v>533</v>
      </c>
      <c r="B30">
        <v>11467520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421</v>
      </c>
      <c r="J30" t="s">
        <v>309</v>
      </c>
      <c r="K30" t="s">
        <v>310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285</v>
      </c>
      <c r="S30" s="30">
        <v>2156.31</v>
      </c>
      <c r="U30" s="30">
        <v>14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385</v>
      </c>
      <c r="IP30" t="s">
        <v>387</v>
      </c>
    </row>
    <row r="31" spans="1:250" x14ac:dyDescent="0.25">
      <c r="A31">
        <v>534</v>
      </c>
      <c r="B31">
        <v>11467520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417</v>
      </c>
      <c r="J31" t="s">
        <v>311</v>
      </c>
      <c r="K31" t="s">
        <v>312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285</v>
      </c>
      <c r="S31" s="30">
        <v>844.09</v>
      </c>
      <c r="U31" s="30">
        <v>14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385</v>
      </c>
      <c r="IP31" t="s">
        <v>387</v>
      </c>
    </row>
    <row r="32" spans="1:250" x14ac:dyDescent="0.25">
      <c r="A32">
        <v>535</v>
      </c>
      <c r="B32">
        <v>11467520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383</v>
      </c>
      <c r="K32" t="s">
        <v>384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285</v>
      </c>
      <c r="S32" s="30">
        <v>8.9499999999999993</v>
      </c>
      <c r="U32" s="30">
        <v>14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385</v>
      </c>
      <c r="IP32" t="s">
        <v>388</v>
      </c>
    </row>
    <row r="33" spans="1:250" x14ac:dyDescent="0.25">
      <c r="A33">
        <v>536</v>
      </c>
      <c r="B33">
        <v>11467520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381</v>
      </c>
      <c r="K33" t="s">
        <v>382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285</v>
      </c>
      <c r="S33" s="30">
        <v>-0.12</v>
      </c>
      <c r="U33" s="30">
        <v>14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385</v>
      </c>
      <c r="IP33" t="s">
        <v>388</v>
      </c>
    </row>
    <row r="34" spans="1:250" x14ac:dyDescent="0.25">
      <c r="A34">
        <v>537</v>
      </c>
      <c r="B34">
        <v>11467520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305</v>
      </c>
      <c r="K34" t="s">
        <v>306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285</v>
      </c>
      <c r="S34" s="30">
        <v>19.41</v>
      </c>
      <c r="U34" s="30">
        <v>14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385</v>
      </c>
      <c r="IP34" t="s">
        <v>388</v>
      </c>
    </row>
    <row r="35" spans="1:250" x14ac:dyDescent="0.25">
      <c r="A35">
        <v>538</v>
      </c>
      <c r="B35">
        <v>11467520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307</v>
      </c>
      <c r="K35" t="s">
        <v>308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285</v>
      </c>
      <c r="S35" s="30">
        <v>7.73</v>
      </c>
      <c r="U35" s="30">
        <v>14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385</v>
      </c>
      <c r="IP35" t="s">
        <v>388</v>
      </c>
    </row>
    <row r="36" spans="1:250" x14ac:dyDescent="0.25">
      <c r="A36">
        <v>539</v>
      </c>
      <c r="B36">
        <v>11467520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309</v>
      </c>
      <c r="K36" t="s">
        <v>310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285</v>
      </c>
      <c r="S36" s="30">
        <v>16.25</v>
      </c>
      <c r="U36" s="30">
        <v>14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385</v>
      </c>
      <c r="IP36" t="s">
        <v>388</v>
      </c>
    </row>
    <row r="37" spans="1:250" x14ac:dyDescent="0.25">
      <c r="A37">
        <v>540</v>
      </c>
      <c r="B37">
        <v>11467520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311</v>
      </c>
      <c r="K37" t="s">
        <v>312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285</v>
      </c>
      <c r="S37" s="30">
        <v>6.36</v>
      </c>
      <c r="U37" s="30">
        <v>14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385</v>
      </c>
      <c r="IP37" t="s">
        <v>388</v>
      </c>
    </row>
    <row r="38" spans="1:250" x14ac:dyDescent="0.25">
      <c r="S38" s="30"/>
      <c r="U38" s="30"/>
    </row>
    <row r="39" spans="1:250" x14ac:dyDescent="0.25">
      <c r="S39" s="30"/>
      <c r="U39" s="30"/>
    </row>
    <row r="40" spans="1:250" x14ac:dyDescent="0.25">
      <c r="S40" s="30"/>
      <c r="U40" s="30"/>
    </row>
    <row r="41" spans="1:250" x14ac:dyDescent="0.25">
      <c r="S41" s="30"/>
      <c r="U41" s="30"/>
    </row>
    <row r="42" spans="1:250" x14ac:dyDescent="0.25">
      <c r="S42" s="30"/>
      <c r="U42" s="30"/>
    </row>
    <row r="43" spans="1:250" x14ac:dyDescent="0.25">
      <c r="S43" s="30"/>
      <c r="U43" s="30"/>
    </row>
    <row r="44" spans="1:250" x14ac:dyDescent="0.25">
      <c r="S44" s="30"/>
      <c r="U44" s="30"/>
    </row>
    <row r="45" spans="1:250" x14ac:dyDescent="0.25">
      <c r="S45" s="30"/>
      <c r="U45" s="30"/>
    </row>
    <row r="46" spans="1:250" x14ac:dyDescent="0.25">
      <c r="S46" s="30"/>
      <c r="U46" s="30"/>
    </row>
    <row r="47" spans="1:250" x14ac:dyDescent="0.25">
      <c r="S47" s="30"/>
      <c r="U47" s="30"/>
    </row>
    <row r="48" spans="1:250" x14ac:dyDescent="0.25">
      <c r="S48" s="30"/>
      <c r="U48" s="30"/>
    </row>
    <row r="49" spans="19:21" x14ac:dyDescent="0.25">
      <c r="S49" s="30"/>
      <c r="U49" s="30"/>
    </row>
    <row r="50" spans="19:21" x14ac:dyDescent="0.25">
      <c r="S50" s="30"/>
      <c r="U50" s="30"/>
    </row>
    <row r="51" spans="19:21" x14ac:dyDescent="0.25">
      <c r="S51" s="30"/>
      <c r="U51" s="30"/>
    </row>
    <row r="52" spans="19:21" x14ac:dyDescent="0.25">
      <c r="S52" s="30"/>
      <c r="U52" s="30"/>
    </row>
    <row r="53" spans="19:21" x14ac:dyDescent="0.25">
      <c r="S53" s="30"/>
      <c r="U53" s="30"/>
    </row>
    <row r="54" spans="19:21" x14ac:dyDescent="0.25">
      <c r="S54" s="30"/>
      <c r="U54" s="30"/>
    </row>
    <row r="55" spans="19:21" x14ac:dyDescent="0.25">
      <c r="S55" s="30"/>
      <c r="U55" s="30"/>
    </row>
    <row r="56" spans="19:21" x14ac:dyDescent="0.25">
      <c r="S56" s="30"/>
      <c r="U56" s="30"/>
    </row>
    <row r="57" spans="19:21" x14ac:dyDescent="0.25">
      <c r="S57" s="30"/>
      <c r="U57" s="30"/>
    </row>
    <row r="58" spans="19:21" x14ac:dyDescent="0.25">
      <c r="S58" s="30"/>
      <c r="U58" s="30"/>
    </row>
    <row r="59" spans="19:21" x14ac:dyDescent="0.25">
      <c r="S59" s="30"/>
      <c r="U59" s="30"/>
    </row>
    <row r="60" spans="19:21" x14ac:dyDescent="0.25">
      <c r="S60" s="30"/>
      <c r="U60" s="30"/>
    </row>
    <row r="61" spans="19:21" x14ac:dyDescent="0.25">
      <c r="S61" s="30"/>
      <c r="U61" s="30"/>
    </row>
    <row r="62" spans="19:21" x14ac:dyDescent="0.25">
      <c r="S62" s="30"/>
      <c r="U62" s="30"/>
    </row>
    <row r="63" spans="19:21" x14ac:dyDescent="0.25">
      <c r="S63" s="30"/>
      <c r="U63" s="30"/>
    </row>
    <row r="64" spans="19:21" x14ac:dyDescent="0.25">
      <c r="S64" s="30"/>
      <c r="U64" s="30"/>
    </row>
    <row r="65" spans="19:21" x14ac:dyDescent="0.25">
      <c r="S65" s="30"/>
      <c r="U65" s="30"/>
    </row>
    <row r="66" spans="19:21" x14ac:dyDescent="0.25">
      <c r="S66" s="30"/>
      <c r="U66" s="30"/>
    </row>
    <row r="67" spans="19:21" x14ac:dyDescent="0.25">
      <c r="S67" s="30"/>
      <c r="U67" s="30"/>
    </row>
    <row r="68" spans="19:21" x14ac:dyDescent="0.25">
      <c r="S68" s="30"/>
      <c r="U68" s="30"/>
    </row>
    <row r="69" spans="19:21" x14ac:dyDescent="0.25">
      <c r="S69" s="30"/>
      <c r="U69" s="30"/>
    </row>
    <row r="70" spans="19:21" x14ac:dyDescent="0.25">
      <c r="S70" s="30"/>
      <c r="U70" s="30"/>
    </row>
    <row r="71" spans="19:21" x14ac:dyDescent="0.25">
      <c r="S71" s="30"/>
      <c r="U71" s="30"/>
    </row>
    <row r="72" spans="19:21" x14ac:dyDescent="0.25">
      <c r="S72" s="30"/>
      <c r="U72" s="30"/>
    </row>
    <row r="73" spans="19:21" x14ac:dyDescent="0.25">
      <c r="S73" s="30"/>
      <c r="U73" s="30"/>
    </row>
    <row r="74" spans="19:21" x14ac:dyDescent="0.25">
      <c r="S74" s="30"/>
      <c r="U74" s="30"/>
    </row>
    <row r="75" spans="19:21" x14ac:dyDescent="0.25">
      <c r="S75" s="30"/>
      <c r="U75" s="30"/>
    </row>
    <row r="76" spans="19:21" x14ac:dyDescent="0.25">
      <c r="S76" s="30"/>
      <c r="U76" s="30"/>
    </row>
    <row r="77" spans="19:21" x14ac:dyDescent="0.25">
      <c r="S77" s="30"/>
      <c r="U77" s="30"/>
    </row>
    <row r="78" spans="19:21" x14ac:dyDescent="0.25">
      <c r="S78" s="30"/>
      <c r="U78" s="30"/>
    </row>
    <row r="79" spans="19:21" x14ac:dyDescent="0.25">
      <c r="S79" s="30"/>
      <c r="U79" s="30"/>
    </row>
    <row r="80" spans="19:21" x14ac:dyDescent="0.25">
      <c r="S80" s="30"/>
      <c r="U80" s="30"/>
    </row>
    <row r="81" spans="19:21" x14ac:dyDescent="0.25">
      <c r="S81" s="30"/>
      <c r="U81" s="30"/>
    </row>
    <row r="82" spans="19:21" x14ac:dyDescent="0.25">
      <c r="S82" s="30"/>
      <c r="U82" s="30"/>
    </row>
    <row r="83" spans="19:21" x14ac:dyDescent="0.25">
      <c r="S83" s="30"/>
      <c r="U83" s="30"/>
    </row>
    <row r="84" spans="19:21" x14ac:dyDescent="0.25">
      <c r="S84" s="30"/>
      <c r="U84" s="30"/>
    </row>
    <row r="85" spans="19:21" x14ac:dyDescent="0.25">
      <c r="S85" s="30"/>
      <c r="U85" s="30"/>
    </row>
    <row r="86" spans="19:21" x14ac:dyDescent="0.25">
      <c r="S86" s="30"/>
      <c r="U86" s="30"/>
    </row>
    <row r="87" spans="19:21" x14ac:dyDescent="0.25">
      <c r="S87" s="30"/>
      <c r="U87" s="30"/>
    </row>
    <row r="88" spans="19:21" x14ac:dyDescent="0.25">
      <c r="S88" s="30"/>
      <c r="U88" s="30"/>
    </row>
    <row r="89" spans="19:21" x14ac:dyDescent="0.25">
      <c r="S89" s="30"/>
      <c r="U89" s="30"/>
    </row>
    <row r="90" spans="19:21" x14ac:dyDescent="0.25">
      <c r="S90" s="30"/>
      <c r="U90" s="30"/>
    </row>
    <row r="91" spans="19:21" x14ac:dyDescent="0.25">
      <c r="S91" s="30"/>
      <c r="U91" s="30"/>
    </row>
    <row r="92" spans="19:21" x14ac:dyDescent="0.25">
      <c r="S92" s="30"/>
      <c r="U92" s="30"/>
    </row>
    <row r="93" spans="19:21" x14ac:dyDescent="0.25">
      <c r="S93" s="30"/>
      <c r="U93" s="30"/>
    </row>
    <row r="94" spans="19:21" x14ac:dyDescent="0.25">
      <c r="S94" s="30"/>
      <c r="U94" s="30"/>
    </row>
    <row r="95" spans="19:21" x14ac:dyDescent="0.25">
      <c r="S95" s="30"/>
      <c r="U95" s="30"/>
    </row>
    <row r="96" spans="19:21" x14ac:dyDescent="0.25">
      <c r="S96" s="30"/>
      <c r="U96" s="30"/>
    </row>
    <row r="97" spans="19:21" x14ac:dyDescent="0.25">
      <c r="S97" s="30"/>
      <c r="U97" s="30"/>
    </row>
    <row r="98" spans="19:21" x14ac:dyDescent="0.25">
      <c r="S98" s="30"/>
      <c r="U98" s="30"/>
    </row>
    <row r="99" spans="19:21" x14ac:dyDescent="0.25">
      <c r="S99" s="30"/>
      <c r="U99" s="30"/>
    </row>
    <row r="100" spans="19:21" x14ac:dyDescent="0.25">
      <c r="S100" s="30"/>
      <c r="U100" s="30"/>
    </row>
    <row r="101" spans="19:21" x14ac:dyDescent="0.25">
      <c r="S101" s="30"/>
      <c r="U101" s="30"/>
    </row>
    <row r="102" spans="19:21" x14ac:dyDescent="0.25">
      <c r="S102" s="30"/>
      <c r="U102" s="30"/>
    </row>
    <row r="103" spans="19:21" x14ac:dyDescent="0.25">
      <c r="S103" s="30"/>
      <c r="U103" s="30"/>
    </row>
    <row r="104" spans="19:21" x14ac:dyDescent="0.25">
      <c r="S104" s="30"/>
      <c r="U104" s="30"/>
    </row>
    <row r="105" spans="19:21" x14ac:dyDescent="0.25">
      <c r="S105" s="30"/>
      <c r="U105" s="30"/>
    </row>
    <row r="106" spans="19:21" x14ac:dyDescent="0.25">
      <c r="S106" s="30"/>
      <c r="U106" s="30"/>
    </row>
    <row r="107" spans="19:21" x14ac:dyDescent="0.25">
      <c r="S107" s="30"/>
      <c r="U107" s="30"/>
    </row>
    <row r="108" spans="19:21" x14ac:dyDescent="0.25">
      <c r="S108" s="30"/>
      <c r="U108" s="30"/>
    </row>
    <row r="109" spans="19:21" x14ac:dyDescent="0.25">
      <c r="S109" s="30"/>
      <c r="U109" s="30"/>
    </row>
    <row r="110" spans="19:21" x14ac:dyDescent="0.25">
      <c r="S110" s="30"/>
      <c r="U110" s="30"/>
    </row>
    <row r="111" spans="19:21" x14ac:dyDescent="0.25">
      <c r="S111" s="30"/>
      <c r="U111" s="30"/>
    </row>
    <row r="112" spans="19:21" x14ac:dyDescent="0.25">
      <c r="S112" s="30"/>
      <c r="U112" s="30"/>
    </row>
    <row r="113" spans="19:21" x14ac:dyDescent="0.25">
      <c r="S113" s="30"/>
      <c r="U113" s="30"/>
    </row>
    <row r="114" spans="19:21" x14ac:dyDescent="0.25">
      <c r="S114" s="30"/>
      <c r="U114" s="30"/>
    </row>
    <row r="115" spans="19:21" x14ac:dyDescent="0.25">
      <c r="S115" s="30"/>
      <c r="U115" s="30"/>
    </row>
    <row r="116" spans="19:21" x14ac:dyDescent="0.25">
      <c r="S116" s="30"/>
      <c r="U116" s="30"/>
    </row>
    <row r="117" spans="19:21" x14ac:dyDescent="0.25">
      <c r="S117" s="30"/>
      <c r="U117" s="30"/>
    </row>
    <row r="118" spans="19:21" x14ac:dyDescent="0.25">
      <c r="S118" s="30"/>
      <c r="U118" s="30"/>
    </row>
    <row r="119" spans="19:21" x14ac:dyDescent="0.25">
      <c r="S119" s="30"/>
      <c r="U119" s="30"/>
    </row>
    <row r="120" spans="19:21" x14ac:dyDescent="0.25">
      <c r="S120" s="30"/>
      <c r="U120" s="30"/>
    </row>
    <row r="121" spans="19:21" x14ac:dyDescent="0.25">
      <c r="S121" s="30"/>
      <c r="U121" s="30"/>
    </row>
    <row r="122" spans="19:21" x14ac:dyDescent="0.25">
      <c r="S122" s="30"/>
      <c r="U122" s="30"/>
    </row>
    <row r="123" spans="19:21" x14ac:dyDescent="0.25">
      <c r="S123" s="30"/>
      <c r="U123" s="30"/>
    </row>
    <row r="124" spans="19:21" x14ac:dyDescent="0.25">
      <c r="S124" s="30"/>
      <c r="U124" s="30"/>
    </row>
    <row r="125" spans="19:21" x14ac:dyDescent="0.25">
      <c r="S125" s="30"/>
      <c r="U125" s="30"/>
    </row>
    <row r="126" spans="19:21" x14ac:dyDescent="0.25">
      <c r="S126" s="30"/>
      <c r="U126" s="30"/>
    </row>
    <row r="127" spans="19:21" x14ac:dyDescent="0.25">
      <c r="S127" s="30"/>
      <c r="U127" s="30"/>
    </row>
    <row r="128" spans="19:21" x14ac:dyDescent="0.25">
      <c r="S128" s="30"/>
      <c r="U128" s="30"/>
    </row>
    <row r="129" spans="19:21" x14ac:dyDescent="0.25">
      <c r="S129" s="30"/>
      <c r="U129" s="30"/>
    </row>
    <row r="130" spans="19:21" x14ac:dyDescent="0.25">
      <c r="S130" s="30"/>
      <c r="U130" s="30"/>
    </row>
    <row r="131" spans="19:21" x14ac:dyDescent="0.25">
      <c r="S131" s="30"/>
      <c r="U131" s="30"/>
    </row>
    <row r="132" spans="19:21" x14ac:dyDescent="0.25">
      <c r="S132" s="30"/>
      <c r="U132" s="30"/>
    </row>
    <row r="133" spans="19:21" x14ac:dyDescent="0.25">
      <c r="S133" s="30"/>
      <c r="U133" s="30"/>
    </row>
    <row r="134" spans="19:21" x14ac:dyDescent="0.25">
      <c r="S134" s="30"/>
      <c r="U134" s="30"/>
    </row>
    <row r="135" spans="19:21" x14ac:dyDescent="0.25">
      <c r="S135" s="30"/>
      <c r="U135" s="30"/>
    </row>
    <row r="136" spans="19:21" x14ac:dyDescent="0.25">
      <c r="S136" s="30"/>
      <c r="U136" s="30"/>
    </row>
    <row r="137" spans="19:21" x14ac:dyDescent="0.25">
      <c r="S137" s="30"/>
      <c r="U137" s="30"/>
    </row>
    <row r="138" spans="19:21" x14ac:dyDescent="0.25">
      <c r="S138" s="30"/>
      <c r="U138" s="30"/>
    </row>
    <row r="139" spans="19:21" x14ac:dyDescent="0.25">
      <c r="S139" s="30"/>
      <c r="U139" s="30"/>
    </row>
    <row r="140" spans="19:21" x14ac:dyDescent="0.25">
      <c r="S140" s="30"/>
      <c r="U140" s="30"/>
    </row>
    <row r="141" spans="19:21" x14ac:dyDescent="0.25">
      <c r="S141" s="30"/>
      <c r="U141" s="30"/>
    </row>
    <row r="142" spans="19:21" x14ac:dyDescent="0.25">
      <c r="S142" s="30"/>
      <c r="U142" s="30"/>
    </row>
    <row r="143" spans="19:21" x14ac:dyDescent="0.25">
      <c r="S143" s="30"/>
      <c r="U143" s="30"/>
    </row>
    <row r="144" spans="19:21" x14ac:dyDescent="0.25">
      <c r="S144" s="30"/>
      <c r="U144" s="30"/>
    </row>
    <row r="145" spans="19:21" x14ac:dyDescent="0.25">
      <c r="S145" s="30"/>
      <c r="U145" s="30"/>
    </row>
    <row r="146" spans="19:21" x14ac:dyDescent="0.25">
      <c r="S146" s="30"/>
      <c r="U146" s="30"/>
    </row>
    <row r="147" spans="19:21" x14ac:dyDescent="0.25">
      <c r="S147" s="30"/>
      <c r="U147" s="30"/>
    </row>
    <row r="148" spans="19:21" x14ac:dyDescent="0.25">
      <c r="S148" s="30"/>
      <c r="U148" s="30"/>
    </row>
    <row r="149" spans="19:21" x14ac:dyDescent="0.25">
      <c r="S149" s="30"/>
      <c r="U149" s="30"/>
    </row>
    <row r="150" spans="19:21" x14ac:dyDescent="0.25">
      <c r="S150" s="30"/>
      <c r="U150" s="30"/>
    </row>
    <row r="151" spans="19:21" x14ac:dyDescent="0.25">
      <c r="S151" s="30"/>
      <c r="U151" s="30"/>
    </row>
    <row r="152" spans="19:21" x14ac:dyDescent="0.25">
      <c r="S152" s="30"/>
      <c r="U152" s="30"/>
    </row>
    <row r="153" spans="19:21" x14ac:dyDescent="0.25">
      <c r="S153" s="30"/>
      <c r="U153" s="30"/>
    </row>
    <row r="154" spans="19:21" x14ac:dyDescent="0.25">
      <c r="S154" s="30"/>
      <c r="U154" s="30"/>
    </row>
    <row r="155" spans="19:21" x14ac:dyDescent="0.25">
      <c r="S155" s="30"/>
      <c r="U155" s="30"/>
    </row>
    <row r="156" spans="19:21" x14ac:dyDescent="0.25">
      <c r="S156" s="30"/>
      <c r="U156" s="30"/>
    </row>
    <row r="157" spans="19:21" x14ac:dyDescent="0.25">
      <c r="S157" s="30"/>
      <c r="U157" s="30"/>
    </row>
    <row r="158" spans="19:21" x14ac:dyDescent="0.25">
      <c r="S158" s="30"/>
      <c r="U158" s="30"/>
    </row>
    <row r="159" spans="19:21" x14ac:dyDescent="0.25">
      <c r="S159" s="30"/>
      <c r="U159" s="30"/>
    </row>
    <row r="160" spans="19:21" x14ac:dyDescent="0.25">
      <c r="S160" s="30"/>
      <c r="U160" s="30"/>
    </row>
    <row r="161" spans="19:21" x14ac:dyDescent="0.25">
      <c r="S161" s="30"/>
      <c r="U161" s="30"/>
    </row>
    <row r="162" spans="19:21" x14ac:dyDescent="0.25">
      <c r="S162" s="30"/>
      <c r="U162" s="30"/>
    </row>
    <row r="163" spans="19:21" x14ac:dyDescent="0.25">
      <c r="S163" s="30"/>
      <c r="U163" s="30"/>
    </row>
    <row r="164" spans="19:21" x14ac:dyDescent="0.25">
      <c r="S164" s="30"/>
      <c r="U164" s="30"/>
    </row>
    <row r="165" spans="19:21" x14ac:dyDescent="0.25">
      <c r="S165" s="30"/>
      <c r="U165" s="30"/>
    </row>
    <row r="166" spans="19:21" x14ac:dyDescent="0.25">
      <c r="S166" s="30"/>
      <c r="U166" s="30"/>
    </row>
    <row r="167" spans="19:21" x14ac:dyDescent="0.25">
      <c r="S167" s="30"/>
      <c r="U167" s="30"/>
    </row>
    <row r="168" spans="19:21" x14ac:dyDescent="0.25">
      <c r="S168" s="30"/>
      <c r="U168" s="30"/>
    </row>
    <row r="169" spans="19:21" x14ac:dyDescent="0.25">
      <c r="S169" s="30"/>
      <c r="U169" s="30"/>
    </row>
    <row r="170" spans="19:21" x14ac:dyDescent="0.25">
      <c r="S170" s="30"/>
      <c r="U170" s="30"/>
    </row>
    <row r="171" spans="19:21" x14ac:dyDescent="0.25">
      <c r="S171" s="30"/>
      <c r="U171" s="30"/>
    </row>
    <row r="172" spans="19:21" x14ac:dyDescent="0.25">
      <c r="S172" s="30"/>
      <c r="U172" s="30"/>
    </row>
    <row r="173" spans="19:21" x14ac:dyDescent="0.25">
      <c r="S173" s="30"/>
      <c r="U173" s="30"/>
    </row>
    <row r="174" spans="19:21" x14ac:dyDescent="0.25">
      <c r="S174" s="30"/>
      <c r="U174" s="30"/>
    </row>
    <row r="175" spans="19:21" x14ac:dyDescent="0.25">
      <c r="S175" s="30"/>
      <c r="U175" s="30"/>
    </row>
    <row r="176" spans="19:21" x14ac:dyDescent="0.25">
      <c r="S176" s="30"/>
      <c r="U176" s="30"/>
    </row>
    <row r="177" spans="19:21" x14ac:dyDescent="0.25">
      <c r="S177" s="30"/>
      <c r="U177" s="30"/>
    </row>
    <row r="178" spans="19:21" x14ac:dyDescent="0.25">
      <c r="S178" s="30"/>
      <c r="U178" s="30"/>
    </row>
    <row r="179" spans="19:21" x14ac:dyDescent="0.25">
      <c r="S179" s="30"/>
      <c r="U179" s="30"/>
    </row>
    <row r="180" spans="19:21" x14ac:dyDescent="0.25">
      <c r="S180" s="30"/>
      <c r="U180" s="30"/>
    </row>
    <row r="181" spans="19:21" x14ac:dyDescent="0.25">
      <c r="S181" s="30"/>
      <c r="U181" s="30"/>
    </row>
    <row r="182" spans="19:21" x14ac:dyDescent="0.25">
      <c r="S182" s="30"/>
      <c r="U182" s="30"/>
    </row>
    <row r="183" spans="19:21" x14ac:dyDescent="0.25">
      <c r="S183" s="30"/>
      <c r="U183" s="30"/>
    </row>
    <row r="184" spans="19:21" x14ac:dyDescent="0.25">
      <c r="S184" s="30"/>
      <c r="U184" s="30"/>
    </row>
    <row r="185" spans="19:21" x14ac:dyDescent="0.25">
      <c r="S185" s="30"/>
      <c r="U185" s="30"/>
    </row>
    <row r="186" spans="19:21" x14ac:dyDescent="0.25">
      <c r="S186" s="30"/>
      <c r="U186" s="30"/>
    </row>
    <row r="187" spans="19:21" x14ac:dyDescent="0.25">
      <c r="S187" s="30"/>
      <c r="U187" s="30"/>
    </row>
    <row r="188" spans="19:21" x14ac:dyDescent="0.25">
      <c r="S188" s="30"/>
      <c r="U188" s="30"/>
    </row>
    <row r="189" spans="19:21" x14ac:dyDescent="0.25">
      <c r="S189" s="30"/>
      <c r="U189" s="30"/>
    </row>
    <row r="190" spans="19:21" x14ac:dyDescent="0.25">
      <c r="S190" s="30"/>
      <c r="U190" s="30"/>
    </row>
    <row r="191" spans="19:21" x14ac:dyDescent="0.25">
      <c r="S191" s="30"/>
      <c r="U191" s="30"/>
    </row>
    <row r="192" spans="19:21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sqref="A1:IP73"/>
    </sheetView>
  </sheetViews>
  <sheetFormatPr defaultRowHeight="15" x14ac:dyDescent="0.25"/>
  <cols>
    <col min="11" max="11" width="28.28515625" bestFit="1" customWidth="1"/>
  </cols>
  <sheetData>
    <row r="1" spans="1:250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25">
      <c r="A2">
        <v>433</v>
      </c>
      <c r="B2">
        <v>11467520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434</v>
      </c>
      <c r="J2" t="s">
        <v>383</v>
      </c>
      <c r="K2" t="s">
        <v>384</v>
      </c>
      <c r="L2">
        <v>22342</v>
      </c>
      <c r="M2" t="s">
        <v>302</v>
      </c>
      <c r="N2" t="s">
        <v>303</v>
      </c>
      <c r="O2">
        <v>22342</v>
      </c>
      <c r="P2" t="s">
        <v>302</v>
      </c>
      <c r="Q2" t="s">
        <v>303</v>
      </c>
      <c r="R2" t="s">
        <v>269</v>
      </c>
      <c r="S2" s="30">
        <v>-303.89</v>
      </c>
      <c r="U2" s="30">
        <v>9</v>
      </c>
      <c r="IF2">
        <v>22342</v>
      </c>
      <c r="IG2" t="s">
        <v>302</v>
      </c>
      <c r="IH2" t="s">
        <v>270</v>
      </c>
      <c r="IK2">
        <v>-2</v>
      </c>
      <c r="IL2" t="s">
        <v>271</v>
      </c>
      <c r="IM2" t="s">
        <v>272</v>
      </c>
      <c r="IN2" t="s">
        <v>385</v>
      </c>
      <c r="IP2" t="s">
        <v>386</v>
      </c>
    </row>
    <row r="3" spans="1:250" x14ac:dyDescent="0.25">
      <c r="A3">
        <v>434</v>
      </c>
      <c r="B3">
        <v>11467520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430</v>
      </c>
      <c r="J3" t="s">
        <v>381</v>
      </c>
      <c r="K3" t="s">
        <v>382</v>
      </c>
      <c r="L3">
        <v>22342</v>
      </c>
      <c r="M3" t="s">
        <v>302</v>
      </c>
      <c r="N3" t="s">
        <v>303</v>
      </c>
      <c r="O3">
        <v>22342</v>
      </c>
      <c r="P3" t="s">
        <v>302</v>
      </c>
      <c r="Q3" t="s">
        <v>303</v>
      </c>
      <c r="R3" t="s">
        <v>269</v>
      </c>
      <c r="S3" s="30">
        <v>-140.05000000000001</v>
      </c>
      <c r="U3" s="30">
        <v>9</v>
      </c>
      <c r="IF3">
        <v>22342</v>
      </c>
      <c r="IG3" t="s">
        <v>302</v>
      </c>
      <c r="IH3" t="s">
        <v>270</v>
      </c>
      <c r="IK3">
        <v>-2</v>
      </c>
      <c r="IL3" t="s">
        <v>271</v>
      </c>
      <c r="IM3" t="s">
        <v>272</v>
      </c>
      <c r="IN3" t="s">
        <v>385</v>
      </c>
      <c r="IP3" t="s">
        <v>386</v>
      </c>
    </row>
    <row r="4" spans="1:250" x14ac:dyDescent="0.25">
      <c r="A4">
        <v>435</v>
      </c>
      <c r="B4">
        <v>11467520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428</v>
      </c>
      <c r="J4" t="s">
        <v>305</v>
      </c>
      <c r="K4" t="s">
        <v>306</v>
      </c>
      <c r="L4">
        <v>22342</v>
      </c>
      <c r="M4" t="s">
        <v>302</v>
      </c>
      <c r="N4" t="s">
        <v>303</v>
      </c>
      <c r="O4">
        <v>22342</v>
      </c>
      <c r="P4" t="s">
        <v>302</v>
      </c>
      <c r="Q4" t="s">
        <v>303</v>
      </c>
      <c r="R4" t="s">
        <v>269</v>
      </c>
      <c r="S4" s="30">
        <v>-295.67</v>
      </c>
      <c r="U4" s="30">
        <v>9</v>
      </c>
      <c r="IF4">
        <v>22342</v>
      </c>
      <c r="IG4" t="s">
        <v>302</v>
      </c>
      <c r="IH4" t="s">
        <v>270</v>
      </c>
      <c r="IK4">
        <v>-2</v>
      </c>
      <c r="IL4" t="s">
        <v>271</v>
      </c>
      <c r="IM4" t="s">
        <v>272</v>
      </c>
      <c r="IN4" t="s">
        <v>385</v>
      </c>
      <c r="IP4" t="s">
        <v>386</v>
      </c>
    </row>
    <row r="5" spans="1:250" x14ac:dyDescent="0.25">
      <c r="A5">
        <v>436</v>
      </c>
      <c r="B5">
        <v>11467520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423</v>
      </c>
      <c r="J5" t="s">
        <v>307</v>
      </c>
      <c r="K5" t="s">
        <v>308</v>
      </c>
      <c r="L5">
        <v>22342</v>
      </c>
      <c r="M5" t="s">
        <v>302</v>
      </c>
      <c r="N5" t="s">
        <v>303</v>
      </c>
      <c r="O5">
        <v>22342</v>
      </c>
      <c r="P5" t="s">
        <v>302</v>
      </c>
      <c r="Q5" t="s">
        <v>303</v>
      </c>
      <c r="R5" t="s">
        <v>269</v>
      </c>
      <c r="S5" s="30">
        <v>-236.9</v>
      </c>
      <c r="U5" s="30">
        <v>9</v>
      </c>
      <c r="IF5">
        <v>22342</v>
      </c>
      <c r="IG5" t="s">
        <v>302</v>
      </c>
      <c r="IH5" t="s">
        <v>270</v>
      </c>
      <c r="IK5">
        <v>-2</v>
      </c>
      <c r="IL5" t="s">
        <v>271</v>
      </c>
      <c r="IM5" t="s">
        <v>272</v>
      </c>
      <c r="IN5" t="s">
        <v>385</v>
      </c>
      <c r="IP5" t="s">
        <v>386</v>
      </c>
    </row>
    <row r="6" spans="1:250" x14ac:dyDescent="0.25">
      <c r="A6">
        <v>437</v>
      </c>
      <c r="B6">
        <v>11467520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421</v>
      </c>
      <c r="J6" t="s">
        <v>309</v>
      </c>
      <c r="K6" t="s">
        <v>310</v>
      </c>
      <c r="L6">
        <v>22342</v>
      </c>
      <c r="M6" t="s">
        <v>302</v>
      </c>
      <c r="N6" t="s">
        <v>303</v>
      </c>
      <c r="O6">
        <v>22342</v>
      </c>
      <c r="P6" t="s">
        <v>302</v>
      </c>
      <c r="Q6" t="s">
        <v>303</v>
      </c>
      <c r="R6" t="s">
        <v>269</v>
      </c>
      <c r="S6" s="30">
        <v>-500.13</v>
      </c>
      <c r="U6" s="30">
        <v>9</v>
      </c>
      <c r="IF6">
        <v>22342</v>
      </c>
      <c r="IG6" t="s">
        <v>302</v>
      </c>
      <c r="IH6" t="s">
        <v>270</v>
      </c>
      <c r="IK6">
        <v>-2</v>
      </c>
      <c r="IL6" t="s">
        <v>271</v>
      </c>
      <c r="IM6" t="s">
        <v>272</v>
      </c>
      <c r="IN6" t="s">
        <v>385</v>
      </c>
      <c r="IP6" t="s">
        <v>386</v>
      </c>
    </row>
    <row r="7" spans="1:250" x14ac:dyDescent="0.25">
      <c r="A7">
        <v>438</v>
      </c>
      <c r="B7">
        <v>11467520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417</v>
      </c>
      <c r="J7" t="s">
        <v>311</v>
      </c>
      <c r="K7" t="s">
        <v>312</v>
      </c>
      <c r="L7">
        <v>22342</v>
      </c>
      <c r="M7" t="s">
        <v>302</v>
      </c>
      <c r="N7" t="s">
        <v>303</v>
      </c>
      <c r="O7">
        <v>22342</v>
      </c>
      <c r="P7" t="s">
        <v>302</v>
      </c>
      <c r="Q7" t="s">
        <v>303</v>
      </c>
      <c r="R7" t="s">
        <v>269</v>
      </c>
      <c r="S7" s="30">
        <v>-310.77</v>
      </c>
      <c r="U7" s="30">
        <v>9</v>
      </c>
      <c r="IF7">
        <v>22342</v>
      </c>
      <c r="IG7" t="s">
        <v>302</v>
      </c>
      <c r="IH7" t="s">
        <v>270</v>
      </c>
      <c r="IK7">
        <v>-2</v>
      </c>
      <c r="IL7" t="s">
        <v>271</v>
      </c>
      <c r="IM7" t="s">
        <v>272</v>
      </c>
      <c r="IN7" t="s">
        <v>385</v>
      </c>
      <c r="IP7" t="s">
        <v>386</v>
      </c>
    </row>
    <row r="8" spans="1:250" x14ac:dyDescent="0.25">
      <c r="A8">
        <v>439</v>
      </c>
      <c r="B8">
        <v>11467520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434</v>
      </c>
      <c r="J8" t="s">
        <v>383</v>
      </c>
      <c r="K8" t="s">
        <v>384</v>
      </c>
      <c r="L8">
        <v>1736</v>
      </c>
      <c r="M8" t="s">
        <v>273</v>
      </c>
      <c r="N8" t="s">
        <v>274</v>
      </c>
      <c r="O8">
        <v>1736</v>
      </c>
      <c r="P8" t="s">
        <v>273</v>
      </c>
      <c r="Q8" t="s">
        <v>274</v>
      </c>
      <c r="R8" t="s">
        <v>269</v>
      </c>
      <c r="S8" s="30">
        <v>-346.02</v>
      </c>
      <c r="U8" s="30">
        <v>9</v>
      </c>
      <c r="IF8">
        <v>1736</v>
      </c>
      <c r="IG8" t="s">
        <v>273</v>
      </c>
      <c r="IH8" t="s">
        <v>270</v>
      </c>
      <c r="IK8">
        <v>-2</v>
      </c>
      <c r="IL8" t="s">
        <v>271</v>
      </c>
      <c r="IM8" t="s">
        <v>272</v>
      </c>
      <c r="IN8" t="s">
        <v>385</v>
      </c>
      <c r="IP8" t="s">
        <v>387</v>
      </c>
    </row>
    <row r="9" spans="1:250" x14ac:dyDescent="0.25">
      <c r="A9">
        <v>440</v>
      </c>
      <c r="B9">
        <v>11467520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430</v>
      </c>
      <c r="J9" t="s">
        <v>381</v>
      </c>
      <c r="K9" t="s">
        <v>382</v>
      </c>
      <c r="L9">
        <v>1736</v>
      </c>
      <c r="M9" t="s">
        <v>273</v>
      </c>
      <c r="N9" t="s">
        <v>274</v>
      </c>
      <c r="O9">
        <v>1736</v>
      </c>
      <c r="P9" t="s">
        <v>273</v>
      </c>
      <c r="Q9" t="s">
        <v>274</v>
      </c>
      <c r="R9" t="s">
        <v>269</v>
      </c>
      <c r="S9" s="30">
        <v>-158.9</v>
      </c>
      <c r="U9" s="30">
        <v>9</v>
      </c>
      <c r="IF9">
        <v>1736</v>
      </c>
      <c r="IG9" t="s">
        <v>273</v>
      </c>
      <c r="IH9" t="s">
        <v>270</v>
      </c>
      <c r="IK9">
        <v>-2</v>
      </c>
      <c r="IL9" t="s">
        <v>271</v>
      </c>
      <c r="IM9" t="s">
        <v>272</v>
      </c>
      <c r="IN9" t="s">
        <v>385</v>
      </c>
      <c r="IP9" t="s">
        <v>387</v>
      </c>
    </row>
    <row r="10" spans="1:250" x14ac:dyDescent="0.25">
      <c r="A10">
        <v>441</v>
      </c>
      <c r="B10">
        <v>11467520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428</v>
      </c>
      <c r="J10" t="s">
        <v>305</v>
      </c>
      <c r="K10" t="s">
        <v>306</v>
      </c>
      <c r="L10">
        <v>1736</v>
      </c>
      <c r="M10" t="s">
        <v>273</v>
      </c>
      <c r="N10" t="s">
        <v>274</v>
      </c>
      <c r="O10">
        <v>1736</v>
      </c>
      <c r="P10" t="s">
        <v>273</v>
      </c>
      <c r="Q10" t="s">
        <v>274</v>
      </c>
      <c r="R10" t="s">
        <v>269</v>
      </c>
      <c r="S10" s="30">
        <v>-335.45</v>
      </c>
      <c r="U10" s="30">
        <v>9</v>
      </c>
      <c r="IF10">
        <v>1736</v>
      </c>
      <c r="IG10" t="s">
        <v>273</v>
      </c>
      <c r="IH10" t="s">
        <v>270</v>
      </c>
      <c r="IK10">
        <v>-2</v>
      </c>
      <c r="IL10" t="s">
        <v>271</v>
      </c>
      <c r="IM10" t="s">
        <v>272</v>
      </c>
      <c r="IN10" t="s">
        <v>385</v>
      </c>
      <c r="IP10" t="s">
        <v>387</v>
      </c>
    </row>
    <row r="11" spans="1:250" x14ac:dyDescent="0.25">
      <c r="A11">
        <v>442</v>
      </c>
      <c r="B11">
        <v>11467520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423</v>
      </c>
      <c r="J11" t="s">
        <v>307</v>
      </c>
      <c r="K11" t="s">
        <v>308</v>
      </c>
      <c r="L11">
        <v>1736</v>
      </c>
      <c r="M11" t="s">
        <v>273</v>
      </c>
      <c r="N11" t="s">
        <v>274</v>
      </c>
      <c r="O11">
        <v>1736</v>
      </c>
      <c r="P11" t="s">
        <v>273</v>
      </c>
      <c r="Q11" t="s">
        <v>274</v>
      </c>
      <c r="R11" t="s">
        <v>269</v>
      </c>
      <c r="S11" s="30">
        <v>-267.87</v>
      </c>
      <c r="U11" s="30">
        <v>9</v>
      </c>
      <c r="IF11">
        <v>1736</v>
      </c>
      <c r="IG11" t="s">
        <v>273</v>
      </c>
      <c r="IH11" t="s">
        <v>270</v>
      </c>
      <c r="IK11">
        <v>-2</v>
      </c>
      <c r="IL11" t="s">
        <v>271</v>
      </c>
      <c r="IM11" t="s">
        <v>272</v>
      </c>
      <c r="IN11" t="s">
        <v>385</v>
      </c>
      <c r="IP11" t="s">
        <v>387</v>
      </c>
    </row>
    <row r="12" spans="1:250" x14ac:dyDescent="0.25">
      <c r="A12">
        <v>443</v>
      </c>
      <c r="B12">
        <v>11467520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421</v>
      </c>
      <c r="J12" t="s">
        <v>309</v>
      </c>
      <c r="K12" t="s">
        <v>310</v>
      </c>
      <c r="L12">
        <v>1736</v>
      </c>
      <c r="M12" t="s">
        <v>273</v>
      </c>
      <c r="N12" t="s">
        <v>274</v>
      </c>
      <c r="O12">
        <v>1736</v>
      </c>
      <c r="P12" t="s">
        <v>273</v>
      </c>
      <c r="Q12" t="s">
        <v>274</v>
      </c>
      <c r="R12" t="s">
        <v>269</v>
      </c>
      <c r="S12" s="30">
        <v>-565.5</v>
      </c>
      <c r="U12" s="30">
        <v>9</v>
      </c>
      <c r="IF12">
        <v>1736</v>
      </c>
      <c r="IG12" t="s">
        <v>273</v>
      </c>
      <c r="IH12" t="s">
        <v>270</v>
      </c>
      <c r="IK12">
        <v>-2</v>
      </c>
      <c r="IL12" t="s">
        <v>271</v>
      </c>
      <c r="IM12" t="s">
        <v>272</v>
      </c>
      <c r="IN12" t="s">
        <v>385</v>
      </c>
      <c r="IP12" t="s">
        <v>387</v>
      </c>
    </row>
    <row r="13" spans="1:250" x14ac:dyDescent="0.25">
      <c r="A13">
        <v>444</v>
      </c>
      <c r="B13">
        <v>11467520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417</v>
      </c>
      <c r="J13" t="s">
        <v>311</v>
      </c>
      <c r="K13" t="s">
        <v>312</v>
      </c>
      <c r="L13">
        <v>1736</v>
      </c>
      <c r="M13" t="s">
        <v>273</v>
      </c>
      <c r="N13" t="s">
        <v>274</v>
      </c>
      <c r="O13">
        <v>1736</v>
      </c>
      <c r="P13" t="s">
        <v>273</v>
      </c>
      <c r="Q13" t="s">
        <v>274</v>
      </c>
      <c r="R13" t="s">
        <v>269</v>
      </c>
      <c r="S13" s="30">
        <v>-349.95</v>
      </c>
      <c r="U13" s="30">
        <v>9</v>
      </c>
      <c r="IF13">
        <v>1736</v>
      </c>
      <c r="IG13" t="s">
        <v>273</v>
      </c>
      <c r="IH13" t="s">
        <v>270</v>
      </c>
      <c r="IK13">
        <v>-2</v>
      </c>
      <c r="IL13" t="s">
        <v>271</v>
      </c>
      <c r="IM13" t="s">
        <v>272</v>
      </c>
      <c r="IN13" t="s">
        <v>385</v>
      </c>
      <c r="IP13" t="s">
        <v>387</v>
      </c>
    </row>
    <row r="14" spans="1:250" x14ac:dyDescent="0.25">
      <c r="A14">
        <v>445</v>
      </c>
      <c r="B14">
        <v>11467520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434</v>
      </c>
      <c r="J14" t="s">
        <v>383</v>
      </c>
      <c r="K14" t="s">
        <v>384</v>
      </c>
      <c r="L14">
        <v>1471</v>
      </c>
      <c r="M14" t="s">
        <v>267</v>
      </c>
      <c r="N14" t="s">
        <v>268</v>
      </c>
      <c r="O14">
        <v>1471</v>
      </c>
      <c r="P14" t="s">
        <v>267</v>
      </c>
      <c r="Q14" t="s">
        <v>268</v>
      </c>
      <c r="R14" t="s">
        <v>269</v>
      </c>
      <c r="S14" s="30">
        <v>-1.51</v>
      </c>
      <c r="U14" s="30">
        <v>9</v>
      </c>
      <c r="IF14">
        <v>1471</v>
      </c>
      <c r="IG14" t="s">
        <v>267</v>
      </c>
      <c r="IH14" t="s">
        <v>270</v>
      </c>
      <c r="IK14">
        <v>-2</v>
      </c>
      <c r="IL14" t="s">
        <v>271</v>
      </c>
      <c r="IM14" t="s">
        <v>272</v>
      </c>
      <c r="IN14" t="s">
        <v>385</v>
      </c>
      <c r="IP14" t="s">
        <v>388</v>
      </c>
    </row>
    <row r="15" spans="1:250" x14ac:dyDescent="0.25">
      <c r="A15">
        <v>446</v>
      </c>
      <c r="B15">
        <v>11467520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430</v>
      </c>
      <c r="J15" t="s">
        <v>381</v>
      </c>
      <c r="K15" t="s">
        <v>382</v>
      </c>
      <c r="L15">
        <v>1471</v>
      </c>
      <c r="M15" t="s">
        <v>267</v>
      </c>
      <c r="N15" t="s">
        <v>268</v>
      </c>
      <c r="O15">
        <v>1471</v>
      </c>
      <c r="P15" t="s">
        <v>267</v>
      </c>
      <c r="Q15" t="s">
        <v>268</v>
      </c>
      <c r="R15" t="s">
        <v>269</v>
      </c>
      <c r="S15" s="30">
        <v>-1.2</v>
      </c>
      <c r="U15" s="30">
        <v>9</v>
      </c>
      <c r="IF15">
        <v>1471</v>
      </c>
      <c r="IG15" t="s">
        <v>267</v>
      </c>
      <c r="IH15" t="s">
        <v>270</v>
      </c>
      <c r="IK15">
        <v>-2</v>
      </c>
      <c r="IL15" t="s">
        <v>271</v>
      </c>
      <c r="IM15" t="s">
        <v>272</v>
      </c>
      <c r="IN15" t="s">
        <v>385</v>
      </c>
      <c r="IP15" t="s">
        <v>388</v>
      </c>
    </row>
    <row r="16" spans="1:250" x14ac:dyDescent="0.25">
      <c r="A16">
        <v>447</v>
      </c>
      <c r="B16">
        <v>11467520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428</v>
      </c>
      <c r="J16" t="s">
        <v>305</v>
      </c>
      <c r="K16" t="s">
        <v>306</v>
      </c>
      <c r="L16">
        <v>1471</v>
      </c>
      <c r="M16" t="s">
        <v>267</v>
      </c>
      <c r="N16" t="s">
        <v>268</v>
      </c>
      <c r="O16">
        <v>1471</v>
      </c>
      <c r="P16" t="s">
        <v>267</v>
      </c>
      <c r="Q16" t="s">
        <v>268</v>
      </c>
      <c r="R16" t="s">
        <v>269</v>
      </c>
      <c r="S16" s="30">
        <v>-2.5299999999999998</v>
      </c>
      <c r="U16" s="30">
        <v>9</v>
      </c>
      <c r="IF16">
        <v>1471</v>
      </c>
      <c r="IG16" t="s">
        <v>267</v>
      </c>
      <c r="IH16" t="s">
        <v>270</v>
      </c>
      <c r="IK16">
        <v>-2</v>
      </c>
      <c r="IL16" t="s">
        <v>271</v>
      </c>
      <c r="IM16" t="s">
        <v>272</v>
      </c>
      <c r="IN16" t="s">
        <v>385</v>
      </c>
      <c r="IP16" t="s">
        <v>388</v>
      </c>
    </row>
    <row r="17" spans="1:250" x14ac:dyDescent="0.25">
      <c r="A17">
        <v>448</v>
      </c>
      <c r="B17">
        <v>11467520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423</v>
      </c>
      <c r="J17" t="s">
        <v>307</v>
      </c>
      <c r="K17" t="s">
        <v>308</v>
      </c>
      <c r="L17">
        <v>1471</v>
      </c>
      <c r="M17" t="s">
        <v>267</v>
      </c>
      <c r="N17" t="s">
        <v>268</v>
      </c>
      <c r="O17">
        <v>1471</v>
      </c>
      <c r="P17" t="s">
        <v>267</v>
      </c>
      <c r="Q17" t="s">
        <v>268</v>
      </c>
      <c r="R17" t="s">
        <v>269</v>
      </c>
      <c r="S17" s="30">
        <v>-2.02</v>
      </c>
      <c r="U17" s="30">
        <v>9</v>
      </c>
      <c r="IF17">
        <v>1471</v>
      </c>
      <c r="IG17" t="s">
        <v>267</v>
      </c>
      <c r="IH17" t="s">
        <v>270</v>
      </c>
      <c r="IK17">
        <v>-2</v>
      </c>
      <c r="IL17" t="s">
        <v>271</v>
      </c>
      <c r="IM17" t="s">
        <v>272</v>
      </c>
      <c r="IN17" t="s">
        <v>385</v>
      </c>
      <c r="IP17" t="s">
        <v>388</v>
      </c>
    </row>
    <row r="18" spans="1:250" x14ac:dyDescent="0.25">
      <c r="A18">
        <v>449</v>
      </c>
      <c r="B18">
        <v>11467520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421</v>
      </c>
      <c r="J18" t="s">
        <v>309</v>
      </c>
      <c r="K18" t="s">
        <v>310</v>
      </c>
      <c r="L18">
        <v>1471</v>
      </c>
      <c r="M18" t="s">
        <v>267</v>
      </c>
      <c r="N18" t="s">
        <v>268</v>
      </c>
      <c r="O18">
        <v>1471</v>
      </c>
      <c r="P18" t="s">
        <v>267</v>
      </c>
      <c r="Q18" t="s">
        <v>268</v>
      </c>
      <c r="R18" t="s">
        <v>269</v>
      </c>
      <c r="S18" s="30">
        <v>-4.26</v>
      </c>
      <c r="U18" s="30">
        <v>9</v>
      </c>
      <c r="IF18">
        <v>1471</v>
      </c>
      <c r="IG18" t="s">
        <v>267</v>
      </c>
      <c r="IH18" t="s">
        <v>270</v>
      </c>
      <c r="IK18">
        <v>-2</v>
      </c>
      <c r="IL18" t="s">
        <v>271</v>
      </c>
      <c r="IM18" t="s">
        <v>272</v>
      </c>
      <c r="IN18" t="s">
        <v>385</v>
      </c>
      <c r="IP18" t="s">
        <v>388</v>
      </c>
    </row>
    <row r="19" spans="1:250" x14ac:dyDescent="0.25">
      <c r="A19">
        <v>450</v>
      </c>
      <c r="B19">
        <v>11467520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417</v>
      </c>
      <c r="J19" t="s">
        <v>311</v>
      </c>
      <c r="K19" t="s">
        <v>312</v>
      </c>
      <c r="L19">
        <v>1471</v>
      </c>
      <c r="M19" t="s">
        <v>267</v>
      </c>
      <c r="N19" t="s">
        <v>268</v>
      </c>
      <c r="O19">
        <v>1471</v>
      </c>
      <c r="P19" t="s">
        <v>267</v>
      </c>
      <c r="Q19" t="s">
        <v>268</v>
      </c>
      <c r="R19" t="s">
        <v>269</v>
      </c>
      <c r="S19" s="30">
        <v>-2.64</v>
      </c>
      <c r="U19" s="30">
        <v>9</v>
      </c>
      <c r="IF19">
        <v>1471</v>
      </c>
      <c r="IG19" t="s">
        <v>267</v>
      </c>
      <c r="IH19" t="s">
        <v>270</v>
      </c>
      <c r="IK19">
        <v>-2</v>
      </c>
      <c r="IL19" t="s">
        <v>271</v>
      </c>
      <c r="IM19" t="s">
        <v>272</v>
      </c>
      <c r="IN19" t="s">
        <v>385</v>
      </c>
      <c r="IP19" t="s">
        <v>388</v>
      </c>
    </row>
    <row r="20" spans="1:250" x14ac:dyDescent="0.25">
      <c r="A20">
        <v>451</v>
      </c>
      <c r="B20">
        <v>11467520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434</v>
      </c>
      <c r="J20" t="s">
        <v>383</v>
      </c>
      <c r="K20" t="s">
        <v>384</v>
      </c>
      <c r="L20">
        <v>22342</v>
      </c>
      <c r="M20" t="s">
        <v>302</v>
      </c>
      <c r="N20" t="s">
        <v>303</v>
      </c>
      <c r="O20">
        <v>22342</v>
      </c>
      <c r="P20" t="s">
        <v>302</v>
      </c>
      <c r="Q20" t="s">
        <v>303</v>
      </c>
      <c r="R20" t="s">
        <v>275</v>
      </c>
      <c r="S20" s="30">
        <v>-505.96</v>
      </c>
      <c r="U20" s="30">
        <v>10</v>
      </c>
      <c r="IF20">
        <v>22342</v>
      </c>
      <c r="IG20" t="s">
        <v>302</v>
      </c>
      <c r="IH20" t="s">
        <v>270</v>
      </c>
      <c r="IK20">
        <v>-2</v>
      </c>
      <c r="IL20" t="s">
        <v>271</v>
      </c>
      <c r="IM20" t="s">
        <v>272</v>
      </c>
      <c r="IN20" t="s">
        <v>385</v>
      </c>
      <c r="IP20" t="s">
        <v>386</v>
      </c>
    </row>
    <row r="21" spans="1:250" x14ac:dyDescent="0.25">
      <c r="A21">
        <v>452</v>
      </c>
      <c r="B21">
        <v>11467520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430</v>
      </c>
      <c r="J21" t="s">
        <v>381</v>
      </c>
      <c r="K21" t="s">
        <v>382</v>
      </c>
      <c r="L21">
        <v>22342</v>
      </c>
      <c r="M21" t="s">
        <v>302</v>
      </c>
      <c r="N21" t="s">
        <v>303</v>
      </c>
      <c r="O21">
        <v>22342</v>
      </c>
      <c r="P21" t="s">
        <v>302</v>
      </c>
      <c r="Q21" t="s">
        <v>303</v>
      </c>
      <c r="R21" t="s">
        <v>275</v>
      </c>
      <c r="S21" s="30">
        <v>-206.99</v>
      </c>
      <c r="U21" s="30">
        <v>10</v>
      </c>
      <c r="IF21">
        <v>22342</v>
      </c>
      <c r="IG21" t="s">
        <v>302</v>
      </c>
      <c r="IH21" t="s">
        <v>270</v>
      </c>
      <c r="IK21">
        <v>-2</v>
      </c>
      <c r="IL21" t="s">
        <v>271</v>
      </c>
      <c r="IM21" t="s">
        <v>272</v>
      </c>
      <c r="IN21" t="s">
        <v>385</v>
      </c>
      <c r="IP21" t="s">
        <v>386</v>
      </c>
    </row>
    <row r="22" spans="1:250" x14ac:dyDescent="0.25">
      <c r="A22">
        <v>453</v>
      </c>
      <c r="B22">
        <v>11467520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428</v>
      </c>
      <c r="J22" t="s">
        <v>305</v>
      </c>
      <c r="K22" t="s">
        <v>306</v>
      </c>
      <c r="L22">
        <v>22342</v>
      </c>
      <c r="M22" t="s">
        <v>302</v>
      </c>
      <c r="N22" t="s">
        <v>303</v>
      </c>
      <c r="O22">
        <v>22342</v>
      </c>
      <c r="P22" t="s">
        <v>302</v>
      </c>
      <c r="Q22" t="s">
        <v>303</v>
      </c>
      <c r="R22" t="s">
        <v>275</v>
      </c>
      <c r="S22" s="30">
        <v>-436.99</v>
      </c>
      <c r="U22" s="30">
        <v>10</v>
      </c>
      <c r="IF22">
        <v>22342</v>
      </c>
      <c r="IG22" t="s">
        <v>302</v>
      </c>
      <c r="IH22" t="s">
        <v>270</v>
      </c>
      <c r="IK22">
        <v>-2</v>
      </c>
      <c r="IL22" t="s">
        <v>271</v>
      </c>
      <c r="IM22" t="s">
        <v>272</v>
      </c>
      <c r="IN22" t="s">
        <v>385</v>
      </c>
      <c r="IP22" t="s">
        <v>386</v>
      </c>
    </row>
    <row r="23" spans="1:250" x14ac:dyDescent="0.25">
      <c r="A23">
        <v>454</v>
      </c>
      <c r="B23">
        <v>11467520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423</v>
      </c>
      <c r="J23" t="s">
        <v>307</v>
      </c>
      <c r="K23" t="s">
        <v>308</v>
      </c>
      <c r="L23">
        <v>22342</v>
      </c>
      <c r="M23" t="s">
        <v>302</v>
      </c>
      <c r="N23" t="s">
        <v>303</v>
      </c>
      <c r="O23">
        <v>22342</v>
      </c>
      <c r="P23" t="s">
        <v>302</v>
      </c>
      <c r="Q23" t="s">
        <v>303</v>
      </c>
      <c r="R23" t="s">
        <v>275</v>
      </c>
      <c r="S23" s="30">
        <v>-517.52</v>
      </c>
      <c r="U23" s="30">
        <v>10</v>
      </c>
      <c r="IF23">
        <v>22342</v>
      </c>
      <c r="IG23" t="s">
        <v>302</v>
      </c>
      <c r="IH23" t="s">
        <v>270</v>
      </c>
      <c r="IK23">
        <v>-2</v>
      </c>
      <c r="IL23" t="s">
        <v>271</v>
      </c>
      <c r="IM23" t="s">
        <v>272</v>
      </c>
      <c r="IN23" t="s">
        <v>385</v>
      </c>
      <c r="IP23" t="s">
        <v>386</v>
      </c>
    </row>
    <row r="24" spans="1:250" x14ac:dyDescent="0.25">
      <c r="A24">
        <v>455</v>
      </c>
      <c r="B24">
        <v>11467520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421</v>
      </c>
      <c r="J24" t="s">
        <v>309</v>
      </c>
      <c r="K24" t="s">
        <v>310</v>
      </c>
      <c r="L24">
        <v>22342</v>
      </c>
      <c r="M24" t="s">
        <v>302</v>
      </c>
      <c r="N24" t="s">
        <v>303</v>
      </c>
      <c r="O24">
        <v>22342</v>
      </c>
      <c r="P24" t="s">
        <v>302</v>
      </c>
      <c r="Q24" t="s">
        <v>303</v>
      </c>
      <c r="R24" t="s">
        <v>275</v>
      </c>
      <c r="S24" s="30">
        <v>-1092.53</v>
      </c>
      <c r="U24" s="30">
        <v>10</v>
      </c>
      <c r="IF24">
        <v>22342</v>
      </c>
      <c r="IG24" t="s">
        <v>302</v>
      </c>
      <c r="IH24" t="s">
        <v>270</v>
      </c>
      <c r="IK24">
        <v>-2</v>
      </c>
      <c r="IL24" t="s">
        <v>271</v>
      </c>
      <c r="IM24" t="s">
        <v>272</v>
      </c>
      <c r="IN24" t="s">
        <v>385</v>
      </c>
      <c r="IP24" t="s">
        <v>386</v>
      </c>
    </row>
    <row r="25" spans="1:250" x14ac:dyDescent="0.25">
      <c r="A25">
        <v>456</v>
      </c>
      <c r="B25">
        <v>11467520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417</v>
      </c>
      <c r="J25" t="s">
        <v>311</v>
      </c>
      <c r="K25" t="s">
        <v>312</v>
      </c>
      <c r="L25">
        <v>22342</v>
      </c>
      <c r="M25" t="s">
        <v>302</v>
      </c>
      <c r="N25" t="s">
        <v>303</v>
      </c>
      <c r="O25">
        <v>22342</v>
      </c>
      <c r="P25" t="s">
        <v>302</v>
      </c>
      <c r="Q25" t="s">
        <v>303</v>
      </c>
      <c r="R25" t="s">
        <v>275</v>
      </c>
      <c r="S25" s="30">
        <v>-691.86</v>
      </c>
      <c r="U25" s="30">
        <v>10</v>
      </c>
      <c r="IF25">
        <v>22342</v>
      </c>
      <c r="IG25" t="s">
        <v>302</v>
      </c>
      <c r="IH25" t="s">
        <v>270</v>
      </c>
      <c r="IK25">
        <v>-2</v>
      </c>
      <c r="IL25" t="s">
        <v>271</v>
      </c>
      <c r="IM25" t="s">
        <v>272</v>
      </c>
      <c r="IN25" t="s">
        <v>385</v>
      </c>
      <c r="IP25" t="s">
        <v>386</v>
      </c>
    </row>
    <row r="26" spans="1:250" x14ac:dyDescent="0.25">
      <c r="A26">
        <v>457</v>
      </c>
      <c r="B26">
        <v>11467520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434</v>
      </c>
      <c r="J26" t="s">
        <v>383</v>
      </c>
      <c r="K26" t="s">
        <v>384</v>
      </c>
      <c r="L26">
        <v>1736</v>
      </c>
      <c r="M26" t="s">
        <v>273</v>
      </c>
      <c r="N26" t="s">
        <v>274</v>
      </c>
      <c r="O26">
        <v>1736</v>
      </c>
      <c r="P26" t="s">
        <v>273</v>
      </c>
      <c r="Q26" t="s">
        <v>274</v>
      </c>
      <c r="R26" t="s">
        <v>275</v>
      </c>
      <c r="S26" s="30">
        <v>-576.13</v>
      </c>
      <c r="U26" s="30">
        <v>10</v>
      </c>
      <c r="IF26">
        <v>1736</v>
      </c>
      <c r="IG26" t="s">
        <v>273</v>
      </c>
      <c r="IH26" t="s">
        <v>270</v>
      </c>
      <c r="IK26">
        <v>-2</v>
      </c>
      <c r="IL26" t="s">
        <v>271</v>
      </c>
      <c r="IM26" t="s">
        <v>272</v>
      </c>
      <c r="IN26" t="s">
        <v>385</v>
      </c>
      <c r="IP26" t="s">
        <v>387</v>
      </c>
    </row>
    <row r="27" spans="1:250" x14ac:dyDescent="0.25">
      <c r="A27">
        <v>458</v>
      </c>
      <c r="B27">
        <v>11467520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430</v>
      </c>
      <c r="J27" t="s">
        <v>381</v>
      </c>
      <c r="K27" t="s">
        <v>382</v>
      </c>
      <c r="L27">
        <v>1736</v>
      </c>
      <c r="M27" t="s">
        <v>273</v>
      </c>
      <c r="N27" t="s">
        <v>274</v>
      </c>
      <c r="O27">
        <v>1736</v>
      </c>
      <c r="P27" t="s">
        <v>273</v>
      </c>
      <c r="Q27" t="s">
        <v>274</v>
      </c>
      <c r="R27" t="s">
        <v>275</v>
      </c>
      <c r="S27" s="30">
        <v>-234.85</v>
      </c>
      <c r="U27" s="30">
        <v>10</v>
      </c>
      <c r="IF27">
        <v>1736</v>
      </c>
      <c r="IG27" t="s">
        <v>273</v>
      </c>
      <c r="IH27" t="s">
        <v>270</v>
      </c>
      <c r="IK27">
        <v>-2</v>
      </c>
      <c r="IL27" t="s">
        <v>271</v>
      </c>
      <c r="IM27" t="s">
        <v>272</v>
      </c>
      <c r="IN27" t="s">
        <v>385</v>
      </c>
      <c r="IP27" t="s">
        <v>387</v>
      </c>
    </row>
    <row r="28" spans="1:250" x14ac:dyDescent="0.25">
      <c r="A28">
        <v>459</v>
      </c>
      <c r="B28">
        <v>11467520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428</v>
      </c>
      <c r="J28" t="s">
        <v>305</v>
      </c>
      <c r="K28" t="s">
        <v>306</v>
      </c>
      <c r="L28">
        <v>1736</v>
      </c>
      <c r="M28" t="s">
        <v>273</v>
      </c>
      <c r="N28" t="s">
        <v>274</v>
      </c>
      <c r="O28">
        <v>1736</v>
      </c>
      <c r="P28" t="s">
        <v>273</v>
      </c>
      <c r="Q28" t="s">
        <v>274</v>
      </c>
      <c r="R28" t="s">
        <v>275</v>
      </c>
      <c r="S28" s="30">
        <v>-495.78</v>
      </c>
      <c r="U28" s="30">
        <v>10</v>
      </c>
      <c r="IF28">
        <v>1736</v>
      </c>
      <c r="IG28" t="s">
        <v>273</v>
      </c>
      <c r="IH28" t="s">
        <v>270</v>
      </c>
      <c r="IK28">
        <v>-2</v>
      </c>
      <c r="IL28" t="s">
        <v>271</v>
      </c>
      <c r="IM28" t="s">
        <v>272</v>
      </c>
      <c r="IN28" t="s">
        <v>385</v>
      </c>
      <c r="IP28" t="s">
        <v>387</v>
      </c>
    </row>
    <row r="29" spans="1:250" x14ac:dyDescent="0.25">
      <c r="A29">
        <v>460</v>
      </c>
      <c r="B29">
        <v>11467520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423</v>
      </c>
      <c r="J29" t="s">
        <v>307</v>
      </c>
      <c r="K29" t="s">
        <v>308</v>
      </c>
      <c r="L29">
        <v>1736</v>
      </c>
      <c r="M29" t="s">
        <v>273</v>
      </c>
      <c r="N29" t="s">
        <v>274</v>
      </c>
      <c r="O29">
        <v>1736</v>
      </c>
      <c r="P29" t="s">
        <v>273</v>
      </c>
      <c r="Q29" t="s">
        <v>274</v>
      </c>
      <c r="R29" t="s">
        <v>275</v>
      </c>
      <c r="S29" s="30">
        <v>-585.16</v>
      </c>
      <c r="U29" s="30">
        <v>10</v>
      </c>
      <c r="IF29">
        <v>1736</v>
      </c>
      <c r="IG29" t="s">
        <v>273</v>
      </c>
      <c r="IH29" t="s">
        <v>270</v>
      </c>
      <c r="IK29">
        <v>-2</v>
      </c>
      <c r="IL29" t="s">
        <v>271</v>
      </c>
      <c r="IM29" t="s">
        <v>272</v>
      </c>
      <c r="IN29" t="s">
        <v>385</v>
      </c>
      <c r="IP29" t="s">
        <v>387</v>
      </c>
    </row>
    <row r="30" spans="1:250" x14ac:dyDescent="0.25">
      <c r="A30">
        <v>461</v>
      </c>
      <c r="B30">
        <v>11467520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421</v>
      </c>
      <c r="J30" t="s">
        <v>309</v>
      </c>
      <c r="K30" t="s">
        <v>310</v>
      </c>
      <c r="L30">
        <v>1736</v>
      </c>
      <c r="M30" t="s">
        <v>273</v>
      </c>
      <c r="N30" t="s">
        <v>274</v>
      </c>
      <c r="O30">
        <v>1736</v>
      </c>
      <c r="P30" t="s">
        <v>273</v>
      </c>
      <c r="Q30" t="s">
        <v>274</v>
      </c>
      <c r="R30" t="s">
        <v>275</v>
      </c>
      <c r="S30" s="30">
        <v>-1235.3499999999999</v>
      </c>
      <c r="U30" s="30">
        <v>10</v>
      </c>
      <c r="IF30">
        <v>1736</v>
      </c>
      <c r="IG30" t="s">
        <v>273</v>
      </c>
      <c r="IH30" t="s">
        <v>270</v>
      </c>
      <c r="IK30">
        <v>-2</v>
      </c>
      <c r="IL30" t="s">
        <v>271</v>
      </c>
      <c r="IM30" t="s">
        <v>272</v>
      </c>
      <c r="IN30" t="s">
        <v>385</v>
      </c>
      <c r="IP30" t="s">
        <v>387</v>
      </c>
    </row>
    <row r="31" spans="1:250" x14ac:dyDescent="0.25">
      <c r="A31">
        <v>462</v>
      </c>
      <c r="B31">
        <v>11467520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417</v>
      </c>
      <c r="J31" t="s">
        <v>311</v>
      </c>
      <c r="K31" t="s">
        <v>312</v>
      </c>
      <c r="L31">
        <v>1736</v>
      </c>
      <c r="M31" t="s">
        <v>273</v>
      </c>
      <c r="N31" t="s">
        <v>274</v>
      </c>
      <c r="O31">
        <v>1736</v>
      </c>
      <c r="P31" t="s">
        <v>273</v>
      </c>
      <c r="Q31" t="s">
        <v>274</v>
      </c>
      <c r="R31" t="s">
        <v>275</v>
      </c>
      <c r="S31" s="30">
        <v>-779.11</v>
      </c>
      <c r="U31" s="30">
        <v>10</v>
      </c>
      <c r="IF31">
        <v>1736</v>
      </c>
      <c r="IG31" t="s">
        <v>273</v>
      </c>
      <c r="IH31" t="s">
        <v>270</v>
      </c>
      <c r="IK31">
        <v>-2</v>
      </c>
      <c r="IL31" t="s">
        <v>271</v>
      </c>
      <c r="IM31" t="s">
        <v>272</v>
      </c>
      <c r="IN31" t="s">
        <v>385</v>
      </c>
      <c r="IP31" t="s">
        <v>387</v>
      </c>
    </row>
    <row r="32" spans="1:250" x14ac:dyDescent="0.25">
      <c r="A32">
        <v>463</v>
      </c>
      <c r="B32">
        <v>11467520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434</v>
      </c>
      <c r="J32" t="s">
        <v>383</v>
      </c>
      <c r="K32" t="s">
        <v>384</v>
      </c>
      <c r="L32">
        <v>1471</v>
      </c>
      <c r="M32" t="s">
        <v>267</v>
      </c>
      <c r="N32" t="s">
        <v>268</v>
      </c>
      <c r="O32">
        <v>1471</v>
      </c>
      <c r="P32" t="s">
        <v>267</v>
      </c>
      <c r="Q32" t="s">
        <v>268</v>
      </c>
      <c r="R32" t="s">
        <v>275</v>
      </c>
      <c r="S32" s="30">
        <v>-2.5099999999999998</v>
      </c>
      <c r="U32" s="30">
        <v>10</v>
      </c>
      <c r="IF32">
        <v>1471</v>
      </c>
      <c r="IG32" t="s">
        <v>267</v>
      </c>
      <c r="IH32" t="s">
        <v>270</v>
      </c>
      <c r="IK32">
        <v>-2</v>
      </c>
      <c r="IL32" t="s">
        <v>271</v>
      </c>
      <c r="IM32" t="s">
        <v>272</v>
      </c>
      <c r="IN32" t="s">
        <v>385</v>
      </c>
      <c r="IP32" t="s">
        <v>388</v>
      </c>
    </row>
    <row r="33" spans="1:250" x14ac:dyDescent="0.25">
      <c r="A33">
        <v>464</v>
      </c>
      <c r="B33">
        <v>11467520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430</v>
      </c>
      <c r="J33" t="s">
        <v>381</v>
      </c>
      <c r="K33" t="s">
        <v>382</v>
      </c>
      <c r="L33">
        <v>1471</v>
      </c>
      <c r="M33" t="s">
        <v>267</v>
      </c>
      <c r="N33" t="s">
        <v>268</v>
      </c>
      <c r="O33">
        <v>1471</v>
      </c>
      <c r="P33" t="s">
        <v>267</v>
      </c>
      <c r="Q33" t="s">
        <v>268</v>
      </c>
      <c r="R33" t="s">
        <v>275</v>
      </c>
      <c r="S33" s="30">
        <v>-1.77</v>
      </c>
      <c r="U33" s="30">
        <v>10</v>
      </c>
      <c r="IF33">
        <v>1471</v>
      </c>
      <c r="IG33" t="s">
        <v>267</v>
      </c>
      <c r="IH33" t="s">
        <v>270</v>
      </c>
      <c r="IK33">
        <v>-2</v>
      </c>
      <c r="IL33" t="s">
        <v>271</v>
      </c>
      <c r="IM33" t="s">
        <v>272</v>
      </c>
      <c r="IN33" t="s">
        <v>385</v>
      </c>
      <c r="IP33" t="s">
        <v>388</v>
      </c>
    </row>
    <row r="34" spans="1:250" x14ac:dyDescent="0.25">
      <c r="A34">
        <v>465</v>
      </c>
      <c r="B34">
        <v>11467520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428</v>
      </c>
      <c r="J34" t="s">
        <v>305</v>
      </c>
      <c r="K34" t="s">
        <v>306</v>
      </c>
      <c r="L34">
        <v>1471</v>
      </c>
      <c r="M34" t="s">
        <v>267</v>
      </c>
      <c r="N34" t="s">
        <v>268</v>
      </c>
      <c r="O34">
        <v>1471</v>
      </c>
      <c r="P34" t="s">
        <v>267</v>
      </c>
      <c r="Q34" t="s">
        <v>268</v>
      </c>
      <c r="R34" t="s">
        <v>275</v>
      </c>
      <c r="S34" s="30">
        <v>-3.74</v>
      </c>
      <c r="U34" s="30">
        <v>10</v>
      </c>
      <c r="IF34">
        <v>1471</v>
      </c>
      <c r="IG34" t="s">
        <v>267</v>
      </c>
      <c r="IH34" t="s">
        <v>270</v>
      </c>
      <c r="IK34">
        <v>-2</v>
      </c>
      <c r="IL34" t="s">
        <v>271</v>
      </c>
      <c r="IM34" t="s">
        <v>272</v>
      </c>
      <c r="IN34" t="s">
        <v>385</v>
      </c>
      <c r="IP34" t="s">
        <v>388</v>
      </c>
    </row>
    <row r="35" spans="1:250" x14ac:dyDescent="0.25">
      <c r="A35">
        <v>466</v>
      </c>
      <c r="B35">
        <v>11467520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423</v>
      </c>
      <c r="J35" t="s">
        <v>307</v>
      </c>
      <c r="K35" t="s">
        <v>308</v>
      </c>
      <c r="L35">
        <v>1471</v>
      </c>
      <c r="M35" t="s">
        <v>267</v>
      </c>
      <c r="N35" t="s">
        <v>268</v>
      </c>
      <c r="O35">
        <v>1471</v>
      </c>
      <c r="P35" t="s">
        <v>267</v>
      </c>
      <c r="Q35" t="s">
        <v>268</v>
      </c>
      <c r="R35" t="s">
        <v>275</v>
      </c>
      <c r="S35" s="30">
        <v>-4.41</v>
      </c>
      <c r="U35" s="30">
        <v>10</v>
      </c>
      <c r="IF35">
        <v>1471</v>
      </c>
      <c r="IG35" t="s">
        <v>267</v>
      </c>
      <c r="IH35" t="s">
        <v>270</v>
      </c>
      <c r="IK35">
        <v>-2</v>
      </c>
      <c r="IL35" t="s">
        <v>271</v>
      </c>
      <c r="IM35" t="s">
        <v>272</v>
      </c>
      <c r="IN35" t="s">
        <v>385</v>
      </c>
      <c r="IP35" t="s">
        <v>388</v>
      </c>
    </row>
    <row r="36" spans="1:250" x14ac:dyDescent="0.25">
      <c r="A36">
        <v>467</v>
      </c>
      <c r="B36">
        <v>11467520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421</v>
      </c>
      <c r="J36" t="s">
        <v>309</v>
      </c>
      <c r="K36" t="s">
        <v>310</v>
      </c>
      <c r="L36">
        <v>1471</v>
      </c>
      <c r="M36" t="s">
        <v>267</v>
      </c>
      <c r="N36" t="s">
        <v>268</v>
      </c>
      <c r="O36">
        <v>1471</v>
      </c>
      <c r="P36" t="s">
        <v>267</v>
      </c>
      <c r="Q36" t="s">
        <v>268</v>
      </c>
      <c r="R36" t="s">
        <v>275</v>
      </c>
      <c r="S36" s="30">
        <v>-9.31</v>
      </c>
      <c r="U36" s="30">
        <v>10</v>
      </c>
      <c r="IF36">
        <v>1471</v>
      </c>
      <c r="IG36" t="s">
        <v>267</v>
      </c>
      <c r="IH36" t="s">
        <v>270</v>
      </c>
      <c r="IK36">
        <v>-2</v>
      </c>
      <c r="IL36" t="s">
        <v>271</v>
      </c>
      <c r="IM36" t="s">
        <v>272</v>
      </c>
      <c r="IN36" t="s">
        <v>385</v>
      </c>
      <c r="IP36" t="s">
        <v>388</v>
      </c>
    </row>
    <row r="37" spans="1:250" x14ac:dyDescent="0.25">
      <c r="A37">
        <v>468</v>
      </c>
      <c r="B37">
        <v>11467520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417</v>
      </c>
      <c r="J37" t="s">
        <v>311</v>
      </c>
      <c r="K37" t="s">
        <v>312</v>
      </c>
      <c r="L37">
        <v>1471</v>
      </c>
      <c r="M37" t="s">
        <v>267</v>
      </c>
      <c r="N37" t="s">
        <v>268</v>
      </c>
      <c r="O37">
        <v>1471</v>
      </c>
      <c r="P37" t="s">
        <v>267</v>
      </c>
      <c r="Q37" t="s">
        <v>268</v>
      </c>
      <c r="R37" t="s">
        <v>275</v>
      </c>
      <c r="S37" s="30">
        <v>-5.87</v>
      </c>
      <c r="U37" s="30">
        <v>10</v>
      </c>
      <c r="IF37">
        <v>1471</v>
      </c>
      <c r="IG37" t="s">
        <v>267</v>
      </c>
      <c r="IH37" t="s">
        <v>270</v>
      </c>
      <c r="IK37">
        <v>-2</v>
      </c>
      <c r="IL37" t="s">
        <v>271</v>
      </c>
      <c r="IM37" t="s">
        <v>272</v>
      </c>
      <c r="IN37" t="s">
        <v>385</v>
      </c>
      <c r="IP37" t="s">
        <v>388</v>
      </c>
    </row>
    <row r="38" spans="1:250" x14ac:dyDescent="0.25">
      <c r="A38">
        <v>469</v>
      </c>
      <c r="B38">
        <v>11467520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434</v>
      </c>
      <c r="J38" t="s">
        <v>383</v>
      </c>
      <c r="K38" t="s">
        <v>384</v>
      </c>
      <c r="L38">
        <v>22342</v>
      </c>
      <c r="M38" t="s">
        <v>302</v>
      </c>
      <c r="N38" t="s">
        <v>303</v>
      </c>
      <c r="O38">
        <v>22342</v>
      </c>
      <c r="P38" t="s">
        <v>302</v>
      </c>
      <c r="Q38" t="s">
        <v>303</v>
      </c>
      <c r="R38" t="s">
        <v>276</v>
      </c>
      <c r="S38" s="30">
        <v>-379.52</v>
      </c>
      <c r="U38" s="30">
        <v>11</v>
      </c>
      <c r="IF38">
        <v>22342</v>
      </c>
      <c r="IG38" t="s">
        <v>302</v>
      </c>
      <c r="IH38" t="s">
        <v>270</v>
      </c>
      <c r="IK38">
        <v>-2</v>
      </c>
      <c r="IL38" t="s">
        <v>271</v>
      </c>
      <c r="IM38" t="s">
        <v>272</v>
      </c>
      <c r="IN38" t="s">
        <v>385</v>
      </c>
      <c r="IP38" t="s">
        <v>386</v>
      </c>
    </row>
    <row r="39" spans="1:250" x14ac:dyDescent="0.25">
      <c r="A39">
        <v>470</v>
      </c>
      <c r="B39">
        <v>11467520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430</v>
      </c>
      <c r="J39" t="s">
        <v>381</v>
      </c>
      <c r="K39" t="s">
        <v>382</v>
      </c>
      <c r="L39">
        <v>22342</v>
      </c>
      <c r="M39" t="s">
        <v>302</v>
      </c>
      <c r="N39" t="s">
        <v>303</v>
      </c>
      <c r="O39">
        <v>22342</v>
      </c>
      <c r="P39" t="s">
        <v>302</v>
      </c>
      <c r="Q39" t="s">
        <v>303</v>
      </c>
      <c r="R39" t="s">
        <v>276</v>
      </c>
      <c r="S39" s="30">
        <v>-155.26</v>
      </c>
      <c r="U39" s="30">
        <v>11</v>
      </c>
      <c r="IF39">
        <v>22342</v>
      </c>
      <c r="IG39" t="s">
        <v>302</v>
      </c>
      <c r="IH39" t="s">
        <v>270</v>
      </c>
      <c r="IK39">
        <v>-2</v>
      </c>
      <c r="IL39" t="s">
        <v>271</v>
      </c>
      <c r="IM39" t="s">
        <v>272</v>
      </c>
      <c r="IN39" t="s">
        <v>385</v>
      </c>
      <c r="IP39" t="s">
        <v>386</v>
      </c>
    </row>
    <row r="40" spans="1:250" x14ac:dyDescent="0.25">
      <c r="A40">
        <v>471</v>
      </c>
      <c r="B40">
        <v>11467520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428</v>
      </c>
      <c r="J40" t="s">
        <v>305</v>
      </c>
      <c r="K40" t="s">
        <v>306</v>
      </c>
      <c r="L40">
        <v>22342</v>
      </c>
      <c r="M40" t="s">
        <v>302</v>
      </c>
      <c r="N40" t="s">
        <v>303</v>
      </c>
      <c r="O40">
        <v>22342</v>
      </c>
      <c r="P40" t="s">
        <v>302</v>
      </c>
      <c r="Q40" t="s">
        <v>303</v>
      </c>
      <c r="R40" t="s">
        <v>276</v>
      </c>
      <c r="S40" s="30">
        <v>-327.76</v>
      </c>
      <c r="U40" s="30">
        <v>11</v>
      </c>
      <c r="IF40">
        <v>22342</v>
      </c>
      <c r="IG40" t="s">
        <v>302</v>
      </c>
      <c r="IH40" t="s">
        <v>270</v>
      </c>
      <c r="IK40">
        <v>-2</v>
      </c>
      <c r="IL40" t="s">
        <v>271</v>
      </c>
      <c r="IM40" t="s">
        <v>272</v>
      </c>
      <c r="IN40" t="s">
        <v>385</v>
      </c>
      <c r="IP40" t="s">
        <v>386</v>
      </c>
    </row>
    <row r="41" spans="1:250" x14ac:dyDescent="0.25">
      <c r="A41">
        <v>472</v>
      </c>
      <c r="B41">
        <v>11467520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423</v>
      </c>
      <c r="J41" t="s">
        <v>307</v>
      </c>
      <c r="K41" t="s">
        <v>308</v>
      </c>
      <c r="L41">
        <v>22342</v>
      </c>
      <c r="M41" t="s">
        <v>302</v>
      </c>
      <c r="N41" t="s">
        <v>303</v>
      </c>
      <c r="O41">
        <v>22342</v>
      </c>
      <c r="P41" t="s">
        <v>302</v>
      </c>
      <c r="Q41" t="s">
        <v>303</v>
      </c>
      <c r="R41" t="s">
        <v>276</v>
      </c>
      <c r="S41" s="30">
        <v>-155.24</v>
      </c>
      <c r="U41" s="30">
        <v>11</v>
      </c>
      <c r="IF41">
        <v>22342</v>
      </c>
      <c r="IG41" t="s">
        <v>302</v>
      </c>
      <c r="IH41" t="s">
        <v>270</v>
      </c>
      <c r="IK41">
        <v>-2</v>
      </c>
      <c r="IL41" t="s">
        <v>271</v>
      </c>
      <c r="IM41" t="s">
        <v>272</v>
      </c>
      <c r="IN41" t="s">
        <v>385</v>
      </c>
      <c r="IP41" t="s">
        <v>386</v>
      </c>
    </row>
    <row r="42" spans="1:250" x14ac:dyDescent="0.25">
      <c r="A42">
        <v>473</v>
      </c>
      <c r="B42">
        <v>11467520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421</v>
      </c>
      <c r="J42" t="s">
        <v>309</v>
      </c>
      <c r="K42" t="s">
        <v>310</v>
      </c>
      <c r="L42">
        <v>22342</v>
      </c>
      <c r="M42" t="s">
        <v>302</v>
      </c>
      <c r="N42" t="s">
        <v>303</v>
      </c>
      <c r="O42">
        <v>22342</v>
      </c>
      <c r="P42" t="s">
        <v>302</v>
      </c>
      <c r="Q42" t="s">
        <v>303</v>
      </c>
      <c r="R42" t="s">
        <v>276</v>
      </c>
      <c r="S42" s="30">
        <v>-327.73</v>
      </c>
      <c r="U42" s="30">
        <v>11</v>
      </c>
      <c r="IF42">
        <v>22342</v>
      </c>
      <c r="IG42" t="s">
        <v>302</v>
      </c>
      <c r="IH42" t="s">
        <v>270</v>
      </c>
      <c r="IK42">
        <v>-2</v>
      </c>
      <c r="IL42" t="s">
        <v>271</v>
      </c>
      <c r="IM42" t="s">
        <v>272</v>
      </c>
      <c r="IN42" t="s">
        <v>385</v>
      </c>
      <c r="IP42" t="s">
        <v>386</v>
      </c>
    </row>
    <row r="43" spans="1:250" x14ac:dyDescent="0.25">
      <c r="A43">
        <v>474</v>
      </c>
      <c r="B43">
        <v>11467520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417</v>
      </c>
      <c r="J43" t="s">
        <v>311</v>
      </c>
      <c r="K43" t="s">
        <v>312</v>
      </c>
      <c r="L43">
        <v>22342</v>
      </c>
      <c r="M43" t="s">
        <v>302</v>
      </c>
      <c r="N43" t="s">
        <v>303</v>
      </c>
      <c r="O43">
        <v>22342</v>
      </c>
      <c r="P43" t="s">
        <v>302</v>
      </c>
      <c r="Q43" t="s">
        <v>303</v>
      </c>
      <c r="R43" t="s">
        <v>276</v>
      </c>
      <c r="S43" s="30">
        <v>-207.55</v>
      </c>
      <c r="U43" s="30">
        <v>11</v>
      </c>
      <c r="IF43">
        <v>22342</v>
      </c>
      <c r="IG43" t="s">
        <v>302</v>
      </c>
      <c r="IH43" t="s">
        <v>270</v>
      </c>
      <c r="IK43">
        <v>-2</v>
      </c>
      <c r="IL43" t="s">
        <v>271</v>
      </c>
      <c r="IM43" t="s">
        <v>272</v>
      </c>
      <c r="IN43" t="s">
        <v>385</v>
      </c>
      <c r="IP43" t="s">
        <v>386</v>
      </c>
    </row>
    <row r="44" spans="1:250" x14ac:dyDescent="0.25">
      <c r="A44">
        <v>475</v>
      </c>
      <c r="B44">
        <v>11467520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434</v>
      </c>
      <c r="J44" t="s">
        <v>383</v>
      </c>
      <c r="K44" t="s">
        <v>384</v>
      </c>
      <c r="L44">
        <v>1736</v>
      </c>
      <c r="M44" t="s">
        <v>273</v>
      </c>
      <c r="N44" t="s">
        <v>274</v>
      </c>
      <c r="O44">
        <v>1736</v>
      </c>
      <c r="P44" t="s">
        <v>273</v>
      </c>
      <c r="Q44" t="s">
        <v>274</v>
      </c>
      <c r="R44" t="s">
        <v>276</v>
      </c>
      <c r="S44" s="30">
        <v>-432.16</v>
      </c>
      <c r="U44" s="30">
        <v>11</v>
      </c>
      <c r="IF44">
        <v>1736</v>
      </c>
      <c r="IG44" t="s">
        <v>273</v>
      </c>
      <c r="IH44" t="s">
        <v>270</v>
      </c>
      <c r="IK44">
        <v>-2</v>
      </c>
      <c r="IL44" t="s">
        <v>271</v>
      </c>
      <c r="IM44" t="s">
        <v>272</v>
      </c>
      <c r="IN44" t="s">
        <v>385</v>
      </c>
      <c r="IP44" t="s">
        <v>387</v>
      </c>
    </row>
    <row r="45" spans="1:250" x14ac:dyDescent="0.25">
      <c r="A45">
        <v>476</v>
      </c>
      <c r="B45">
        <v>11467520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430</v>
      </c>
      <c r="J45" t="s">
        <v>381</v>
      </c>
      <c r="K45" t="s">
        <v>382</v>
      </c>
      <c r="L45">
        <v>1736</v>
      </c>
      <c r="M45" t="s">
        <v>273</v>
      </c>
      <c r="N45" t="s">
        <v>274</v>
      </c>
      <c r="O45">
        <v>1736</v>
      </c>
      <c r="P45" t="s">
        <v>273</v>
      </c>
      <c r="Q45" t="s">
        <v>274</v>
      </c>
      <c r="R45" t="s">
        <v>276</v>
      </c>
      <c r="S45" s="30">
        <v>-176.14</v>
      </c>
      <c r="U45" s="30">
        <v>11</v>
      </c>
      <c r="IF45">
        <v>1736</v>
      </c>
      <c r="IG45" t="s">
        <v>273</v>
      </c>
      <c r="IH45" t="s">
        <v>270</v>
      </c>
      <c r="IK45">
        <v>-2</v>
      </c>
      <c r="IL45" t="s">
        <v>271</v>
      </c>
      <c r="IM45" t="s">
        <v>272</v>
      </c>
      <c r="IN45" t="s">
        <v>385</v>
      </c>
      <c r="IP45" t="s">
        <v>387</v>
      </c>
    </row>
    <row r="46" spans="1:250" x14ac:dyDescent="0.25">
      <c r="A46">
        <v>477</v>
      </c>
      <c r="B46">
        <v>11467520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428</v>
      </c>
      <c r="J46" t="s">
        <v>305</v>
      </c>
      <c r="K46" t="s">
        <v>306</v>
      </c>
      <c r="L46">
        <v>1736</v>
      </c>
      <c r="M46" t="s">
        <v>273</v>
      </c>
      <c r="N46" t="s">
        <v>274</v>
      </c>
      <c r="O46">
        <v>1736</v>
      </c>
      <c r="P46" t="s">
        <v>273</v>
      </c>
      <c r="Q46" t="s">
        <v>274</v>
      </c>
      <c r="R46" t="s">
        <v>276</v>
      </c>
      <c r="S46" s="30">
        <v>-371.87</v>
      </c>
      <c r="U46" s="30">
        <v>11</v>
      </c>
      <c r="IF46">
        <v>1736</v>
      </c>
      <c r="IG46" t="s">
        <v>273</v>
      </c>
      <c r="IH46" t="s">
        <v>270</v>
      </c>
      <c r="IK46">
        <v>-2</v>
      </c>
      <c r="IL46" t="s">
        <v>271</v>
      </c>
      <c r="IM46" t="s">
        <v>272</v>
      </c>
      <c r="IN46" t="s">
        <v>385</v>
      </c>
      <c r="IP46" t="s">
        <v>387</v>
      </c>
    </row>
    <row r="47" spans="1:250" x14ac:dyDescent="0.25">
      <c r="A47">
        <v>478</v>
      </c>
      <c r="B47">
        <v>11467520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423</v>
      </c>
      <c r="J47" t="s">
        <v>307</v>
      </c>
      <c r="K47" t="s">
        <v>308</v>
      </c>
      <c r="L47">
        <v>1736</v>
      </c>
      <c r="M47" t="s">
        <v>273</v>
      </c>
      <c r="N47" t="s">
        <v>274</v>
      </c>
      <c r="O47">
        <v>1736</v>
      </c>
      <c r="P47" t="s">
        <v>273</v>
      </c>
      <c r="Q47" t="s">
        <v>274</v>
      </c>
      <c r="R47" t="s">
        <v>276</v>
      </c>
      <c r="S47" s="30">
        <v>-175.54</v>
      </c>
      <c r="U47" s="30">
        <v>11</v>
      </c>
      <c r="IF47">
        <v>1736</v>
      </c>
      <c r="IG47" t="s">
        <v>273</v>
      </c>
      <c r="IH47" t="s">
        <v>270</v>
      </c>
      <c r="IK47">
        <v>-2</v>
      </c>
      <c r="IL47" t="s">
        <v>271</v>
      </c>
      <c r="IM47" t="s">
        <v>272</v>
      </c>
      <c r="IN47" t="s">
        <v>385</v>
      </c>
      <c r="IP47" t="s">
        <v>387</v>
      </c>
    </row>
    <row r="48" spans="1:250" x14ac:dyDescent="0.25">
      <c r="A48">
        <v>479</v>
      </c>
      <c r="B48">
        <v>11467520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421</v>
      </c>
      <c r="J48" t="s">
        <v>309</v>
      </c>
      <c r="K48" t="s">
        <v>310</v>
      </c>
      <c r="L48">
        <v>1736</v>
      </c>
      <c r="M48" t="s">
        <v>273</v>
      </c>
      <c r="N48" t="s">
        <v>274</v>
      </c>
      <c r="O48">
        <v>1736</v>
      </c>
      <c r="P48" t="s">
        <v>273</v>
      </c>
      <c r="Q48" t="s">
        <v>274</v>
      </c>
      <c r="R48" t="s">
        <v>276</v>
      </c>
      <c r="S48" s="30">
        <v>-370.58</v>
      </c>
      <c r="U48" s="30">
        <v>11</v>
      </c>
      <c r="IF48">
        <v>1736</v>
      </c>
      <c r="IG48" t="s">
        <v>273</v>
      </c>
      <c r="IH48" t="s">
        <v>270</v>
      </c>
      <c r="IK48">
        <v>-2</v>
      </c>
      <c r="IL48" t="s">
        <v>271</v>
      </c>
      <c r="IM48" t="s">
        <v>272</v>
      </c>
      <c r="IN48" t="s">
        <v>385</v>
      </c>
      <c r="IP48" t="s">
        <v>387</v>
      </c>
    </row>
    <row r="49" spans="1:250" x14ac:dyDescent="0.25">
      <c r="A49">
        <v>480</v>
      </c>
      <c r="B49">
        <v>11467520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417</v>
      </c>
      <c r="J49" t="s">
        <v>311</v>
      </c>
      <c r="K49" t="s">
        <v>312</v>
      </c>
      <c r="L49">
        <v>1736</v>
      </c>
      <c r="M49" t="s">
        <v>273</v>
      </c>
      <c r="N49" t="s">
        <v>274</v>
      </c>
      <c r="O49">
        <v>1736</v>
      </c>
      <c r="P49" t="s">
        <v>273</v>
      </c>
      <c r="Q49" t="s">
        <v>274</v>
      </c>
      <c r="R49" t="s">
        <v>276</v>
      </c>
      <c r="S49" s="30">
        <v>-233.73</v>
      </c>
      <c r="U49" s="30">
        <v>11</v>
      </c>
      <c r="IF49">
        <v>1736</v>
      </c>
      <c r="IG49" t="s">
        <v>273</v>
      </c>
      <c r="IH49" t="s">
        <v>270</v>
      </c>
      <c r="IK49">
        <v>-2</v>
      </c>
      <c r="IL49" t="s">
        <v>271</v>
      </c>
      <c r="IM49" t="s">
        <v>272</v>
      </c>
      <c r="IN49" t="s">
        <v>385</v>
      </c>
      <c r="IP49" t="s">
        <v>387</v>
      </c>
    </row>
    <row r="50" spans="1:250" x14ac:dyDescent="0.25">
      <c r="A50">
        <v>481</v>
      </c>
      <c r="B50">
        <v>11467520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434</v>
      </c>
      <c r="J50" t="s">
        <v>383</v>
      </c>
      <c r="K50" t="s">
        <v>384</v>
      </c>
      <c r="L50">
        <v>1471</v>
      </c>
      <c r="M50" t="s">
        <v>267</v>
      </c>
      <c r="N50" t="s">
        <v>268</v>
      </c>
      <c r="O50">
        <v>1471</v>
      </c>
      <c r="P50" t="s">
        <v>267</v>
      </c>
      <c r="Q50" t="s">
        <v>268</v>
      </c>
      <c r="R50" t="s">
        <v>276</v>
      </c>
      <c r="S50" s="30">
        <v>-1.88</v>
      </c>
      <c r="U50" s="30">
        <v>11</v>
      </c>
      <c r="IF50">
        <v>1471</v>
      </c>
      <c r="IG50" t="s">
        <v>267</v>
      </c>
      <c r="IH50" t="s">
        <v>270</v>
      </c>
      <c r="IK50">
        <v>-2</v>
      </c>
      <c r="IL50" t="s">
        <v>271</v>
      </c>
      <c r="IM50" t="s">
        <v>272</v>
      </c>
      <c r="IN50" t="s">
        <v>385</v>
      </c>
      <c r="IP50" t="s">
        <v>388</v>
      </c>
    </row>
    <row r="51" spans="1:250" x14ac:dyDescent="0.25">
      <c r="A51">
        <v>482</v>
      </c>
      <c r="B51">
        <v>11467520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430</v>
      </c>
      <c r="J51" t="s">
        <v>381</v>
      </c>
      <c r="K51" t="s">
        <v>382</v>
      </c>
      <c r="L51">
        <v>1471</v>
      </c>
      <c r="M51" t="s">
        <v>267</v>
      </c>
      <c r="N51" t="s">
        <v>268</v>
      </c>
      <c r="O51">
        <v>1471</v>
      </c>
      <c r="P51" t="s">
        <v>267</v>
      </c>
      <c r="Q51" t="s">
        <v>268</v>
      </c>
      <c r="R51" t="s">
        <v>276</v>
      </c>
      <c r="S51" s="30">
        <v>-1.33</v>
      </c>
      <c r="U51" s="30">
        <v>11</v>
      </c>
      <c r="IF51">
        <v>1471</v>
      </c>
      <c r="IG51" t="s">
        <v>267</v>
      </c>
      <c r="IH51" t="s">
        <v>270</v>
      </c>
      <c r="IK51">
        <v>-2</v>
      </c>
      <c r="IL51" t="s">
        <v>271</v>
      </c>
      <c r="IM51" t="s">
        <v>272</v>
      </c>
      <c r="IN51" t="s">
        <v>385</v>
      </c>
      <c r="IP51" t="s">
        <v>388</v>
      </c>
    </row>
    <row r="52" spans="1:250" x14ac:dyDescent="0.25">
      <c r="A52">
        <v>483</v>
      </c>
      <c r="B52">
        <v>11467520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428</v>
      </c>
      <c r="J52" t="s">
        <v>305</v>
      </c>
      <c r="K52" t="s">
        <v>306</v>
      </c>
      <c r="L52">
        <v>1471</v>
      </c>
      <c r="M52" t="s">
        <v>267</v>
      </c>
      <c r="N52" t="s">
        <v>268</v>
      </c>
      <c r="O52">
        <v>1471</v>
      </c>
      <c r="P52" t="s">
        <v>267</v>
      </c>
      <c r="Q52" t="s">
        <v>268</v>
      </c>
      <c r="R52" t="s">
        <v>276</v>
      </c>
      <c r="S52" s="30">
        <v>-2.8</v>
      </c>
      <c r="U52" s="30">
        <v>11</v>
      </c>
      <c r="IF52">
        <v>1471</v>
      </c>
      <c r="IG52" t="s">
        <v>267</v>
      </c>
      <c r="IH52" t="s">
        <v>270</v>
      </c>
      <c r="IK52">
        <v>-2</v>
      </c>
      <c r="IL52" t="s">
        <v>271</v>
      </c>
      <c r="IM52" t="s">
        <v>272</v>
      </c>
      <c r="IN52" t="s">
        <v>385</v>
      </c>
      <c r="IP52" t="s">
        <v>388</v>
      </c>
    </row>
    <row r="53" spans="1:250" x14ac:dyDescent="0.25">
      <c r="A53">
        <v>484</v>
      </c>
      <c r="B53">
        <v>11467520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423</v>
      </c>
      <c r="J53" t="s">
        <v>307</v>
      </c>
      <c r="K53" t="s">
        <v>308</v>
      </c>
      <c r="L53">
        <v>1471</v>
      </c>
      <c r="M53" t="s">
        <v>267</v>
      </c>
      <c r="N53" t="s">
        <v>268</v>
      </c>
      <c r="O53">
        <v>1471</v>
      </c>
      <c r="P53" t="s">
        <v>267</v>
      </c>
      <c r="Q53" t="s">
        <v>268</v>
      </c>
      <c r="R53" t="s">
        <v>276</v>
      </c>
      <c r="S53" s="30">
        <v>-1.32</v>
      </c>
      <c r="U53" s="30">
        <v>11</v>
      </c>
      <c r="IF53">
        <v>1471</v>
      </c>
      <c r="IG53" t="s">
        <v>267</v>
      </c>
      <c r="IH53" t="s">
        <v>270</v>
      </c>
      <c r="IK53">
        <v>-2</v>
      </c>
      <c r="IL53" t="s">
        <v>271</v>
      </c>
      <c r="IM53" t="s">
        <v>272</v>
      </c>
      <c r="IN53" t="s">
        <v>385</v>
      </c>
      <c r="IP53" t="s">
        <v>388</v>
      </c>
    </row>
    <row r="54" spans="1:250" x14ac:dyDescent="0.25">
      <c r="A54">
        <v>485</v>
      </c>
      <c r="B54">
        <v>11467520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421</v>
      </c>
      <c r="J54" t="s">
        <v>309</v>
      </c>
      <c r="K54" t="s">
        <v>310</v>
      </c>
      <c r="L54">
        <v>1471</v>
      </c>
      <c r="M54" t="s">
        <v>267</v>
      </c>
      <c r="N54" t="s">
        <v>268</v>
      </c>
      <c r="O54">
        <v>1471</v>
      </c>
      <c r="P54" t="s">
        <v>267</v>
      </c>
      <c r="Q54" t="s">
        <v>268</v>
      </c>
      <c r="R54" t="s">
        <v>276</v>
      </c>
      <c r="S54" s="30">
        <v>-2.79</v>
      </c>
      <c r="U54" s="30">
        <v>11</v>
      </c>
      <c r="IF54">
        <v>1471</v>
      </c>
      <c r="IG54" t="s">
        <v>267</v>
      </c>
      <c r="IH54" t="s">
        <v>270</v>
      </c>
      <c r="IK54">
        <v>-2</v>
      </c>
      <c r="IL54" t="s">
        <v>271</v>
      </c>
      <c r="IM54" t="s">
        <v>272</v>
      </c>
      <c r="IN54" t="s">
        <v>385</v>
      </c>
      <c r="IP54" t="s">
        <v>388</v>
      </c>
    </row>
    <row r="55" spans="1:250" x14ac:dyDescent="0.25">
      <c r="A55">
        <v>486</v>
      </c>
      <c r="B55">
        <v>11467520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417</v>
      </c>
      <c r="J55" t="s">
        <v>311</v>
      </c>
      <c r="K55" t="s">
        <v>312</v>
      </c>
      <c r="L55">
        <v>1471</v>
      </c>
      <c r="M55" t="s">
        <v>267</v>
      </c>
      <c r="N55" t="s">
        <v>268</v>
      </c>
      <c r="O55">
        <v>1471</v>
      </c>
      <c r="P55" t="s">
        <v>267</v>
      </c>
      <c r="Q55" t="s">
        <v>268</v>
      </c>
      <c r="R55" t="s">
        <v>276</v>
      </c>
      <c r="S55" s="30">
        <v>-1.76</v>
      </c>
      <c r="U55" s="30">
        <v>11</v>
      </c>
      <c r="IF55">
        <v>1471</v>
      </c>
      <c r="IG55" t="s">
        <v>267</v>
      </c>
      <c r="IH55" t="s">
        <v>270</v>
      </c>
      <c r="IK55">
        <v>-2</v>
      </c>
      <c r="IL55" t="s">
        <v>271</v>
      </c>
      <c r="IM55" t="s">
        <v>272</v>
      </c>
      <c r="IN55" t="s">
        <v>385</v>
      </c>
      <c r="IP55" t="s">
        <v>388</v>
      </c>
    </row>
    <row r="56" spans="1:250" x14ac:dyDescent="0.25">
      <c r="A56">
        <v>487</v>
      </c>
      <c r="B56">
        <v>11467520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434</v>
      </c>
      <c r="J56" t="s">
        <v>383</v>
      </c>
      <c r="K56" t="s">
        <v>384</v>
      </c>
      <c r="L56">
        <v>22342</v>
      </c>
      <c r="M56" t="s">
        <v>302</v>
      </c>
      <c r="N56" t="s">
        <v>303</v>
      </c>
      <c r="O56">
        <v>22342</v>
      </c>
      <c r="P56" t="s">
        <v>302</v>
      </c>
      <c r="Q56" t="s">
        <v>303</v>
      </c>
      <c r="R56" t="s">
        <v>277</v>
      </c>
      <c r="S56" s="30">
        <v>-205.26</v>
      </c>
      <c r="U56" s="30">
        <v>12</v>
      </c>
      <c r="IF56">
        <v>22342</v>
      </c>
      <c r="IG56" t="s">
        <v>302</v>
      </c>
      <c r="IH56" t="s">
        <v>270</v>
      </c>
      <c r="IK56">
        <v>-2</v>
      </c>
      <c r="IL56" t="s">
        <v>271</v>
      </c>
      <c r="IM56" t="s">
        <v>272</v>
      </c>
      <c r="IN56" t="s">
        <v>385</v>
      </c>
      <c r="IP56" t="s">
        <v>386</v>
      </c>
    </row>
    <row r="57" spans="1:250" x14ac:dyDescent="0.25">
      <c r="A57">
        <v>488</v>
      </c>
      <c r="B57">
        <v>11467520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430</v>
      </c>
      <c r="J57" t="s">
        <v>381</v>
      </c>
      <c r="K57" t="s">
        <v>382</v>
      </c>
      <c r="L57">
        <v>22342</v>
      </c>
      <c r="M57" t="s">
        <v>302</v>
      </c>
      <c r="N57" t="s">
        <v>303</v>
      </c>
      <c r="O57">
        <v>22342</v>
      </c>
      <c r="P57" t="s">
        <v>302</v>
      </c>
      <c r="Q57" t="s">
        <v>303</v>
      </c>
      <c r="R57" t="s">
        <v>277</v>
      </c>
      <c r="S57" s="30">
        <v>-83.99</v>
      </c>
      <c r="U57" s="30">
        <v>12</v>
      </c>
      <c r="IF57">
        <v>22342</v>
      </c>
      <c r="IG57" t="s">
        <v>302</v>
      </c>
      <c r="IH57" t="s">
        <v>270</v>
      </c>
      <c r="IK57">
        <v>-2</v>
      </c>
      <c r="IL57" t="s">
        <v>271</v>
      </c>
      <c r="IM57" t="s">
        <v>272</v>
      </c>
      <c r="IN57" t="s">
        <v>385</v>
      </c>
      <c r="IP57" t="s">
        <v>386</v>
      </c>
    </row>
    <row r="58" spans="1:250" x14ac:dyDescent="0.25">
      <c r="A58">
        <v>489</v>
      </c>
      <c r="B58">
        <v>11467520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428</v>
      </c>
      <c r="J58" t="s">
        <v>305</v>
      </c>
      <c r="K58" t="s">
        <v>306</v>
      </c>
      <c r="L58">
        <v>22342</v>
      </c>
      <c r="M58" t="s">
        <v>302</v>
      </c>
      <c r="N58" t="s">
        <v>303</v>
      </c>
      <c r="O58">
        <v>22342</v>
      </c>
      <c r="P58" t="s">
        <v>302</v>
      </c>
      <c r="Q58" t="s">
        <v>303</v>
      </c>
      <c r="R58" t="s">
        <v>277</v>
      </c>
      <c r="S58" s="30">
        <v>-177.31</v>
      </c>
      <c r="U58" s="30">
        <v>12</v>
      </c>
      <c r="IF58">
        <v>22342</v>
      </c>
      <c r="IG58" t="s">
        <v>302</v>
      </c>
      <c r="IH58" t="s">
        <v>270</v>
      </c>
      <c r="IK58">
        <v>-2</v>
      </c>
      <c r="IL58" t="s">
        <v>271</v>
      </c>
      <c r="IM58" t="s">
        <v>272</v>
      </c>
      <c r="IN58" t="s">
        <v>385</v>
      </c>
      <c r="IP58" t="s">
        <v>386</v>
      </c>
    </row>
    <row r="59" spans="1:250" x14ac:dyDescent="0.25">
      <c r="A59">
        <v>490</v>
      </c>
      <c r="B59">
        <v>11467520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423</v>
      </c>
      <c r="J59" t="s">
        <v>307</v>
      </c>
      <c r="K59" t="s">
        <v>308</v>
      </c>
      <c r="L59">
        <v>22342</v>
      </c>
      <c r="M59" t="s">
        <v>302</v>
      </c>
      <c r="N59" t="s">
        <v>303</v>
      </c>
      <c r="O59">
        <v>22342</v>
      </c>
      <c r="P59" t="s">
        <v>302</v>
      </c>
      <c r="Q59" t="s">
        <v>303</v>
      </c>
      <c r="R59" t="s">
        <v>277</v>
      </c>
      <c r="S59" s="30">
        <v>-84.14</v>
      </c>
      <c r="U59" s="30">
        <v>12</v>
      </c>
      <c r="IF59">
        <v>22342</v>
      </c>
      <c r="IG59" t="s">
        <v>302</v>
      </c>
      <c r="IH59" t="s">
        <v>270</v>
      </c>
      <c r="IK59">
        <v>-2</v>
      </c>
      <c r="IL59" t="s">
        <v>271</v>
      </c>
      <c r="IM59" t="s">
        <v>272</v>
      </c>
      <c r="IN59" t="s">
        <v>385</v>
      </c>
      <c r="IP59" t="s">
        <v>386</v>
      </c>
    </row>
    <row r="60" spans="1:250" x14ac:dyDescent="0.25">
      <c r="A60">
        <v>491</v>
      </c>
      <c r="B60">
        <v>11467520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421</v>
      </c>
      <c r="J60" t="s">
        <v>309</v>
      </c>
      <c r="K60" t="s">
        <v>310</v>
      </c>
      <c r="L60">
        <v>22342</v>
      </c>
      <c r="M60" t="s">
        <v>302</v>
      </c>
      <c r="N60" t="s">
        <v>303</v>
      </c>
      <c r="O60">
        <v>22342</v>
      </c>
      <c r="P60" t="s">
        <v>302</v>
      </c>
      <c r="Q60" t="s">
        <v>303</v>
      </c>
      <c r="R60" t="s">
        <v>277</v>
      </c>
      <c r="S60" s="30">
        <v>-177.63</v>
      </c>
      <c r="U60" s="30">
        <v>12</v>
      </c>
      <c r="IF60">
        <v>22342</v>
      </c>
      <c r="IG60" t="s">
        <v>302</v>
      </c>
      <c r="IH60" t="s">
        <v>270</v>
      </c>
      <c r="IK60">
        <v>-2</v>
      </c>
      <c r="IL60" t="s">
        <v>271</v>
      </c>
      <c r="IM60" t="s">
        <v>272</v>
      </c>
      <c r="IN60" t="s">
        <v>385</v>
      </c>
      <c r="IP60" t="s">
        <v>386</v>
      </c>
    </row>
    <row r="61" spans="1:250" x14ac:dyDescent="0.25">
      <c r="A61">
        <v>492</v>
      </c>
      <c r="B61">
        <v>11467520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417</v>
      </c>
      <c r="J61" t="s">
        <v>311</v>
      </c>
      <c r="K61" t="s">
        <v>312</v>
      </c>
      <c r="L61">
        <v>22342</v>
      </c>
      <c r="M61" t="s">
        <v>302</v>
      </c>
      <c r="N61" t="s">
        <v>303</v>
      </c>
      <c r="O61">
        <v>22342</v>
      </c>
      <c r="P61" t="s">
        <v>302</v>
      </c>
      <c r="Q61" t="s">
        <v>303</v>
      </c>
      <c r="R61" t="s">
        <v>277</v>
      </c>
      <c r="S61" s="30">
        <v>-112.43</v>
      </c>
      <c r="U61" s="30">
        <v>12</v>
      </c>
      <c r="IF61">
        <v>22342</v>
      </c>
      <c r="IG61" t="s">
        <v>302</v>
      </c>
      <c r="IH61" t="s">
        <v>270</v>
      </c>
      <c r="IK61">
        <v>-2</v>
      </c>
      <c r="IL61" t="s">
        <v>271</v>
      </c>
      <c r="IM61" t="s">
        <v>272</v>
      </c>
      <c r="IN61" t="s">
        <v>385</v>
      </c>
      <c r="IP61" t="s">
        <v>386</v>
      </c>
    </row>
    <row r="62" spans="1:250" x14ac:dyDescent="0.25">
      <c r="A62">
        <v>493</v>
      </c>
      <c r="B62">
        <v>11467520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434</v>
      </c>
      <c r="J62" t="s">
        <v>383</v>
      </c>
      <c r="K62" t="s">
        <v>384</v>
      </c>
      <c r="L62">
        <v>1736</v>
      </c>
      <c r="M62" t="s">
        <v>273</v>
      </c>
      <c r="N62" t="s">
        <v>274</v>
      </c>
      <c r="O62">
        <v>1736</v>
      </c>
      <c r="P62" t="s">
        <v>273</v>
      </c>
      <c r="Q62" t="s">
        <v>274</v>
      </c>
      <c r="R62" t="s">
        <v>277</v>
      </c>
      <c r="S62" s="30">
        <v>-233.72</v>
      </c>
      <c r="U62" s="30">
        <v>12</v>
      </c>
      <c r="IF62">
        <v>1736</v>
      </c>
      <c r="IG62" t="s">
        <v>273</v>
      </c>
      <c r="IH62" t="s">
        <v>270</v>
      </c>
      <c r="IK62">
        <v>-2</v>
      </c>
      <c r="IL62" t="s">
        <v>271</v>
      </c>
      <c r="IM62" t="s">
        <v>272</v>
      </c>
      <c r="IN62" t="s">
        <v>385</v>
      </c>
      <c r="IP62" t="s">
        <v>387</v>
      </c>
    </row>
    <row r="63" spans="1:250" x14ac:dyDescent="0.25">
      <c r="A63">
        <v>494</v>
      </c>
      <c r="B63">
        <v>11467520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430</v>
      </c>
      <c r="J63" t="s">
        <v>381</v>
      </c>
      <c r="K63" t="s">
        <v>382</v>
      </c>
      <c r="L63">
        <v>1736</v>
      </c>
      <c r="M63" t="s">
        <v>273</v>
      </c>
      <c r="N63" t="s">
        <v>274</v>
      </c>
      <c r="O63">
        <v>1736</v>
      </c>
      <c r="P63" t="s">
        <v>273</v>
      </c>
      <c r="Q63" t="s">
        <v>274</v>
      </c>
      <c r="R63" t="s">
        <v>277</v>
      </c>
      <c r="S63" s="30">
        <v>-95.29</v>
      </c>
      <c r="U63" s="30">
        <v>12</v>
      </c>
      <c r="IF63">
        <v>1736</v>
      </c>
      <c r="IG63" t="s">
        <v>273</v>
      </c>
      <c r="IH63" t="s">
        <v>270</v>
      </c>
      <c r="IK63">
        <v>-2</v>
      </c>
      <c r="IL63" t="s">
        <v>271</v>
      </c>
      <c r="IM63" t="s">
        <v>272</v>
      </c>
      <c r="IN63" t="s">
        <v>385</v>
      </c>
      <c r="IP63" t="s">
        <v>387</v>
      </c>
    </row>
    <row r="64" spans="1:250" x14ac:dyDescent="0.25">
      <c r="A64">
        <v>495</v>
      </c>
      <c r="B64">
        <v>11467520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428</v>
      </c>
      <c r="J64" t="s">
        <v>305</v>
      </c>
      <c r="K64" t="s">
        <v>306</v>
      </c>
      <c r="L64">
        <v>1736</v>
      </c>
      <c r="M64" t="s">
        <v>273</v>
      </c>
      <c r="N64" t="s">
        <v>274</v>
      </c>
      <c r="O64">
        <v>1736</v>
      </c>
      <c r="P64" t="s">
        <v>273</v>
      </c>
      <c r="Q64" t="s">
        <v>274</v>
      </c>
      <c r="R64" t="s">
        <v>277</v>
      </c>
      <c r="S64" s="30">
        <v>-201.17</v>
      </c>
      <c r="U64" s="30">
        <v>12</v>
      </c>
      <c r="IF64">
        <v>1736</v>
      </c>
      <c r="IG64" t="s">
        <v>273</v>
      </c>
      <c r="IH64" t="s">
        <v>270</v>
      </c>
      <c r="IK64">
        <v>-2</v>
      </c>
      <c r="IL64" t="s">
        <v>271</v>
      </c>
      <c r="IM64" t="s">
        <v>272</v>
      </c>
      <c r="IN64" t="s">
        <v>385</v>
      </c>
      <c r="IP64" t="s">
        <v>387</v>
      </c>
    </row>
    <row r="65" spans="1:250" x14ac:dyDescent="0.25">
      <c r="A65">
        <v>496</v>
      </c>
      <c r="B65">
        <v>11467520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423</v>
      </c>
      <c r="J65" t="s">
        <v>307</v>
      </c>
      <c r="K65" t="s">
        <v>308</v>
      </c>
      <c r="L65">
        <v>1736</v>
      </c>
      <c r="M65" t="s">
        <v>273</v>
      </c>
      <c r="N65" t="s">
        <v>274</v>
      </c>
      <c r="O65">
        <v>1736</v>
      </c>
      <c r="P65" t="s">
        <v>273</v>
      </c>
      <c r="Q65" t="s">
        <v>274</v>
      </c>
      <c r="R65" t="s">
        <v>277</v>
      </c>
      <c r="S65" s="30">
        <v>-95.14</v>
      </c>
      <c r="U65" s="30">
        <v>12</v>
      </c>
      <c r="IF65">
        <v>1736</v>
      </c>
      <c r="IG65" t="s">
        <v>273</v>
      </c>
      <c r="IH65" t="s">
        <v>270</v>
      </c>
      <c r="IK65">
        <v>-2</v>
      </c>
      <c r="IL65" t="s">
        <v>271</v>
      </c>
      <c r="IM65" t="s">
        <v>272</v>
      </c>
      <c r="IN65" t="s">
        <v>385</v>
      </c>
      <c r="IP65" t="s">
        <v>387</v>
      </c>
    </row>
    <row r="66" spans="1:250" x14ac:dyDescent="0.25">
      <c r="A66">
        <v>497</v>
      </c>
      <c r="B66">
        <v>11467520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421</v>
      </c>
      <c r="J66" t="s">
        <v>309</v>
      </c>
      <c r="K66" t="s">
        <v>310</v>
      </c>
      <c r="L66">
        <v>1736</v>
      </c>
      <c r="M66" t="s">
        <v>273</v>
      </c>
      <c r="N66" t="s">
        <v>274</v>
      </c>
      <c r="O66">
        <v>1736</v>
      </c>
      <c r="P66" t="s">
        <v>273</v>
      </c>
      <c r="Q66" t="s">
        <v>274</v>
      </c>
      <c r="R66" t="s">
        <v>277</v>
      </c>
      <c r="S66" s="30">
        <v>-200.86</v>
      </c>
      <c r="U66" s="30">
        <v>12</v>
      </c>
      <c r="IF66">
        <v>1736</v>
      </c>
      <c r="IG66" t="s">
        <v>273</v>
      </c>
      <c r="IH66" t="s">
        <v>270</v>
      </c>
      <c r="IK66">
        <v>-2</v>
      </c>
      <c r="IL66" t="s">
        <v>271</v>
      </c>
      <c r="IM66" t="s">
        <v>272</v>
      </c>
      <c r="IN66" t="s">
        <v>385</v>
      </c>
      <c r="IP66" t="s">
        <v>387</v>
      </c>
    </row>
    <row r="67" spans="1:250" x14ac:dyDescent="0.25">
      <c r="A67">
        <v>498</v>
      </c>
      <c r="B67">
        <v>11467520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417</v>
      </c>
      <c r="J67" t="s">
        <v>311</v>
      </c>
      <c r="K67" t="s">
        <v>312</v>
      </c>
      <c r="L67">
        <v>1736</v>
      </c>
      <c r="M67" t="s">
        <v>273</v>
      </c>
      <c r="N67" t="s">
        <v>274</v>
      </c>
      <c r="O67">
        <v>1736</v>
      </c>
      <c r="P67" t="s">
        <v>273</v>
      </c>
      <c r="Q67" t="s">
        <v>274</v>
      </c>
      <c r="R67" t="s">
        <v>277</v>
      </c>
      <c r="S67" s="30">
        <v>-126.62</v>
      </c>
      <c r="U67" s="30">
        <v>12</v>
      </c>
      <c r="IF67">
        <v>1736</v>
      </c>
      <c r="IG67" t="s">
        <v>273</v>
      </c>
      <c r="IH67" t="s">
        <v>270</v>
      </c>
      <c r="IK67">
        <v>-2</v>
      </c>
      <c r="IL67" t="s">
        <v>271</v>
      </c>
      <c r="IM67" t="s">
        <v>272</v>
      </c>
      <c r="IN67" t="s">
        <v>385</v>
      </c>
      <c r="IP67" t="s">
        <v>387</v>
      </c>
    </row>
    <row r="68" spans="1:250" x14ac:dyDescent="0.25">
      <c r="A68">
        <v>499</v>
      </c>
      <c r="B68">
        <v>11467520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434</v>
      </c>
      <c r="J68" t="s">
        <v>383</v>
      </c>
      <c r="K68" t="s">
        <v>384</v>
      </c>
      <c r="L68">
        <v>1471</v>
      </c>
      <c r="M68" t="s">
        <v>267</v>
      </c>
      <c r="N68" t="s">
        <v>268</v>
      </c>
      <c r="O68">
        <v>1471</v>
      </c>
      <c r="P68" t="s">
        <v>267</v>
      </c>
      <c r="Q68" t="s">
        <v>268</v>
      </c>
      <c r="R68" t="s">
        <v>277</v>
      </c>
      <c r="S68" s="30">
        <v>-1.02</v>
      </c>
      <c r="U68" s="30">
        <v>12</v>
      </c>
      <c r="IF68">
        <v>1471</v>
      </c>
      <c r="IG68" t="s">
        <v>267</v>
      </c>
      <c r="IH68" t="s">
        <v>270</v>
      </c>
      <c r="IK68">
        <v>-2</v>
      </c>
      <c r="IL68" t="s">
        <v>271</v>
      </c>
      <c r="IM68" t="s">
        <v>272</v>
      </c>
      <c r="IN68" t="s">
        <v>385</v>
      </c>
      <c r="IP68" t="s">
        <v>388</v>
      </c>
    </row>
    <row r="69" spans="1:250" x14ac:dyDescent="0.25">
      <c r="A69">
        <v>500</v>
      </c>
      <c r="B69">
        <v>11467520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430</v>
      </c>
      <c r="J69" t="s">
        <v>381</v>
      </c>
      <c r="K69" t="s">
        <v>382</v>
      </c>
      <c r="L69">
        <v>1471</v>
      </c>
      <c r="M69" t="s">
        <v>267</v>
      </c>
      <c r="N69" t="s">
        <v>268</v>
      </c>
      <c r="O69">
        <v>1471</v>
      </c>
      <c r="P69" t="s">
        <v>267</v>
      </c>
      <c r="Q69" t="s">
        <v>268</v>
      </c>
      <c r="R69" t="s">
        <v>277</v>
      </c>
      <c r="S69" s="30">
        <v>-0.72</v>
      </c>
      <c r="U69" s="30">
        <v>12</v>
      </c>
      <c r="IF69">
        <v>1471</v>
      </c>
      <c r="IG69" t="s">
        <v>267</v>
      </c>
      <c r="IH69" t="s">
        <v>270</v>
      </c>
      <c r="IK69">
        <v>-2</v>
      </c>
      <c r="IL69" t="s">
        <v>271</v>
      </c>
      <c r="IM69" t="s">
        <v>272</v>
      </c>
      <c r="IN69" t="s">
        <v>385</v>
      </c>
      <c r="IP69" t="s">
        <v>388</v>
      </c>
    </row>
    <row r="70" spans="1:250" x14ac:dyDescent="0.25">
      <c r="A70">
        <v>501</v>
      </c>
      <c r="B70">
        <v>11467520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428</v>
      </c>
      <c r="J70" t="s">
        <v>305</v>
      </c>
      <c r="K70" t="s">
        <v>306</v>
      </c>
      <c r="L70">
        <v>1471</v>
      </c>
      <c r="M70" t="s">
        <v>267</v>
      </c>
      <c r="N70" t="s">
        <v>268</v>
      </c>
      <c r="O70">
        <v>1471</v>
      </c>
      <c r="P70" t="s">
        <v>267</v>
      </c>
      <c r="Q70" t="s">
        <v>268</v>
      </c>
      <c r="R70" t="s">
        <v>277</v>
      </c>
      <c r="S70" s="30">
        <v>-1.52</v>
      </c>
      <c r="U70" s="30">
        <v>12</v>
      </c>
      <c r="IF70">
        <v>1471</v>
      </c>
      <c r="IG70" t="s">
        <v>267</v>
      </c>
      <c r="IH70" t="s">
        <v>270</v>
      </c>
      <c r="IK70">
        <v>-2</v>
      </c>
      <c r="IL70" t="s">
        <v>271</v>
      </c>
      <c r="IM70" t="s">
        <v>272</v>
      </c>
      <c r="IN70" t="s">
        <v>385</v>
      </c>
      <c r="IP70" t="s">
        <v>388</v>
      </c>
    </row>
    <row r="71" spans="1:250" x14ac:dyDescent="0.25">
      <c r="A71">
        <v>502</v>
      </c>
      <c r="B71">
        <v>11467520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423</v>
      </c>
      <c r="J71" t="s">
        <v>307</v>
      </c>
      <c r="K71" t="s">
        <v>308</v>
      </c>
      <c r="L71">
        <v>1471</v>
      </c>
      <c r="M71" t="s">
        <v>267</v>
      </c>
      <c r="N71" t="s">
        <v>268</v>
      </c>
      <c r="O71">
        <v>1471</v>
      </c>
      <c r="P71" t="s">
        <v>267</v>
      </c>
      <c r="Q71" t="s">
        <v>268</v>
      </c>
      <c r="R71" t="s">
        <v>277</v>
      </c>
      <c r="S71" s="30">
        <v>-0.72</v>
      </c>
      <c r="U71" s="30">
        <v>12</v>
      </c>
      <c r="IF71">
        <v>1471</v>
      </c>
      <c r="IG71" t="s">
        <v>267</v>
      </c>
      <c r="IH71" t="s">
        <v>270</v>
      </c>
      <c r="IK71">
        <v>-2</v>
      </c>
      <c r="IL71" t="s">
        <v>271</v>
      </c>
      <c r="IM71" t="s">
        <v>272</v>
      </c>
      <c r="IN71" t="s">
        <v>385</v>
      </c>
      <c r="IP71" t="s">
        <v>388</v>
      </c>
    </row>
    <row r="72" spans="1:250" x14ac:dyDescent="0.25">
      <c r="A72">
        <v>503</v>
      </c>
      <c r="B72">
        <v>11467520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421</v>
      </c>
      <c r="J72" t="s">
        <v>309</v>
      </c>
      <c r="K72" t="s">
        <v>310</v>
      </c>
      <c r="L72">
        <v>1471</v>
      </c>
      <c r="M72" t="s">
        <v>267</v>
      </c>
      <c r="N72" t="s">
        <v>268</v>
      </c>
      <c r="O72">
        <v>1471</v>
      </c>
      <c r="P72" t="s">
        <v>267</v>
      </c>
      <c r="Q72" t="s">
        <v>268</v>
      </c>
      <c r="R72" t="s">
        <v>277</v>
      </c>
      <c r="S72" s="30">
        <v>-1.51</v>
      </c>
      <c r="U72" s="30">
        <v>12</v>
      </c>
      <c r="IF72">
        <v>1471</v>
      </c>
      <c r="IG72" t="s">
        <v>267</v>
      </c>
      <c r="IH72" t="s">
        <v>270</v>
      </c>
      <c r="IK72">
        <v>-2</v>
      </c>
      <c r="IL72" t="s">
        <v>271</v>
      </c>
      <c r="IM72" t="s">
        <v>272</v>
      </c>
      <c r="IN72" t="s">
        <v>385</v>
      </c>
      <c r="IP72" t="s">
        <v>388</v>
      </c>
    </row>
    <row r="73" spans="1:250" x14ac:dyDescent="0.25">
      <c r="A73">
        <v>504</v>
      </c>
      <c r="B73">
        <v>11467520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417</v>
      </c>
      <c r="J73" t="s">
        <v>311</v>
      </c>
      <c r="K73" t="s">
        <v>312</v>
      </c>
      <c r="L73">
        <v>1471</v>
      </c>
      <c r="M73" t="s">
        <v>267</v>
      </c>
      <c r="N73" t="s">
        <v>268</v>
      </c>
      <c r="O73">
        <v>1471</v>
      </c>
      <c r="P73" t="s">
        <v>267</v>
      </c>
      <c r="Q73" t="s">
        <v>268</v>
      </c>
      <c r="R73" t="s">
        <v>277</v>
      </c>
      <c r="S73" s="30">
        <v>-0.95</v>
      </c>
      <c r="U73" s="30">
        <v>12</v>
      </c>
      <c r="IF73">
        <v>1471</v>
      </c>
      <c r="IG73" t="s">
        <v>267</v>
      </c>
      <c r="IH73" t="s">
        <v>270</v>
      </c>
      <c r="IK73">
        <v>-2</v>
      </c>
      <c r="IL73" t="s">
        <v>271</v>
      </c>
      <c r="IM73" t="s">
        <v>272</v>
      </c>
      <c r="IN73" t="s">
        <v>385</v>
      </c>
      <c r="IP73" t="s">
        <v>388</v>
      </c>
    </row>
    <row r="74" spans="1:250" x14ac:dyDescent="0.25">
      <c r="S74" s="30"/>
      <c r="U74" s="30"/>
    </row>
    <row r="75" spans="1:250" x14ac:dyDescent="0.25">
      <c r="S75" s="30"/>
      <c r="U75" s="30"/>
    </row>
    <row r="76" spans="1:250" x14ac:dyDescent="0.25">
      <c r="S76" s="30"/>
      <c r="U76" s="30"/>
    </row>
    <row r="77" spans="1:250" x14ac:dyDescent="0.25">
      <c r="S77" s="30"/>
      <c r="U77" s="30"/>
    </row>
    <row r="78" spans="1:250" x14ac:dyDescent="0.25">
      <c r="S78" s="30"/>
      <c r="U78" s="30"/>
    </row>
    <row r="79" spans="1:250" x14ac:dyDescent="0.25">
      <c r="S79" s="30"/>
      <c r="U79" s="30"/>
    </row>
    <row r="80" spans="1:250" x14ac:dyDescent="0.25">
      <c r="S80" s="30"/>
      <c r="U80" s="30"/>
    </row>
    <row r="81" spans="19:21" x14ac:dyDescent="0.25">
      <c r="S81" s="30"/>
      <c r="U81" s="30"/>
    </row>
    <row r="82" spans="19:21" x14ac:dyDescent="0.25">
      <c r="S82" s="30"/>
      <c r="U82" s="30"/>
    </row>
    <row r="83" spans="19:21" x14ac:dyDescent="0.25">
      <c r="S83" s="30"/>
      <c r="U83" s="30"/>
    </row>
    <row r="84" spans="19:21" x14ac:dyDescent="0.25">
      <c r="S84" s="30"/>
      <c r="U84" s="30"/>
    </row>
    <row r="85" spans="19:21" x14ac:dyDescent="0.25">
      <c r="S85" s="30"/>
      <c r="U85" s="30"/>
    </row>
    <row r="86" spans="19:21" x14ac:dyDescent="0.25">
      <c r="S86" s="30"/>
      <c r="U86" s="30"/>
    </row>
    <row r="87" spans="19:21" x14ac:dyDescent="0.25">
      <c r="S87" s="30"/>
      <c r="U87" s="30"/>
    </row>
    <row r="88" spans="19:21" x14ac:dyDescent="0.25">
      <c r="S88" s="30"/>
      <c r="U88" s="30"/>
    </row>
    <row r="89" spans="19:21" x14ac:dyDescent="0.25">
      <c r="S89" s="30"/>
      <c r="U89" s="30"/>
    </row>
    <row r="90" spans="19:21" x14ac:dyDescent="0.25">
      <c r="S90" s="30"/>
      <c r="U90" s="30"/>
    </row>
    <row r="91" spans="19:21" x14ac:dyDescent="0.25">
      <c r="S91" s="30"/>
      <c r="U91" s="30"/>
    </row>
    <row r="92" spans="19:21" x14ac:dyDescent="0.25">
      <c r="S92" s="30"/>
      <c r="U92" s="30"/>
    </row>
    <row r="93" spans="19:21" x14ac:dyDescent="0.25">
      <c r="S93" s="30"/>
      <c r="U93" s="30"/>
    </row>
    <row r="94" spans="19:21" x14ac:dyDescent="0.25">
      <c r="S94" s="30"/>
      <c r="U94" s="30"/>
    </row>
    <row r="95" spans="19:21" x14ac:dyDescent="0.25">
      <c r="S95" s="30"/>
      <c r="U95" s="30"/>
    </row>
    <row r="96" spans="19:21" x14ac:dyDescent="0.25">
      <c r="S96" s="30"/>
      <c r="U96" s="30"/>
    </row>
    <row r="97" spans="19:21" x14ac:dyDescent="0.25">
      <c r="S97" s="30"/>
      <c r="U97" s="30"/>
    </row>
    <row r="98" spans="19:21" x14ac:dyDescent="0.25">
      <c r="S98" s="30"/>
      <c r="U98" s="30"/>
    </row>
    <row r="99" spans="19:21" x14ac:dyDescent="0.25">
      <c r="S99" s="30"/>
      <c r="U99" s="30"/>
    </row>
    <row r="100" spans="19:21" x14ac:dyDescent="0.25">
      <c r="S100" s="30"/>
      <c r="U100" s="30"/>
    </row>
    <row r="101" spans="19:21" x14ac:dyDescent="0.25">
      <c r="S101" s="30"/>
      <c r="U101" s="30"/>
    </row>
    <row r="102" spans="19:21" x14ac:dyDescent="0.25">
      <c r="S102" s="30"/>
      <c r="U102" s="30"/>
    </row>
    <row r="103" spans="19:21" x14ac:dyDescent="0.25">
      <c r="S103" s="30"/>
      <c r="U103" s="30"/>
    </row>
    <row r="104" spans="19:21" x14ac:dyDescent="0.25">
      <c r="S104" s="30"/>
      <c r="U104" s="30"/>
    </row>
    <row r="105" spans="19:21" x14ac:dyDescent="0.25">
      <c r="S105" s="30"/>
      <c r="U105" s="30"/>
    </row>
    <row r="106" spans="19:21" x14ac:dyDescent="0.25">
      <c r="S106" s="30"/>
      <c r="U106" s="30"/>
    </row>
    <row r="107" spans="19:21" x14ac:dyDescent="0.25">
      <c r="S107" s="30"/>
      <c r="U107" s="30"/>
    </row>
    <row r="108" spans="19:21" x14ac:dyDescent="0.25">
      <c r="S108" s="30"/>
      <c r="U108" s="30"/>
    </row>
    <row r="109" spans="19:21" x14ac:dyDescent="0.25">
      <c r="S109" s="30"/>
      <c r="U109" s="30"/>
    </row>
    <row r="110" spans="19:21" x14ac:dyDescent="0.25">
      <c r="S110" s="30"/>
      <c r="U110" s="30"/>
    </row>
    <row r="111" spans="19:21" x14ac:dyDescent="0.25">
      <c r="S111" s="30"/>
      <c r="U111" s="30"/>
    </row>
    <row r="112" spans="19:21" x14ac:dyDescent="0.25">
      <c r="S112" s="30"/>
      <c r="U112" s="30"/>
    </row>
    <row r="113" spans="19:21" x14ac:dyDescent="0.25">
      <c r="S113" s="30"/>
      <c r="U113" s="30"/>
    </row>
    <row r="114" spans="19:21" x14ac:dyDescent="0.25">
      <c r="S114" s="30"/>
      <c r="U114" s="30"/>
    </row>
    <row r="115" spans="19:21" x14ac:dyDescent="0.25">
      <c r="S115" s="30"/>
      <c r="U115" s="30"/>
    </row>
    <row r="116" spans="19:21" x14ac:dyDescent="0.25">
      <c r="S116" s="30"/>
      <c r="U116" s="30"/>
    </row>
    <row r="117" spans="19:21" x14ac:dyDescent="0.25">
      <c r="S117" s="30"/>
      <c r="U117" s="30"/>
    </row>
    <row r="118" spans="19:21" x14ac:dyDescent="0.25">
      <c r="S118" s="30"/>
      <c r="U118" s="30"/>
    </row>
    <row r="119" spans="19:21" x14ac:dyDescent="0.25">
      <c r="S119" s="30"/>
      <c r="U119" s="30"/>
    </row>
    <row r="120" spans="19:21" x14ac:dyDescent="0.25">
      <c r="S120" s="30"/>
      <c r="U120" s="30"/>
    </row>
    <row r="121" spans="19:21" x14ac:dyDescent="0.25">
      <c r="S121" s="30"/>
      <c r="U121" s="30"/>
    </row>
    <row r="122" spans="19:21" x14ac:dyDescent="0.25">
      <c r="S122" s="30"/>
      <c r="U122" s="30"/>
    </row>
    <row r="123" spans="19:21" x14ac:dyDescent="0.25">
      <c r="S123" s="30"/>
      <c r="U123" s="30"/>
    </row>
    <row r="124" spans="19:21" x14ac:dyDescent="0.25">
      <c r="S124" s="30"/>
      <c r="U124" s="30"/>
    </row>
    <row r="125" spans="19:21" x14ac:dyDescent="0.25">
      <c r="S125" s="30"/>
      <c r="U125" s="30"/>
    </row>
    <row r="126" spans="19:21" x14ac:dyDescent="0.25">
      <c r="S126" s="30"/>
      <c r="U126" s="30"/>
    </row>
    <row r="127" spans="19:21" x14ac:dyDescent="0.25">
      <c r="S127" s="30"/>
      <c r="U127" s="30"/>
    </row>
    <row r="128" spans="19:21" x14ac:dyDescent="0.25">
      <c r="S128" s="30"/>
      <c r="U128" s="30"/>
    </row>
    <row r="129" spans="19:21" x14ac:dyDescent="0.25">
      <c r="S129" s="30"/>
      <c r="U129" s="30"/>
    </row>
    <row r="130" spans="19:21" x14ac:dyDescent="0.25">
      <c r="S130" s="30"/>
      <c r="U130" s="30"/>
    </row>
    <row r="131" spans="19:21" x14ac:dyDescent="0.25">
      <c r="S131" s="30"/>
      <c r="U131" s="30"/>
    </row>
    <row r="132" spans="19:21" x14ac:dyDescent="0.25">
      <c r="S132" s="30"/>
      <c r="U132" s="30"/>
    </row>
    <row r="133" spans="19:21" x14ac:dyDescent="0.25">
      <c r="S133" s="30"/>
      <c r="U133" s="30"/>
    </row>
    <row r="134" spans="19:21" x14ac:dyDescent="0.25">
      <c r="S134" s="30"/>
      <c r="U134" s="30"/>
    </row>
    <row r="135" spans="19:21" x14ac:dyDescent="0.25">
      <c r="S135" s="30"/>
      <c r="U135" s="30"/>
    </row>
    <row r="136" spans="19:21" x14ac:dyDescent="0.25">
      <c r="S136" s="30"/>
      <c r="U136" s="30"/>
    </row>
    <row r="137" spans="19:21" x14ac:dyDescent="0.25">
      <c r="S137" s="30"/>
      <c r="U137" s="30"/>
    </row>
    <row r="138" spans="19:21" x14ac:dyDescent="0.25">
      <c r="S138" s="30"/>
      <c r="U138" s="30"/>
    </row>
    <row r="139" spans="19:21" x14ac:dyDescent="0.25">
      <c r="S139" s="30"/>
      <c r="U139" s="30"/>
    </row>
    <row r="140" spans="19:21" x14ac:dyDescent="0.25">
      <c r="S140" s="30"/>
      <c r="U140" s="30"/>
    </row>
    <row r="141" spans="19:21" x14ac:dyDescent="0.25">
      <c r="S141" s="30"/>
      <c r="U141" s="30"/>
    </row>
    <row r="142" spans="19:21" x14ac:dyDescent="0.25">
      <c r="S142" s="30"/>
      <c r="U142" s="30"/>
    </row>
    <row r="143" spans="19:21" x14ac:dyDescent="0.25">
      <c r="S143" s="30"/>
      <c r="U143" s="30"/>
    </row>
    <row r="144" spans="19:21" x14ac:dyDescent="0.25">
      <c r="S144" s="30"/>
      <c r="U144" s="30"/>
    </row>
    <row r="145" spans="19:21" x14ac:dyDescent="0.25">
      <c r="S145" s="30"/>
      <c r="U145" s="30"/>
    </row>
    <row r="146" spans="19:21" x14ac:dyDescent="0.25">
      <c r="S146" s="30"/>
      <c r="U146" s="30"/>
    </row>
    <row r="147" spans="19:21" x14ac:dyDescent="0.25">
      <c r="S147" s="30"/>
      <c r="U147" s="30"/>
    </row>
    <row r="148" spans="19:21" x14ac:dyDescent="0.25">
      <c r="S148" s="30"/>
      <c r="U148" s="30"/>
    </row>
    <row r="149" spans="19:21" x14ac:dyDescent="0.25">
      <c r="S149" s="30"/>
      <c r="U149" s="30"/>
    </row>
    <row r="150" spans="19:21" x14ac:dyDescent="0.25">
      <c r="S150" s="30"/>
      <c r="U150" s="30"/>
    </row>
    <row r="151" spans="19:21" x14ac:dyDescent="0.25">
      <c r="S151" s="30"/>
      <c r="U151" s="30"/>
    </row>
    <row r="152" spans="19:21" x14ac:dyDescent="0.25">
      <c r="S152" s="30"/>
      <c r="U152" s="30"/>
    </row>
    <row r="153" spans="19:21" x14ac:dyDescent="0.25">
      <c r="S153" s="30"/>
      <c r="U153" s="30"/>
    </row>
    <row r="154" spans="19:21" x14ac:dyDescent="0.25">
      <c r="S154" s="30"/>
      <c r="U154" s="30"/>
    </row>
    <row r="155" spans="19:21" x14ac:dyDescent="0.25">
      <c r="S155" s="30"/>
      <c r="U155" s="30"/>
    </row>
    <row r="156" spans="19:21" x14ac:dyDescent="0.25">
      <c r="S156" s="30"/>
      <c r="U156" s="30"/>
    </row>
    <row r="157" spans="19:21" x14ac:dyDescent="0.25">
      <c r="S157" s="30"/>
      <c r="U157" s="30"/>
    </row>
    <row r="158" spans="19:21" x14ac:dyDescent="0.25">
      <c r="S158" s="30"/>
      <c r="U158" s="30"/>
    </row>
    <row r="159" spans="19:21" x14ac:dyDescent="0.25">
      <c r="S159" s="30"/>
      <c r="U159" s="30"/>
    </row>
    <row r="160" spans="19:21" x14ac:dyDescent="0.25">
      <c r="S160" s="30"/>
      <c r="U160" s="30"/>
    </row>
    <row r="161" spans="19:21" x14ac:dyDescent="0.25">
      <c r="S161" s="30"/>
      <c r="U161" s="30"/>
    </row>
    <row r="162" spans="19:21" x14ac:dyDescent="0.25">
      <c r="S162" s="30"/>
      <c r="U162" s="30"/>
    </row>
    <row r="163" spans="19:21" x14ac:dyDescent="0.25">
      <c r="S163" s="30"/>
      <c r="U163" s="30"/>
    </row>
    <row r="164" spans="19:21" x14ac:dyDescent="0.25">
      <c r="S164" s="30"/>
      <c r="U164" s="30"/>
    </row>
    <row r="165" spans="19:21" x14ac:dyDescent="0.25">
      <c r="S165" s="30"/>
      <c r="U165" s="30"/>
    </row>
    <row r="166" spans="19:21" x14ac:dyDescent="0.25">
      <c r="S166" s="30"/>
      <c r="U166" s="30"/>
    </row>
    <row r="167" spans="19:21" x14ac:dyDescent="0.25">
      <c r="S167" s="30"/>
      <c r="U167" s="30"/>
    </row>
    <row r="168" spans="19:21" x14ac:dyDescent="0.25">
      <c r="S168" s="30"/>
      <c r="U168" s="30"/>
    </row>
    <row r="169" spans="19:21" x14ac:dyDescent="0.25">
      <c r="S169" s="30"/>
      <c r="U169" s="30"/>
    </row>
    <row r="170" spans="19:21" x14ac:dyDescent="0.25">
      <c r="S170" s="30"/>
      <c r="U170" s="30"/>
    </row>
    <row r="171" spans="19:21" x14ac:dyDescent="0.25">
      <c r="S171" s="30"/>
      <c r="U171" s="30"/>
    </row>
    <row r="172" spans="19:21" x14ac:dyDescent="0.25">
      <c r="S172" s="30"/>
      <c r="U172" s="30"/>
    </row>
    <row r="173" spans="19:21" x14ac:dyDescent="0.25">
      <c r="S173" s="30"/>
      <c r="U173" s="30"/>
    </row>
    <row r="174" spans="19:21" x14ac:dyDescent="0.25">
      <c r="S174" s="30"/>
      <c r="U174" s="30"/>
    </row>
    <row r="175" spans="19:21" x14ac:dyDescent="0.25">
      <c r="S175" s="30"/>
      <c r="U175" s="30"/>
    </row>
    <row r="176" spans="19:21" x14ac:dyDescent="0.25">
      <c r="S176" s="30"/>
      <c r="U176" s="30"/>
    </row>
    <row r="177" spans="19:21" x14ac:dyDescent="0.25">
      <c r="S177" s="30"/>
      <c r="U177" s="30"/>
    </row>
    <row r="178" spans="19:21" x14ac:dyDescent="0.25">
      <c r="S178" s="30"/>
      <c r="U178" s="30"/>
    </row>
    <row r="179" spans="19:21" x14ac:dyDescent="0.25">
      <c r="S179" s="30"/>
      <c r="U179" s="30"/>
    </row>
    <row r="180" spans="19:21" x14ac:dyDescent="0.25">
      <c r="S180" s="30"/>
      <c r="U180" s="30"/>
    </row>
    <row r="181" spans="19:21" x14ac:dyDescent="0.25">
      <c r="S181" s="30"/>
      <c r="U181" s="30"/>
    </row>
    <row r="182" spans="19:21" x14ac:dyDescent="0.25">
      <c r="S182" s="30"/>
      <c r="U182" s="30"/>
    </row>
    <row r="183" spans="19:21" x14ac:dyDescent="0.25">
      <c r="S183" s="30"/>
      <c r="U183" s="30"/>
    </row>
    <row r="184" spans="19:21" x14ac:dyDescent="0.25">
      <c r="S184" s="30"/>
      <c r="U184" s="30"/>
    </row>
    <row r="185" spans="19:21" x14ac:dyDescent="0.25">
      <c r="S185" s="30"/>
      <c r="U185" s="30"/>
    </row>
    <row r="186" spans="19:21" x14ac:dyDescent="0.25">
      <c r="S186" s="30"/>
      <c r="U186" s="30"/>
    </row>
    <row r="187" spans="19:21" x14ac:dyDescent="0.25">
      <c r="S187" s="30"/>
      <c r="U187" s="30"/>
    </row>
    <row r="188" spans="19:21" x14ac:dyDescent="0.25">
      <c r="S188" s="30"/>
      <c r="U188" s="30"/>
    </row>
    <row r="189" spans="19:21" x14ac:dyDescent="0.25">
      <c r="S189" s="30"/>
      <c r="U189" s="30"/>
    </row>
    <row r="190" spans="19:21" x14ac:dyDescent="0.25">
      <c r="S190" s="30"/>
      <c r="U190" s="30"/>
    </row>
    <row r="191" spans="19:21" x14ac:dyDescent="0.25">
      <c r="S191" s="30"/>
      <c r="U191" s="30"/>
    </row>
    <row r="192" spans="19:21" x14ac:dyDescent="0.25">
      <c r="S192" s="30"/>
      <c r="U192" s="30"/>
    </row>
    <row r="193" spans="19:21" x14ac:dyDescent="0.25">
      <c r="S193" s="30"/>
      <c r="U193" s="30"/>
    </row>
    <row r="194" spans="19:21" x14ac:dyDescent="0.25">
      <c r="S194" s="30"/>
      <c r="U194" s="30"/>
    </row>
    <row r="195" spans="19:21" x14ac:dyDescent="0.25">
      <c r="S195" s="30"/>
      <c r="U195" s="30"/>
    </row>
    <row r="196" spans="19:21" x14ac:dyDescent="0.25">
      <c r="S196" s="30"/>
      <c r="U196" s="30"/>
    </row>
    <row r="197" spans="19:21" x14ac:dyDescent="0.25">
      <c r="S197" s="30"/>
      <c r="U197" s="30"/>
    </row>
    <row r="198" spans="19:21" x14ac:dyDescent="0.25">
      <c r="S198" s="30"/>
      <c r="U198" s="30"/>
    </row>
    <row r="199" spans="19:21" x14ac:dyDescent="0.25">
      <c r="S199" s="30"/>
      <c r="U199" s="30"/>
    </row>
    <row r="200" spans="19:21" x14ac:dyDescent="0.25">
      <c r="S200" s="30"/>
      <c r="U200" s="30"/>
    </row>
    <row r="201" spans="19:21" x14ac:dyDescent="0.25">
      <c r="S201" s="30"/>
      <c r="U201" s="30"/>
    </row>
    <row r="202" spans="19:21" x14ac:dyDescent="0.25">
      <c r="S202" s="30"/>
      <c r="U202" s="30"/>
    </row>
    <row r="203" spans="19:21" x14ac:dyDescent="0.25">
      <c r="S203" s="30"/>
      <c r="U203" s="30"/>
    </row>
    <row r="204" spans="19:21" x14ac:dyDescent="0.25">
      <c r="S204" s="30"/>
      <c r="U204" s="30"/>
    </row>
    <row r="205" spans="19:21" x14ac:dyDescent="0.25">
      <c r="S205" s="30"/>
      <c r="U205" s="30"/>
    </row>
    <row r="206" spans="19:21" x14ac:dyDescent="0.25">
      <c r="S206" s="30"/>
      <c r="U206" s="30"/>
    </row>
    <row r="207" spans="19:21" x14ac:dyDescent="0.25">
      <c r="S207" s="30"/>
      <c r="U207" s="30"/>
    </row>
    <row r="208" spans="19:21" x14ac:dyDescent="0.25">
      <c r="S208" s="30"/>
      <c r="U208" s="30"/>
    </row>
    <row r="209" spans="19:21" x14ac:dyDescent="0.25">
      <c r="S209" s="30"/>
      <c r="U209" s="30"/>
    </row>
    <row r="210" spans="19:21" x14ac:dyDescent="0.25">
      <c r="S210" s="30"/>
      <c r="U210" s="30"/>
    </row>
    <row r="211" spans="19:21" x14ac:dyDescent="0.25">
      <c r="S211" s="30"/>
      <c r="U211" s="30"/>
    </row>
    <row r="212" spans="19:21" x14ac:dyDescent="0.25">
      <c r="S212" s="30"/>
      <c r="U212" s="30"/>
    </row>
    <row r="213" spans="19:21" x14ac:dyDescent="0.25">
      <c r="S213" s="30"/>
      <c r="U213" s="30"/>
    </row>
    <row r="214" spans="19:21" x14ac:dyDescent="0.25">
      <c r="S214" s="30"/>
      <c r="U214" s="30"/>
    </row>
    <row r="215" spans="19:21" x14ac:dyDescent="0.25">
      <c r="S215" s="30"/>
      <c r="U215" s="30"/>
    </row>
    <row r="216" spans="19:21" x14ac:dyDescent="0.25">
      <c r="S216" s="30"/>
      <c r="U216" s="30"/>
    </row>
    <row r="217" spans="19:21" x14ac:dyDescent="0.25">
      <c r="S217" s="30"/>
      <c r="U217" s="30"/>
    </row>
    <row r="218" spans="19:21" x14ac:dyDescent="0.25">
      <c r="S218" s="30"/>
      <c r="U218" s="30"/>
    </row>
    <row r="219" spans="19:21" x14ac:dyDescent="0.25">
      <c r="S219" s="30"/>
      <c r="U219" s="30"/>
    </row>
    <row r="220" spans="19:21" x14ac:dyDescent="0.25">
      <c r="S220" s="30"/>
      <c r="U220" s="30"/>
    </row>
    <row r="221" spans="19:21" x14ac:dyDescent="0.25">
      <c r="S221" s="30"/>
      <c r="U221" s="30"/>
    </row>
    <row r="222" spans="19:21" x14ac:dyDescent="0.25">
      <c r="S222" s="30"/>
      <c r="U222" s="30"/>
    </row>
    <row r="223" spans="19:21" x14ac:dyDescent="0.25">
      <c r="S223" s="30"/>
      <c r="U223" s="30"/>
    </row>
    <row r="224" spans="19:21" x14ac:dyDescent="0.25">
      <c r="S224" s="30"/>
      <c r="U224" s="30"/>
    </row>
    <row r="225" spans="19:21" x14ac:dyDescent="0.25">
      <c r="S225" s="30"/>
      <c r="U225" s="30"/>
    </row>
    <row r="226" spans="19:21" x14ac:dyDescent="0.25">
      <c r="S226" s="30"/>
      <c r="U226" s="30"/>
    </row>
    <row r="227" spans="19:21" x14ac:dyDescent="0.25">
      <c r="S227" s="30"/>
      <c r="U227" s="30"/>
    </row>
    <row r="228" spans="19:21" x14ac:dyDescent="0.25">
      <c r="S228" s="30"/>
      <c r="U228" s="30"/>
    </row>
    <row r="229" spans="19:21" x14ac:dyDescent="0.25">
      <c r="S229" s="30"/>
      <c r="U229" s="30"/>
    </row>
    <row r="230" spans="19:21" x14ac:dyDescent="0.25">
      <c r="S230" s="30"/>
      <c r="U230" s="30"/>
    </row>
    <row r="231" spans="19:21" x14ac:dyDescent="0.25">
      <c r="S231" s="30"/>
      <c r="U231" s="30"/>
    </row>
    <row r="232" spans="19:21" x14ac:dyDescent="0.25">
      <c r="S232" s="30"/>
      <c r="U232" s="30"/>
    </row>
    <row r="233" spans="19:21" x14ac:dyDescent="0.25">
      <c r="S233" s="30"/>
      <c r="U233" s="30"/>
    </row>
    <row r="234" spans="19:21" x14ac:dyDescent="0.25">
      <c r="S234" s="30"/>
      <c r="U234" s="30"/>
    </row>
    <row r="235" spans="19:21" x14ac:dyDescent="0.25">
      <c r="S235" s="30"/>
      <c r="U235" s="30"/>
    </row>
    <row r="236" spans="19:21" x14ac:dyDescent="0.25">
      <c r="S236" s="30"/>
      <c r="U236" s="30"/>
    </row>
    <row r="237" spans="19:21" x14ac:dyDescent="0.25">
      <c r="S237" s="30"/>
      <c r="U237" s="30"/>
    </row>
    <row r="238" spans="19:21" x14ac:dyDescent="0.25">
      <c r="S238" s="30"/>
      <c r="U238" s="30"/>
    </row>
    <row r="239" spans="19:21" x14ac:dyDescent="0.25">
      <c r="S239" s="30"/>
      <c r="U239" s="30"/>
    </row>
    <row r="240" spans="19:21" x14ac:dyDescent="0.25">
      <c r="S240" s="30"/>
      <c r="U240" s="30"/>
    </row>
    <row r="241" spans="19:21" x14ac:dyDescent="0.25">
      <c r="S241" s="30"/>
      <c r="U241" s="30"/>
    </row>
    <row r="242" spans="19:21" x14ac:dyDescent="0.25">
      <c r="S242" s="30"/>
      <c r="U242" s="30"/>
    </row>
    <row r="243" spans="19:21" x14ac:dyDescent="0.25">
      <c r="S243" s="30"/>
      <c r="U243" s="30"/>
    </row>
    <row r="244" spans="19:21" x14ac:dyDescent="0.25">
      <c r="S244" s="30"/>
      <c r="U244" s="30"/>
    </row>
    <row r="245" spans="19:21" x14ac:dyDescent="0.25">
      <c r="S245" s="30"/>
      <c r="U245" s="30"/>
    </row>
    <row r="246" spans="19:21" x14ac:dyDescent="0.25">
      <c r="S246" s="30"/>
      <c r="U246" s="30"/>
    </row>
    <row r="247" spans="19:21" x14ac:dyDescent="0.25">
      <c r="S247" s="30"/>
      <c r="U247" s="30"/>
    </row>
    <row r="248" spans="19:21" x14ac:dyDescent="0.25">
      <c r="S248" s="30"/>
      <c r="U248" s="30"/>
    </row>
    <row r="249" spans="19:21" x14ac:dyDescent="0.25">
      <c r="S249" s="30"/>
      <c r="U249" s="30"/>
    </row>
    <row r="250" spans="19:21" x14ac:dyDescent="0.25">
      <c r="S250" s="30"/>
      <c r="U250" s="30"/>
    </row>
    <row r="251" spans="19:21" x14ac:dyDescent="0.25">
      <c r="S251" s="30"/>
      <c r="U251" s="30"/>
    </row>
    <row r="252" spans="19:21" x14ac:dyDescent="0.25">
      <c r="S252" s="30"/>
      <c r="U252" s="30"/>
    </row>
    <row r="253" spans="19:21" x14ac:dyDescent="0.25">
      <c r="S253" s="30"/>
      <c r="U253" s="30"/>
    </row>
    <row r="254" spans="19:21" x14ac:dyDescent="0.25">
      <c r="S254" s="30"/>
      <c r="U254" s="30"/>
    </row>
    <row r="255" spans="19:21" x14ac:dyDescent="0.25">
      <c r="S255" s="30"/>
      <c r="U255" s="30"/>
    </row>
    <row r="256" spans="19:21" x14ac:dyDescent="0.25">
      <c r="S256" s="30"/>
      <c r="U256" s="30"/>
    </row>
    <row r="257" spans="19:21" x14ac:dyDescent="0.25">
      <c r="S257" s="30"/>
      <c r="U257" s="30"/>
    </row>
    <row r="258" spans="19:21" x14ac:dyDescent="0.25">
      <c r="S258" s="30"/>
      <c r="U258" s="30"/>
    </row>
    <row r="259" spans="19:21" x14ac:dyDescent="0.25">
      <c r="S259" s="30"/>
      <c r="U259" s="30"/>
    </row>
    <row r="260" spans="19:21" x14ac:dyDescent="0.25">
      <c r="S260" s="30"/>
      <c r="U260" s="30"/>
    </row>
    <row r="261" spans="19:21" x14ac:dyDescent="0.25">
      <c r="S261" s="30"/>
      <c r="U261" s="30"/>
    </row>
    <row r="262" spans="19:21" x14ac:dyDescent="0.25">
      <c r="S262" s="30"/>
      <c r="U262" s="30"/>
    </row>
    <row r="263" spans="19:21" x14ac:dyDescent="0.25">
      <c r="S263" s="30"/>
      <c r="U263" s="30"/>
    </row>
    <row r="264" spans="19:21" x14ac:dyDescent="0.25">
      <c r="S264" s="30"/>
      <c r="U264" s="30"/>
    </row>
    <row r="265" spans="19:21" x14ac:dyDescent="0.25">
      <c r="S265" s="30"/>
      <c r="U265" s="30"/>
    </row>
    <row r="266" spans="19:21" x14ac:dyDescent="0.25">
      <c r="S266" s="30"/>
      <c r="U266" s="30"/>
    </row>
    <row r="267" spans="19:21" x14ac:dyDescent="0.25">
      <c r="S267" s="30"/>
      <c r="U267" s="30"/>
    </row>
    <row r="268" spans="19:21" x14ac:dyDescent="0.25">
      <c r="S268" s="30"/>
      <c r="U268" s="30"/>
    </row>
    <row r="269" spans="19:21" x14ac:dyDescent="0.25">
      <c r="S269" s="30"/>
      <c r="U269" s="30"/>
    </row>
    <row r="270" spans="19:21" x14ac:dyDescent="0.25">
      <c r="S270" s="30"/>
      <c r="U270" s="30"/>
    </row>
    <row r="271" spans="19:21" x14ac:dyDescent="0.25">
      <c r="S271" s="30"/>
      <c r="U271" s="30"/>
    </row>
    <row r="272" spans="19:21" x14ac:dyDescent="0.25">
      <c r="S272" s="30"/>
      <c r="U272" s="30"/>
    </row>
    <row r="273" spans="19:21" x14ac:dyDescent="0.25">
      <c r="S273" s="30"/>
      <c r="U273" s="30"/>
    </row>
    <row r="274" spans="19:21" x14ac:dyDescent="0.25">
      <c r="S274" s="30"/>
      <c r="U274" s="30"/>
    </row>
    <row r="275" spans="19:21" x14ac:dyDescent="0.25">
      <c r="S275" s="30"/>
      <c r="U275" s="30"/>
    </row>
    <row r="276" spans="19:21" x14ac:dyDescent="0.25">
      <c r="S276" s="30"/>
      <c r="U276" s="30"/>
    </row>
    <row r="277" spans="19:21" x14ac:dyDescent="0.25">
      <c r="S277" s="30"/>
      <c r="U277" s="30"/>
    </row>
    <row r="278" spans="19:21" x14ac:dyDescent="0.25">
      <c r="S278" s="30"/>
      <c r="U278" s="30"/>
    </row>
    <row r="279" spans="19:21" x14ac:dyDescent="0.25">
      <c r="S279" s="30"/>
      <c r="U279" s="30"/>
    </row>
    <row r="280" spans="19:21" x14ac:dyDescent="0.25">
      <c r="S280" s="30"/>
      <c r="U280" s="30"/>
    </row>
    <row r="281" spans="19:21" x14ac:dyDescent="0.25">
      <c r="S281" s="30"/>
      <c r="U281" s="30"/>
    </row>
    <row r="282" spans="19:21" x14ac:dyDescent="0.25">
      <c r="S282" s="30"/>
      <c r="U282" s="30"/>
    </row>
    <row r="283" spans="19:21" x14ac:dyDescent="0.25">
      <c r="S283" s="30"/>
      <c r="U283" s="30"/>
    </row>
    <row r="284" spans="19:21" x14ac:dyDescent="0.25">
      <c r="S284" s="30"/>
      <c r="U284" s="30"/>
    </row>
    <row r="285" spans="19:21" x14ac:dyDescent="0.25">
      <c r="S285" s="30"/>
      <c r="U285" s="30"/>
    </row>
    <row r="286" spans="19:21" x14ac:dyDescent="0.25">
      <c r="S286" s="30"/>
      <c r="U286" s="30"/>
    </row>
    <row r="287" spans="19:21" x14ac:dyDescent="0.25">
      <c r="S287" s="30"/>
      <c r="U287" s="30"/>
    </row>
    <row r="288" spans="19:21" x14ac:dyDescent="0.25">
      <c r="S288" s="30"/>
      <c r="U288" s="30"/>
    </row>
    <row r="289" spans="19:21" x14ac:dyDescent="0.25">
      <c r="S289" s="30"/>
      <c r="U289" s="30"/>
    </row>
    <row r="290" spans="19:21" x14ac:dyDescent="0.25">
      <c r="S290" s="30"/>
      <c r="U290" s="30"/>
    </row>
    <row r="291" spans="19:21" x14ac:dyDescent="0.25">
      <c r="S291" s="30"/>
      <c r="U291" s="30"/>
    </row>
    <row r="292" spans="19:21" x14ac:dyDescent="0.25">
      <c r="S292" s="30"/>
      <c r="U292" s="30"/>
    </row>
    <row r="293" spans="19:21" x14ac:dyDescent="0.25">
      <c r="S293" s="30"/>
      <c r="U293" s="30"/>
    </row>
    <row r="294" spans="19:21" x14ac:dyDescent="0.25">
      <c r="S294" s="30"/>
      <c r="U294" s="30"/>
    </row>
    <row r="295" spans="19:21" x14ac:dyDescent="0.25">
      <c r="S295" s="30"/>
      <c r="U295" s="30"/>
    </row>
    <row r="296" spans="19:21" x14ac:dyDescent="0.25">
      <c r="S296" s="30"/>
      <c r="U296" s="30"/>
    </row>
    <row r="297" spans="19:21" x14ac:dyDescent="0.25">
      <c r="S297" s="30"/>
      <c r="U297" s="30"/>
    </row>
    <row r="298" spans="19:21" x14ac:dyDescent="0.25">
      <c r="S298" s="30"/>
      <c r="U298" s="30"/>
    </row>
    <row r="299" spans="19:21" x14ac:dyDescent="0.25">
      <c r="S299" s="30"/>
      <c r="U299" s="30"/>
    </row>
    <row r="300" spans="19:21" x14ac:dyDescent="0.25">
      <c r="S300" s="30"/>
      <c r="U300" s="30"/>
    </row>
    <row r="301" spans="19:21" x14ac:dyDescent="0.25">
      <c r="S301" s="30"/>
      <c r="U301" s="30"/>
    </row>
    <row r="302" spans="19:21" x14ac:dyDescent="0.25">
      <c r="S302" s="30"/>
      <c r="U302" s="30"/>
    </row>
    <row r="303" spans="19:21" x14ac:dyDescent="0.25">
      <c r="S303" s="30"/>
      <c r="U303" s="30"/>
    </row>
    <row r="304" spans="19:21" x14ac:dyDescent="0.25">
      <c r="S304" s="30"/>
      <c r="U304" s="30"/>
    </row>
    <row r="305" spans="19:21" x14ac:dyDescent="0.25">
      <c r="S305" s="30"/>
      <c r="U305" s="30"/>
    </row>
    <row r="306" spans="19:21" x14ac:dyDescent="0.25">
      <c r="S306" s="30"/>
      <c r="U306" s="30"/>
    </row>
    <row r="307" spans="19:21" x14ac:dyDescent="0.25">
      <c r="S307" s="30"/>
      <c r="U307" s="30"/>
    </row>
    <row r="308" spans="19:21" x14ac:dyDescent="0.25">
      <c r="S308" s="30"/>
      <c r="U308" s="30"/>
    </row>
    <row r="309" spans="19:21" x14ac:dyDescent="0.25">
      <c r="S309" s="30"/>
      <c r="U309" s="30"/>
    </row>
    <row r="310" spans="19:21" x14ac:dyDescent="0.25">
      <c r="S310" s="30"/>
      <c r="U310" s="30"/>
    </row>
    <row r="311" spans="19:21" x14ac:dyDescent="0.25">
      <c r="S311" s="30"/>
      <c r="U311" s="30"/>
    </row>
    <row r="312" spans="19:21" x14ac:dyDescent="0.25">
      <c r="S312" s="30"/>
      <c r="U312" s="30"/>
    </row>
    <row r="313" spans="19:21" x14ac:dyDescent="0.25">
      <c r="S313" s="30"/>
      <c r="U313" s="30"/>
    </row>
    <row r="314" spans="19:21" x14ac:dyDescent="0.25">
      <c r="S314" s="30"/>
      <c r="U314" s="30"/>
    </row>
    <row r="315" spans="19:21" x14ac:dyDescent="0.25">
      <c r="S315" s="30"/>
      <c r="U315" s="30"/>
    </row>
    <row r="316" spans="19:21" x14ac:dyDescent="0.25">
      <c r="S316" s="30"/>
      <c r="U316" s="30"/>
    </row>
    <row r="317" spans="19:21" x14ac:dyDescent="0.25">
      <c r="S317" s="30"/>
      <c r="U317" s="30"/>
    </row>
    <row r="318" spans="19:21" x14ac:dyDescent="0.25">
      <c r="S318" s="30"/>
      <c r="U318" s="30"/>
    </row>
    <row r="319" spans="19:21" x14ac:dyDescent="0.25">
      <c r="S319" s="30"/>
      <c r="U319" s="30"/>
    </row>
    <row r="320" spans="19:21" x14ac:dyDescent="0.25">
      <c r="S320" s="30"/>
      <c r="U320" s="30"/>
    </row>
    <row r="321" spans="19:21" x14ac:dyDescent="0.25">
      <c r="S321" s="30"/>
      <c r="U321" s="30"/>
    </row>
    <row r="322" spans="19:21" x14ac:dyDescent="0.25">
      <c r="S322" s="30"/>
      <c r="U322" s="30"/>
    </row>
    <row r="323" spans="19:21" x14ac:dyDescent="0.25">
      <c r="S323" s="30"/>
      <c r="U323" s="30"/>
    </row>
    <row r="324" spans="19:21" x14ac:dyDescent="0.25">
      <c r="S324" s="30"/>
      <c r="U324" s="30"/>
    </row>
    <row r="325" spans="19:21" x14ac:dyDescent="0.25">
      <c r="S325" s="30"/>
      <c r="U325" s="30"/>
    </row>
    <row r="326" spans="19:21" x14ac:dyDescent="0.25">
      <c r="S326" s="30"/>
      <c r="U326" s="30"/>
    </row>
    <row r="327" spans="19:21" x14ac:dyDescent="0.25">
      <c r="S327" s="30"/>
      <c r="U327" s="30"/>
    </row>
    <row r="328" spans="19:21" x14ac:dyDescent="0.25">
      <c r="S328" s="30"/>
      <c r="U328" s="30"/>
    </row>
    <row r="329" spans="19:21" x14ac:dyDescent="0.25">
      <c r="S329" s="30"/>
      <c r="U329" s="30"/>
    </row>
    <row r="330" spans="19:21" x14ac:dyDescent="0.25">
      <c r="S330" s="30"/>
      <c r="U330" s="30"/>
    </row>
    <row r="331" spans="19:21" x14ac:dyDescent="0.25">
      <c r="S331" s="30"/>
      <c r="U331" s="30"/>
    </row>
    <row r="332" spans="19:21" x14ac:dyDescent="0.25">
      <c r="S332" s="30"/>
      <c r="U332" s="30"/>
    </row>
    <row r="333" spans="19:21" x14ac:dyDescent="0.25">
      <c r="S333" s="30"/>
      <c r="U333" s="30"/>
    </row>
    <row r="334" spans="19:21" x14ac:dyDescent="0.25">
      <c r="S334" s="30"/>
      <c r="U334" s="30"/>
    </row>
    <row r="335" spans="19:21" x14ac:dyDescent="0.25">
      <c r="S335" s="30"/>
      <c r="U335" s="30"/>
    </row>
    <row r="336" spans="19:21" x14ac:dyDescent="0.25">
      <c r="S336" s="30"/>
      <c r="U336" s="30"/>
    </row>
    <row r="337" spans="19:21" x14ac:dyDescent="0.25">
      <c r="S337" s="30"/>
      <c r="U337" s="30"/>
    </row>
    <row r="338" spans="19:21" x14ac:dyDescent="0.25">
      <c r="S338" s="30"/>
      <c r="U338" s="30"/>
    </row>
    <row r="339" spans="19:21" x14ac:dyDescent="0.25">
      <c r="S339" s="30"/>
      <c r="U339" s="30"/>
    </row>
    <row r="340" spans="19:21" x14ac:dyDescent="0.25">
      <c r="S340" s="30"/>
      <c r="U340" s="30"/>
    </row>
    <row r="341" spans="19:21" x14ac:dyDescent="0.25">
      <c r="S341" s="30"/>
      <c r="U341" s="30"/>
    </row>
    <row r="342" spans="19:21" x14ac:dyDescent="0.25">
      <c r="S342" s="30"/>
      <c r="U342" s="30"/>
    </row>
    <row r="343" spans="19:21" x14ac:dyDescent="0.25">
      <c r="S343" s="30"/>
      <c r="U343" s="30"/>
    </row>
    <row r="344" spans="19:21" x14ac:dyDescent="0.25">
      <c r="S344" s="30"/>
      <c r="U344" s="30"/>
    </row>
    <row r="345" spans="19:21" x14ac:dyDescent="0.25">
      <c r="S345" s="30"/>
      <c r="U345" s="30"/>
    </row>
    <row r="346" spans="19:21" x14ac:dyDescent="0.25">
      <c r="S346" s="30"/>
      <c r="U346" s="30"/>
    </row>
    <row r="347" spans="19:21" x14ac:dyDescent="0.25">
      <c r="S347" s="30"/>
      <c r="U347" s="30"/>
    </row>
    <row r="348" spans="19:21" x14ac:dyDescent="0.25">
      <c r="S348" s="30"/>
      <c r="U348" s="30"/>
    </row>
    <row r="349" spans="19:21" x14ac:dyDescent="0.25">
      <c r="S349" s="30"/>
      <c r="U349" s="30"/>
    </row>
    <row r="350" spans="19:21" x14ac:dyDescent="0.25">
      <c r="S350" s="30"/>
      <c r="U350" s="30"/>
    </row>
    <row r="351" spans="19:21" x14ac:dyDescent="0.25">
      <c r="S351" s="30"/>
      <c r="U351" s="30"/>
    </row>
    <row r="352" spans="19:21" x14ac:dyDescent="0.25">
      <c r="S352" s="30"/>
      <c r="U352" s="30"/>
    </row>
    <row r="353" spans="19:21" x14ac:dyDescent="0.25">
      <c r="S353" s="30"/>
      <c r="U353" s="30"/>
    </row>
    <row r="354" spans="19:21" x14ac:dyDescent="0.25">
      <c r="S354" s="30"/>
      <c r="U354" s="30"/>
    </row>
    <row r="355" spans="19:21" x14ac:dyDescent="0.25">
      <c r="S355" s="30"/>
      <c r="U355" s="30"/>
    </row>
    <row r="356" spans="19:21" x14ac:dyDescent="0.25">
      <c r="S356" s="30"/>
      <c r="U356" s="30"/>
    </row>
    <row r="357" spans="19:21" x14ac:dyDescent="0.25">
      <c r="S357" s="30"/>
      <c r="U357" s="30"/>
    </row>
    <row r="358" spans="19:21" x14ac:dyDescent="0.25">
      <c r="S358" s="30"/>
      <c r="U358" s="30"/>
    </row>
    <row r="359" spans="19:21" x14ac:dyDescent="0.25">
      <c r="S359" s="30"/>
      <c r="U359" s="30"/>
    </row>
    <row r="360" spans="19:21" x14ac:dyDescent="0.25">
      <c r="S360" s="30"/>
      <c r="U360" s="30"/>
    </row>
    <row r="361" spans="19:21" x14ac:dyDescent="0.25">
      <c r="S361" s="30"/>
      <c r="U361" s="30"/>
    </row>
    <row r="362" spans="19:21" x14ac:dyDescent="0.25">
      <c r="S362" s="30"/>
      <c r="U362" s="30"/>
    </row>
    <row r="363" spans="19:21" x14ac:dyDescent="0.25">
      <c r="S363" s="30"/>
      <c r="U363" s="30"/>
    </row>
    <row r="364" spans="19:21" x14ac:dyDescent="0.25">
      <c r="S364" s="30"/>
      <c r="U364" s="30"/>
    </row>
    <row r="365" spans="19:21" x14ac:dyDescent="0.25">
      <c r="S365" s="30"/>
      <c r="U365" s="30"/>
    </row>
    <row r="366" spans="19:21" x14ac:dyDescent="0.25">
      <c r="S366" s="30"/>
      <c r="U366" s="30"/>
    </row>
    <row r="367" spans="19:21" x14ac:dyDescent="0.25">
      <c r="S367" s="30"/>
      <c r="U367" s="30"/>
    </row>
    <row r="368" spans="19:21" x14ac:dyDescent="0.25">
      <c r="S368" s="30"/>
      <c r="U368" s="30"/>
    </row>
    <row r="369" spans="19:21" x14ac:dyDescent="0.25">
      <c r="S369" s="30"/>
      <c r="U369" s="30"/>
    </row>
    <row r="370" spans="19:21" x14ac:dyDescent="0.25">
      <c r="S370" s="30"/>
      <c r="U370" s="30"/>
    </row>
    <row r="371" spans="19:21" x14ac:dyDescent="0.25">
      <c r="S371" s="30"/>
      <c r="U371" s="30"/>
    </row>
    <row r="372" spans="19:21" x14ac:dyDescent="0.25">
      <c r="S372" s="30"/>
      <c r="U372" s="30"/>
    </row>
    <row r="373" spans="19:21" x14ac:dyDescent="0.25">
      <c r="S373" s="30"/>
      <c r="U373" s="30"/>
    </row>
    <row r="374" spans="19:21" x14ac:dyDescent="0.25">
      <c r="S374" s="30"/>
      <c r="U374" s="30"/>
    </row>
    <row r="375" spans="19:21" x14ac:dyDescent="0.25">
      <c r="S375" s="30"/>
      <c r="U375" s="30"/>
    </row>
    <row r="376" spans="19:21" x14ac:dyDescent="0.25">
      <c r="S376" s="30"/>
      <c r="U376" s="30"/>
    </row>
    <row r="377" spans="19:21" x14ac:dyDescent="0.25">
      <c r="S377" s="30"/>
      <c r="U377" s="30"/>
    </row>
    <row r="378" spans="19:21" x14ac:dyDescent="0.25">
      <c r="S378" s="30"/>
      <c r="U378" s="30"/>
    </row>
    <row r="379" spans="19:21" x14ac:dyDescent="0.25">
      <c r="S379" s="30"/>
      <c r="U379" s="30"/>
    </row>
    <row r="380" spans="19:21" x14ac:dyDescent="0.25">
      <c r="S380" s="30"/>
      <c r="U380" s="30"/>
    </row>
    <row r="381" spans="19:21" x14ac:dyDescent="0.25">
      <c r="S381" s="30"/>
      <c r="U381" s="30"/>
    </row>
    <row r="382" spans="19:21" x14ac:dyDescent="0.25">
      <c r="S382" s="30"/>
      <c r="U382" s="30"/>
    </row>
    <row r="383" spans="19:21" x14ac:dyDescent="0.25">
      <c r="S383" s="30"/>
      <c r="U383" s="30"/>
    </row>
    <row r="384" spans="19:21" x14ac:dyDescent="0.25">
      <c r="S384" s="30"/>
      <c r="U384" s="30"/>
    </row>
    <row r="385" spans="19:21" x14ac:dyDescent="0.25">
      <c r="S385" s="30"/>
      <c r="U385" s="30"/>
    </row>
    <row r="386" spans="19:21" x14ac:dyDescent="0.25">
      <c r="S386" s="30"/>
      <c r="U386" s="30"/>
    </row>
    <row r="387" spans="19:21" x14ac:dyDescent="0.25">
      <c r="S387" s="30"/>
      <c r="U387" s="30"/>
    </row>
    <row r="388" spans="19:21" x14ac:dyDescent="0.25">
      <c r="S388" s="30"/>
      <c r="U388" s="30"/>
    </row>
    <row r="389" spans="19:21" x14ac:dyDescent="0.25">
      <c r="S389" s="30"/>
      <c r="U389" s="30"/>
    </row>
    <row r="390" spans="19:21" x14ac:dyDescent="0.25">
      <c r="S390" s="30"/>
      <c r="U390" s="30"/>
    </row>
    <row r="391" spans="19:21" x14ac:dyDescent="0.25">
      <c r="S391" s="30"/>
      <c r="U391" s="30"/>
    </row>
    <row r="392" spans="19:21" x14ac:dyDescent="0.25">
      <c r="S392" s="30"/>
      <c r="U392" s="30"/>
    </row>
    <row r="393" spans="19:21" x14ac:dyDescent="0.25">
      <c r="S393" s="30"/>
      <c r="U393" s="30"/>
    </row>
    <row r="394" spans="19:21" x14ac:dyDescent="0.25">
      <c r="S394" s="30"/>
      <c r="U394" s="30"/>
    </row>
    <row r="395" spans="19:21" x14ac:dyDescent="0.25">
      <c r="S395" s="30"/>
      <c r="U395" s="30"/>
    </row>
    <row r="396" spans="19:21" x14ac:dyDescent="0.25">
      <c r="S396" s="30"/>
      <c r="U396" s="30"/>
    </row>
    <row r="397" spans="19:21" x14ac:dyDescent="0.25">
      <c r="S397" s="30"/>
      <c r="U397" s="30"/>
    </row>
    <row r="398" spans="19:21" x14ac:dyDescent="0.25">
      <c r="S398" s="30"/>
      <c r="U398" s="30"/>
    </row>
    <row r="399" spans="19:21" x14ac:dyDescent="0.25">
      <c r="S399" s="30"/>
      <c r="U399" s="30"/>
    </row>
    <row r="400" spans="19:21" x14ac:dyDescent="0.25">
      <c r="S400" s="30"/>
      <c r="U400" s="30"/>
    </row>
    <row r="401" spans="19:21" x14ac:dyDescent="0.25">
      <c r="S401" s="30"/>
      <c r="U401" s="30"/>
    </row>
    <row r="402" spans="19:21" x14ac:dyDescent="0.25">
      <c r="S402" s="30"/>
      <c r="U402" s="30"/>
    </row>
    <row r="403" spans="19:21" x14ac:dyDescent="0.25">
      <c r="S403" s="30"/>
      <c r="U403" s="30"/>
    </row>
    <row r="404" spans="19:21" x14ac:dyDescent="0.25">
      <c r="S404" s="30"/>
      <c r="U404" s="30"/>
    </row>
    <row r="405" spans="19:21" x14ac:dyDescent="0.25">
      <c r="S405" s="30"/>
      <c r="U405" s="30"/>
    </row>
    <row r="406" spans="19:21" x14ac:dyDescent="0.25">
      <c r="S406" s="30"/>
      <c r="U406" s="30"/>
    </row>
    <row r="407" spans="19:21" x14ac:dyDescent="0.25">
      <c r="S407" s="30"/>
      <c r="U407" s="30"/>
    </row>
    <row r="408" spans="19:21" x14ac:dyDescent="0.25">
      <c r="S408" s="30"/>
      <c r="U408" s="30"/>
    </row>
    <row r="409" spans="19:21" x14ac:dyDescent="0.25">
      <c r="S409" s="30"/>
      <c r="U409" s="30"/>
    </row>
    <row r="410" spans="19:21" x14ac:dyDescent="0.25">
      <c r="S410" s="30"/>
      <c r="U410" s="30"/>
    </row>
    <row r="411" spans="19:21" x14ac:dyDescent="0.25">
      <c r="S411" s="30"/>
      <c r="U411" s="30"/>
    </row>
    <row r="412" spans="19:21" x14ac:dyDescent="0.25">
      <c r="S412" s="30"/>
      <c r="U412" s="30"/>
    </row>
    <row r="413" spans="19:21" x14ac:dyDescent="0.25">
      <c r="S413" s="30"/>
      <c r="U413" s="30"/>
    </row>
    <row r="414" spans="19:21" x14ac:dyDescent="0.25">
      <c r="S414" s="30"/>
      <c r="U414" s="30"/>
    </row>
    <row r="415" spans="19:21" x14ac:dyDescent="0.25">
      <c r="S415" s="30"/>
      <c r="U415" s="30"/>
    </row>
    <row r="416" spans="19:21" x14ac:dyDescent="0.25">
      <c r="S416" s="30"/>
      <c r="U416" s="30"/>
    </row>
    <row r="417" spans="19:21" x14ac:dyDescent="0.25">
      <c r="S417" s="30"/>
      <c r="U417" s="30"/>
    </row>
    <row r="418" spans="19:21" x14ac:dyDescent="0.25">
      <c r="S418" s="30"/>
      <c r="U418" s="30"/>
    </row>
    <row r="419" spans="19:21" x14ac:dyDescent="0.25">
      <c r="S419" s="30"/>
      <c r="U419" s="30"/>
    </row>
    <row r="420" spans="19:21" x14ac:dyDescent="0.25">
      <c r="S420" s="30"/>
      <c r="U420" s="30"/>
    </row>
    <row r="421" spans="19:21" x14ac:dyDescent="0.25">
      <c r="S421" s="30"/>
      <c r="U421" s="30"/>
    </row>
    <row r="422" spans="19:21" x14ac:dyDescent="0.25">
      <c r="S422" s="30"/>
      <c r="U422" s="30"/>
    </row>
    <row r="423" spans="19:21" x14ac:dyDescent="0.25">
      <c r="S423" s="30"/>
      <c r="U423" s="30"/>
    </row>
    <row r="424" spans="19:21" x14ac:dyDescent="0.25">
      <c r="S424" s="30"/>
      <c r="U424" s="30"/>
    </row>
    <row r="425" spans="19:21" x14ac:dyDescent="0.25">
      <c r="S425" s="30"/>
      <c r="U425" s="30"/>
    </row>
    <row r="426" spans="19:21" x14ac:dyDescent="0.25">
      <c r="S426" s="30"/>
      <c r="U426" s="30"/>
    </row>
    <row r="427" spans="19:21" x14ac:dyDescent="0.25">
      <c r="S427" s="30"/>
      <c r="U427" s="30"/>
    </row>
    <row r="428" spans="19:21" x14ac:dyDescent="0.25">
      <c r="S428" s="30"/>
      <c r="U428" s="30"/>
    </row>
    <row r="429" spans="19:21" x14ac:dyDescent="0.25">
      <c r="S429" s="30"/>
      <c r="U429" s="30"/>
    </row>
    <row r="430" spans="19:21" x14ac:dyDescent="0.25">
      <c r="S430" s="30"/>
      <c r="U430" s="30"/>
    </row>
    <row r="431" spans="19:21" x14ac:dyDescent="0.25">
      <c r="S431" s="30"/>
      <c r="U431" s="30"/>
    </row>
    <row r="432" spans="19:21" x14ac:dyDescent="0.25">
      <c r="S432" s="30"/>
      <c r="U432" s="30"/>
    </row>
    <row r="433" spans="19:21" x14ac:dyDescent="0.25">
      <c r="S433" s="30"/>
      <c r="U433" s="30"/>
    </row>
    <row r="434" spans="19:21" x14ac:dyDescent="0.25">
      <c r="S434" s="30"/>
      <c r="U434" s="30"/>
    </row>
    <row r="435" spans="19:21" x14ac:dyDescent="0.25">
      <c r="S435" s="30"/>
      <c r="U435" s="30"/>
    </row>
    <row r="436" spans="19:21" x14ac:dyDescent="0.25">
      <c r="S436" s="30"/>
      <c r="U436" s="30"/>
    </row>
    <row r="437" spans="19:21" x14ac:dyDescent="0.25">
      <c r="S437" s="30"/>
      <c r="U437" s="30"/>
    </row>
    <row r="438" spans="19:21" x14ac:dyDescent="0.25">
      <c r="S438" s="30"/>
      <c r="U438" s="30"/>
    </row>
    <row r="439" spans="19:21" x14ac:dyDescent="0.25">
      <c r="S439" s="30"/>
      <c r="U439" s="30"/>
    </row>
    <row r="440" spans="19:21" x14ac:dyDescent="0.25">
      <c r="S440" s="30"/>
      <c r="U440" s="30"/>
    </row>
    <row r="441" spans="19:21" x14ac:dyDescent="0.25">
      <c r="S441" s="30"/>
      <c r="U441" s="30"/>
    </row>
    <row r="442" spans="19:21" x14ac:dyDescent="0.25">
      <c r="S442" s="30"/>
      <c r="U442" s="30"/>
    </row>
    <row r="443" spans="19:21" x14ac:dyDescent="0.25">
      <c r="S443" s="30"/>
      <c r="U443" s="30"/>
    </row>
    <row r="444" spans="19:21" x14ac:dyDescent="0.25">
      <c r="S444" s="30"/>
      <c r="U444" s="30"/>
    </row>
    <row r="445" spans="19:21" x14ac:dyDescent="0.25">
      <c r="S445" s="30"/>
      <c r="U445" s="30"/>
    </row>
    <row r="446" spans="19:21" x14ac:dyDescent="0.25">
      <c r="S446" s="30"/>
      <c r="U446" s="30"/>
    </row>
    <row r="447" spans="19:21" x14ac:dyDescent="0.25">
      <c r="S447" s="30"/>
      <c r="U447" s="30"/>
    </row>
    <row r="448" spans="19:21" x14ac:dyDescent="0.25">
      <c r="S448" s="30"/>
      <c r="U448" s="30"/>
    </row>
    <row r="449" spans="19:21" x14ac:dyDescent="0.25">
      <c r="S449" s="30"/>
      <c r="U449" s="30"/>
    </row>
    <row r="450" spans="19:21" x14ac:dyDescent="0.25">
      <c r="S450" s="30"/>
      <c r="U450" s="30"/>
    </row>
    <row r="451" spans="19:21" x14ac:dyDescent="0.25">
      <c r="S451" s="30"/>
      <c r="U451" s="30"/>
    </row>
    <row r="452" spans="19:21" x14ac:dyDescent="0.25">
      <c r="S452" s="30"/>
      <c r="U452" s="30"/>
    </row>
    <row r="453" spans="19:21" x14ac:dyDescent="0.25">
      <c r="S453" s="30"/>
      <c r="U453" s="30"/>
    </row>
    <row r="454" spans="19:21" x14ac:dyDescent="0.25">
      <c r="S454" s="30"/>
      <c r="U454" s="30"/>
    </row>
    <row r="455" spans="19:21" x14ac:dyDescent="0.25">
      <c r="S455" s="30"/>
      <c r="U455" s="30"/>
    </row>
    <row r="456" spans="19:21" x14ac:dyDescent="0.25">
      <c r="S456" s="30"/>
      <c r="U456" s="30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2023-04-14T17:28:44Z</dcterms:modified>
</cp:coreProperties>
</file>