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3\07.15.23\"/>
    </mc:Choice>
  </mc:AlternateContent>
  <xr:revisionPtr revIDLastSave="0" documentId="13_ncr:1_{8351A831-114C-464E-8898-D96A75BCF0B8}" xr6:coauthVersionLast="47" xr6:coauthVersionMax="47" xr10:uidLastSave="{00000000-0000-0000-0000-000000000000}"/>
  <bookViews>
    <workbookView xWindow="-120" yWindow="-120" windowWidth="29040" windowHeight="15720" tabRatio="923" firstSheet="5" activeTab="11"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3" i="28" l="1"/>
  <c r="E103" i="28"/>
  <c r="F102" i="28"/>
  <c r="E102" i="28"/>
  <c r="F101" i="28"/>
  <c r="E101" i="28"/>
  <c r="F100" i="28"/>
  <c r="E100" i="28"/>
  <c r="F103" i="31"/>
  <c r="E103" i="31"/>
  <c r="F102" i="31"/>
  <c r="E102" i="31"/>
  <c r="F101" i="31"/>
  <c r="E101" i="31"/>
  <c r="F100" i="31"/>
  <c r="E100" i="31"/>
  <c r="F103" i="14"/>
  <c r="E103" i="14"/>
  <c r="F102" i="14"/>
  <c r="E102" i="14"/>
  <c r="F101" i="14"/>
  <c r="E101" i="14"/>
  <c r="F100" i="14"/>
  <c r="E100" i="14"/>
  <c r="F103" i="15"/>
  <c r="E103" i="15"/>
  <c r="F102" i="15"/>
  <c r="E102" i="15"/>
  <c r="F101" i="15"/>
  <c r="E101" i="15"/>
  <c r="F100" i="15"/>
  <c r="E100" i="15"/>
  <c r="F103" i="9"/>
  <c r="E103" i="9"/>
  <c r="F102" i="9"/>
  <c r="E102" i="9"/>
  <c r="F101" i="9"/>
  <c r="E101" i="9"/>
  <c r="F100" i="9"/>
  <c r="E100" i="9"/>
  <c r="F36" i="32"/>
  <c r="E36" i="32"/>
  <c r="D36" i="32"/>
  <c r="F36" i="29"/>
  <c r="E36" i="29"/>
  <c r="D36" i="29"/>
  <c r="F36" i="22"/>
  <c r="E36" i="22"/>
  <c r="D36" i="22"/>
  <c r="F36" i="24"/>
  <c r="E36" i="24"/>
  <c r="D36" i="24"/>
  <c r="F36" i="20"/>
  <c r="E36" i="20"/>
  <c r="D36" i="20"/>
  <c r="F36" i="18"/>
  <c r="E36" i="18"/>
  <c r="D36" i="18"/>
  <c r="F36" i="12"/>
  <c r="E36" i="12"/>
  <c r="D36" i="12"/>
  <c r="I110" i="15" l="1"/>
  <c r="I109" i="15"/>
  <c r="I108" i="15"/>
  <c r="I106" i="15"/>
  <c r="I105" i="15"/>
  <c r="I104" i="15"/>
  <c r="I102" i="15"/>
  <c r="I101" i="15"/>
  <c r="I100" i="15"/>
  <c r="I98" i="15"/>
  <c r="I97" i="15"/>
  <c r="I96" i="15"/>
  <c r="I110" i="14"/>
  <c r="I109" i="14"/>
  <c r="I108" i="14"/>
  <c r="I106" i="14"/>
  <c r="I105" i="14"/>
  <c r="I104" i="14"/>
  <c r="I102" i="14"/>
  <c r="I101" i="14"/>
  <c r="I100" i="14"/>
  <c r="I98" i="14"/>
  <c r="I97" i="14"/>
  <c r="I96" i="14"/>
  <c r="I110" i="31"/>
  <c r="I109" i="31"/>
  <c r="I108" i="31"/>
  <c r="I106" i="31"/>
  <c r="I105" i="31"/>
  <c r="I104" i="31"/>
  <c r="I102" i="31"/>
  <c r="I101" i="31"/>
  <c r="I100" i="31"/>
  <c r="I98" i="31"/>
  <c r="I97" i="31"/>
  <c r="I96" i="31"/>
  <c r="I110" i="28"/>
  <c r="I109" i="28"/>
  <c r="I108" i="28"/>
  <c r="I106" i="28"/>
  <c r="I105" i="28"/>
  <c r="I104" i="28"/>
  <c r="I102" i="28"/>
  <c r="I101" i="28"/>
  <c r="I100" i="28"/>
  <c r="I98" i="28"/>
  <c r="I97" i="28"/>
  <c r="I96" i="28"/>
  <c r="I110" i="8"/>
  <c r="I109" i="8"/>
  <c r="I108" i="8"/>
  <c r="I106" i="8"/>
  <c r="I105" i="8"/>
  <c r="I104" i="8"/>
  <c r="I102" i="8"/>
  <c r="F102" i="8" s="1"/>
  <c r="I101" i="8"/>
  <c r="F101" i="8" s="1"/>
  <c r="I100" i="8"/>
  <c r="I98" i="8"/>
  <c r="I97" i="8"/>
  <c r="I96" i="8"/>
  <c r="I110" i="9"/>
  <c r="I109" i="9"/>
  <c r="I108" i="9"/>
  <c r="I106" i="9"/>
  <c r="I105" i="9"/>
  <c r="I104" i="9"/>
  <c r="I102" i="9"/>
  <c r="I101" i="9"/>
  <c r="I100" i="9"/>
  <c r="I98" i="9"/>
  <c r="I97" i="9"/>
  <c r="I96" i="9"/>
  <c r="H110" i="9"/>
  <c r="H109" i="9"/>
  <c r="H108" i="9"/>
  <c r="H106" i="9"/>
  <c r="H105" i="9"/>
  <c r="H104" i="9"/>
  <c r="H102" i="9"/>
  <c r="H101" i="9"/>
  <c r="H100" i="9"/>
  <c r="H98" i="9"/>
  <c r="H97" i="9"/>
  <c r="H96" i="9"/>
  <c r="H110" i="15"/>
  <c r="H109" i="15"/>
  <c r="H108" i="15"/>
  <c r="H106" i="15"/>
  <c r="H105" i="15"/>
  <c r="H104" i="15"/>
  <c r="H102" i="15"/>
  <c r="H101" i="15"/>
  <c r="H100" i="15"/>
  <c r="H98" i="15"/>
  <c r="H97" i="15"/>
  <c r="H96" i="15"/>
  <c r="H110" i="14"/>
  <c r="H109" i="14"/>
  <c r="H108" i="14"/>
  <c r="H106" i="14"/>
  <c r="H105" i="14"/>
  <c r="H104" i="14"/>
  <c r="H102" i="14"/>
  <c r="H101" i="14"/>
  <c r="H100" i="14"/>
  <c r="H98" i="14"/>
  <c r="H97" i="14"/>
  <c r="H96" i="14"/>
  <c r="H110" i="31"/>
  <c r="H109" i="31"/>
  <c r="H108" i="31"/>
  <c r="H106" i="31"/>
  <c r="H105" i="31"/>
  <c r="H104" i="31"/>
  <c r="H102" i="31"/>
  <c r="H101" i="31"/>
  <c r="H100" i="31"/>
  <c r="H98" i="31"/>
  <c r="H97" i="31"/>
  <c r="H96" i="31"/>
  <c r="H110" i="28"/>
  <c r="H109" i="28"/>
  <c r="H108" i="28"/>
  <c r="H106" i="28"/>
  <c r="H105" i="28"/>
  <c r="H104" i="28"/>
  <c r="H102" i="28"/>
  <c r="H101" i="28"/>
  <c r="H100" i="28"/>
  <c r="H98" i="28"/>
  <c r="H97" i="28"/>
  <c r="H96" i="28"/>
  <c r="H110" i="8"/>
  <c r="H109" i="8"/>
  <c r="H108" i="8"/>
  <c r="H106" i="8"/>
  <c r="H105" i="8"/>
  <c r="H104" i="8"/>
  <c r="H102" i="8"/>
  <c r="H101" i="8"/>
  <c r="H100" i="8"/>
  <c r="H98" i="8"/>
  <c r="H97" i="8"/>
  <c r="H96" i="8"/>
  <c r="E102" i="8"/>
  <c r="E101" i="8"/>
  <c r="F100" i="8"/>
  <c r="E100" i="8"/>
  <c r="U20" i="2" l="1"/>
  <c r="T20" i="2"/>
  <c r="S20" i="2"/>
  <c r="Q20" i="2"/>
  <c r="P20" i="2"/>
  <c r="O20" i="2"/>
  <c r="L20" i="2"/>
  <c r="J20" i="2"/>
  <c r="H20" i="2"/>
  <c r="L96" i="28" l="1"/>
  <c r="F98" i="8"/>
  <c r="F97" i="8"/>
  <c r="F96" i="8"/>
  <c r="L96" i="8" l="1"/>
  <c r="L97" i="8"/>
  <c r="L98" i="8"/>
  <c r="C83" i="28"/>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83" i="5"/>
  <c r="C82" i="5"/>
  <c r="C81" i="5"/>
  <c r="C80" i="5"/>
  <c r="C79" i="5"/>
  <c r="C78" i="5"/>
  <c r="C77" i="5"/>
  <c r="C76" i="5"/>
  <c r="C75" i="5"/>
  <c r="C74" i="5"/>
  <c r="C73" i="5"/>
  <c r="C72" i="5"/>
  <c r="C71" i="5"/>
  <c r="C70" i="5"/>
  <c r="C65" i="5"/>
  <c r="C65" i="8"/>
  <c r="AA16" i="2" l="1"/>
  <c r="AK16" i="2" s="1"/>
  <c r="Z16" i="2"/>
  <c r="R16" i="2"/>
  <c r="N16" i="2"/>
  <c r="M16" i="2"/>
  <c r="U9" i="2" l="1"/>
  <c r="T9" i="2"/>
  <c r="L9" i="2"/>
  <c r="K9" i="2"/>
  <c r="J9" i="2"/>
  <c r="I9" i="2"/>
  <c r="H9" i="2"/>
  <c r="D10" i="33" l="1"/>
  <c r="D9" i="33"/>
  <c r="D10" i="30"/>
  <c r="D9" i="30"/>
  <c r="D10" i="25"/>
  <c r="D9" i="25"/>
  <c r="D10" i="23"/>
  <c r="D9" i="23"/>
  <c r="D10" i="21"/>
  <c r="D9" i="21"/>
  <c r="D10" i="19"/>
  <c r="D9" i="19"/>
  <c r="D56" i="33" l="1"/>
  <c r="E56" i="33"/>
  <c r="F56" i="33"/>
  <c r="D56" i="30"/>
  <c r="E56" i="30"/>
  <c r="F56" i="30"/>
  <c r="D56" i="25"/>
  <c r="E56" i="25"/>
  <c r="F56" i="25"/>
  <c r="D56" i="23"/>
  <c r="E56" i="23"/>
  <c r="F56" i="23"/>
  <c r="D56" i="21"/>
  <c r="E56" i="21"/>
  <c r="F56" i="21"/>
  <c r="D56" i="19"/>
  <c r="E56" i="19"/>
  <c r="F56" i="19"/>
  <c r="D9" i="13"/>
  <c r="D10" i="13"/>
  <c r="D56" i="13"/>
  <c r="E56" i="13"/>
  <c r="F56" i="13"/>
  <c r="J95" i="31"/>
  <c r="K95" i="31"/>
  <c r="J95" i="28"/>
  <c r="K95" i="28"/>
  <c r="J95" i="15"/>
  <c r="K95" i="15"/>
  <c r="J95" i="14"/>
  <c r="K95" i="14"/>
  <c r="J95" i="9"/>
  <c r="K95" i="9"/>
  <c r="J95" i="8"/>
  <c r="K95" i="8"/>
  <c r="C35" i="5"/>
  <c r="C36" i="5"/>
  <c r="C60" i="5"/>
  <c r="E60" i="5"/>
  <c r="G60" i="5"/>
  <c r="C61" i="5"/>
  <c r="G61" i="5"/>
  <c r="J95" i="5"/>
  <c r="K95" i="5"/>
  <c r="H96" i="5"/>
  <c r="E96" i="5" s="1"/>
  <c r="I96" i="5"/>
  <c r="H97" i="5"/>
  <c r="E97" i="5" s="1"/>
  <c r="I97" i="5"/>
  <c r="H98" i="5"/>
  <c r="E98" i="5" s="1"/>
  <c r="I98" i="5"/>
  <c r="H100" i="5"/>
  <c r="E100" i="5" s="1"/>
  <c r="I100" i="5"/>
  <c r="F100" i="5" s="1"/>
  <c r="H101" i="5"/>
  <c r="E101" i="5" s="1"/>
  <c r="I101" i="5"/>
  <c r="F101" i="5" s="1"/>
  <c r="H102" i="5"/>
  <c r="E102" i="5" s="1"/>
  <c r="I102" i="5"/>
  <c r="F102" i="5" s="1"/>
  <c r="H104" i="5"/>
  <c r="I104" i="5"/>
  <c r="H105" i="5"/>
  <c r="I105" i="5"/>
  <c r="H106" i="5"/>
  <c r="I106" i="5"/>
  <c r="H108" i="5"/>
  <c r="I108" i="5"/>
  <c r="H109" i="5"/>
  <c r="I109" i="5"/>
  <c r="H110" i="5"/>
  <c r="I110" i="5"/>
  <c r="M9" i="2"/>
  <c r="O9" i="2" s="1"/>
  <c r="N9" i="2"/>
  <c r="R9" i="2"/>
  <c r="S9" i="2" s="1"/>
  <c r="Q9" i="2" s="1"/>
  <c r="X9" i="2" s="1"/>
  <c r="AD9" i="2" s="1"/>
  <c r="Y9" i="2"/>
  <c r="AF9" i="2" s="1"/>
  <c r="Z9" i="2"/>
  <c r="AG9" i="2" s="1"/>
  <c r="AA9" i="2"/>
  <c r="AK9" i="2" s="1"/>
  <c r="AP9" i="2"/>
  <c r="AQ9" i="2"/>
  <c r="AR9" i="2"/>
  <c r="M18" i="2"/>
  <c r="O18" i="2" s="1"/>
  <c r="N18" i="2"/>
  <c r="P18" i="2" s="1"/>
  <c r="AP10" i="2"/>
  <c r="AQ10" i="2"/>
  <c r="AR10" i="2"/>
  <c r="AP11" i="2"/>
  <c r="AQ11" i="2"/>
  <c r="AR11" i="2"/>
  <c r="AP13" i="2"/>
  <c r="AQ13" i="2"/>
  <c r="AR13" i="2"/>
  <c r="AP12" i="2"/>
  <c r="AQ12" i="2"/>
  <c r="AR12" i="2"/>
  <c r="AP15" i="2"/>
  <c r="AQ15" i="2"/>
  <c r="AR15" i="2"/>
  <c r="AP14" i="2"/>
  <c r="AQ14" i="2"/>
  <c r="AR14" i="2"/>
  <c r="M17" i="2"/>
  <c r="M20" i="2" s="1"/>
  <c r="N17" i="2"/>
  <c r="N20" i="2" s="1"/>
  <c r="R17" i="2"/>
  <c r="R20" i="2" s="1"/>
  <c r="Z17" i="2"/>
  <c r="AA17" i="2"/>
  <c r="AK17" i="2" s="1"/>
  <c r="Q18" i="2"/>
  <c r="X18" i="2" s="1"/>
  <c r="AD18" i="2" s="1"/>
  <c r="R18" i="2"/>
  <c r="W18" i="2"/>
  <c r="AB18" i="2" s="1"/>
  <c r="Y18" i="2"/>
  <c r="AF18" i="2" s="1"/>
  <c r="Z18" i="2"/>
  <c r="AG18" i="2" s="1"/>
  <c r="AA18" i="2"/>
  <c r="AK18" i="2" s="1"/>
  <c r="AS18" i="2"/>
  <c r="F98" i="5" l="1"/>
  <c r="L98" i="5"/>
  <c r="F97" i="5"/>
  <c r="L97" i="5"/>
  <c r="F96" i="5"/>
  <c r="L96" i="5"/>
  <c r="K96" i="5"/>
  <c r="K97" i="5" s="1"/>
  <c r="K98" i="5" s="1"/>
  <c r="K99" i="5" s="1"/>
  <c r="F99" i="5" s="1"/>
  <c r="J96" i="5"/>
  <c r="J97" i="5" s="1"/>
  <c r="J98" i="5" s="1"/>
  <c r="J99" i="5" s="1"/>
  <c r="W9" i="2"/>
  <c r="AB9" i="2" s="1"/>
  <c r="P9" i="2"/>
  <c r="K100" i="5" l="1"/>
  <c r="K101" i="5" s="1"/>
  <c r="K102" i="5" s="1"/>
  <c r="K103" i="5" s="1"/>
  <c r="J100" i="5"/>
  <c r="J101" i="5" s="1"/>
  <c r="J102" i="5" s="1"/>
  <c r="J103" i="5" s="1"/>
  <c r="E103" i="5" s="1"/>
  <c r="E99" i="5"/>
  <c r="K104" i="5" l="1"/>
  <c r="K105" i="5" s="1"/>
  <c r="K106" i="5" s="1"/>
  <c r="K107" i="5" s="1"/>
  <c r="K108" i="5" s="1"/>
  <c r="K109" i="5" s="1"/>
  <c r="K110" i="5" s="1"/>
  <c r="K111" i="5" s="1"/>
  <c r="F103" i="5"/>
  <c r="J104" i="5"/>
  <c r="J105" i="5" s="1"/>
  <c r="J106" i="5" s="1"/>
  <c r="J107" i="5" s="1"/>
  <c r="J108" i="5" l="1"/>
  <c r="J109" i="5" s="1"/>
  <c r="J110" i="5" s="1"/>
  <c r="J111" i="5" s="1"/>
  <c r="K112" i="5"/>
  <c r="J112" i="5" l="1"/>
  <c r="L10" i="2" l="1"/>
  <c r="L14" i="2"/>
  <c r="L13" i="2" l="1"/>
  <c r="Z13" i="2" s="1"/>
  <c r="AG13" i="2" s="1"/>
  <c r="L12" i="2"/>
  <c r="L11" i="2"/>
  <c r="L19" i="2" s="1"/>
  <c r="C61" i="8"/>
  <c r="Z12" i="2"/>
  <c r="AG12" i="2" s="1"/>
  <c r="L15" i="2"/>
  <c r="Z11" i="2"/>
  <c r="AG11" i="2" s="1"/>
  <c r="Z10" i="2"/>
  <c r="AG10" i="2" s="1"/>
  <c r="Z15" i="2" l="1"/>
  <c r="AG15" i="2" s="1"/>
  <c r="Z14" i="2"/>
  <c r="AG14" i="2" s="1"/>
  <c r="I14" i="2" l="1"/>
  <c r="K14" i="2"/>
  <c r="T14" i="2"/>
  <c r="C61" i="14" l="1"/>
  <c r="C61" i="31"/>
  <c r="J14" i="2"/>
  <c r="AA14" i="2" s="1"/>
  <c r="AK14" i="2" s="1"/>
  <c r="T15" i="2"/>
  <c r="T13" i="2"/>
  <c r="K13" i="2"/>
  <c r="K15" i="2"/>
  <c r="U14" i="2"/>
  <c r="Y14" i="2" s="1"/>
  <c r="AF14" i="2" s="1"/>
  <c r="I13" i="2"/>
  <c r="I15" i="2"/>
  <c r="C61" i="28"/>
  <c r="J13" i="2"/>
  <c r="AA13" i="2" s="1"/>
  <c r="AK13" i="2" s="1"/>
  <c r="J15" i="2"/>
  <c r="U13" i="2"/>
  <c r="Y13" i="2" s="1"/>
  <c r="AF13" i="2" s="1"/>
  <c r="U15" i="2"/>
  <c r="T12" i="2"/>
  <c r="K11" i="2"/>
  <c r="K12" i="2"/>
  <c r="I12" i="2"/>
  <c r="C61" i="9"/>
  <c r="J11" i="2"/>
  <c r="AA11" i="2" s="1"/>
  <c r="AK11" i="2" s="1"/>
  <c r="U11" i="2"/>
  <c r="Y11" i="2" s="1"/>
  <c r="AF11" i="2" s="1"/>
  <c r="C61" i="15"/>
  <c r="T11" i="2"/>
  <c r="J12" i="2"/>
  <c r="AA12" i="2" s="1"/>
  <c r="AK12" i="2" s="1"/>
  <c r="U12" i="2"/>
  <c r="Y12" i="2" s="1"/>
  <c r="AF12" i="2" s="1"/>
  <c r="I11" i="2"/>
  <c r="K10" i="2"/>
  <c r="I10" i="2"/>
  <c r="J10" i="2"/>
  <c r="J19" i="2" s="1"/>
  <c r="U10" i="2"/>
  <c r="T10" i="2"/>
  <c r="T19" i="2" s="1"/>
  <c r="U19" i="2" l="1"/>
  <c r="R11" i="2"/>
  <c r="S11" i="2" s="1"/>
  <c r="W11" i="2" s="1"/>
  <c r="AB11" i="2" s="1"/>
  <c r="R12" i="2"/>
  <c r="S12" i="2" s="1"/>
  <c r="W12" i="2" s="1"/>
  <c r="AB12" i="2" s="1"/>
  <c r="G60" i="14"/>
  <c r="G61" i="28"/>
  <c r="R13" i="2"/>
  <c r="S13" i="2" s="1"/>
  <c r="W13" i="2" s="1"/>
  <c r="AB13" i="2" s="1"/>
  <c r="R14" i="2"/>
  <c r="S14" i="2" s="1"/>
  <c r="W14" i="2" s="1"/>
  <c r="AB14" i="2" s="1"/>
  <c r="C60" i="31"/>
  <c r="C60" i="14"/>
  <c r="G61" i="14"/>
  <c r="G60" i="31"/>
  <c r="Y15" i="2"/>
  <c r="AF15" i="2" s="1"/>
  <c r="R15" i="2"/>
  <c r="G60" i="28"/>
  <c r="G61" i="31"/>
  <c r="C60" i="28"/>
  <c r="AA15" i="2"/>
  <c r="AK15" i="2" s="1"/>
  <c r="G61" i="15"/>
  <c r="C60" i="15"/>
  <c r="C60" i="9"/>
  <c r="G60" i="9"/>
  <c r="G61" i="9"/>
  <c r="G60" i="15"/>
  <c r="H10" i="2"/>
  <c r="H14" i="2"/>
  <c r="C35" i="8"/>
  <c r="H15" i="2"/>
  <c r="H13" i="2"/>
  <c r="H11" i="2"/>
  <c r="G60" i="8"/>
  <c r="C60" i="8"/>
  <c r="AA10" i="2"/>
  <c r="AK10" i="2" s="1"/>
  <c r="C36" i="8"/>
  <c r="E60" i="8"/>
  <c r="G61" i="8"/>
  <c r="H12" i="2"/>
  <c r="Y10" i="2"/>
  <c r="AF10" i="2" s="1"/>
  <c r="R10" i="2"/>
  <c r="R19" i="2" s="1"/>
  <c r="N10" i="2" l="1"/>
  <c r="H19" i="2"/>
  <c r="M10" i="2"/>
  <c r="S15" i="2"/>
  <c r="E96" i="8"/>
  <c r="C36" i="9"/>
  <c r="P10" i="2"/>
  <c r="N11" i="2"/>
  <c r="P11" i="2" s="1"/>
  <c r="Q11" i="2"/>
  <c r="X11" i="2" s="1"/>
  <c r="AD11" i="2" s="1"/>
  <c r="M11" i="2"/>
  <c r="O11" i="2" s="1"/>
  <c r="E60" i="9"/>
  <c r="S10" i="2"/>
  <c r="S19" i="2" s="1"/>
  <c r="C35" i="31"/>
  <c r="E60" i="15"/>
  <c r="E60" i="31"/>
  <c r="C35" i="15"/>
  <c r="C36" i="15"/>
  <c r="C36" i="31"/>
  <c r="N14" i="2"/>
  <c r="P14" i="2" s="1"/>
  <c r="M14" i="2"/>
  <c r="O14" i="2" s="1"/>
  <c r="Q14" i="2"/>
  <c r="X14" i="2" s="1"/>
  <c r="AD14" i="2" s="1"/>
  <c r="N13" i="2"/>
  <c r="P13" i="2" s="1"/>
  <c r="M13" i="2"/>
  <c r="O13" i="2" s="1"/>
  <c r="Q13" i="2"/>
  <c r="X13" i="2" s="1"/>
  <c r="AD13" i="2" s="1"/>
  <c r="C36" i="14"/>
  <c r="L96" i="15"/>
  <c r="E60" i="14"/>
  <c r="E97" i="31"/>
  <c r="C35" i="14"/>
  <c r="C35" i="28"/>
  <c r="N12" i="2"/>
  <c r="P12" i="2" s="1"/>
  <c r="Q12" i="2"/>
  <c r="X12" i="2" s="1"/>
  <c r="AD12" i="2" s="1"/>
  <c r="M12" i="2"/>
  <c r="O12" i="2" s="1"/>
  <c r="E60" i="28"/>
  <c r="E97" i="8"/>
  <c r="C36" i="28"/>
  <c r="E98" i="8"/>
  <c r="L96" i="14"/>
  <c r="E98" i="14"/>
  <c r="E98" i="15"/>
  <c r="C35" i="9"/>
  <c r="O10" i="2"/>
  <c r="E97" i="28"/>
  <c r="N15" i="2"/>
  <c r="M15" i="2"/>
  <c r="Q15" i="2"/>
  <c r="M19" i="2" l="1"/>
  <c r="N19" i="2"/>
  <c r="F98" i="15"/>
  <c r="L98" i="15"/>
  <c r="F98" i="14"/>
  <c r="L98" i="14"/>
  <c r="F97" i="28"/>
  <c r="L97" i="28"/>
  <c r="F97" i="31"/>
  <c r="L97" i="31"/>
  <c r="F98" i="31"/>
  <c r="L98" i="31"/>
  <c r="F97" i="14"/>
  <c r="L97" i="14"/>
  <c r="E98" i="28"/>
  <c r="W15" i="2"/>
  <c r="AB15" i="2" s="1"/>
  <c r="E97" i="9"/>
  <c r="F96" i="28"/>
  <c r="K96" i="28"/>
  <c r="K97" i="28" s="1"/>
  <c r="E98" i="31"/>
  <c r="L96" i="9"/>
  <c r="J96" i="8"/>
  <c r="J97" i="8" s="1"/>
  <c r="J98" i="8" s="1"/>
  <c r="J99" i="8" s="1"/>
  <c r="E99" i="8" s="1"/>
  <c r="X15" i="2"/>
  <c r="AD15" i="2" s="1"/>
  <c r="W10" i="2"/>
  <c r="AB10" i="2" s="1"/>
  <c r="Q10" i="2"/>
  <c r="Q19" i="2" s="1"/>
  <c r="O15" i="2"/>
  <c r="O19" i="2" s="1"/>
  <c r="C10" i="2" s="1"/>
  <c r="E97" i="14"/>
  <c r="P15" i="2"/>
  <c r="P19" i="2" s="1"/>
  <c r="D10" i="2" s="1"/>
  <c r="F96" i="14"/>
  <c r="K96" i="14"/>
  <c r="K97" i="14" s="1"/>
  <c r="K98" i="14" s="1"/>
  <c r="K99" i="14" s="1"/>
  <c r="E98" i="9"/>
  <c r="L96" i="31"/>
  <c r="E97" i="15"/>
  <c r="F96" i="15"/>
  <c r="K96" i="15"/>
  <c r="F98" i="28" l="1"/>
  <c r="L98" i="28"/>
  <c r="F97" i="9"/>
  <c r="L97" i="9"/>
  <c r="F98" i="9"/>
  <c r="L98" i="9"/>
  <c r="F97" i="15"/>
  <c r="L97" i="15"/>
  <c r="K97" i="15"/>
  <c r="K98" i="15" s="1"/>
  <c r="K99" i="15" s="1"/>
  <c r="K100" i="15" s="1"/>
  <c r="K101" i="15" s="1"/>
  <c r="K102" i="15" s="1"/>
  <c r="K103" i="15" s="1"/>
  <c r="K104" i="15" s="1"/>
  <c r="K105" i="15" s="1"/>
  <c r="K106" i="15" s="1"/>
  <c r="K107" i="15" s="1"/>
  <c r="K108" i="15" s="1"/>
  <c r="K109" i="15" s="1"/>
  <c r="K110" i="15" s="1"/>
  <c r="K111" i="15" s="1"/>
  <c r="K112" i="15" s="1"/>
  <c r="K98" i="28"/>
  <c r="K99" i="28" s="1"/>
  <c r="K96" i="9"/>
  <c r="K97" i="9" s="1"/>
  <c r="K98" i="9" s="1"/>
  <c r="K99" i="9" s="1"/>
  <c r="F96" i="9"/>
  <c r="K96" i="31"/>
  <c r="K97" i="31" s="1"/>
  <c r="K98" i="31" s="1"/>
  <c r="K99" i="31" s="1"/>
  <c r="F96" i="31"/>
  <c r="K100" i="14"/>
  <c r="K101" i="14" s="1"/>
  <c r="K102" i="14" s="1"/>
  <c r="K103" i="14" s="1"/>
  <c r="K104" i="14" s="1"/>
  <c r="K105" i="14" s="1"/>
  <c r="K106" i="14" s="1"/>
  <c r="K107" i="14" s="1"/>
  <c r="K108" i="14" s="1"/>
  <c r="K109" i="14" s="1"/>
  <c r="K110" i="14" s="1"/>
  <c r="K111" i="14" s="1"/>
  <c r="K112" i="14" s="1"/>
  <c r="F99" i="14"/>
  <c r="J96" i="15"/>
  <c r="J97" i="15" s="1"/>
  <c r="J98" i="15" s="1"/>
  <c r="J99" i="15" s="1"/>
  <c r="E96" i="15"/>
  <c r="E96" i="28"/>
  <c r="J96" i="28"/>
  <c r="J97" i="28" s="1"/>
  <c r="J98" i="28" s="1"/>
  <c r="J99" i="28" s="1"/>
  <c r="J100" i="8"/>
  <c r="J101" i="8" s="1"/>
  <c r="J102" i="8" s="1"/>
  <c r="J103" i="8" s="1"/>
  <c r="X10" i="2"/>
  <c r="AD10" i="2" s="1"/>
  <c r="K96" i="8"/>
  <c r="K97" i="8" s="1"/>
  <c r="K98" i="8" s="1"/>
  <c r="K99" i="8" s="1"/>
  <c r="F99" i="8" s="1"/>
  <c r="J104" i="8" l="1"/>
  <c r="J105" i="8" s="1"/>
  <c r="J106" i="8" s="1"/>
  <c r="J107" i="8" s="1"/>
  <c r="J108" i="8" s="1"/>
  <c r="J109" i="8" s="1"/>
  <c r="J110" i="8" s="1"/>
  <c r="J111" i="8" s="1"/>
  <c r="J112" i="8" s="1"/>
  <c r="E103" i="8"/>
  <c r="F99" i="15"/>
  <c r="E96" i="31"/>
  <c r="J96" i="31"/>
  <c r="J97" i="31" s="1"/>
  <c r="J98" i="31" s="1"/>
  <c r="J99" i="31" s="1"/>
  <c r="J100" i="28"/>
  <c r="J101" i="28" s="1"/>
  <c r="J102" i="28" s="1"/>
  <c r="J103" i="28" s="1"/>
  <c r="J104" i="28" s="1"/>
  <c r="J105" i="28" s="1"/>
  <c r="J106" i="28" s="1"/>
  <c r="J107" i="28" s="1"/>
  <c r="J108" i="28" s="1"/>
  <c r="J109" i="28" s="1"/>
  <c r="J110" i="28" s="1"/>
  <c r="J111" i="28" s="1"/>
  <c r="J112" i="28" s="1"/>
  <c r="E99" i="28"/>
  <c r="E96" i="9"/>
  <c r="J96" i="9"/>
  <c r="J97" i="9" s="1"/>
  <c r="J98" i="9" s="1"/>
  <c r="J99" i="9" s="1"/>
  <c r="K100" i="31"/>
  <c r="K101" i="31" s="1"/>
  <c r="K102" i="31" s="1"/>
  <c r="K103" i="31" s="1"/>
  <c r="K104" i="31" s="1"/>
  <c r="K105" i="31" s="1"/>
  <c r="K106" i="31" s="1"/>
  <c r="K107" i="31" s="1"/>
  <c r="K108" i="31" s="1"/>
  <c r="K109" i="31" s="1"/>
  <c r="K110" i="31" s="1"/>
  <c r="K111" i="31" s="1"/>
  <c r="K112" i="31" s="1"/>
  <c r="F99" i="31"/>
  <c r="K100" i="8"/>
  <c r="K101" i="8" s="1"/>
  <c r="K102" i="8" s="1"/>
  <c r="K103" i="8" s="1"/>
  <c r="E99" i="15"/>
  <c r="J100" i="15"/>
  <c r="J101" i="15" s="1"/>
  <c r="J102" i="15" s="1"/>
  <c r="J103" i="15" s="1"/>
  <c r="J104" i="15" s="1"/>
  <c r="J105" i="15" s="1"/>
  <c r="J106" i="15" s="1"/>
  <c r="J107" i="15" s="1"/>
  <c r="J108" i="15" s="1"/>
  <c r="J109" i="15" s="1"/>
  <c r="J110" i="15" s="1"/>
  <c r="J111" i="15" s="1"/>
  <c r="J112" i="15" s="1"/>
  <c r="K100" i="9"/>
  <c r="K101" i="9" s="1"/>
  <c r="K102" i="9" s="1"/>
  <c r="K103" i="9" s="1"/>
  <c r="K104" i="9" s="1"/>
  <c r="K105" i="9" s="1"/>
  <c r="K106" i="9" s="1"/>
  <c r="K107" i="9" s="1"/>
  <c r="K108" i="9" s="1"/>
  <c r="K109" i="9" s="1"/>
  <c r="K110" i="9" s="1"/>
  <c r="K111" i="9" s="1"/>
  <c r="K112" i="9" s="1"/>
  <c r="F99" i="9"/>
  <c r="K100" i="28"/>
  <c r="K101" i="28" s="1"/>
  <c r="K102" i="28" s="1"/>
  <c r="K103" i="28" s="1"/>
  <c r="K104" i="28" s="1"/>
  <c r="K105" i="28" s="1"/>
  <c r="K106" i="28" s="1"/>
  <c r="K107" i="28" s="1"/>
  <c r="K108" i="28" s="1"/>
  <c r="K109" i="28" s="1"/>
  <c r="K110" i="28" s="1"/>
  <c r="K111" i="28" s="1"/>
  <c r="K112" i="28" s="1"/>
  <c r="F99" i="28"/>
  <c r="J96" i="14"/>
  <c r="J97" i="14" s="1"/>
  <c r="J98" i="14" s="1"/>
  <c r="J99" i="14" s="1"/>
  <c r="E96" i="14"/>
  <c r="K104" i="8" l="1"/>
  <c r="K105" i="8" s="1"/>
  <c r="K106" i="8" s="1"/>
  <c r="K107" i="8" s="1"/>
  <c r="K108" i="8" s="1"/>
  <c r="K109" i="8" s="1"/>
  <c r="K110" i="8" s="1"/>
  <c r="K111" i="8" s="1"/>
  <c r="K112" i="8" s="1"/>
  <c r="F103" i="8"/>
  <c r="E99" i="9"/>
  <c r="J100" i="9"/>
  <c r="J101" i="9" s="1"/>
  <c r="J102" i="9" s="1"/>
  <c r="J103" i="9" s="1"/>
  <c r="J104" i="9" s="1"/>
  <c r="J105" i="9" s="1"/>
  <c r="J106" i="9" s="1"/>
  <c r="J107" i="9" s="1"/>
  <c r="J108" i="9" s="1"/>
  <c r="J109" i="9" s="1"/>
  <c r="J110" i="9" s="1"/>
  <c r="J111" i="9" s="1"/>
  <c r="J112" i="9" s="1"/>
  <c r="E99" i="31"/>
  <c r="J100" i="31"/>
  <c r="J101" i="31" s="1"/>
  <c r="J102" i="31" s="1"/>
  <c r="J103" i="31" s="1"/>
  <c r="J104" i="31" s="1"/>
  <c r="J105" i="31" s="1"/>
  <c r="J106" i="31" s="1"/>
  <c r="J107" i="31" s="1"/>
  <c r="J108" i="31" s="1"/>
  <c r="J109" i="31" s="1"/>
  <c r="J110" i="31" s="1"/>
  <c r="J111" i="31" s="1"/>
  <c r="J112" i="31" s="1"/>
  <c r="E99" i="14"/>
  <c r="J100" i="14"/>
  <c r="J101" i="14" s="1"/>
  <c r="J102" i="14" s="1"/>
  <c r="J103" i="14" s="1"/>
  <c r="J104" i="14" s="1"/>
  <c r="J105" i="14" s="1"/>
  <c r="J106" i="14" s="1"/>
  <c r="J107" i="14" s="1"/>
  <c r="J108" i="14" s="1"/>
  <c r="J109" i="14" s="1"/>
  <c r="J110" i="14" s="1"/>
  <c r="J111" i="14" s="1"/>
  <c r="J1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R23" authorId="0" shapeId="0" xr:uid="{847964CD-D493-4324-ABA6-BA40FA7C326A}">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12-31-2022 for Form PF.xlsm</t>
        </r>
      </text>
    </comment>
  </commentList>
</comments>
</file>

<file path=xl/sharedStrings.xml><?xml version="1.0" encoding="utf-8"?>
<sst xmlns="http://schemas.openxmlformats.org/spreadsheetml/2006/main" count="3170" uniqueCount="461">
  <si>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</si>
  <si>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</si>
  <si>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</si>
  <si>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</si>
  <si>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</si>
  <si>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</si>
  <si>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</si>
  <si>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</si>
  <si>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</si>
  <si>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</si>
  <si>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</si>
  <si>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</si>
  <si>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</si>
  <si>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</si>
  <si>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</si>
  <si>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</si>
  <si>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</si>
  <si>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</si>
  <si>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</si>
  <si>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</si>
  <si>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</si>
  <si>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</si>
  <si>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</si>
  <si>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</si>
  <si>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</si>
  <si>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</si>
  <si>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</si>
  <si>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</si>
  <si>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</si>
  <si>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</si>
  <si>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</si>
  <si>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</si>
  <si>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</si>
  <si>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</si>
  <si>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</si>
  <si>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</si>
  <si>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</si>
  <si>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</si>
  <si>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</si>
  <si>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</si>
  <si>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</si>
  <si>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</si>
  <si>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</si>
  <si>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</si>
  <si>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</si>
  <si>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</si>
  <si>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</si>
  <si>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</si>
  <si>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</si>
  <si>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</si>
  <si>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</si>
  <si>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</si>
  <si>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</si>
  <si>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</si>
  <si>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</si>
  <si>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</si>
  <si>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</si>
  <si>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</si>
  <si>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</si>
  <si>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</si>
  <si>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</si>
  <si>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</si>
  <si>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</si>
  <si>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</si>
  <si>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</si>
  <si>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</si>
  <si>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</si>
  <si>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</si>
  <si>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</si>
  <si>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</si>
  <si>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</si>
  <si>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</si>
  <si>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</si>
  <si>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</si>
  <si>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</si>
  <si>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</si>
  <si>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</si>
  <si>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</si>
  <si>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</si>
  <si>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</si>
  <si>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</si>
  <si>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</si>
  <si>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</si>
  <si>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</si>
  <si>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</si>
  <si>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</si>
  <si>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</si>
  <si>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</si>
  <si>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</si>
  <si>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</si>
  <si>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</si>
  <si>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</si>
  <si>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</si>
  <si>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</si>
  <si>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</si>
  <si>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</si>
  <si>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</si>
  <si>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</si>
  <si>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</si>
  <si>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</si>
  <si>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</si>
  <si>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</si>
  <si>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</si>
  <si>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</si>
  <si>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</si>
  <si>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</si>
  <si>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</si>
  <si>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</si>
  <si>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</si>
  <si>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</si>
  <si>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</si>
  <si>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</si>
  <si>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</si>
  <si>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</si>
  <si>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</si>
  <si>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</si>
  <si>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</si>
  <si>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</si>
  <si>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</si>
  <si>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</si>
  <si>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</si>
  <si>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</si>
  <si>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</si>
  <si>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</si>
  <si>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</si>
  <si>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</si>
  <si>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</si>
  <si>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</si>
  <si>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</si>
  <si>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</si>
  <si>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</si>
  <si>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</si>
  <si>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</si>
  <si>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</si>
  <si>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</si>
  <si>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</si>
  <si>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</si>
  <si>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</si>
  <si>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</si>
  <si>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</si>
  <si>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</si>
  <si>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</si>
  <si>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</si>
  <si>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</si>
  <si>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</si>
  <si>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</si>
  <si>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</si>
  <si>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</si>
  <si>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</si>
  <si>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</si>
  <si>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</si>
  <si>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</si>
  <si>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</si>
  <si>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</si>
  <si>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</si>
  <si>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</si>
  <si>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</si>
  <si>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</si>
  <si>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</si>
  <si>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</si>
  <si>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</si>
  <si>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</si>
  <si>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</si>
  <si>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</si>
  <si>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</si>
  <si>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</si>
  <si>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</si>
  <si>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</si>
  <si>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</si>
  <si>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</si>
  <si>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</si>
  <si>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</si>
  <si>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</si>
  <si>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</si>
  <si>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</si>
  <si>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</si>
  <si>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</si>
  <si>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</si>
  <si>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</si>
  <si>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</si>
  <si>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</si>
  <si>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</si>
  <si>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</si>
  <si>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</si>
  <si>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</si>
  <si>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</si>
  <si>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</si>
  <si>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</si>
  <si>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</si>
  <si>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</si>
  <si>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</si>
  <si>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</si>
  <si>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</si>
  <si>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</si>
  <si>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</si>
  <si>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</si>
  <si>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</si>
  <si>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</si>
  <si>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</si>
  <si>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</si>
  <si>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</si>
  <si>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</si>
  <si>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</si>
  <si>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</si>
  <si>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</si>
  <si>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</si>
  <si>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</si>
  <si>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</si>
  <si>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</si>
  <si>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</si>
  <si>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</si>
  <si>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</si>
  <si>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</si>
  <si>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</si>
  <si>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</si>
  <si>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</si>
  <si>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</si>
  <si>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</si>
  <si>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</si>
  <si>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</si>
  <si>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</si>
  <si>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</si>
  <si>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</si>
  <si>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</si>
  <si>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</si>
  <si>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</si>
  <si>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</si>
  <si>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</si>
  <si>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</si>
  <si>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</si>
  <si>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</si>
  <si>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</si>
  <si>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</si>
  <si>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</si>
  <si>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</si>
  <si>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</si>
  <si>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</si>
  <si>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</si>
  <si>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</si>
  <si>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</si>
  <si>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</si>
  <si>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</si>
  <si>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</si>
  <si>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</si>
  <si>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</si>
  <si>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</si>
  <si>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</si>
  <si>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</si>
  <si>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</si>
  <si>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</si>
  <si>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</si>
  <si>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</si>
  <si>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</si>
  <si>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</si>
  <si>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</si>
  <si>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</si>
  <si>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</si>
  <si>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</si>
  <si>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</si>
  <si>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</si>
  <si>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</si>
  <si>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</si>
  <si>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</si>
  <si>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</si>
  <si>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</si>
  <si>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</si>
  <si>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</si>
  <si>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</si>
  <si>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</si>
  <si>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</si>
  <si>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</si>
  <si>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</si>
  <si>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</si>
  <si>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</si>
  <si>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</si>
  <si>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</si>
  <si>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</si>
  <si>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</si>
  <si>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</si>
  <si>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</si>
  <si>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</si>
  <si>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</si>
  <si>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</si>
  <si>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</si>
  <si>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</si>
  <si>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</si>
  <si>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</si>
  <si>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</si>
  <si>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</si>
  <si>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</si>
  <si>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</si>
  <si>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</si>
  <si>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</si>
  <si>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</si>
  <si>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</si>
  <si>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</si>
  <si>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</si>
  <si>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</si>
  <si>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</si>
  <si>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</si>
  <si>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</si>
  <si>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</si>
  <si>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</si>
  <si>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</si>
  <si>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</si>
  <si>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</si>
  <si>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</si>
  <si>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</si>
  <si>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</si>
  <si>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</si>
  <si>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</si>
  <si>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</si>
  <si>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</si>
  <si>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</si>
  <si>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</si>
  <si>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</si>
  <si>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</si>
  <si>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</si>
  <si>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</si>
  <si>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</si>
  <si>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</si>
  <si>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</si>
  <si>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</si>
  <si>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</si>
  <si>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</si>
  <si>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</si>
  <si>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</si>
  <si>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</si>
  <si>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</si>
  <si>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</si>
  <si>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</si>
  <si>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</si>
  <si>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</si>
  <si>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</si>
  <si>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</si>
  <si>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</si>
  <si>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</si>
  <si>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</si>
  <si>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</si>
  <si>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</si>
  <si>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</si>
  <si>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</si>
  <si>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</si>
  <si>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</si>
  <si>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</si>
  <si>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</si>
  <si>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</si>
  <si>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</si>
  <si>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</si>
  <si>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</si>
  <si>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</si>
  <si>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</si>
  <si>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</si>
  <si>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</si>
  <si>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</si>
  <si>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</si>
  <si>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</si>
  <si>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</si>
  <si>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</si>
  <si>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</si>
  <si>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</si>
  <si>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</si>
  <si>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</si>
  <si>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</si>
  <si>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</si>
  <si>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</si>
  <si>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</si>
  <si>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</si>
  <si>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</si>
  <si>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</si>
  <si>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</si>
  <si>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</si>
  <si>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</si>
  <si>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</si>
  <si>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</si>
  <si>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</si>
  <si>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</si>
  <si>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</si>
  <si>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</si>
  <si>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</si>
  <si>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</si>
  <si>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</si>
  <si>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</si>
  <si>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</si>
  <si>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</si>
  <si>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</si>
  <si>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</si>
  <si>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</si>
  <si>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</si>
  <si>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</si>
  <si>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</si>
  <si>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</si>
  <si>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</si>
  <si>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</si>
  <si>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</si>
  <si>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</si>
  <si>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</si>
  <si>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</si>
  <si>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</si>
  <si>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</si>
  <si>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</si>
  <si>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</si>
  <si>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</si>
  <si>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</si>
  <si>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</si>
  <si>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</si>
  <si>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</si>
  <si>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</si>
  <si>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</si>
  <si>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</si>
  <si>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</si>
  <si>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</si>
  <si>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</si>
  <si>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</si>
  <si>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</si>
  <si>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</si>
  <si>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</si>
  <si>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</si>
  <si>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Royal Bank of Scotland</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</si>
  <si>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</si>
  <si>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</si>
  <si>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</si>
  <si>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</si>
  <si>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 xml:space="preserve">Owned mmfs </t>
  </si>
  <si>
    <t>Margin Held (mmfs)</t>
  </si>
  <si>
    <t>Cash Held</t>
  </si>
  <si>
    <t>Not Rounded</t>
  </si>
  <si>
    <t>FUND</t>
  </si>
  <si>
    <t>Month 1</t>
  </si>
  <si>
    <t>Month 2</t>
  </si>
  <si>
    <t>Month 3</t>
  </si>
  <si>
    <t>Total Other</t>
  </si>
  <si>
    <t>805-6101207933</t>
  </si>
  <si>
    <t>Borrowings</t>
  </si>
  <si>
    <t>Borrow from US Inst</t>
  </si>
  <si>
    <t>Level 1 assets</t>
  </si>
  <si>
    <t>Level 2 assets</t>
  </si>
  <si>
    <t>THE THREE GREEN SECTIONS CONTAIN VALUES TO BE INPUT INTO FORM PF</t>
  </si>
  <si>
    <t>Cost Based Assets</t>
  </si>
  <si>
    <t>MACQUARIE BANK LIMITED</t>
  </si>
  <si>
    <t>Cost Based Liabilities</t>
  </si>
  <si>
    <t>Level 1 Liabilities</t>
  </si>
  <si>
    <t>Level 2 Liabilities</t>
  </si>
  <si>
    <t>AMHERST PIERPONT SECURITIES LLC USD</t>
  </si>
  <si>
    <t>MACQUARIE BANK LIMITED USD</t>
  </si>
  <si>
    <t>NATWEST MARKETS PLC USD</t>
  </si>
  <si>
    <t>Daiwa</t>
  </si>
  <si>
    <t>DAIWA CAPITAL MARKETS EUROPE LIMITED USD</t>
  </si>
  <si>
    <t>Santander</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</si>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</sst>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_([$€-2]\ * #,##0.00_);_([$€-2]\ * \(#,##0.00\);_([$€-2]\ * &quot;-&quot;??_);_(@_)"/>
    <numFmt numFmtId="170" formatCode="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2"/>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56">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168" fontId="0" fillId="11" borderId="0" xfId="2" applyNumberFormat="1" applyFont="1" applyFill="1" applyBorder="1"/>
    <xf numFmtId="168" fontId="0" fillId="0" borderId="0" xfId="2" applyNumberFormat="1" applyFont="1" applyBorder="1"/>
    <xf numFmtId="43" fontId="0" fillId="11" borderId="20" xfId="2" applyFont="1" applyFill="1" applyBorder="1"/>
    <xf numFmtId="43" fontId="0" fillId="11" borderId="21" xfId="2" applyFont="1" applyFill="1" applyBorder="1"/>
    <xf numFmtId="43" fontId="0" fillId="11" borderId="24" xfId="2" applyFont="1" applyFill="1" applyBorder="1"/>
    <xf numFmtId="43" fontId="0" fillId="11" borderId="25"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6" xfId="2" applyFont="1" applyFill="1" applyBorder="1"/>
    <xf numFmtId="43" fontId="0" fillId="11" borderId="27" xfId="2" applyFont="1" applyFill="1" applyBorder="1"/>
    <xf numFmtId="168" fontId="0" fillId="0" borderId="3" xfId="0" applyNumberFormat="1" applyBorder="1"/>
    <xf numFmtId="0" fontId="0" fillId="12" borderId="18" xfId="0" applyFill="1" applyBorder="1"/>
    <xf numFmtId="168" fontId="0" fillId="12" borderId="19" xfId="2" applyNumberFormat="1" applyFont="1" applyFill="1" applyBorder="1"/>
    <xf numFmtId="169" fontId="0" fillId="12" borderId="18" xfId="0" applyNumberFormat="1" applyFill="1" applyBorder="1" applyAlignment="1">
      <alignment horizontal="right"/>
    </xf>
    <xf numFmtId="168" fontId="0" fillId="12" borderId="28" xfId="0" applyNumberFormat="1" applyFill="1" applyBorder="1"/>
    <xf numFmtId="0" fontId="0" fillId="12" borderId="20" xfId="0" applyFill="1" applyBorder="1"/>
    <xf numFmtId="168" fontId="0" fillId="12" borderId="21" xfId="2" applyNumberFormat="1" applyFont="1" applyFill="1" applyBorder="1"/>
    <xf numFmtId="0" fontId="0" fillId="12" borderId="20" xfId="0" applyFill="1" applyBorder="1" applyAlignment="1">
      <alignment horizontal="right"/>
    </xf>
    <xf numFmtId="9" fontId="0" fillId="12" borderId="0" xfId="2" applyNumberFormat="1" applyFont="1" applyFill="1" applyBorder="1"/>
    <xf numFmtId="9" fontId="0" fillId="12" borderId="21" xfId="2" applyNumberFormat="1" applyFont="1" applyFill="1" applyBorder="1"/>
    <xf numFmtId="168" fontId="0" fillId="12" borderId="0" xfId="2" applyNumberFormat="1" applyFont="1" applyFill="1" applyBorder="1"/>
    <xf numFmtId="0" fontId="0" fillId="12" borderId="22" xfId="0" applyFill="1" applyBorder="1"/>
    <xf numFmtId="168" fontId="0" fillId="12" borderId="23" xfId="2" applyNumberFormat="1" applyFont="1" applyFill="1" applyBorder="1"/>
    <xf numFmtId="169" fontId="0" fillId="12" borderId="18" xfId="0" applyNumberFormat="1" applyFill="1" applyBorder="1"/>
    <xf numFmtId="0" fontId="0" fillId="12" borderId="28" xfId="0" applyFill="1" applyBorder="1"/>
    <xf numFmtId="168" fontId="0" fillId="12" borderId="0" xfId="0" applyNumberFormat="1" applyFill="1"/>
    <xf numFmtId="169" fontId="0" fillId="12" borderId="20" xfId="0" applyNumberFormat="1" applyFill="1" applyBorder="1"/>
    <xf numFmtId="169" fontId="0" fillId="12" borderId="0" xfId="0" applyNumberFormat="1" applyFill="1"/>
    <xf numFmtId="169" fontId="0" fillId="12" borderId="22" xfId="0" applyNumberFormat="1" applyFill="1" applyBorder="1"/>
    <xf numFmtId="0" fontId="0" fillId="12" borderId="29" xfId="0" applyFill="1" applyBorder="1"/>
    <xf numFmtId="43" fontId="0" fillId="12" borderId="0" xfId="0" applyNumberFormat="1" applyFill="1"/>
    <xf numFmtId="0" fontId="0" fillId="12" borderId="22" xfId="0" applyFill="1" applyBorder="1" applyAlignment="1">
      <alignment horizontal="right"/>
    </xf>
    <xf numFmtId="168" fontId="0" fillId="12" borderId="29" xfId="0" applyNumberFormat="1" applyFill="1" applyBorder="1"/>
    <xf numFmtId="168" fontId="0" fillId="12" borderId="28" xfId="2" applyNumberFormat="1" applyFont="1" applyFill="1" applyBorder="1"/>
    <xf numFmtId="168" fontId="0" fillId="12" borderId="0" xfId="2" applyNumberFormat="1" applyFont="1" applyFill="1"/>
    <xf numFmtId="168" fontId="0" fillId="12" borderId="29" xfId="2" applyNumberFormat="1" applyFont="1" applyFill="1" applyBorder="1"/>
    <xf numFmtId="0" fontId="0" fillId="0" borderId="30" xfId="0" applyBorder="1"/>
    <xf numFmtId="166" fontId="0" fillId="13" borderId="0" xfId="0" applyNumberFormat="1" applyFill="1"/>
    <xf numFmtId="1" fontId="0" fillId="3" borderId="1" xfId="2" applyNumberFormat="1" applyFont="1" applyFill="1" applyBorder="1" applyAlignment="1">
      <alignment horizontal="center" vertical="center"/>
    </xf>
    <xf numFmtId="1" fontId="0" fillId="3" borderId="1" xfId="0" applyNumberFormat="1" applyFill="1" applyBorder="1" applyAlignment="1">
      <alignment horizontal="center" vertical="center"/>
    </xf>
    <xf numFmtId="15" fontId="0" fillId="0" borderId="0" xfId="0" applyNumberFormat="1"/>
    <xf numFmtId="170" fontId="0" fillId="0" borderId="0" xfId="3" applyNumberFormat="1" applyFont="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18" fillId="2" borderId="1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7.15.23\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7.15.23\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USG%20Investor%20Log%202.0.xlsx" TargetMode="External"/><Relationship Id="rId1" Type="http://schemas.openxmlformats.org/officeDocument/2006/relationships/externalLinkPath" Target="USG%20Investor%20Log%202.0.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Prime%20Investor%20Log%202.0.xlsx" TargetMode="External"/><Relationship Id="rId1" Type="http://schemas.openxmlformats.org/officeDocument/2006/relationships/externalLinkPath" Target="Prime%20Investor%20Log%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1.0041758402902334</v>
          </cell>
          <cell r="AB8">
            <v>1.004055140642744</v>
          </cell>
        </row>
        <row r="9">
          <cell r="AA9">
            <v>1.004496869531563</v>
          </cell>
          <cell r="AB9">
            <v>1.0043569511944803</v>
          </cell>
        </row>
        <row r="10">
          <cell r="AA10">
            <v>1.0044432950761528</v>
          </cell>
          <cell r="AB10">
            <v>1.0042848110698077</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37">
          <cell r="G37">
            <v>0</v>
          </cell>
          <cell r="H37">
            <v>0</v>
          </cell>
        </row>
        <row r="38">
          <cell r="G38">
            <v>449448.15</v>
          </cell>
          <cell r="H38">
            <v>449000</v>
          </cell>
        </row>
        <row r="39">
          <cell r="G39">
            <v>19575.12</v>
          </cell>
          <cell r="H39">
            <v>20000</v>
          </cell>
        </row>
        <row r="40">
          <cell r="H40">
            <v>45259000</v>
          </cell>
        </row>
        <row r="41">
          <cell r="G41">
            <v>44789585.812999994</v>
          </cell>
          <cell r="H41">
            <v>44790000</v>
          </cell>
        </row>
        <row r="42">
          <cell r="G42">
            <v>961397.9</v>
          </cell>
        </row>
        <row r="43">
          <cell r="G43">
            <v>0</v>
          </cell>
        </row>
        <row r="47">
          <cell r="H47">
            <v>1411000</v>
          </cell>
        </row>
        <row r="48">
          <cell r="H48">
            <v>43848000</v>
          </cell>
        </row>
        <row r="52">
          <cell r="G52">
            <v>44587000</v>
          </cell>
          <cell r="H52">
            <v>44701000</v>
          </cell>
          <cell r="I52">
            <v>44790000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W5">
            <v>1.0044134766489352</v>
          </cell>
          <cell r="X5">
            <v>1.0041725691342462</v>
          </cell>
        </row>
        <row r="6">
          <cell r="W6">
            <v>1.004079808501958</v>
          </cell>
          <cell r="X6">
            <v>1.003887656991054</v>
          </cell>
        </row>
        <row r="7">
          <cell r="W7">
            <v>1.0046784920389098</v>
          </cell>
          <cell r="X7">
            <v>1.0044372834606226</v>
          </cell>
        </row>
        <row r="8">
          <cell r="W8">
            <v>1.0046810170572167</v>
          </cell>
          <cell r="X8">
            <v>1.0044246726708248</v>
          </cell>
        </row>
        <row r="9">
          <cell r="W9">
            <v>1.0050015272336437</v>
          </cell>
          <cell r="X9">
            <v>1.0047399080408006</v>
          </cell>
        </row>
        <row r="10">
          <cell r="W10">
            <v>1.0049157298403024</v>
          </cell>
          <cell r="X10">
            <v>1.0046722026741688</v>
          </cell>
        </row>
        <row r="11">
          <cell r="W11">
            <v>1</v>
          </cell>
          <cell r="X11">
            <v>1</v>
          </cell>
        </row>
        <row r="12">
          <cell r="W12">
            <v>1</v>
          </cell>
          <cell r="X12">
            <v>1</v>
          </cell>
        </row>
        <row r="13">
          <cell r="W13">
            <v>1</v>
          </cell>
          <cell r="X13">
            <v>1</v>
          </cell>
        </row>
        <row r="14">
          <cell r="W14">
            <v>1</v>
          </cell>
          <cell r="X14">
            <v>1</v>
          </cell>
        </row>
        <row r="15">
          <cell r="W15">
            <v>1</v>
          </cell>
          <cell r="X15">
            <v>1</v>
          </cell>
        </row>
        <row r="16">
          <cell r="W16">
            <v>1</v>
          </cell>
          <cell r="X16">
            <v>1</v>
          </cell>
        </row>
        <row r="46">
          <cell r="G46">
            <v>15505.51</v>
          </cell>
          <cell r="H46">
            <v>16000</v>
          </cell>
        </row>
        <row r="47">
          <cell r="G47">
            <v>5287007.3483000007</v>
          </cell>
          <cell r="H47">
            <v>5287000</v>
          </cell>
        </row>
        <row r="48">
          <cell r="G48">
            <v>61796.590000000011</v>
          </cell>
          <cell r="H48">
            <v>62000</v>
          </cell>
        </row>
        <row r="49">
          <cell r="H49">
            <v>581360000</v>
          </cell>
        </row>
        <row r="50">
          <cell r="G50">
            <v>576011289.8944999</v>
          </cell>
          <cell r="H50">
            <v>576011000</v>
          </cell>
        </row>
        <row r="51">
          <cell r="G51">
            <v>30166689.289999999</v>
          </cell>
        </row>
        <row r="52">
          <cell r="G52">
            <v>0</v>
          </cell>
        </row>
        <row r="55">
          <cell r="G55">
            <v>0</v>
          </cell>
        </row>
        <row r="56">
          <cell r="H56">
            <v>35454000</v>
          </cell>
        </row>
        <row r="57">
          <cell r="H57">
            <v>545891000</v>
          </cell>
        </row>
        <row r="61">
          <cell r="G61">
            <v>666602000</v>
          </cell>
          <cell r="H61">
            <v>668441000</v>
          </cell>
          <cell r="I61">
            <v>576011000</v>
          </cell>
        </row>
      </sheetData>
      <sheetData sheetId="1">
        <row r="5">
          <cell r="W5">
            <v>1.0044135007331954</v>
          </cell>
          <cell r="X5">
            <v>1.004172575556088</v>
          </cell>
        </row>
        <row r="6">
          <cell r="W6">
            <v>1.0040890778156519</v>
          </cell>
          <cell r="X6">
            <v>1.0038876592244732</v>
          </cell>
        </row>
        <row r="7">
          <cell r="W7">
            <v>1.0046874203778164</v>
          </cell>
          <cell r="X7">
            <v>1.0044372855723165</v>
          </cell>
        </row>
        <row r="8">
          <cell r="W8">
            <v>1.004675349210201</v>
          </cell>
          <cell r="X8">
            <v>1.0044246809055613</v>
          </cell>
        </row>
        <row r="9">
          <cell r="W9">
            <v>1.005006555864749</v>
          </cell>
          <cell r="X9">
            <v>1.004739886752692</v>
          </cell>
        </row>
        <row r="10">
          <cell r="W10">
            <v>1.004916236191076</v>
          </cell>
          <cell r="X10">
            <v>1.0046732419995017</v>
          </cell>
        </row>
        <row r="11">
          <cell r="W11">
            <v>1</v>
          </cell>
          <cell r="X11">
            <v>1</v>
          </cell>
        </row>
        <row r="12">
          <cell r="W12">
            <v>1</v>
          </cell>
          <cell r="X12">
            <v>1</v>
          </cell>
        </row>
        <row r="13">
          <cell r="W13">
            <v>1</v>
          </cell>
          <cell r="X13">
            <v>1</v>
          </cell>
        </row>
        <row r="14">
          <cell r="W14">
            <v>1</v>
          </cell>
          <cell r="X14">
            <v>1</v>
          </cell>
        </row>
        <row r="15">
          <cell r="W15">
            <v>1</v>
          </cell>
          <cell r="X15">
            <v>1</v>
          </cell>
        </row>
        <row r="16">
          <cell r="W16">
            <v>1</v>
          </cell>
          <cell r="X16">
            <v>1</v>
          </cell>
        </row>
        <row r="46">
          <cell r="G46">
            <v>1744.49</v>
          </cell>
          <cell r="H46">
            <v>2000</v>
          </cell>
        </row>
        <row r="47">
          <cell r="G47">
            <v>616534.53560000006</v>
          </cell>
          <cell r="H47">
            <v>617000</v>
          </cell>
        </row>
        <row r="48">
          <cell r="G48">
            <v>8217.6</v>
          </cell>
          <cell r="H48">
            <v>8000</v>
          </cell>
        </row>
        <row r="49">
          <cell r="H49">
            <v>75724000</v>
          </cell>
        </row>
        <row r="50">
          <cell r="G50">
            <v>75099265.550000012</v>
          </cell>
          <cell r="H50">
            <v>75099000</v>
          </cell>
        </row>
        <row r="51">
          <cell r="G51">
            <v>3299947.2399999998</v>
          </cell>
        </row>
        <row r="52">
          <cell r="G52">
            <v>0</v>
          </cell>
        </row>
        <row r="55">
          <cell r="G55">
            <v>0</v>
          </cell>
        </row>
        <row r="56">
          <cell r="H56">
            <v>3916000</v>
          </cell>
        </row>
        <row r="57">
          <cell r="H57">
            <v>71806000</v>
          </cell>
        </row>
        <row r="61">
          <cell r="G61">
            <v>74396000</v>
          </cell>
          <cell r="H61">
            <v>74749000</v>
          </cell>
          <cell r="I61">
            <v>75099000</v>
          </cell>
        </row>
      </sheetData>
      <sheetData sheetId="2">
        <row r="5">
          <cell r="W5">
            <v>1.0045390221583694</v>
          </cell>
          <cell r="X5">
            <v>1.0042787757082301</v>
          </cell>
        </row>
        <row r="6">
          <cell r="W6">
            <v>1.0042097980209121</v>
          </cell>
          <cell r="X6">
            <v>1.003980754580327</v>
          </cell>
        </row>
        <row r="7">
          <cell r="W7">
            <v>1.0048135243153733</v>
          </cell>
          <cell r="X7">
            <v>1.0045403049285104</v>
          </cell>
        </row>
        <row r="8">
          <cell r="W8">
            <v>1.0048071861939394</v>
          </cell>
          <cell r="X8">
            <v>1.0045196342198304</v>
          </cell>
        </row>
        <row r="9">
          <cell r="W9">
            <v>1.0051405477206456</v>
          </cell>
          <cell r="X9">
            <v>1.0048341453272809</v>
          </cell>
        </row>
        <row r="10">
          <cell r="W10">
            <v>1.0050714049104907</v>
          </cell>
          <cell r="X10">
            <v>1.0047647792904562</v>
          </cell>
        </row>
        <row r="11">
          <cell r="W11">
            <v>1</v>
          </cell>
          <cell r="X11">
            <v>1</v>
          </cell>
        </row>
        <row r="12">
          <cell r="W12">
            <v>1</v>
          </cell>
          <cell r="X12">
            <v>1</v>
          </cell>
        </row>
        <row r="13">
          <cell r="W13">
            <v>1</v>
          </cell>
          <cell r="X13">
            <v>1</v>
          </cell>
        </row>
        <row r="14">
          <cell r="W14">
            <v>1</v>
          </cell>
          <cell r="X14">
            <v>1</v>
          </cell>
        </row>
        <row r="15">
          <cell r="W15">
            <v>1</v>
          </cell>
          <cell r="X15">
            <v>1</v>
          </cell>
        </row>
        <row r="16">
          <cell r="W16">
            <v>1</v>
          </cell>
          <cell r="X16">
            <v>1</v>
          </cell>
        </row>
        <row r="46">
          <cell r="G46">
            <v>5750</v>
          </cell>
          <cell r="H46">
            <v>6000</v>
          </cell>
        </row>
        <row r="47">
          <cell r="G47">
            <v>3164632.7022000002</v>
          </cell>
          <cell r="H47">
            <v>3165000</v>
          </cell>
        </row>
        <row r="48">
          <cell r="G48">
            <v>61349.469999999994</v>
          </cell>
          <cell r="H48">
            <v>61000</v>
          </cell>
        </row>
        <row r="49">
          <cell r="H49">
            <v>504780000</v>
          </cell>
        </row>
        <row r="50">
          <cell r="G50">
            <v>501553825.13000005</v>
          </cell>
          <cell r="H50">
            <v>501554000</v>
          </cell>
        </row>
        <row r="51">
          <cell r="G51">
            <v>5608700.5</v>
          </cell>
        </row>
        <row r="52">
          <cell r="G52">
            <v>0</v>
          </cell>
        </row>
        <row r="55">
          <cell r="G55">
            <v>0</v>
          </cell>
        </row>
        <row r="56">
          <cell r="H56">
            <v>8773000</v>
          </cell>
        </row>
        <row r="57">
          <cell r="H57">
            <v>496001000</v>
          </cell>
        </row>
        <row r="61">
          <cell r="G61">
            <v>397155000</v>
          </cell>
          <cell r="H61">
            <v>400349000</v>
          </cell>
          <cell r="I61">
            <v>501554000</v>
          </cell>
        </row>
      </sheetData>
      <sheetData sheetId="3">
        <row r="5">
          <cell r="W5">
            <v>1.004602096575413</v>
          </cell>
          <cell r="X5">
            <v>1.004303646877416</v>
          </cell>
        </row>
        <row r="6">
          <cell r="W6">
            <v>1.0042499801647393</v>
          </cell>
          <cell r="X6">
            <v>1.0041283795046503</v>
          </cell>
        </row>
        <row r="7">
          <cell r="W7">
            <v>1.0048705287808126</v>
          </cell>
          <cell r="X7">
            <v>1.0045542369588483</v>
          </cell>
        </row>
        <row r="8">
          <cell r="W8">
            <v>1.0049706199023953</v>
          </cell>
          <cell r="X8">
            <v>1.0046049108654305</v>
          </cell>
        </row>
        <row r="9">
          <cell r="W9">
            <v>1.0052244482819241</v>
          </cell>
          <cell r="X9">
            <v>1.0048975262386866</v>
          </cell>
        </row>
        <row r="10">
          <cell r="W10">
            <v>1.0050463978837854</v>
          </cell>
          <cell r="X10">
            <v>1.0047141063063605</v>
          </cell>
        </row>
        <row r="11">
          <cell r="W11">
            <v>1</v>
          </cell>
          <cell r="X11">
            <v>1</v>
          </cell>
        </row>
        <row r="12">
          <cell r="W12">
            <v>1</v>
          </cell>
          <cell r="X12">
            <v>1</v>
          </cell>
        </row>
        <row r="13">
          <cell r="W13">
            <v>1</v>
          </cell>
          <cell r="X13">
            <v>1</v>
          </cell>
        </row>
        <row r="14">
          <cell r="W14">
            <v>1</v>
          </cell>
          <cell r="X14">
            <v>1</v>
          </cell>
        </row>
        <row r="15">
          <cell r="W15">
            <v>1</v>
          </cell>
          <cell r="X15">
            <v>1</v>
          </cell>
        </row>
        <row r="16">
          <cell r="W16">
            <v>1</v>
          </cell>
          <cell r="X16">
            <v>1</v>
          </cell>
        </row>
        <row r="46">
          <cell r="G46">
            <v>0</v>
          </cell>
          <cell r="H46">
            <v>0</v>
          </cell>
        </row>
        <row r="47">
          <cell r="G47">
            <v>4488060.8504000017</v>
          </cell>
          <cell r="H47">
            <v>4488000</v>
          </cell>
        </row>
        <row r="48">
          <cell r="G48">
            <v>256064.28999999998</v>
          </cell>
          <cell r="H48">
            <v>256000</v>
          </cell>
        </row>
        <row r="49">
          <cell r="H49">
            <v>370603000</v>
          </cell>
        </row>
        <row r="50">
          <cell r="G50">
            <v>365858609.21000004</v>
          </cell>
          <cell r="H50">
            <v>365859000</v>
          </cell>
        </row>
        <row r="51">
          <cell r="G51">
            <v>32689274.259999998</v>
          </cell>
        </row>
        <row r="52">
          <cell r="G52">
            <v>0</v>
          </cell>
        </row>
        <row r="55">
          <cell r="G55">
            <v>0</v>
          </cell>
        </row>
        <row r="56">
          <cell r="H56">
            <v>37177000</v>
          </cell>
        </row>
        <row r="57">
          <cell r="H57">
            <v>333425000</v>
          </cell>
        </row>
        <row r="60">
          <cell r="G60">
            <v>322706941.29999995</v>
          </cell>
          <cell r="H60">
            <v>324277050.03999996</v>
          </cell>
          <cell r="I60">
            <v>365858609.21000004</v>
          </cell>
        </row>
      </sheetData>
      <sheetData sheetId="4">
        <row r="5">
          <cell r="W5">
            <v>1.0048965745754432</v>
          </cell>
          <cell r="X5">
            <v>1.0044938742223124</v>
          </cell>
        </row>
        <row r="6">
          <cell r="W6">
            <v>1.0046095271816282</v>
          </cell>
          <cell r="X6">
            <v>1.0043211790468354</v>
          </cell>
        </row>
        <row r="7">
          <cell r="W7">
            <v>1.0051919681184305</v>
          </cell>
          <cell r="X7">
            <v>1.0047618890491314</v>
          </cell>
        </row>
        <row r="8">
          <cell r="W8">
            <v>1.0051261453461975</v>
          </cell>
          <cell r="X8">
            <v>1.0047998157135556</v>
          </cell>
        </row>
        <row r="9">
          <cell r="W9">
            <v>1.0054515739200203</v>
          </cell>
          <cell r="X9">
            <v>1.0051025296277183</v>
          </cell>
        </row>
        <row r="10">
          <cell r="W10">
            <v>1.0053136845159953</v>
          </cell>
          <cell r="X10">
            <v>1.0049103253453953</v>
          </cell>
        </row>
        <row r="11">
          <cell r="W11">
            <v>1</v>
          </cell>
          <cell r="X11">
            <v>1</v>
          </cell>
        </row>
        <row r="12">
          <cell r="W12">
            <v>1</v>
          </cell>
          <cell r="X12">
            <v>1</v>
          </cell>
        </row>
        <row r="13">
          <cell r="W13">
            <v>1</v>
          </cell>
          <cell r="X13">
            <v>1</v>
          </cell>
        </row>
        <row r="14">
          <cell r="W14">
            <v>1</v>
          </cell>
          <cell r="X14">
            <v>1</v>
          </cell>
        </row>
        <row r="15">
          <cell r="W15">
            <v>1</v>
          </cell>
          <cell r="X15">
            <v>1</v>
          </cell>
        </row>
        <row r="16">
          <cell r="W16">
            <v>1</v>
          </cell>
          <cell r="X16">
            <v>1</v>
          </cell>
        </row>
        <row r="46">
          <cell r="G46">
            <v>0</v>
          </cell>
          <cell r="H46">
            <v>0</v>
          </cell>
        </row>
        <row r="47">
          <cell r="G47">
            <v>4789194.2201000005</v>
          </cell>
          <cell r="H47">
            <v>4789000</v>
          </cell>
        </row>
        <row r="48">
          <cell r="G48">
            <v>177444.86</v>
          </cell>
          <cell r="H48">
            <v>177000</v>
          </cell>
        </row>
        <row r="49">
          <cell r="H49">
            <v>228592000</v>
          </cell>
        </row>
        <row r="50">
          <cell r="G50">
            <v>223625189.35509998</v>
          </cell>
          <cell r="H50">
            <v>223625000</v>
          </cell>
        </row>
        <row r="51">
          <cell r="G51">
            <v>1745994.1199999999</v>
          </cell>
        </row>
        <row r="52">
          <cell r="G52">
            <v>0</v>
          </cell>
        </row>
        <row r="55">
          <cell r="G55">
            <v>0</v>
          </cell>
        </row>
        <row r="56">
          <cell r="H56">
            <v>6535000</v>
          </cell>
        </row>
        <row r="57">
          <cell r="H57">
            <v>222057000</v>
          </cell>
        </row>
        <row r="61">
          <cell r="G61">
            <v>216902000</v>
          </cell>
          <cell r="H61">
            <v>222530000</v>
          </cell>
          <cell r="I61">
            <v>223625000</v>
          </cell>
        </row>
      </sheetData>
      <sheetData sheetId="5">
        <row r="5">
          <cell r="W5">
            <v>1.0051019248490241</v>
          </cell>
          <cell r="X5">
            <v>1.0047006990711769</v>
          </cell>
        </row>
        <row r="6">
          <cell r="W6">
            <v>1.0046800071581923</v>
          </cell>
          <cell r="X6">
            <v>1.004513904842419</v>
          </cell>
        </row>
        <row r="7">
          <cell r="W7">
            <v>1.0052855456497161</v>
          </cell>
          <cell r="X7">
            <v>1.0049732355185661</v>
          </cell>
        </row>
        <row r="8">
          <cell r="W8">
            <v>1.0054235567533218</v>
          </cell>
          <cell r="X8">
            <v>1.0050058743991257</v>
          </cell>
        </row>
        <row r="9">
          <cell r="W9">
            <v>1.0056881598646756</v>
          </cell>
          <cell r="X9">
            <v>1.0053160031533432</v>
          </cell>
        </row>
        <row r="10">
          <cell r="W10">
            <v>1.0054997599587281</v>
          </cell>
          <cell r="X10">
            <v>1.0051145612017882</v>
          </cell>
        </row>
        <row r="11">
          <cell r="W11">
            <v>1</v>
          </cell>
          <cell r="X11">
            <v>1</v>
          </cell>
        </row>
        <row r="12">
          <cell r="W12">
            <v>1</v>
          </cell>
          <cell r="X12">
            <v>1</v>
          </cell>
        </row>
        <row r="13">
          <cell r="W13">
            <v>1</v>
          </cell>
          <cell r="X13">
            <v>1</v>
          </cell>
        </row>
        <row r="14">
          <cell r="W14">
            <v>1</v>
          </cell>
          <cell r="X14">
            <v>1</v>
          </cell>
        </row>
        <row r="15">
          <cell r="W15">
            <v>1</v>
          </cell>
          <cell r="X15">
            <v>1</v>
          </cell>
        </row>
        <row r="16">
          <cell r="W16">
            <v>1</v>
          </cell>
          <cell r="X16">
            <v>1</v>
          </cell>
        </row>
        <row r="46">
          <cell r="G46">
            <v>0</v>
          </cell>
          <cell r="H46">
            <v>0</v>
          </cell>
        </row>
        <row r="47">
          <cell r="G47">
            <v>10850157.5854</v>
          </cell>
          <cell r="H47">
            <v>10850000</v>
          </cell>
        </row>
        <row r="48">
          <cell r="G48">
            <v>203737.72</v>
          </cell>
          <cell r="H48">
            <v>204000</v>
          </cell>
        </row>
        <row r="49">
          <cell r="H49">
            <v>244291000</v>
          </cell>
        </row>
        <row r="50">
          <cell r="G50">
            <v>233236983.63999999</v>
          </cell>
          <cell r="H50">
            <v>233237000</v>
          </cell>
        </row>
        <row r="51">
          <cell r="G51">
            <v>1319365.4099999999</v>
          </cell>
        </row>
        <row r="52">
          <cell r="G52">
            <v>0</v>
          </cell>
        </row>
        <row r="55">
          <cell r="G55">
            <v>0</v>
          </cell>
        </row>
        <row r="56">
          <cell r="H56">
            <v>12170000</v>
          </cell>
        </row>
        <row r="57">
          <cell r="H57">
            <v>232121000</v>
          </cell>
        </row>
        <row r="61">
          <cell r="G61">
            <v>230819000</v>
          </cell>
          <cell r="H61">
            <v>232048000</v>
          </cell>
          <cell r="I61">
            <v>233237000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 val="USG Investor Log 2.0"/>
    </sheetNames>
    <sheetDataSet>
      <sheetData sheetId="0">
        <row r="43">
          <cell r="R43">
            <v>53.451717392419553</v>
          </cell>
        </row>
        <row r="44">
          <cell r="R44">
            <v>100</v>
          </cell>
        </row>
        <row r="45">
          <cell r="R45">
            <v>2</v>
          </cell>
        </row>
        <row r="48">
          <cell r="R48">
            <v>0</v>
          </cell>
        </row>
        <row r="49">
          <cell r="R49">
            <v>0</v>
          </cell>
        </row>
        <row r="50">
          <cell r="R50">
            <v>0</v>
          </cell>
        </row>
        <row r="51">
          <cell r="R51">
            <v>46.31543360684303</v>
          </cell>
        </row>
        <row r="52">
          <cell r="R52">
            <v>0</v>
          </cell>
        </row>
        <row r="53">
          <cell r="R53">
            <v>0</v>
          </cell>
        </row>
        <row r="54">
          <cell r="R54">
            <v>53.451717392419553</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 val="Prime Investor Log 2.0"/>
    </sheetNames>
    <sheetDataSet>
      <sheetData sheetId="0">
        <row r="43">
          <cell r="R43">
            <v>35.961318198960861</v>
          </cell>
          <cell r="U43">
            <v>100</v>
          </cell>
          <cell r="V43">
            <v>57.160122996632403</v>
          </cell>
          <cell r="W43">
            <v>41.506676818512702</v>
          </cell>
          <cell r="X43">
            <v>34.717188514388091</v>
          </cell>
          <cell r="Y43">
            <v>47.602063811588359</v>
          </cell>
        </row>
        <row r="44">
          <cell r="R44">
            <v>91.217058664919165</v>
          </cell>
          <cell r="U44">
            <v>100</v>
          </cell>
          <cell r="V44">
            <v>99.999999999999986</v>
          </cell>
          <cell r="W44">
            <v>93.02963552571147</v>
          </cell>
          <cell r="X44">
            <v>99.999999999999986</v>
          </cell>
          <cell r="Y44">
            <v>99.906467701155151</v>
          </cell>
        </row>
        <row r="45">
          <cell r="R45">
            <v>5</v>
          </cell>
          <cell r="U45">
            <v>1</v>
          </cell>
          <cell r="V45">
            <v>3</v>
          </cell>
          <cell r="W45">
            <v>5</v>
          </cell>
          <cell r="X45">
            <v>4</v>
          </cell>
          <cell r="Y45">
            <v>4</v>
          </cell>
        </row>
        <row r="48">
          <cell r="R48">
            <v>0</v>
          </cell>
          <cell r="U48">
            <v>0</v>
          </cell>
          <cell r="V48">
            <v>0</v>
          </cell>
          <cell r="W48">
            <v>0</v>
          </cell>
          <cell r="X48">
            <v>0.66724468993394326</v>
          </cell>
          <cell r="Y48">
            <v>0.69484334246112645</v>
          </cell>
        </row>
        <row r="49">
          <cell r="R49">
            <v>0</v>
          </cell>
          <cell r="U49">
            <v>0</v>
          </cell>
          <cell r="V49">
            <v>0</v>
          </cell>
          <cell r="W49">
            <v>0</v>
          </cell>
          <cell r="X49">
            <v>0</v>
          </cell>
          <cell r="Y49">
            <v>0</v>
          </cell>
        </row>
        <row r="50">
          <cell r="R50">
            <v>0</v>
          </cell>
          <cell r="U50">
            <v>0</v>
          </cell>
          <cell r="V50">
            <v>0</v>
          </cell>
          <cell r="W50">
            <v>0</v>
          </cell>
          <cell r="X50">
            <v>0</v>
          </cell>
          <cell r="Y50">
            <v>0</v>
          </cell>
        </row>
        <row r="51">
          <cell r="R51">
            <v>11.050133934520257</v>
          </cell>
          <cell r="U51">
            <v>0</v>
          </cell>
          <cell r="V51">
            <v>57.160122996632403</v>
          </cell>
          <cell r="W51">
            <v>44.273788606413547</v>
          </cell>
          <cell r="X51">
            <v>34.717188514388091</v>
          </cell>
          <cell r="Y51">
            <v>17.438254277437899</v>
          </cell>
        </row>
        <row r="52">
          <cell r="R52">
            <v>0</v>
          </cell>
          <cell r="U52">
            <v>0</v>
          </cell>
          <cell r="V52">
            <v>0</v>
          </cell>
          <cell r="W52">
            <v>0</v>
          </cell>
          <cell r="X52">
            <v>0</v>
          </cell>
          <cell r="Y52">
            <v>0</v>
          </cell>
        </row>
        <row r="53">
          <cell r="R53">
            <v>37.253580793772734</v>
          </cell>
          <cell r="U53">
            <v>0</v>
          </cell>
          <cell r="V53">
            <v>36.136902097600796</v>
          </cell>
          <cell r="W53">
            <v>0</v>
          </cell>
          <cell r="X53">
            <v>0</v>
          </cell>
          <cell r="Y53">
            <v>0</v>
          </cell>
        </row>
        <row r="54">
          <cell r="R54">
            <v>49.853011274517719</v>
          </cell>
          <cell r="U54">
            <v>100</v>
          </cell>
          <cell r="V54">
            <v>6.6619282224628442</v>
          </cell>
          <cell r="W54">
            <v>51.522958707198761</v>
          </cell>
          <cell r="X54">
            <v>47.23524713891296</v>
          </cell>
          <cell r="Y54">
            <v>81.773370081256118</v>
          </cell>
        </row>
        <row r="55">
          <cell r="R55">
            <v>1.8381951460602963</v>
          </cell>
          <cell r="U55">
            <v>0</v>
          </cell>
          <cell r="V55">
            <v>0</v>
          </cell>
          <cell r="W55">
            <v>4.2032526863876996</v>
          </cell>
          <cell r="X55">
            <v>0</v>
          </cell>
          <cell r="Y55">
            <v>0</v>
          </cell>
        </row>
        <row r="56">
          <cell r="R56">
            <v>0</v>
          </cell>
          <cell r="U56">
            <v>0</v>
          </cell>
          <cell r="V56">
            <v>0</v>
          </cell>
          <cell r="W56">
            <v>0</v>
          </cell>
          <cell r="X56">
            <v>0</v>
          </cell>
          <cell r="Y56">
            <v>0</v>
          </cell>
        </row>
        <row r="57">
          <cell r="R57">
            <v>0</v>
          </cell>
          <cell r="U57">
            <v>0</v>
          </cell>
          <cell r="V57">
            <v>0</v>
          </cell>
          <cell r="W57">
            <v>0</v>
          </cell>
          <cell r="X57">
            <v>0</v>
          </cell>
          <cell r="Y57">
            <v>0</v>
          </cell>
        </row>
        <row r="58">
          <cell r="R58">
            <v>0</v>
          </cell>
          <cell r="U58">
            <v>0</v>
          </cell>
          <cell r="V58">
            <v>0</v>
          </cell>
          <cell r="W58">
            <v>0</v>
          </cell>
          <cell r="X58">
            <v>17.380319656764996</v>
          </cell>
          <cell r="Y58">
            <v>0</v>
          </cell>
        </row>
        <row r="59">
          <cell r="R59">
            <v>0</v>
          </cell>
          <cell r="U59">
            <v>0</v>
          </cell>
          <cell r="V59">
            <v>0</v>
          </cell>
          <cell r="W59">
            <v>0</v>
          </cell>
          <cell r="X59">
            <v>0</v>
          </cell>
          <cell r="Y59">
            <v>0</v>
          </cell>
        </row>
        <row r="60">
          <cell r="R60">
            <v>0</v>
          </cell>
          <cell r="U60">
            <v>0</v>
          </cell>
          <cell r="V60">
            <v>0</v>
          </cell>
          <cell r="W60">
            <v>0</v>
          </cell>
          <cell r="X60">
            <v>0</v>
          </cell>
          <cell r="Y60">
            <v>0</v>
          </cell>
        </row>
        <row r="61">
          <cell r="R61">
            <v>0</v>
          </cell>
          <cell r="U61">
            <v>0</v>
          </cell>
          <cell r="V61">
            <v>0</v>
          </cell>
          <cell r="W61">
            <v>0</v>
          </cell>
          <cell r="X61">
            <v>0</v>
          </cell>
          <cell r="Y61">
            <v>0</v>
          </cell>
        </row>
      </sheetData>
      <sheetData sheetId="1"/>
      <sheetData sheetId="2"/>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P28" sqref="P28"/>
    </sheetView>
  </sheetViews>
  <sheetFormatPr defaultRowHeight="15" x14ac:dyDescent="0.25"/>
  <sheetData>
    <row r="2" spans="2:7" x14ac:dyDescent="0.25">
      <c r="B2" t="s">
        <v>363</v>
      </c>
    </row>
    <row r="3" spans="2:7" x14ac:dyDescent="0.25">
      <c r="B3" t="s">
        <v>364</v>
      </c>
      <c r="F3" t="s">
        <v>393</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389</v>
      </c>
    </row>
    <row r="13" spans="2:7" x14ac:dyDescent="0.25">
      <c r="G13" t="s">
        <v>390</v>
      </c>
    </row>
    <row r="14" spans="2:7" x14ac:dyDescent="0.25">
      <c r="B14" t="s">
        <v>374</v>
      </c>
    </row>
    <row r="16" spans="2:7" x14ac:dyDescent="0.25">
      <c r="B16" t="s">
        <v>387</v>
      </c>
    </row>
    <row r="17" spans="2:12" x14ac:dyDescent="0.25">
      <c r="C17" s="68" t="s">
        <v>86</v>
      </c>
      <c r="D17" s="26"/>
      <c r="E17" s="26"/>
      <c r="F17" s="26"/>
      <c r="G17" s="26"/>
      <c r="H17" s="26"/>
      <c r="I17" s="26"/>
      <c r="J17" s="26"/>
      <c r="K17" s="26"/>
      <c r="L17" s="26"/>
    </row>
    <row r="18" spans="2:12" x14ac:dyDescent="0.25">
      <c r="C18" s="68" t="s">
        <v>87</v>
      </c>
      <c r="D18" s="26"/>
      <c r="E18" s="26"/>
      <c r="F18" s="26"/>
      <c r="G18" s="26"/>
      <c r="H18" s="26"/>
      <c r="I18" s="26"/>
      <c r="J18" s="26"/>
      <c r="K18" s="26"/>
      <c r="L18" s="26"/>
    </row>
    <row r="19" spans="2:12" x14ac:dyDescent="0.25">
      <c r="C19" s="26" t="s">
        <v>388</v>
      </c>
      <c r="D19" s="26"/>
      <c r="E19" s="26"/>
      <c r="F19" s="26"/>
      <c r="G19" s="26"/>
      <c r="H19" s="26"/>
      <c r="I19" s="26"/>
      <c r="J19" s="26"/>
      <c r="K19" s="26"/>
      <c r="L19" s="26"/>
    </row>
    <row r="21" spans="2:12" x14ac:dyDescent="0.25">
      <c r="B21" t="s">
        <v>391</v>
      </c>
    </row>
    <row r="22" spans="2:12" x14ac:dyDescent="0.25">
      <c r="C22" t="s">
        <v>392</v>
      </c>
    </row>
    <row r="23" spans="2:12" x14ac:dyDescent="0.25">
      <c r="C23" t="s">
        <v>394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78" workbookViewId="0">
      <selection activeCell="C100" sqref="C100:F10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404</v>
      </c>
      <c r="B1" s="7" t="s">
        <v>34</v>
      </c>
    </row>
    <row r="2" spans="1:3" x14ac:dyDescent="0.25">
      <c r="B2" s="1" t="s">
        <v>50</v>
      </c>
    </row>
    <row r="4" spans="1:3" x14ac:dyDescent="0.25">
      <c r="B4" s="5" t="s">
        <v>51</v>
      </c>
    </row>
    <row r="5" spans="1:3" x14ac:dyDescent="0.25">
      <c r="B5" s="5"/>
    </row>
    <row r="6" spans="1:3" x14ac:dyDescent="0.25">
      <c r="B6" s="10" t="s">
        <v>66</v>
      </c>
      <c r="C6" s="37" t="s">
        <v>403</v>
      </c>
    </row>
    <row r="7" spans="1:3" x14ac:dyDescent="0.25">
      <c r="B7" s="10" t="s">
        <v>35</v>
      </c>
      <c r="C7" s="37" t="s">
        <v>404</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2">
        <f>'[3]FIHI (PBC QX)'!$H$49</f>
        <v>228592000</v>
      </c>
      <c r="E35" s="1" t="s">
        <v>48</v>
      </c>
    </row>
    <row r="36" spans="2:5" x14ac:dyDescent="0.25">
      <c r="B36" t="s">
        <v>70</v>
      </c>
      <c r="C36" s="82">
        <f>'[3]FIHI (PBC QX)'!$H$50</f>
        <v>223625000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'[3]FIHI (PBC QX)'!$H$56</f>
        <v>6535000</v>
      </c>
      <c r="D60" s="66"/>
      <c r="E60" s="80">
        <f>'[3]FIHI (PBC QX)'!$H$57</f>
        <v>222057000</v>
      </c>
      <c r="F60" s="80">
        <v>0</v>
      </c>
      <c r="G60" s="80">
        <f>'[3]FIHI (PBC QX)'!$H$46</f>
        <v>0</v>
      </c>
      <c r="N60" s="24"/>
    </row>
    <row r="61" spans="2:14" x14ac:dyDescent="0.25">
      <c r="B61" t="s">
        <v>79</v>
      </c>
      <c r="C61" s="80">
        <f>'[3]FIHI (PBC QX)'!$H$48</f>
        <v>177000</v>
      </c>
      <c r="D61" s="66"/>
      <c r="E61" s="80">
        <v>0</v>
      </c>
      <c r="F61" s="80">
        <v>0</v>
      </c>
      <c r="G61" s="80">
        <f>'[3]FIHI (PBC QX)'!$H$47</f>
        <v>4789000</v>
      </c>
      <c r="N61" s="24"/>
    </row>
    <row r="64" spans="2:14" x14ac:dyDescent="0.25">
      <c r="B64" t="s">
        <v>88</v>
      </c>
      <c r="E64" s="1" t="s">
        <v>86</v>
      </c>
    </row>
    <row r="65" spans="2:5" x14ac:dyDescent="0.25">
      <c r="B65" t="s">
        <v>85</v>
      </c>
      <c r="C65" s="82">
        <f>ROUND('[5]Prime Summary'!$Y$44,0)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Summary'!Y48,0)</f>
        <v>1</v>
      </c>
    </row>
    <row r="71" spans="2:5" x14ac:dyDescent="0.25">
      <c r="B71" t="s">
        <v>91</v>
      </c>
      <c r="C71" s="82">
        <f>ROUND('[5]Prime Summary'!Y49,0)</f>
        <v>0</v>
      </c>
    </row>
    <row r="72" spans="2:5" x14ac:dyDescent="0.25">
      <c r="B72" t="s">
        <v>92</v>
      </c>
      <c r="C72" s="82">
        <f>ROUND('[5]Prime Summary'!Y50,0)</f>
        <v>0</v>
      </c>
    </row>
    <row r="73" spans="2:5" x14ac:dyDescent="0.25">
      <c r="B73" t="s">
        <v>93</v>
      </c>
      <c r="C73" s="82">
        <f>ROUND('[5]Prime Summary'!Y51,0)</f>
        <v>17</v>
      </c>
      <c r="E73" s="1" t="s">
        <v>103</v>
      </c>
    </row>
    <row r="74" spans="2:5" x14ac:dyDescent="0.25">
      <c r="B74" t="s">
        <v>94</v>
      </c>
      <c r="C74" s="82">
        <f>ROUND('[5]Prime Summary'!Y52,0)</f>
        <v>0</v>
      </c>
      <c r="E74" s="1" t="s">
        <v>104</v>
      </c>
    </row>
    <row r="75" spans="2:5" x14ac:dyDescent="0.25">
      <c r="B75" t="s">
        <v>95</v>
      </c>
      <c r="C75" s="82">
        <f>ROUND('[5]Prime Summary'!Y53,0)</f>
        <v>0</v>
      </c>
      <c r="E75" s="1" t="s">
        <v>105</v>
      </c>
    </row>
    <row r="76" spans="2:5" x14ac:dyDescent="0.25">
      <c r="B76" t="s">
        <v>96</v>
      </c>
      <c r="C76" s="82">
        <f>ROUND('[5]Prime Summary'!Y54,0)</f>
        <v>82</v>
      </c>
      <c r="E76" s="1" t="s">
        <v>106</v>
      </c>
    </row>
    <row r="77" spans="2:5" x14ac:dyDescent="0.25">
      <c r="B77" t="s">
        <v>97</v>
      </c>
      <c r="C77" s="82">
        <f>ROUND('[5]Prime Summary'!Y55,0)</f>
        <v>0</v>
      </c>
    </row>
    <row r="78" spans="2:5" x14ac:dyDescent="0.25">
      <c r="B78" t="s">
        <v>98</v>
      </c>
      <c r="C78" s="82">
        <f>ROUND('[5]Prime Summary'!Y56,0)</f>
        <v>0</v>
      </c>
    </row>
    <row r="79" spans="2:5" x14ac:dyDescent="0.25">
      <c r="B79" t="s">
        <v>101</v>
      </c>
      <c r="C79" s="82">
        <f>ROUND('[5]Prime Summary'!Y57,0)</f>
        <v>0</v>
      </c>
    </row>
    <row r="80" spans="2:5" x14ac:dyDescent="0.25">
      <c r="B80" t="s">
        <v>99</v>
      </c>
      <c r="C80" s="82">
        <f>ROUND('[5]Prime Summary'!Y58,0)</f>
        <v>0</v>
      </c>
    </row>
    <row r="81" spans="2:20" x14ac:dyDescent="0.25">
      <c r="B81" t="s">
        <v>100</v>
      </c>
      <c r="C81" s="82">
        <f>ROUND('[5]Prime Summary'!Y59,0)</f>
        <v>0</v>
      </c>
    </row>
    <row r="82" spans="2:20" x14ac:dyDescent="0.25">
      <c r="B82" t="s">
        <v>102</v>
      </c>
      <c r="C82" s="82">
        <f>ROUND('[5]Prime Summary'!Y60,0)</f>
        <v>0</v>
      </c>
    </row>
    <row r="83" spans="2:20" x14ac:dyDescent="0.25">
      <c r="B83" t="s">
        <v>155</v>
      </c>
      <c r="C83" s="82">
        <f>ROUND('[5]Prime Summary'!Y61,0)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4.8999999999999998E-3</v>
      </c>
      <c r="F96" s="81">
        <f t="shared" si="0"/>
        <v>4.4999999999999997E-3</v>
      </c>
      <c r="G96" s="25"/>
      <c r="H96" s="140">
        <f>'[3]FIHI (PBC QX)'!W5</f>
        <v>1.0048965745754432</v>
      </c>
      <c r="I96" s="140">
        <f>'[3]FIHI (PBC QX)'!X5</f>
        <v>1.0044938742223124</v>
      </c>
      <c r="J96" s="20">
        <f>J95*H96</f>
        <v>1.0048965745754432</v>
      </c>
      <c r="K96" s="20">
        <f t="shared" ref="K96:K107" si="1">K95*I96</f>
        <v>1.0044938742223124</v>
      </c>
      <c r="L96" s="25">
        <f>(I96-1)*360/31</f>
        <v>5.2186926452660126E-2</v>
      </c>
      <c r="N96" s="25"/>
      <c r="O96" s="19"/>
      <c r="P96" s="17"/>
      <c r="R96" s="17"/>
      <c r="S96" s="25"/>
      <c r="T96" s="18"/>
    </row>
    <row r="97" spans="2:20" x14ac:dyDescent="0.25">
      <c r="B97" t="s">
        <v>114</v>
      </c>
      <c r="C97" s="76">
        <v>44985</v>
      </c>
      <c r="E97" s="81">
        <f t="shared" si="0"/>
        <v>4.5999999999999999E-3</v>
      </c>
      <c r="F97" s="81">
        <f t="shared" si="0"/>
        <v>4.3E-3</v>
      </c>
      <c r="G97" s="25"/>
      <c r="H97" s="140">
        <f>'[3]FIHI (PBC QX)'!W6</f>
        <v>1.0046095271816282</v>
      </c>
      <c r="I97" s="140">
        <f>'[3]FIHI (PBC QX)'!X6</f>
        <v>1.0043211790468354</v>
      </c>
      <c r="J97" s="20">
        <f t="shared" ref="J97:J99" si="2">J96*H97</f>
        <v>1.0095286726506738</v>
      </c>
      <c r="K97" s="20">
        <f t="shared" si="1"/>
        <v>1.0088344721042763</v>
      </c>
      <c r="L97" s="25">
        <f>(I97-1)*360/(C97-C96)</f>
        <v>5.555801631645485E-2</v>
      </c>
      <c r="N97" s="25"/>
      <c r="O97" s="19"/>
      <c r="P97" s="17"/>
      <c r="R97" s="17"/>
      <c r="S97" s="25"/>
      <c r="T97" s="18"/>
    </row>
    <row r="98" spans="2:20" x14ac:dyDescent="0.25">
      <c r="B98" t="s">
        <v>115</v>
      </c>
      <c r="C98" s="76">
        <v>45016</v>
      </c>
      <c r="E98" s="81">
        <f t="shared" si="0"/>
        <v>5.1999999999999998E-3</v>
      </c>
      <c r="F98" s="81">
        <f t="shared" si="0"/>
        <v>4.7999999999999996E-3</v>
      </c>
      <c r="G98" s="25"/>
      <c r="H98" s="140">
        <f>'[3]FIHI (PBC QX)'!W7</f>
        <v>1.0051919681184305</v>
      </c>
      <c r="I98" s="140">
        <f>'[3]FIHI (PBC QX)'!X7</f>
        <v>1.0047618890491314</v>
      </c>
      <c r="J98" s="20">
        <f t="shared" si="2"/>
        <v>1.0147701133337175</v>
      </c>
      <c r="K98" s="20">
        <f t="shared" si="1"/>
        <v>1.0136384299293759</v>
      </c>
      <c r="L98" s="25">
        <f>(I98-1)*360/(C98-C97)</f>
        <v>5.5299356699590921E-2</v>
      </c>
      <c r="N98" s="25"/>
      <c r="O98" s="19"/>
      <c r="P98" s="17"/>
      <c r="R98" s="17"/>
      <c r="S98" s="25"/>
      <c r="T98" s="18"/>
    </row>
    <row r="99" spans="2:20" ht="15.75" thickBot="1" x14ac:dyDescent="0.3">
      <c r="B99" t="s">
        <v>116</v>
      </c>
      <c r="C99" s="76">
        <v>45016</v>
      </c>
      <c r="E99" s="98">
        <f>ROUND((J99/J95)-1,4)</f>
        <v>1.4800000000000001E-2</v>
      </c>
      <c r="F99" s="98">
        <f>ROUND((K99/K95)-1,4)</f>
        <v>1.3599999999999999E-2</v>
      </c>
      <c r="G99" s="25"/>
      <c r="H99" s="65">
        <v>1</v>
      </c>
      <c r="I99" s="65">
        <v>1</v>
      </c>
      <c r="J99" s="65">
        <f t="shared" si="2"/>
        <v>1.0147701133337175</v>
      </c>
      <c r="K99" s="65">
        <f t="shared" si="1"/>
        <v>1.0136384299293759</v>
      </c>
      <c r="L99" s="25"/>
      <c r="N99" s="25"/>
      <c r="O99" s="19"/>
      <c r="R99" s="17"/>
      <c r="S99" s="25"/>
      <c r="T99" s="18"/>
    </row>
    <row r="100" spans="2:20" ht="15.75" thickTop="1" x14ac:dyDescent="0.25">
      <c r="B100" t="s">
        <v>117</v>
      </c>
      <c r="C100" s="76">
        <v>45046</v>
      </c>
      <c r="E100" s="81">
        <f t="shared" ref="E100:F102" si="3">ROUND(H100-1,4)</f>
        <v>5.1000000000000004E-3</v>
      </c>
      <c r="F100" s="81">
        <f t="shared" si="3"/>
        <v>4.7999999999999996E-3</v>
      </c>
      <c r="G100" s="25"/>
      <c r="H100" s="140">
        <f>'[3]FIHI (PBC QX)'!W8</f>
        <v>1.0051261453461975</v>
      </c>
      <c r="I100" s="140">
        <f>'[3]FIHI (PBC QX)'!X8</f>
        <v>1.0047998157135556</v>
      </c>
      <c r="J100" s="20">
        <f>J99*H100</f>
        <v>1.0199719724276435</v>
      </c>
      <c r="K100" s="20">
        <f t="shared" si="1"/>
        <v>1.0185037075932148</v>
      </c>
      <c r="L100" s="25"/>
      <c r="N100" s="25"/>
      <c r="O100" s="19"/>
      <c r="R100" s="17"/>
      <c r="S100" s="25"/>
      <c r="T100" s="18"/>
    </row>
    <row r="101" spans="2:20" x14ac:dyDescent="0.25">
      <c r="B101" t="s">
        <v>118</v>
      </c>
      <c r="C101" s="76">
        <v>45077</v>
      </c>
      <c r="E101" s="81">
        <f t="shared" si="3"/>
        <v>5.4999999999999997E-3</v>
      </c>
      <c r="F101" s="81">
        <f t="shared" si="3"/>
        <v>5.1000000000000004E-3</v>
      </c>
      <c r="G101" s="25"/>
      <c r="H101" s="140">
        <f>'[3]FIHI (PBC QX)'!W9</f>
        <v>1.0054515739200203</v>
      </c>
      <c r="I101" s="140">
        <f>'[3]FIHI (PBC QX)'!X9</f>
        <v>1.0051025296277183</v>
      </c>
      <c r="J101" s="20">
        <f t="shared" ref="J101:J107" si="4">J100*H101</f>
        <v>1.0255324250316817</v>
      </c>
      <c r="K101" s="20">
        <f t="shared" si="1"/>
        <v>1.0237006529371502</v>
      </c>
      <c r="L101" s="25"/>
      <c r="N101" s="25"/>
      <c r="O101" s="19"/>
      <c r="P101" s="17"/>
      <c r="R101" s="17"/>
      <c r="S101" s="25"/>
      <c r="T101" s="18"/>
    </row>
    <row r="102" spans="2:20" x14ac:dyDescent="0.25">
      <c r="B102" t="s">
        <v>119</v>
      </c>
      <c r="C102" s="76">
        <v>45107</v>
      </c>
      <c r="E102" s="81">
        <f t="shared" si="3"/>
        <v>5.3E-3</v>
      </c>
      <c r="F102" s="81">
        <f t="shared" si="3"/>
        <v>4.8999999999999998E-3</v>
      </c>
      <c r="G102" s="25"/>
      <c r="H102" s="140">
        <f>'[3]FIHI (PBC QX)'!W10</f>
        <v>1.0053136845159953</v>
      </c>
      <c r="I102" s="140">
        <f>'[3]FIHI (PBC QX)'!X10</f>
        <v>1.0049103253453953</v>
      </c>
      <c r="J102" s="20">
        <f t="shared" si="4"/>
        <v>1.0309817807992236</v>
      </c>
      <c r="K102" s="20">
        <f t="shared" si="1"/>
        <v>1.0287273561993651</v>
      </c>
      <c r="L102" s="25"/>
      <c r="N102" s="25"/>
      <c r="O102" s="19"/>
      <c r="R102" s="17"/>
      <c r="S102" s="25"/>
      <c r="T102" s="18"/>
    </row>
    <row r="103" spans="2:20" ht="15.75" thickBot="1" x14ac:dyDescent="0.3">
      <c r="B103" t="s">
        <v>120</v>
      </c>
      <c r="C103" s="76">
        <v>45107</v>
      </c>
      <c r="E103" s="98">
        <f>ROUND((J103/J99)-1,4)</f>
        <v>1.6E-2</v>
      </c>
      <c r="F103" s="98">
        <f>ROUND((K103/K99)-1,4)</f>
        <v>1.49E-2</v>
      </c>
      <c r="G103" s="25"/>
      <c r="H103" s="65">
        <v>1</v>
      </c>
      <c r="I103" s="65">
        <v>1</v>
      </c>
      <c r="J103" s="65">
        <f t="shared" si="4"/>
        <v>1.0309817807992236</v>
      </c>
      <c r="K103" s="65">
        <f t="shared" si="1"/>
        <v>1.0287273561993651</v>
      </c>
      <c r="L103" s="25"/>
      <c r="N103" s="25"/>
      <c r="O103" s="19"/>
      <c r="R103" s="17"/>
      <c r="S103" s="25"/>
      <c r="T103" s="18"/>
    </row>
    <row r="104" spans="2:20" ht="15.75" thickTop="1" x14ac:dyDescent="0.25">
      <c r="B104" t="s">
        <v>121</v>
      </c>
      <c r="C104" s="76"/>
      <c r="E104" s="97"/>
      <c r="F104" s="97"/>
      <c r="G104" s="25"/>
      <c r="H104" s="140">
        <f>'[3]FIHI (PBC QX)'!W11</f>
        <v>1</v>
      </c>
      <c r="I104" s="140">
        <f>'[3]FIHI (PBC QX)'!X11</f>
        <v>1</v>
      </c>
      <c r="J104" s="20">
        <f t="shared" si="4"/>
        <v>1.0309817807992236</v>
      </c>
      <c r="K104" s="20">
        <f t="shared" si="1"/>
        <v>1.0287273561993651</v>
      </c>
      <c r="L104" s="25"/>
      <c r="N104" s="25"/>
      <c r="O104" s="19"/>
      <c r="P104" s="17"/>
      <c r="R104" s="17"/>
      <c r="S104" s="25"/>
      <c r="T104" s="18"/>
    </row>
    <row r="105" spans="2:20" x14ac:dyDescent="0.25">
      <c r="B105" t="s">
        <v>122</v>
      </c>
      <c r="C105" s="76"/>
      <c r="E105" s="81"/>
      <c r="F105" s="81"/>
      <c r="G105" s="25"/>
      <c r="H105" s="140">
        <f>'[3]FIHI (PBC QX)'!W12</f>
        <v>1</v>
      </c>
      <c r="I105" s="140">
        <f>'[3]FIHI (PBC QX)'!X12</f>
        <v>1</v>
      </c>
      <c r="J105" s="20">
        <f t="shared" si="4"/>
        <v>1.0309817807992236</v>
      </c>
      <c r="K105" s="20">
        <f t="shared" si="1"/>
        <v>1.0287273561993651</v>
      </c>
      <c r="L105" s="25"/>
      <c r="N105" s="25"/>
      <c r="O105" s="19"/>
      <c r="R105" s="17"/>
      <c r="S105" s="25"/>
      <c r="T105" s="18"/>
    </row>
    <row r="106" spans="2:20" x14ac:dyDescent="0.25">
      <c r="B106" t="s">
        <v>123</v>
      </c>
      <c r="C106" s="76"/>
      <c r="E106" s="81"/>
      <c r="F106" s="81"/>
      <c r="G106" s="25"/>
      <c r="H106" s="140">
        <f>'[3]FIHI (PBC QX)'!W13</f>
        <v>1</v>
      </c>
      <c r="I106" s="140">
        <f>'[3]FIHI (PBC QX)'!X13</f>
        <v>1</v>
      </c>
      <c r="J106" s="20">
        <f t="shared" si="4"/>
        <v>1.0309817807992236</v>
      </c>
      <c r="K106" s="20">
        <f t="shared" si="1"/>
        <v>1.0287273561993651</v>
      </c>
      <c r="L106" s="25"/>
      <c r="N106" s="25"/>
      <c r="O106" s="19"/>
      <c r="R106" s="17"/>
      <c r="S106" s="25"/>
      <c r="T106" s="18"/>
    </row>
    <row r="107" spans="2:20" ht="15.75" thickBot="1" x14ac:dyDescent="0.3">
      <c r="B107" t="s">
        <v>124</v>
      </c>
      <c r="C107" s="76"/>
      <c r="E107" s="98"/>
      <c r="F107" s="98"/>
      <c r="G107" s="25"/>
      <c r="H107" s="65">
        <v>1</v>
      </c>
      <c r="I107" s="65">
        <v>1</v>
      </c>
      <c r="J107" s="65">
        <f t="shared" si="4"/>
        <v>1.0309817807992236</v>
      </c>
      <c r="K107" s="65">
        <f t="shared" si="1"/>
        <v>1.0287273561993651</v>
      </c>
      <c r="L107" s="25"/>
      <c r="N107" s="25"/>
      <c r="O107" s="19"/>
      <c r="P107" s="17"/>
      <c r="R107" s="17"/>
      <c r="S107" s="25"/>
      <c r="T107" s="18"/>
    </row>
    <row r="108" spans="2:20" ht="15.75" thickTop="1" x14ac:dyDescent="0.25">
      <c r="B108" t="s">
        <v>125</v>
      </c>
      <c r="C108" s="76"/>
      <c r="E108" s="97"/>
      <c r="F108" s="97"/>
      <c r="G108" s="25"/>
      <c r="H108" s="140">
        <f>'[3]FIHI (PBC QX)'!W14</f>
        <v>1</v>
      </c>
      <c r="I108" s="140">
        <f>'[3]FIHI (PBC QX)'!X14</f>
        <v>1</v>
      </c>
      <c r="J108" s="20">
        <f>J107*H108</f>
        <v>1.0309817807992236</v>
      </c>
      <c r="K108" s="20">
        <f t="shared" ref="K108:K110" si="5">K107*I108</f>
        <v>1.0287273561993651</v>
      </c>
      <c r="L108" s="25"/>
    </row>
    <row r="109" spans="2:20" x14ac:dyDescent="0.25">
      <c r="B109" t="s">
        <v>126</v>
      </c>
      <c r="C109" s="76"/>
      <c r="E109" s="81"/>
      <c r="F109" s="81"/>
      <c r="G109" s="25"/>
      <c r="H109" s="140">
        <f>'[3]FIHI (PBC QX)'!W15</f>
        <v>1</v>
      </c>
      <c r="I109" s="140">
        <f>'[3]FIHI (PBC QX)'!X15</f>
        <v>1</v>
      </c>
      <c r="J109" s="20">
        <f t="shared" ref="J109:J110" si="6">J108*H109</f>
        <v>1.0309817807992236</v>
      </c>
      <c r="K109" s="20">
        <f t="shared" si="5"/>
        <v>1.0287273561993651</v>
      </c>
      <c r="L109" s="25"/>
    </row>
    <row r="110" spans="2:20" x14ac:dyDescent="0.25">
      <c r="B110" t="s">
        <v>127</v>
      </c>
      <c r="C110" s="76"/>
      <c r="E110" s="81"/>
      <c r="F110" s="81"/>
      <c r="G110" s="25"/>
      <c r="H110" s="140">
        <f>'[3]FIHI (PBC QX)'!W16</f>
        <v>1</v>
      </c>
      <c r="I110" s="140">
        <f>'[3]FIHI (PBC QX)'!X16</f>
        <v>1</v>
      </c>
      <c r="J110" s="20">
        <f t="shared" si="6"/>
        <v>1.0309817807992236</v>
      </c>
      <c r="K110" s="20">
        <f t="shared" si="5"/>
        <v>1.0287273561993651</v>
      </c>
      <c r="L110" s="25"/>
    </row>
    <row r="111" spans="2:20" ht="15.75" thickBot="1" x14ac:dyDescent="0.3">
      <c r="B111" t="s">
        <v>128</v>
      </c>
      <c r="C111" s="76"/>
      <c r="E111" s="98"/>
      <c r="F111" s="98"/>
      <c r="G111" s="62"/>
      <c r="H111" s="65">
        <v>1</v>
      </c>
      <c r="I111" s="65">
        <v>1</v>
      </c>
      <c r="J111" s="65">
        <f t="shared" ref="J111:K112" si="7">J110*H111</f>
        <v>1.0309817807992236</v>
      </c>
      <c r="K111" s="65">
        <f t="shared" si="7"/>
        <v>1.0287273561993651</v>
      </c>
    </row>
    <row r="112" spans="2:20" ht="15.75" thickTop="1" x14ac:dyDescent="0.25">
      <c r="B112" t="s">
        <v>129</v>
      </c>
      <c r="C112" s="76"/>
      <c r="E112" s="81"/>
      <c r="F112" s="81"/>
      <c r="G112" s="62"/>
      <c r="H112" s="65">
        <v>1</v>
      </c>
      <c r="I112" s="65">
        <v>1</v>
      </c>
      <c r="J112" s="65">
        <f t="shared" si="7"/>
        <v>1.0309817807992236</v>
      </c>
      <c r="K112" s="65">
        <f t="shared" si="7"/>
        <v>1.0287273561993651</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78" zoomScale="85" zoomScaleNormal="85" workbookViewId="0">
      <selection activeCell="C100" sqref="C100:F10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416</v>
      </c>
      <c r="B1" s="7" t="s">
        <v>34</v>
      </c>
    </row>
    <row r="2" spans="1:3" x14ac:dyDescent="0.25">
      <c r="B2" s="1" t="s">
        <v>50</v>
      </c>
    </row>
    <row r="4" spans="1:3" x14ac:dyDescent="0.25">
      <c r="B4" s="5" t="s">
        <v>51</v>
      </c>
    </row>
    <row r="5" spans="1:3" x14ac:dyDescent="0.25">
      <c r="B5" s="5"/>
    </row>
    <row r="6" spans="1:3" x14ac:dyDescent="0.25">
      <c r="B6" s="10" t="s">
        <v>66</v>
      </c>
      <c r="C6" s="37" t="s">
        <v>414</v>
      </c>
    </row>
    <row r="7" spans="1:3" x14ac:dyDescent="0.25">
      <c r="B7" s="10" t="s">
        <v>35</v>
      </c>
      <c r="C7" s="44" t="s">
        <v>416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2">
        <f>'[3]FIHI (PBC Q364)'!$H$49</f>
        <v>244291000</v>
      </c>
      <c r="E35" s="1" t="s">
        <v>48</v>
      </c>
    </row>
    <row r="36" spans="2:5" x14ac:dyDescent="0.25">
      <c r="B36" t="s">
        <v>70</v>
      </c>
      <c r="C36" s="82">
        <f>'[3]FIHI (PBC Q364)'!$H$50</f>
        <v>233237000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'[3]FIHI (PBC Q364)'!$H$56</f>
        <v>12170000</v>
      </c>
      <c r="D60" s="66"/>
      <c r="E60" s="80">
        <f>'[3]FIHI (PBC Q364)'!$H$57</f>
        <v>232121000</v>
      </c>
      <c r="F60" s="80">
        <v>0</v>
      </c>
      <c r="G60" s="80">
        <f>'[3]FIHI (PBC Q364)'!$H$46</f>
        <v>0</v>
      </c>
      <c r="N60" s="24"/>
    </row>
    <row r="61" spans="2:14" x14ac:dyDescent="0.25">
      <c r="B61" t="s">
        <v>79</v>
      </c>
      <c r="C61" s="80">
        <f>'[3]FIHI (PBC Q364)'!$H$48</f>
        <v>204000</v>
      </c>
      <c r="D61" s="66"/>
      <c r="E61" s="80">
        <v>0</v>
      </c>
      <c r="F61" s="80">
        <v>0</v>
      </c>
      <c r="G61" s="80">
        <f>'[3]FIHI (PBC Q364)'!$H$47</f>
        <v>10850000</v>
      </c>
      <c r="N61" s="24"/>
    </row>
    <row r="64" spans="2:14" x14ac:dyDescent="0.25">
      <c r="B64" t="s">
        <v>88</v>
      </c>
      <c r="E64" s="1" t="s">
        <v>86</v>
      </c>
    </row>
    <row r="65" spans="2:5" x14ac:dyDescent="0.25">
      <c r="B65" t="s">
        <v>85</v>
      </c>
      <c r="C65" s="82">
        <f>ROUND('[5]Prime Summary'!$X$44,0)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Summary'!X48,0)</f>
        <v>1</v>
      </c>
    </row>
    <row r="71" spans="2:5" x14ac:dyDescent="0.25">
      <c r="B71" t="s">
        <v>91</v>
      </c>
      <c r="C71" s="82">
        <f>ROUND('[5]Prime Summary'!X49,0)</f>
        <v>0</v>
      </c>
    </row>
    <row r="72" spans="2:5" x14ac:dyDescent="0.25">
      <c r="B72" t="s">
        <v>92</v>
      </c>
      <c r="C72" s="82">
        <f>ROUND('[5]Prime Summary'!X50,0)</f>
        <v>0</v>
      </c>
    </row>
    <row r="73" spans="2:5" x14ac:dyDescent="0.25">
      <c r="B73" t="s">
        <v>93</v>
      </c>
      <c r="C73" s="82">
        <f>ROUND('[5]Prime Summary'!X51,0)</f>
        <v>35</v>
      </c>
      <c r="E73" s="1" t="s">
        <v>103</v>
      </c>
    </row>
    <row r="74" spans="2:5" x14ac:dyDescent="0.25">
      <c r="B74" t="s">
        <v>94</v>
      </c>
      <c r="C74" s="82">
        <f>ROUND('[5]Prime Summary'!X52,0)</f>
        <v>0</v>
      </c>
      <c r="E74" s="1" t="s">
        <v>104</v>
      </c>
    </row>
    <row r="75" spans="2:5" x14ac:dyDescent="0.25">
      <c r="B75" t="s">
        <v>95</v>
      </c>
      <c r="C75" s="82">
        <f>ROUND('[5]Prime Summary'!X53,0)</f>
        <v>0</v>
      </c>
      <c r="E75" s="1" t="s">
        <v>105</v>
      </c>
    </row>
    <row r="76" spans="2:5" x14ac:dyDescent="0.25">
      <c r="B76" t="s">
        <v>96</v>
      </c>
      <c r="C76" s="82">
        <f>ROUND('[5]Prime Summary'!X54,0)</f>
        <v>47</v>
      </c>
      <c r="E76" s="1" t="s">
        <v>106</v>
      </c>
    </row>
    <row r="77" spans="2:5" x14ac:dyDescent="0.25">
      <c r="B77" t="s">
        <v>97</v>
      </c>
      <c r="C77" s="82">
        <f>ROUND('[5]Prime Summary'!X55,0)</f>
        <v>0</v>
      </c>
    </row>
    <row r="78" spans="2:5" x14ac:dyDescent="0.25">
      <c r="B78" t="s">
        <v>98</v>
      </c>
      <c r="C78" s="82">
        <f>ROUND('[5]Prime Summary'!X56,0)</f>
        <v>0</v>
      </c>
    </row>
    <row r="79" spans="2:5" x14ac:dyDescent="0.25">
      <c r="B79" t="s">
        <v>101</v>
      </c>
      <c r="C79" s="82">
        <f>ROUND('[5]Prime Summary'!X57,0)</f>
        <v>0</v>
      </c>
    </row>
    <row r="80" spans="2:5" x14ac:dyDescent="0.25">
      <c r="B80" t="s">
        <v>99</v>
      </c>
      <c r="C80" s="82">
        <f>ROUND('[5]Prime Summary'!X58,0)</f>
        <v>17</v>
      </c>
    </row>
    <row r="81" spans="2:20" x14ac:dyDescent="0.25">
      <c r="B81" t="s">
        <v>100</v>
      </c>
      <c r="C81" s="82">
        <f>ROUND('[5]Prime Summary'!X59,0)</f>
        <v>0</v>
      </c>
    </row>
    <row r="82" spans="2:20" x14ac:dyDescent="0.25">
      <c r="B82" t="s">
        <v>102</v>
      </c>
      <c r="C82" s="82">
        <f>ROUND('[5]Prime Summary'!X60,0)</f>
        <v>0</v>
      </c>
    </row>
    <row r="83" spans="2:20" x14ac:dyDescent="0.25">
      <c r="B83" t="s">
        <v>155</v>
      </c>
      <c r="C83" s="82">
        <f>ROUND('[5]Prime Summary'!X61,0)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5.1000000000000004E-3</v>
      </c>
      <c r="F96" s="81">
        <f t="shared" si="0"/>
        <v>4.7000000000000002E-3</v>
      </c>
      <c r="G96" s="25"/>
      <c r="H96" s="140">
        <f>'[3]FIHI (PBC Q364)'!W5</f>
        <v>1.0051019248490241</v>
      </c>
      <c r="I96" s="140">
        <f>'[3]FIHI (PBC Q364)'!X5</f>
        <v>1.0047006990711769</v>
      </c>
      <c r="J96" s="20">
        <f>J95*H96</f>
        <v>1.0051019248490241</v>
      </c>
      <c r="K96" s="20">
        <f t="shared" ref="K96:K107" si="1">K95*I96</f>
        <v>1.0047006990711769</v>
      </c>
      <c r="L96" s="25">
        <f>(I96-1)*360/31</f>
        <v>5.4588763407215295E-2</v>
      </c>
      <c r="N96" s="25"/>
      <c r="O96" s="19"/>
      <c r="P96" s="17"/>
      <c r="R96" s="17"/>
      <c r="S96" s="25"/>
      <c r="T96" s="18"/>
    </row>
    <row r="97" spans="2:20" x14ac:dyDescent="0.25">
      <c r="B97" t="s">
        <v>114</v>
      </c>
      <c r="C97" s="76">
        <v>44985</v>
      </c>
      <c r="E97" s="81">
        <f t="shared" si="0"/>
        <v>4.7000000000000002E-3</v>
      </c>
      <c r="F97" s="81">
        <f t="shared" si="0"/>
        <v>4.4999999999999997E-3</v>
      </c>
      <c r="G97" s="25"/>
      <c r="H97" s="140">
        <f>'[3]FIHI (PBC Q364)'!W6</f>
        <v>1.0046800071581923</v>
      </c>
      <c r="I97" s="140">
        <f>'[3]FIHI (PBC Q364)'!X6</f>
        <v>1.004513904842419</v>
      </c>
      <c r="J97" s="20">
        <f t="shared" ref="J97:J99" si="2">J96*H97</f>
        <v>1.0098058090520303</v>
      </c>
      <c r="K97" s="20">
        <f t="shared" si="1"/>
        <v>1.009235822421896</v>
      </c>
      <c r="L97" s="25">
        <f>(I97-1)*360/(C97-C96)</f>
        <v>5.8035919402529758E-2</v>
      </c>
      <c r="N97" s="25"/>
      <c r="O97" s="19"/>
      <c r="P97" s="17"/>
      <c r="R97" s="17"/>
      <c r="S97" s="25"/>
      <c r="T97" s="18"/>
    </row>
    <row r="98" spans="2:20" x14ac:dyDescent="0.25">
      <c r="B98" t="s">
        <v>115</v>
      </c>
      <c r="C98" s="76">
        <v>45016</v>
      </c>
      <c r="E98" s="81">
        <f t="shared" si="0"/>
        <v>5.3E-3</v>
      </c>
      <c r="F98" s="81">
        <f t="shared" si="0"/>
        <v>5.0000000000000001E-3</v>
      </c>
      <c r="G98" s="25"/>
      <c r="H98" s="140">
        <f>'[3]FIHI (PBC Q364)'!W7</f>
        <v>1.0052855456497161</v>
      </c>
      <c r="I98" s="140">
        <f>'[3]FIHI (PBC Q364)'!X7</f>
        <v>1.0049732355185661</v>
      </c>
      <c r="J98" s="20">
        <f t="shared" si="2"/>
        <v>1.0151431837531233</v>
      </c>
      <c r="K98" s="20">
        <f t="shared" si="1"/>
        <v>1.0142549898605739</v>
      </c>
      <c r="L98" s="25">
        <f>(I98-1)*360/(C98-C97)</f>
        <v>5.7753702796251478E-2</v>
      </c>
      <c r="N98" s="25"/>
      <c r="O98" s="19"/>
      <c r="P98" s="17"/>
      <c r="R98" s="17"/>
      <c r="S98" s="25"/>
      <c r="T98" s="18"/>
    </row>
    <row r="99" spans="2:20" ht="15.75" thickBot="1" x14ac:dyDescent="0.3">
      <c r="B99" t="s">
        <v>116</v>
      </c>
      <c r="C99" s="76">
        <v>45016</v>
      </c>
      <c r="E99" s="98">
        <f>ROUND((J99/J95)-1,4)</f>
        <v>1.5100000000000001E-2</v>
      </c>
      <c r="F99" s="98">
        <f>ROUND((K99/K95)-1,4)</f>
        <v>1.43E-2</v>
      </c>
      <c r="G99" s="25"/>
      <c r="H99" s="65">
        <v>1</v>
      </c>
      <c r="I99" s="65">
        <v>1</v>
      </c>
      <c r="J99" s="65">
        <f t="shared" si="2"/>
        <v>1.0151431837531233</v>
      </c>
      <c r="K99" s="65">
        <f t="shared" si="1"/>
        <v>1.0142549898605739</v>
      </c>
      <c r="L99" s="25"/>
      <c r="N99" s="25"/>
      <c r="O99" s="19"/>
      <c r="R99" s="17"/>
      <c r="S99" s="25"/>
      <c r="T99" s="18"/>
    </row>
    <row r="100" spans="2:20" ht="15.75" thickTop="1" x14ac:dyDescent="0.25">
      <c r="B100" t="s">
        <v>117</v>
      </c>
      <c r="C100" s="76">
        <v>45046</v>
      </c>
      <c r="E100" s="81">
        <f t="shared" ref="E100:F102" si="3">ROUND(H100-1,4)</f>
        <v>5.4000000000000003E-3</v>
      </c>
      <c r="F100" s="81">
        <f t="shared" si="3"/>
        <v>5.0000000000000001E-3</v>
      </c>
      <c r="G100" s="25"/>
      <c r="H100" s="140">
        <f>'[3]FIHI (PBC Q364)'!W8</f>
        <v>1.0054235567533218</v>
      </c>
      <c r="I100" s="140">
        <f>'[3]FIHI (PBC Q364)'!X8</f>
        <v>1.0050058743991257</v>
      </c>
      <c r="J100" s="20">
        <f>J99*H100</f>
        <v>1.0206488704229562</v>
      </c>
      <c r="K100" s="20">
        <f t="shared" si="1"/>
        <v>1.0193322229485025</v>
      </c>
      <c r="L100" s="25"/>
      <c r="N100" s="25"/>
      <c r="O100" s="19"/>
      <c r="R100" s="17"/>
      <c r="S100" s="25"/>
      <c r="T100" s="18"/>
    </row>
    <row r="101" spans="2:20" x14ac:dyDescent="0.25">
      <c r="B101" t="s">
        <v>118</v>
      </c>
      <c r="C101" s="76">
        <v>45077</v>
      </c>
      <c r="E101" s="81">
        <f t="shared" si="3"/>
        <v>5.7000000000000002E-3</v>
      </c>
      <c r="F101" s="81">
        <f t="shared" si="3"/>
        <v>5.3E-3</v>
      </c>
      <c r="G101" s="25"/>
      <c r="H101" s="140">
        <f>'[3]FIHI (PBC Q364)'!W9</f>
        <v>1.0056881598646756</v>
      </c>
      <c r="I101" s="140">
        <f>'[3]FIHI (PBC Q364)'!X9</f>
        <v>1.0053160031533432</v>
      </c>
      <c r="J101" s="20">
        <f t="shared" ref="J101:J107" si="4">J100*H101</f>
        <v>1.0264544843636225</v>
      </c>
      <c r="K101" s="20">
        <f t="shared" si="1"/>
        <v>1.024750996260001</v>
      </c>
      <c r="L101" s="25"/>
      <c r="N101" s="25"/>
      <c r="O101" s="19"/>
      <c r="P101" s="17"/>
      <c r="R101" s="17"/>
      <c r="S101" s="25"/>
      <c r="T101" s="18"/>
    </row>
    <row r="102" spans="2:20" x14ac:dyDescent="0.25">
      <c r="B102" t="s">
        <v>119</v>
      </c>
      <c r="C102" s="76">
        <v>45107</v>
      </c>
      <c r="E102" s="81">
        <f t="shared" si="3"/>
        <v>5.4999999999999997E-3</v>
      </c>
      <c r="F102" s="81">
        <f t="shared" si="3"/>
        <v>5.1000000000000004E-3</v>
      </c>
      <c r="G102" s="25"/>
      <c r="H102" s="140">
        <f>'[3]FIHI (PBC Q364)'!W10</f>
        <v>1.0054997599587281</v>
      </c>
      <c r="I102" s="140">
        <f>'[3]FIHI (PBC Q364)'!X10</f>
        <v>1.0051145612017882</v>
      </c>
      <c r="J102" s="20">
        <f t="shared" si="4"/>
        <v>1.0320997376361825</v>
      </c>
      <c r="K102" s="20">
        <f t="shared" si="1"/>
        <v>1.0299921479469663</v>
      </c>
      <c r="L102" s="25"/>
      <c r="N102" s="25"/>
      <c r="O102" s="19"/>
      <c r="R102" s="17"/>
      <c r="S102" s="25"/>
      <c r="T102" s="18"/>
    </row>
    <row r="103" spans="2:20" ht="15.75" thickBot="1" x14ac:dyDescent="0.3">
      <c r="B103" t="s">
        <v>120</v>
      </c>
      <c r="C103" s="76">
        <v>45107</v>
      </c>
      <c r="E103" s="98">
        <f>ROUND((J103/J99)-1,4)</f>
        <v>1.67E-2</v>
      </c>
      <c r="F103" s="98">
        <f>ROUND((K103/K99)-1,4)</f>
        <v>1.55E-2</v>
      </c>
      <c r="G103" s="25"/>
      <c r="H103" s="65">
        <v>1</v>
      </c>
      <c r="I103" s="65">
        <v>1</v>
      </c>
      <c r="J103" s="65">
        <f t="shared" si="4"/>
        <v>1.0320997376361825</v>
      </c>
      <c r="K103" s="65">
        <f t="shared" si="1"/>
        <v>1.0299921479469663</v>
      </c>
      <c r="L103" s="25"/>
      <c r="N103" s="25"/>
      <c r="O103" s="19"/>
      <c r="R103" s="17"/>
      <c r="S103" s="25"/>
      <c r="T103" s="18"/>
    </row>
    <row r="104" spans="2:20" ht="15.75" thickTop="1" x14ac:dyDescent="0.25">
      <c r="B104" t="s">
        <v>121</v>
      </c>
      <c r="C104" s="76"/>
      <c r="E104" s="97"/>
      <c r="F104" s="97"/>
      <c r="G104" s="25"/>
      <c r="H104" s="140">
        <f>'[3]FIHI (PBC Q364)'!W11</f>
        <v>1</v>
      </c>
      <c r="I104" s="140">
        <f>'[3]FIHI (PBC Q364)'!X11</f>
        <v>1</v>
      </c>
      <c r="J104" s="20">
        <f t="shared" si="4"/>
        <v>1.0320997376361825</v>
      </c>
      <c r="K104" s="20">
        <f t="shared" si="1"/>
        <v>1.0299921479469663</v>
      </c>
      <c r="L104" s="25"/>
      <c r="N104" s="25"/>
      <c r="O104" s="19"/>
      <c r="P104" s="17"/>
      <c r="R104" s="17"/>
      <c r="S104" s="25"/>
      <c r="T104" s="18"/>
    </row>
    <row r="105" spans="2:20" x14ac:dyDescent="0.25">
      <c r="B105" t="s">
        <v>122</v>
      </c>
      <c r="C105" s="76"/>
      <c r="E105" s="81"/>
      <c r="F105" s="81"/>
      <c r="G105" s="25"/>
      <c r="H105" s="140">
        <f>'[3]FIHI (PBC Q364)'!W12</f>
        <v>1</v>
      </c>
      <c r="I105" s="140">
        <f>'[3]FIHI (PBC Q364)'!X12</f>
        <v>1</v>
      </c>
      <c r="J105" s="20">
        <f t="shared" si="4"/>
        <v>1.0320997376361825</v>
      </c>
      <c r="K105" s="20">
        <f t="shared" si="1"/>
        <v>1.0299921479469663</v>
      </c>
      <c r="L105" s="25"/>
      <c r="N105" s="25"/>
      <c r="O105" s="19"/>
      <c r="R105" s="17"/>
      <c r="S105" s="25"/>
      <c r="T105" s="18"/>
    </row>
    <row r="106" spans="2:20" x14ac:dyDescent="0.25">
      <c r="B106" t="s">
        <v>123</v>
      </c>
      <c r="C106" s="76"/>
      <c r="E106" s="81"/>
      <c r="F106" s="81"/>
      <c r="G106" s="25"/>
      <c r="H106" s="140">
        <f>'[3]FIHI (PBC Q364)'!W13</f>
        <v>1</v>
      </c>
      <c r="I106" s="140">
        <f>'[3]FIHI (PBC Q364)'!X13</f>
        <v>1</v>
      </c>
      <c r="J106" s="20">
        <f t="shared" si="4"/>
        <v>1.0320997376361825</v>
      </c>
      <c r="K106" s="20">
        <f t="shared" si="1"/>
        <v>1.0299921479469663</v>
      </c>
      <c r="L106" s="25"/>
      <c r="N106" s="25"/>
      <c r="O106" s="19"/>
      <c r="R106" s="17"/>
      <c r="S106" s="25"/>
      <c r="T106" s="18"/>
    </row>
    <row r="107" spans="2:20" ht="15.75" thickBot="1" x14ac:dyDescent="0.3">
      <c r="B107" t="s">
        <v>124</v>
      </c>
      <c r="C107" s="76"/>
      <c r="E107" s="98"/>
      <c r="F107" s="98"/>
      <c r="G107" s="25"/>
      <c r="H107" s="65">
        <v>1</v>
      </c>
      <c r="I107" s="65">
        <v>1</v>
      </c>
      <c r="J107" s="65">
        <f t="shared" si="4"/>
        <v>1.0320997376361825</v>
      </c>
      <c r="K107" s="65">
        <f t="shared" si="1"/>
        <v>1.0299921479469663</v>
      </c>
      <c r="L107" s="25"/>
      <c r="N107" s="25"/>
      <c r="O107" s="19"/>
      <c r="P107" s="17"/>
      <c r="R107" s="17"/>
      <c r="S107" s="25"/>
      <c r="T107" s="18"/>
    </row>
    <row r="108" spans="2:20" ht="15.75" thickTop="1" x14ac:dyDescent="0.25">
      <c r="B108" t="s">
        <v>125</v>
      </c>
      <c r="C108" s="76"/>
      <c r="E108" s="97"/>
      <c r="F108" s="97"/>
      <c r="G108" s="25"/>
      <c r="H108" s="140">
        <f>'[3]FIHI (PBC Q364)'!W14</f>
        <v>1</v>
      </c>
      <c r="I108" s="140">
        <f>'[3]FIHI (PBC Q364)'!X14</f>
        <v>1</v>
      </c>
      <c r="J108" s="20">
        <f>J107*H108</f>
        <v>1.0320997376361825</v>
      </c>
      <c r="K108" s="20">
        <f t="shared" ref="K108:K110" si="5">K107*I108</f>
        <v>1.0299921479469663</v>
      </c>
      <c r="L108" s="25"/>
    </row>
    <row r="109" spans="2:20" x14ac:dyDescent="0.25">
      <c r="B109" t="s">
        <v>126</v>
      </c>
      <c r="C109" s="76"/>
      <c r="E109" s="81"/>
      <c r="F109" s="81"/>
      <c r="G109" s="25"/>
      <c r="H109" s="140">
        <f>'[3]FIHI (PBC Q364)'!W15</f>
        <v>1</v>
      </c>
      <c r="I109" s="140">
        <f>'[3]FIHI (PBC Q364)'!X15</f>
        <v>1</v>
      </c>
      <c r="J109" s="20">
        <f t="shared" ref="J109:J110" si="6">J108*H109</f>
        <v>1.0320997376361825</v>
      </c>
      <c r="K109" s="20">
        <f t="shared" si="5"/>
        <v>1.0299921479469663</v>
      </c>
      <c r="L109" s="25"/>
    </row>
    <row r="110" spans="2:20" x14ac:dyDescent="0.25">
      <c r="B110" t="s">
        <v>127</v>
      </c>
      <c r="C110" s="76"/>
      <c r="E110" s="81"/>
      <c r="F110" s="81"/>
      <c r="G110" s="25"/>
      <c r="H110" s="140">
        <f>'[3]FIHI (PBC Q364)'!W16</f>
        <v>1</v>
      </c>
      <c r="I110" s="140">
        <f>'[3]FIHI (PBC Q364)'!X16</f>
        <v>1</v>
      </c>
      <c r="J110" s="20">
        <f t="shared" si="6"/>
        <v>1.0320997376361825</v>
      </c>
      <c r="K110" s="20">
        <f t="shared" si="5"/>
        <v>1.0299921479469663</v>
      </c>
      <c r="L110" s="25"/>
    </row>
    <row r="111" spans="2:20" ht="15.75" thickBot="1" x14ac:dyDescent="0.3">
      <c r="B111" t="s">
        <v>128</v>
      </c>
      <c r="C111" s="76"/>
      <c r="E111" s="98"/>
      <c r="F111" s="98"/>
      <c r="G111" s="62"/>
      <c r="H111" s="65">
        <v>1</v>
      </c>
      <c r="I111" s="65">
        <v>1</v>
      </c>
      <c r="J111" s="65">
        <f t="shared" ref="J111:K112" si="7">J110*H111</f>
        <v>1.0320997376361825</v>
      </c>
      <c r="K111" s="65">
        <f t="shared" si="7"/>
        <v>1.0299921479469663</v>
      </c>
    </row>
    <row r="112" spans="2:20" ht="15.75" thickTop="1" x14ac:dyDescent="0.25">
      <c r="B112" t="s">
        <v>129</v>
      </c>
      <c r="C112" s="76"/>
      <c r="E112" s="81"/>
      <c r="F112" s="81"/>
      <c r="G112" s="62"/>
      <c r="H112" s="65">
        <v>1</v>
      </c>
      <c r="I112" s="65">
        <v>1</v>
      </c>
      <c r="J112" s="65">
        <f t="shared" si="7"/>
        <v>1.0320997376361825</v>
      </c>
      <c r="K112" s="65">
        <f t="shared" si="7"/>
        <v>1.0299921479469663</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tabSelected="1" topLeftCell="A14"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29" zoomScale="98" zoomScaleNormal="98" workbookViewId="0">
      <selection activeCell="D36" sqref="D36"/>
    </sheetView>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8" x14ac:dyDescent="0.25">
      <c r="B33" s="5"/>
      <c r="C33" s="10"/>
    </row>
    <row r="34" spans="2:8" x14ac:dyDescent="0.25">
      <c r="B34">
        <v>55</v>
      </c>
      <c r="C34" t="s">
        <v>203</v>
      </c>
    </row>
    <row r="35" spans="2:8" x14ac:dyDescent="0.25">
      <c r="C35" s="10"/>
      <c r="D35" s="2" t="s">
        <v>191</v>
      </c>
      <c r="E35" s="2" t="s">
        <v>192</v>
      </c>
      <c r="F35" s="2" t="s">
        <v>193</v>
      </c>
    </row>
    <row r="36" spans="2:8" x14ac:dyDescent="0.25">
      <c r="C36" s="10" t="s">
        <v>194</v>
      </c>
      <c r="D36" s="69">
        <f>[2]USG!G52</f>
        <v>44587000</v>
      </c>
      <c r="E36" s="69">
        <f>[2]USG!H52</f>
        <v>44701000</v>
      </c>
      <c r="F36" s="69">
        <f>[2]USG!I52</f>
        <v>44790000</v>
      </c>
      <c r="G36" s="64"/>
    </row>
    <row r="37" spans="2:8" ht="30" x14ac:dyDescent="0.25">
      <c r="C37" s="10" t="s">
        <v>195</v>
      </c>
      <c r="D37" s="41" t="s">
        <v>386</v>
      </c>
      <c r="E37" s="41" t="s">
        <v>386</v>
      </c>
      <c r="F37" s="41" t="s">
        <v>386</v>
      </c>
    </row>
    <row r="38" spans="2:8" ht="30" x14ac:dyDescent="0.25">
      <c r="C38" s="10" t="s">
        <v>196</v>
      </c>
      <c r="D38" s="41" t="s">
        <v>386</v>
      </c>
      <c r="E38" s="41" t="s">
        <v>386</v>
      </c>
      <c r="F38" s="41" t="s">
        <v>386</v>
      </c>
    </row>
    <row r="39" spans="2:8" x14ac:dyDescent="0.25">
      <c r="C39" s="10" t="s">
        <v>197</v>
      </c>
      <c r="D39" s="70">
        <v>9</v>
      </c>
      <c r="E39" s="70">
        <v>9</v>
      </c>
      <c r="F39" s="70">
        <v>13</v>
      </c>
      <c r="G39" s="86" t="s">
        <v>405</v>
      </c>
    </row>
    <row r="40" spans="2:8" x14ac:dyDescent="0.25">
      <c r="C40" s="10" t="s">
        <v>198</v>
      </c>
      <c r="D40" s="70">
        <v>9</v>
      </c>
      <c r="E40" s="70">
        <v>9</v>
      </c>
      <c r="F40" s="70">
        <v>13</v>
      </c>
      <c r="G40" s="86" t="s">
        <v>405</v>
      </c>
    </row>
    <row r="41" spans="2:8" x14ac:dyDescent="0.25">
      <c r="C41" s="10" t="s">
        <v>199</v>
      </c>
      <c r="D41" s="70">
        <v>4.58E-2</v>
      </c>
      <c r="E41" s="70">
        <v>4.7699999999999999E-2</v>
      </c>
      <c r="F41" s="70">
        <v>4.9000000000000002E-2</v>
      </c>
      <c r="G41" s="86" t="s">
        <v>406</v>
      </c>
    </row>
    <row r="42" spans="2:8" x14ac:dyDescent="0.25">
      <c r="C42" s="10" t="s">
        <v>200</v>
      </c>
      <c r="D42" s="99">
        <v>168818.4</v>
      </c>
      <c r="E42" s="99">
        <v>648617.04</v>
      </c>
      <c r="F42" s="99">
        <v>1293002.44</v>
      </c>
      <c r="G42" s="86" t="s">
        <v>407</v>
      </c>
    </row>
    <row r="43" spans="2:8" x14ac:dyDescent="0.25">
      <c r="C43" s="10" t="s">
        <v>201</v>
      </c>
      <c r="D43" s="99">
        <v>168818.4</v>
      </c>
      <c r="E43" s="99">
        <v>648617.04</v>
      </c>
      <c r="F43" s="99">
        <v>1293002.44</v>
      </c>
      <c r="G43" s="86" t="s">
        <v>408</v>
      </c>
    </row>
    <row r="44" spans="2:8" x14ac:dyDescent="0.25">
      <c r="C44" s="10" t="s">
        <v>202</v>
      </c>
      <c r="D44" s="70">
        <v>0</v>
      </c>
      <c r="E44" s="70">
        <v>0</v>
      </c>
      <c r="F44" s="70">
        <v>0</v>
      </c>
      <c r="G44" s="86"/>
      <c r="H44" t="s">
        <v>415</v>
      </c>
    </row>
    <row r="48" spans="2:8" x14ac:dyDescent="0.25">
      <c r="B48" s="29" t="s">
        <v>204</v>
      </c>
    </row>
    <row r="49" spans="2:8" x14ac:dyDescent="0.25">
      <c r="B49" s="29"/>
    </row>
    <row r="50" spans="2:8" ht="30" x14ac:dyDescent="0.25">
      <c r="B50">
        <v>56</v>
      </c>
      <c r="C50" s="10" t="s">
        <v>208</v>
      </c>
      <c r="D50" s="41" t="s">
        <v>153</v>
      </c>
      <c r="E50" s="86" t="s">
        <v>409</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election activeCell="D10" sqref="D10"/>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1">
        <f>'[4]USG Summary'!$R$43</f>
        <v>53.451717392419553</v>
      </c>
      <c r="E9" s="34"/>
      <c r="F9" s="34"/>
      <c r="G9" s="34"/>
      <c r="H9" s="34"/>
    </row>
    <row r="10" spans="1:8" x14ac:dyDescent="0.25">
      <c r="B10" s="34"/>
      <c r="C10" s="36" t="s">
        <v>226</v>
      </c>
      <c r="D10" s="41">
        <f>'[4]USG Summary'!$R$45</f>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12" workbookViewId="0">
      <selection activeCell="D36" sqref="D36"/>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M)'!G61</f>
        <v>666602000</v>
      </c>
      <c r="E36" s="69">
        <f>'[3]FIHI (PBC M)'!H61</f>
        <v>668441000</v>
      </c>
      <c r="F36" s="69">
        <f>'[3]FIHI (PBC M)'!I61</f>
        <v>576011000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8</v>
      </c>
      <c r="E39" s="70">
        <v>8</v>
      </c>
      <c r="F39" s="70">
        <v>12</v>
      </c>
      <c r="G39" s="86" t="s">
        <v>405</v>
      </c>
    </row>
    <row r="40" spans="2:9" x14ac:dyDescent="0.25">
      <c r="C40" s="10" t="s">
        <v>198</v>
      </c>
      <c r="D40" s="70">
        <v>8</v>
      </c>
      <c r="E40" s="70">
        <v>8</v>
      </c>
      <c r="F40" s="70">
        <v>12</v>
      </c>
      <c r="G40" s="86" t="s">
        <v>405</v>
      </c>
    </row>
    <row r="41" spans="2:9" x14ac:dyDescent="0.25">
      <c r="C41" s="10" t="s">
        <v>199</v>
      </c>
      <c r="D41" s="70">
        <v>5.16E-2</v>
      </c>
      <c r="E41" s="70">
        <v>5.2900000000000003E-2</v>
      </c>
      <c r="F41" s="70">
        <v>5.5E-2</v>
      </c>
      <c r="G41" s="86" t="s">
        <v>406</v>
      </c>
    </row>
    <row r="42" spans="2:9" x14ac:dyDescent="0.25">
      <c r="C42" s="10" t="s">
        <v>200</v>
      </c>
      <c r="D42" s="99">
        <v>60069471.210000001</v>
      </c>
      <c r="E42" s="99">
        <v>141850195.99000001</v>
      </c>
      <c r="F42" s="99">
        <v>35174251.149999999</v>
      </c>
      <c r="G42" s="86" t="s">
        <v>407</v>
      </c>
    </row>
    <row r="43" spans="2:9" x14ac:dyDescent="0.25">
      <c r="C43" s="10" t="s">
        <v>201</v>
      </c>
      <c r="D43" s="99">
        <v>62905836.75</v>
      </c>
      <c r="E43" s="99">
        <v>141850195.99000001</v>
      </c>
      <c r="F43" s="99">
        <v>74678203.159999996</v>
      </c>
      <c r="G43" s="86" t="s">
        <v>408</v>
      </c>
    </row>
    <row r="44" spans="2:9" x14ac:dyDescent="0.25">
      <c r="C44" s="10" t="s">
        <v>202</v>
      </c>
      <c r="D44" s="70">
        <v>0</v>
      </c>
      <c r="E44" s="70">
        <v>0</v>
      </c>
      <c r="F44" s="70">
        <v>0</v>
      </c>
      <c r="H44" s="85" t="s">
        <v>415</v>
      </c>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topLeftCell="A40"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Summary'!$R$43</f>
        <v>35.961318198960861</v>
      </c>
      <c r="E9" s="34"/>
      <c r="F9" s="34"/>
      <c r="G9" s="34"/>
      <c r="H9" s="34"/>
    </row>
    <row r="10" spans="1:8" x14ac:dyDescent="0.25">
      <c r="B10" s="34"/>
      <c r="C10" s="36" t="s">
        <v>226</v>
      </c>
      <c r="D10" s="41">
        <f>'[5]Prime Summary'!$R$45</f>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20" workbookViewId="0">
      <selection activeCell="D36" sqref="D36"/>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395</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C1)'!G61</f>
        <v>74396000</v>
      </c>
      <c r="E36" s="69">
        <f>'[3]FIHI (PBC C1)'!H61</f>
        <v>74749000</v>
      </c>
      <c r="F36" s="69">
        <f>'[3]FIHI (PBC C1)'!I61</f>
        <v>75099000</v>
      </c>
      <c r="G36" s="64"/>
      <c r="H36" s="64"/>
      <c r="I36" s="64"/>
    </row>
    <row r="37" spans="2:9" ht="30" x14ac:dyDescent="0.25">
      <c r="C37" s="10" t="s">
        <v>195</v>
      </c>
      <c r="D37" s="44" t="s">
        <v>386</v>
      </c>
      <c r="E37" s="44" t="s">
        <v>386</v>
      </c>
      <c r="F37" s="44" t="s">
        <v>386</v>
      </c>
    </row>
    <row r="38" spans="2:9" ht="30" x14ac:dyDescent="0.25">
      <c r="C38" s="10" t="s">
        <v>196</v>
      </c>
      <c r="D38" s="44" t="s">
        <v>386</v>
      </c>
      <c r="E38" s="44" t="s">
        <v>386</v>
      </c>
      <c r="F38" s="44" t="s">
        <v>386</v>
      </c>
    </row>
    <row r="39" spans="2:9" x14ac:dyDescent="0.25">
      <c r="C39" s="10" t="s">
        <v>197</v>
      </c>
      <c r="D39" s="70">
        <v>8</v>
      </c>
      <c r="E39" s="70">
        <v>8</v>
      </c>
      <c r="F39" s="70">
        <v>12</v>
      </c>
      <c r="G39" s="86" t="s">
        <v>405</v>
      </c>
    </row>
    <row r="40" spans="2:9" x14ac:dyDescent="0.25">
      <c r="C40" s="10" t="s">
        <v>198</v>
      </c>
      <c r="D40" s="70">
        <v>8</v>
      </c>
      <c r="E40" s="70">
        <v>8</v>
      </c>
      <c r="F40" s="70">
        <v>12</v>
      </c>
      <c r="G40" s="86" t="s">
        <v>405</v>
      </c>
    </row>
    <row r="41" spans="2:9" x14ac:dyDescent="0.25">
      <c r="C41" s="10" t="s">
        <v>199</v>
      </c>
      <c r="D41" s="70">
        <v>5.1799999999999999E-2</v>
      </c>
      <c r="E41" s="70">
        <v>5.2900000000000003E-2</v>
      </c>
      <c r="F41" s="70">
        <v>5.5E-2</v>
      </c>
      <c r="G41" s="86" t="s">
        <v>406</v>
      </c>
    </row>
    <row r="42" spans="2:9" x14ac:dyDescent="0.25">
      <c r="C42" s="10" t="s">
        <v>200</v>
      </c>
      <c r="D42" s="70">
        <v>6876921.0499999998</v>
      </c>
      <c r="E42" s="70">
        <v>12776823.23</v>
      </c>
      <c r="F42" s="70">
        <v>3744439.62</v>
      </c>
      <c r="G42" s="86" t="s">
        <v>407</v>
      </c>
    </row>
    <row r="43" spans="2:9" x14ac:dyDescent="0.25">
      <c r="C43" s="10" t="s">
        <v>201</v>
      </c>
      <c r="D43" s="70">
        <v>7232819.9900000002</v>
      </c>
      <c r="E43" s="70">
        <v>12776823.23</v>
      </c>
      <c r="F43" s="70">
        <v>8370668.5300000003</v>
      </c>
      <c r="G43" s="86"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395</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f>'[5]Prime Summary'!$U$43</f>
        <v>100</v>
      </c>
      <c r="E9" s="34"/>
      <c r="F9" s="34"/>
      <c r="G9" s="34"/>
      <c r="H9" s="34"/>
    </row>
    <row r="10" spans="1:8" x14ac:dyDescent="0.25">
      <c r="B10" s="34"/>
      <c r="C10" s="36" t="s">
        <v>226</v>
      </c>
      <c r="D10" s="41">
        <f>'[5]Prime Summary'!$U$45</f>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17" workbookViewId="0">
      <selection activeCell="D36" sqref="D36"/>
    </sheetView>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396</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MIG)'!G61</f>
        <v>397155000</v>
      </c>
      <c r="E36" s="69">
        <f>'[3]FIHI (PBC MIG)'!H61</f>
        <v>400349000</v>
      </c>
      <c r="F36" s="69">
        <f>'[3]FIHI (PBC MIG)'!I61</f>
        <v>501554000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8</v>
      </c>
      <c r="E39" s="70">
        <v>8</v>
      </c>
      <c r="F39" s="70">
        <v>12</v>
      </c>
      <c r="G39" s="87" t="s">
        <v>405</v>
      </c>
    </row>
    <row r="40" spans="2:9" x14ac:dyDescent="0.25">
      <c r="C40" s="10" t="s">
        <v>198</v>
      </c>
      <c r="D40" s="70">
        <v>8</v>
      </c>
      <c r="E40" s="70">
        <v>8</v>
      </c>
      <c r="F40" s="70">
        <v>12</v>
      </c>
      <c r="G40" s="87" t="s">
        <v>405</v>
      </c>
    </row>
    <row r="41" spans="2:9" x14ac:dyDescent="0.25">
      <c r="C41" s="10" t="s">
        <v>199</v>
      </c>
      <c r="D41" s="70">
        <v>5.2999999999999999E-2</v>
      </c>
      <c r="E41" s="70">
        <v>5.4699999999999999E-2</v>
      </c>
      <c r="F41" s="70">
        <v>5.6500000000000002E-2</v>
      </c>
      <c r="G41" s="87" t="s">
        <v>406</v>
      </c>
    </row>
    <row r="42" spans="2:9" x14ac:dyDescent="0.25">
      <c r="C42" s="10" t="s">
        <v>200</v>
      </c>
      <c r="D42" s="70">
        <v>24160273.73</v>
      </c>
      <c r="E42" s="70">
        <v>31204782.739999998</v>
      </c>
      <c r="F42" s="70">
        <v>9798549.9900000002</v>
      </c>
      <c r="G42" s="87" t="s">
        <v>407</v>
      </c>
    </row>
    <row r="43" spans="2:9" x14ac:dyDescent="0.25">
      <c r="C43" s="10" t="s">
        <v>201</v>
      </c>
      <c r="D43" s="70">
        <v>26953505.149999999</v>
      </c>
      <c r="E43" s="70">
        <v>31204782.739999998</v>
      </c>
      <c r="F43" s="70">
        <v>18206575.259999998</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election activeCell="L23" sqref="L23"/>
    </sheetView>
  </sheetViews>
  <sheetFormatPr defaultRowHeight="15" x14ac:dyDescent="0.25"/>
  <cols>
    <col min="3" max="3" width="11.85546875" customWidth="1"/>
    <col min="4" max="4" width="14.85546875" bestFit="1" customWidth="1"/>
    <col min="7" max="7" width="27.28515625" bestFit="1" customWidth="1"/>
    <col min="8" max="8" width="39.85546875" bestFit="1" customWidth="1"/>
  </cols>
  <sheetData>
    <row r="2" spans="3:8" ht="15.75" thickBot="1" x14ac:dyDescent="0.3">
      <c r="C2" s="139" t="s">
        <v>450</v>
      </c>
      <c r="D2" s="139" t="s">
        <v>451</v>
      </c>
      <c r="G2" s="139" t="s">
        <v>452</v>
      </c>
      <c r="H2" s="139"/>
    </row>
    <row r="3" spans="3:8" ht="15.75" thickTop="1" x14ac:dyDescent="0.25">
      <c r="C3" t="s">
        <v>354</v>
      </c>
      <c r="D3" t="s">
        <v>151</v>
      </c>
      <c r="G3" t="s">
        <v>21</v>
      </c>
      <c r="H3" t="s">
        <v>453</v>
      </c>
    </row>
    <row r="4" spans="3:8" x14ac:dyDescent="0.25">
      <c r="C4" t="s">
        <v>355</v>
      </c>
      <c r="D4" t="s">
        <v>157</v>
      </c>
      <c r="G4" t="s">
        <v>22</v>
      </c>
      <c r="H4" t="s">
        <v>454</v>
      </c>
    </row>
    <row r="5" spans="3:8" x14ac:dyDescent="0.25">
      <c r="C5" t="s">
        <v>356</v>
      </c>
      <c r="D5" t="s">
        <v>395</v>
      </c>
      <c r="G5" t="s">
        <v>23</v>
      </c>
      <c r="H5" t="s">
        <v>456</v>
      </c>
    </row>
    <row r="6" spans="3:8" x14ac:dyDescent="0.25">
      <c r="C6" t="s">
        <v>357</v>
      </c>
      <c r="D6" t="s">
        <v>397</v>
      </c>
      <c r="G6" t="s">
        <v>24</v>
      </c>
      <c r="H6" t="s">
        <v>457</v>
      </c>
    </row>
    <row r="7" spans="3:8" x14ac:dyDescent="0.25">
      <c r="C7" t="s">
        <v>359</v>
      </c>
      <c r="D7" t="s">
        <v>396</v>
      </c>
      <c r="G7" t="s">
        <v>25</v>
      </c>
      <c r="H7" t="s">
        <v>458</v>
      </c>
    </row>
    <row r="8" spans="3:8" x14ac:dyDescent="0.25">
      <c r="C8" t="s">
        <v>413</v>
      </c>
      <c r="D8" t="s">
        <v>416</v>
      </c>
      <c r="G8" t="s">
        <v>26</v>
      </c>
      <c r="H8" t="s">
        <v>459</v>
      </c>
    </row>
    <row r="9" spans="3:8" x14ac:dyDescent="0.25">
      <c r="C9" t="s">
        <v>402</v>
      </c>
      <c r="D9" t="s">
        <v>404</v>
      </c>
      <c r="G9" t="s">
        <v>27</v>
      </c>
      <c r="H9" t="s">
        <v>455</v>
      </c>
    </row>
    <row r="10" spans="3:8" x14ac:dyDescent="0.25">
      <c r="C10" t="s">
        <v>421</v>
      </c>
      <c r="D10" t="s">
        <v>432</v>
      </c>
      <c r="G10" t="s">
        <v>30</v>
      </c>
    </row>
    <row r="11" spans="3:8" x14ac:dyDescent="0.25">
      <c r="C11" t="s">
        <v>422</v>
      </c>
      <c r="D11" t="s">
        <v>449</v>
      </c>
    </row>
    <row r="12" spans="3:8" x14ac:dyDescent="0.25">
      <c r="C12" t="s">
        <v>460</v>
      </c>
      <c r="D12" t="s">
        <v>417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topLeftCell="A13"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Summary'!$V$43</f>
        <v>57.160122996632403</v>
      </c>
      <c r="E9" s="34"/>
      <c r="F9" s="34"/>
      <c r="G9" s="34"/>
      <c r="H9" s="34"/>
    </row>
    <row r="10" spans="1:8" x14ac:dyDescent="0.25">
      <c r="B10" s="34"/>
      <c r="C10" s="36" t="s">
        <v>226</v>
      </c>
      <c r="D10" s="41">
        <f>'[5]Prime Summary'!$V$45</f>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12" workbookViewId="0">
      <selection activeCell="D36" sqref="D36"/>
    </sheetView>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397</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Q1)'!G60</f>
        <v>322706941.29999995</v>
      </c>
      <c r="E36" s="69">
        <f>'[3]FIHI (PBC Q1)'!H60</f>
        <v>324277050.03999996</v>
      </c>
      <c r="F36" s="69">
        <f>'[3]FIHI (PBC Q1)'!I60</f>
        <v>365858609.21000004</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52</v>
      </c>
      <c r="E39" s="70">
        <v>39</v>
      </c>
      <c r="F39" s="70">
        <v>11</v>
      </c>
      <c r="G39" s="87" t="s">
        <v>405</v>
      </c>
    </row>
    <row r="40" spans="2:9" x14ac:dyDescent="0.25">
      <c r="C40" s="10" t="s">
        <v>198</v>
      </c>
      <c r="D40" s="70">
        <v>52</v>
      </c>
      <c r="E40" s="70">
        <v>39</v>
      </c>
      <c r="F40" s="70">
        <v>11</v>
      </c>
      <c r="G40" s="87" t="s">
        <v>405</v>
      </c>
    </row>
    <row r="41" spans="2:9" x14ac:dyDescent="0.25">
      <c r="C41" s="10" t="s">
        <v>199</v>
      </c>
      <c r="D41" s="70">
        <v>5.5800000000000002E-2</v>
      </c>
      <c r="E41" s="70">
        <v>5.67E-2</v>
      </c>
      <c r="F41" s="70">
        <v>5.5500000000000001E-2</v>
      </c>
      <c r="G41" s="87" t="s">
        <v>406</v>
      </c>
    </row>
    <row r="42" spans="2:9" x14ac:dyDescent="0.25">
      <c r="C42" s="10" t="s">
        <v>200</v>
      </c>
      <c r="D42" s="99">
        <v>28360413.190000001</v>
      </c>
      <c r="E42" s="99">
        <v>44617813.659999996</v>
      </c>
      <c r="F42" s="99">
        <v>22468972.84</v>
      </c>
      <c r="G42" s="87" t="s">
        <v>407</v>
      </c>
    </row>
    <row r="43" spans="2:9" x14ac:dyDescent="0.25">
      <c r="C43" s="10" t="s">
        <v>201</v>
      </c>
      <c r="D43" s="99">
        <v>31688503.34</v>
      </c>
      <c r="E43" s="99">
        <v>44617813.659999996</v>
      </c>
      <c r="F43" s="99">
        <v>74697620.569999993</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Summary'!$W$43</f>
        <v>41.506676818512702</v>
      </c>
      <c r="E9" s="34"/>
      <c r="F9" s="34"/>
      <c r="G9" s="34"/>
      <c r="H9" s="34"/>
    </row>
    <row r="10" spans="1:8" x14ac:dyDescent="0.25">
      <c r="B10" s="34"/>
      <c r="C10" s="36" t="s">
        <v>226</v>
      </c>
      <c r="D10" s="41">
        <f>'[5]Prime Summary'!$W$45</f>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26" workbookViewId="0">
      <selection activeCell="D36" sqref="D36"/>
    </sheetView>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404</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403</v>
      </c>
    </row>
    <row r="18" spans="2:4" x14ac:dyDescent="0.25">
      <c r="C18" t="s">
        <v>181</v>
      </c>
      <c r="D18" s="44" t="s">
        <v>404</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QX)'!G61</f>
        <v>216902000</v>
      </c>
      <c r="E36" s="69">
        <f>'[3]FIHI (PBC QX)'!H61</f>
        <v>222530000</v>
      </c>
      <c r="F36" s="69">
        <f>'[3]FIHI (PBC QX)'!I61</f>
        <v>223625000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63</v>
      </c>
      <c r="E39" s="70">
        <v>38</v>
      </c>
      <c r="F39" s="70">
        <v>13</v>
      </c>
      <c r="G39" s="87" t="s">
        <v>405</v>
      </c>
    </row>
    <row r="40" spans="2:9" x14ac:dyDescent="0.25">
      <c r="C40" s="10" t="s">
        <v>198</v>
      </c>
      <c r="D40" s="70">
        <v>63</v>
      </c>
      <c r="E40" s="70">
        <v>38</v>
      </c>
      <c r="F40" s="70">
        <v>13</v>
      </c>
      <c r="G40" s="87" t="s">
        <v>405</v>
      </c>
    </row>
    <row r="41" spans="2:9" x14ac:dyDescent="0.25">
      <c r="C41" s="10" t="s">
        <v>199</v>
      </c>
      <c r="D41" s="70">
        <v>5.9200000000000003E-2</v>
      </c>
      <c r="E41" s="70">
        <v>5.8700000000000002E-2</v>
      </c>
      <c r="F41" s="70">
        <v>5.9700000000000003E-2</v>
      </c>
      <c r="G41" s="87" t="s">
        <v>406</v>
      </c>
    </row>
    <row r="42" spans="2:9" x14ac:dyDescent="0.25">
      <c r="C42" s="10" t="s">
        <v>200</v>
      </c>
      <c r="D42" s="70">
        <v>12392867.68</v>
      </c>
      <c r="E42" s="70">
        <v>15792962.359999999</v>
      </c>
      <c r="F42" s="70">
        <v>5273288.7300000004</v>
      </c>
      <c r="G42" s="87" t="s">
        <v>407</v>
      </c>
    </row>
    <row r="43" spans="2:9" x14ac:dyDescent="0.25">
      <c r="C43" s="10" t="s">
        <v>201</v>
      </c>
      <c r="D43" s="70">
        <v>14889850.029999999</v>
      </c>
      <c r="E43" s="70">
        <v>15792962.359999999</v>
      </c>
      <c r="F43" s="70">
        <v>13387333.82</v>
      </c>
      <c r="G43" s="87" t="s">
        <v>408</v>
      </c>
    </row>
    <row r="44" spans="2:9" x14ac:dyDescent="0.25">
      <c r="C44" s="10" t="s">
        <v>202</v>
      </c>
      <c r="D44" s="70">
        <v>0</v>
      </c>
      <c r="E44" s="70">
        <v>0</v>
      </c>
      <c r="F44" s="70">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404</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Summary'!$Y$43</f>
        <v>47.602063811588359</v>
      </c>
      <c r="E9" s="34"/>
      <c r="F9" s="34"/>
      <c r="G9" s="34"/>
      <c r="H9" s="34"/>
    </row>
    <row r="10" spans="1:8" x14ac:dyDescent="0.25">
      <c r="B10" s="34"/>
      <c r="C10" s="36" t="s">
        <v>226</v>
      </c>
      <c r="D10" s="41">
        <f>'[5]Prime Summary'!$Y$45</f>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8"/>
      <c r="E38" s="88"/>
      <c r="F38" s="70"/>
      <c r="G38" s="89" t="s">
        <v>410</v>
      </c>
      <c r="H38" s="52">
        <v>11</v>
      </c>
      <c r="I38" s="53" t="s">
        <v>320</v>
      </c>
      <c r="J38" s="53"/>
      <c r="K38" s="53"/>
      <c r="L38" s="53"/>
      <c r="M38" s="53"/>
      <c r="N38" s="53"/>
      <c r="O38" s="53"/>
      <c r="P38" s="53"/>
      <c r="Q38" s="53"/>
      <c r="R38" s="53"/>
      <c r="S38" s="53"/>
      <c r="T38" s="53"/>
      <c r="U38" s="53"/>
      <c r="V38" s="54"/>
    </row>
    <row r="39" spans="2:22" x14ac:dyDescent="0.25">
      <c r="C39" s="35" t="s">
        <v>248</v>
      </c>
      <c r="D39" s="88"/>
      <c r="E39" s="88"/>
      <c r="F39" s="70"/>
      <c r="G39" s="34"/>
      <c r="H39" s="52">
        <v>12</v>
      </c>
      <c r="I39" s="53" t="s">
        <v>321</v>
      </c>
      <c r="J39" s="53"/>
      <c r="K39" s="53"/>
      <c r="L39" s="53"/>
      <c r="M39" s="53"/>
      <c r="N39" s="53"/>
      <c r="O39" s="53"/>
      <c r="P39" s="53"/>
      <c r="Q39" s="53"/>
      <c r="R39" s="53"/>
      <c r="S39" s="53"/>
      <c r="T39" s="53"/>
      <c r="U39" s="53"/>
      <c r="V39" s="54"/>
    </row>
    <row r="40" spans="2:22" x14ac:dyDescent="0.25">
      <c r="C40" s="35" t="s">
        <v>249</v>
      </c>
      <c r="D40" s="88"/>
      <c r="E40" s="88"/>
      <c r="F40" s="70"/>
      <c r="G40" s="34"/>
      <c r="H40" s="52">
        <v>13</v>
      </c>
      <c r="I40" s="53" t="s">
        <v>322</v>
      </c>
      <c r="J40" s="53"/>
      <c r="K40" s="53"/>
      <c r="L40" s="53"/>
      <c r="M40" s="53"/>
      <c r="N40" s="53"/>
      <c r="O40" s="53"/>
      <c r="P40" s="53"/>
      <c r="Q40" s="53"/>
      <c r="R40" s="53"/>
      <c r="S40" s="53"/>
      <c r="T40" s="53"/>
      <c r="U40" s="53"/>
      <c r="V40" s="54"/>
    </row>
    <row r="41" spans="2:22" x14ac:dyDescent="0.25">
      <c r="C41" s="35" t="s">
        <v>250</v>
      </c>
      <c r="D41" s="88"/>
      <c r="E41" s="88"/>
      <c r="F41" s="70"/>
      <c r="G41" s="34"/>
      <c r="H41" s="52">
        <v>14</v>
      </c>
      <c r="I41" s="53" t="s">
        <v>323</v>
      </c>
      <c r="J41" s="53"/>
      <c r="K41" s="53"/>
      <c r="L41" s="53"/>
      <c r="M41" s="53"/>
      <c r="N41" s="53"/>
      <c r="O41" s="53"/>
      <c r="P41" s="53"/>
      <c r="Q41" s="53"/>
      <c r="R41" s="53"/>
      <c r="S41" s="53"/>
      <c r="T41" s="53"/>
      <c r="U41" s="53"/>
      <c r="V41" s="54"/>
    </row>
    <row r="42" spans="2:22" x14ac:dyDescent="0.25">
      <c r="C42" s="35" t="s">
        <v>251</v>
      </c>
      <c r="D42" s="88"/>
      <c r="E42" s="88"/>
      <c r="F42" s="70"/>
      <c r="G42" s="34"/>
      <c r="H42" s="52">
        <v>15</v>
      </c>
      <c r="I42" s="53" t="s">
        <v>323</v>
      </c>
      <c r="J42" s="53"/>
      <c r="K42" s="53"/>
      <c r="L42" s="53"/>
      <c r="M42" s="53"/>
      <c r="N42" s="53"/>
      <c r="O42" s="53"/>
      <c r="P42" s="53"/>
      <c r="Q42" s="53"/>
      <c r="R42" s="53"/>
      <c r="S42" s="53"/>
      <c r="T42" s="53"/>
      <c r="U42" s="53"/>
      <c r="V42" s="54"/>
    </row>
    <row r="43" spans="2:22" x14ac:dyDescent="0.25">
      <c r="C43" s="38" t="s">
        <v>252</v>
      </c>
      <c r="D43" s="88"/>
      <c r="E43" s="88"/>
      <c r="F43" s="70"/>
      <c r="G43" s="34"/>
      <c r="H43" s="52">
        <v>16</v>
      </c>
      <c r="I43" s="53" t="s">
        <v>324</v>
      </c>
      <c r="J43" s="53"/>
      <c r="K43" s="53"/>
      <c r="L43" s="53"/>
      <c r="M43" s="53"/>
      <c r="N43" s="53"/>
      <c r="O43" s="53"/>
      <c r="P43" s="53"/>
      <c r="Q43" s="53"/>
      <c r="R43" s="53"/>
      <c r="S43" s="53"/>
      <c r="T43" s="53"/>
      <c r="U43" s="53"/>
      <c r="V43" s="54"/>
    </row>
    <row r="44" spans="2:22" x14ac:dyDescent="0.25">
      <c r="C44" s="38" t="s">
        <v>253</v>
      </c>
      <c r="D44" s="88"/>
      <c r="E44" s="88"/>
      <c r="F44" s="70"/>
      <c r="G44" s="34"/>
      <c r="H44" s="52">
        <v>17</v>
      </c>
      <c r="I44" s="53" t="s">
        <v>325</v>
      </c>
      <c r="J44" s="53"/>
      <c r="K44" s="53"/>
      <c r="L44" s="53"/>
      <c r="M44" s="53"/>
      <c r="N44" s="53"/>
      <c r="O44" s="53"/>
      <c r="P44" s="53"/>
      <c r="Q44" s="53"/>
      <c r="R44" s="53"/>
      <c r="S44" s="53"/>
      <c r="T44" s="53"/>
      <c r="U44" s="53"/>
      <c r="V44" s="54"/>
    </row>
    <row r="45" spans="2:22" x14ac:dyDescent="0.25">
      <c r="C45" s="38" t="s">
        <v>254</v>
      </c>
      <c r="D45" s="88"/>
      <c r="E45" s="88"/>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9" workbookViewId="0">
      <selection activeCell="D36" sqref="D36"/>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414</v>
      </c>
    </row>
    <row r="18" spans="2:4" x14ac:dyDescent="0.25">
      <c r="C18" t="s">
        <v>181</v>
      </c>
      <c r="D18" s="44" t="s">
        <v>416</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Q364)'!G61</f>
        <v>230819000</v>
      </c>
      <c r="E36" s="69">
        <f>'[3]FIHI (PBC Q364)'!H61</f>
        <v>232048000</v>
      </c>
      <c r="F36" s="69">
        <f>'[3]FIHI (PBC Q364)'!I61</f>
        <v>233237000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172</v>
      </c>
      <c r="E39" s="70">
        <v>144</v>
      </c>
      <c r="F39" s="70">
        <v>118</v>
      </c>
      <c r="G39" s="87" t="s">
        <v>405</v>
      </c>
    </row>
    <row r="40" spans="2:9" x14ac:dyDescent="0.25">
      <c r="C40" s="10" t="s">
        <v>198</v>
      </c>
      <c r="D40" s="70">
        <v>172</v>
      </c>
      <c r="E40" s="70">
        <v>144</v>
      </c>
      <c r="F40" s="70">
        <v>118</v>
      </c>
      <c r="G40" s="87" t="s">
        <v>405</v>
      </c>
    </row>
    <row r="41" spans="2:9" x14ac:dyDescent="0.25">
      <c r="C41" s="10" t="s">
        <v>199</v>
      </c>
      <c r="D41" s="70">
        <v>6.0100000000000001E-2</v>
      </c>
      <c r="E41" s="70">
        <v>5.8799999999999998E-2</v>
      </c>
      <c r="F41" s="70">
        <v>6.2399999999999997E-2</v>
      </c>
      <c r="G41" s="87" t="s">
        <v>406</v>
      </c>
    </row>
    <row r="42" spans="2:9" x14ac:dyDescent="0.25">
      <c r="C42" s="10" t="s">
        <v>200</v>
      </c>
      <c r="D42" s="70">
        <v>0</v>
      </c>
      <c r="E42" s="70">
        <v>14081969.369999999</v>
      </c>
      <c r="F42" s="70">
        <v>22201955.82</v>
      </c>
      <c r="G42" s="87" t="s">
        <v>407</v>
      </c>
    </row>
    <row r="43" spans="2:9" x14ac:dyDescent="0.25">
      <c r="C43" s="10" t="s">
        <v>201</v>
      </c>
      <c r="D43" s="70">
        <v>0</v>
      </c>
      <c r="E43" s="70">
        <v>14081969.369999999</v>
      </c>
      <c r="F43" s="70">
        <v>22201955.82</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election activeCell="F14" sqref="F14"/>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416</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Summary'!$X$43</f>
        <v>34.717188514388091</v>
      </c>
      <c r="E9" s="34"/>
      <c r="F9" s="34"/>
      <c r="G9" s="34"/>
      <c r="H9" s="34"/>
    </row>
    <row r="10" spans="1:8" x14ac:dyDescent="0.25">
      <c r="B10" s="34"/>
      <c r="C10" s="36" t="s">
        <v>226</v>
      </c>
      <c r="D10" s="41">
        <f>'[5]Prime Summary'!$X$45</f>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8"/>
      <c r="E38" s="88"/>
      <c r="F38" s="70"/>
      <c r="G38" s="89" t="s">
        <v>410</v>
      </c>
      <c r="H38" s="52">
        <v>11</v>
      </c>
      <c r="I38" s="53" t="s">
        <v>320</v>
      </c>
      <c r="J38" s="53"/>
      <c r="K38" s="53"/>
      <c r="L38" s="53"/>
      <c r="M38" s="53"/>
      <c r="N38" s="53"/>
      <c r="O38" s="53"/>
      <c r="P38" s="53"/>
      <c r="Q38" s="53"/>
      <c r="R38" s="53"/>
      <c r="S38" s="53"/>
      <c r="T38" s="53"/>
      <c r="U38" s="53"/>
      <c r="V38" s="54"/>
    </row>
    <row r="39" spans="2:22" x14ac:dyDescent="0.25">
      <c r="C39" s="35" t="s">
        <v>248</v>
      </c>
      <c r="D39" s="88"/>
      <c r="E39" s="88"/>
      <c r="F39" s="70"/>
      <c r="G39" s="34"/>
      <c r="H39" s="52">
        <v>12</v>
      </c>
      <c r="I39" s="53" t="s">
        <v>321</v>
      </c>
      <c r="J39" s="53"/>
      <c r="K39" s="53"/>
      <c r="L39" s="53"/>
      <c r="M39" s="53"/>
      <c r="N39" s="53"/>
      <c r="O39" s="53"/>
      <c r="P39" s="53"/>
      <c r="Q39" s="53"/>
      <c r="R39" s="53"/>
      <c r="S39" s="53"/>
      <c r="T39" s="53"/>
      <c r="U39" s="53"/>
      <c r="V39" s="54"/>
    </row>
    <row r="40" spans="2:22" x14ac:dyDescent="0.25">
      <c r="C40" s="35" t="s">
        <v>249</v>
      </c>
      <c r="D40" s="88"/>
      <c r="E40" s="88"/>
      <c r="F40" s="70"/>
      <c r="G40" s="34"/>
      <c r="H40" s="52">
        <v>13</v>
      </c>
      <c r="I40" s="53" t="s">
        <v>322</v>
      </c>
      <c r="J40" s="53"/>
      <c r="K40" s="53"/>
      <c r="L40" s="53"/>
      <c r="M40" s="53"/>
      <c r="N40" s="53"/>
      <c r="O40" s="53"/>
      <c r="P40" s="53"/>
      <c r="Q40" s="53"/>
      <c r="R40" s="53"/>
      <c r="S40" s="53"/>
      <c r="T40" s="53"/>
      <c r="U40" s="53"/>
      <c r="V40" s="54"/>
    </row>
    <row r="41" spans="2:22" x14ac:dyDescent="0.25">
      <c r="C41" s="35" t="s">
        <v>250</v>
      </c>
      <c r="D41" s="88"/>
      <c r="E41" s="88"/>
      <c r="F41" s="70"/>
      <c r="G41" s="34"/>
      <c r="H41" s="52">
        <v>14</v>
      </c>
      <c r="I41" s="53" t="s">
        <v>323</v>
      </c>
      <c r="J41" s="53"/>
      <c r="K41" s="53"/>
      <c r="L41" s="53"/>
      <c r="M41" s="53"/>
      <c r="N41" s="53"/>
      <c r="O41" s="53"/>
      <c r="P41" s="53"/>
      <c r="Q41" s="53"/>
      <c r="R41" s="53"/>
      <c r="S41" s="53"/>
      <c r="T41" s="53"/>
      <c r="U41" s="53"/>
      <c r="V41" s="54"/>
    </row>
    <row r="42" spans="2:22" x14ac:dyDescent="0.25">
      <c r="C42" s="35" t="s">
        <v>251</v>
      </c>
      <c r="D42" s="88"/>
      <c r="E42" s="88"/>
      <c r="F42" s="70"/>
      <c r="G42" s="34"/>
      <c r="H42" s="52">
        <v>15</v>
      </c>
      <c r="I42" s="53" t="s">
        <v>323</v>
      </c>
      <c r="J42" s="53"/>
      <c r="K42" s="53"/>
      <c r="L42" s="53"/>
      <c r="M42" s="53"/>
      <c r="N42" s="53"/>
      <c r="O42" s="53"/>
      <c r="P42" s="53"/>
      <c r="Q42" s="53"/>
      <c r="R42" s="53"/>
      <c r="S42" s="53"/>
      <c r="T42" s="53"/>
      <c r="U42" s="53"/>
      <c r="V42" s="54"/>
    </row>
    <row r="43" spans="2:22" x14ac:dyDescent="0.25">
      <c r="C43" s="38" t="s">
        <v>252</v>
      </c>
      <c r="D43" s="88"/>
      <c r="E43" s="88"/>
      <c r="F43" s="70"/>
      <c r="G43" s="34"/>
      <c r="H43" s="52">
        <v>16</v>
      </c>
      <c r="I43" s="53" t="s">
        <v>324</v>
      </c>
      <c r="J43" s="53"/>
      <c r="K43" s="53"/>
      <c r="L43" s="53"/>
      <c r="M43" s="53"/>
      <c r="N43" s="53"/>
      <c r="O43" s="53"/>
      <c r="P43" s="53"/>
      <c r="Q43" s="53"/>
      <c r="R43" s="53"/>
      <c r="S43" s="53"/>
      <c r="T43" s="53"/>
      <c r="U43" s="53"/>
      <c r="V43" s="54"/>
    </row>
    <row r="44" spans="2:22" x14ac:dyDescent="0.25">
      <c r="C44" s="38" t="s">
        <v>253</v>
      </c>
      <c r="D44" s="88"/>
      <c r="E44" s="88"/>
      <c r="F44" s="70"/>
      <c r="G44" s="34"/>
      <c r="H44" s="52">
        <v>17</v>
      </c>
      <c r="I44" s="53" t="s">
        <v>325</v>
      </c>
      <c r="J44" s="53"/>
      <c r="K44" s="53"/>
      <c r="L44" s="53"/>
      <c r="M44" s="53"/>
      <c r="N44" s="53"/>
      <c r="O44" s="53"/>
      <c r="P44" s="53"/>
      <c r="Q44" s="53"/>
      <c r="R44" s="53"/>
      <c r="S44" s="53"/>
      <c r="T44" s="53"/>
      <c r="U44" s="53"/>
      <c r="V44" s="54"/>
    </row>
    <row r="45" spans="2:22" x14ac:dyDescent="0.25">
      <c r="C45" s="38" t="s">
        <v>254</v>
      </c>
      <c r="D45" s="88"/>
      <c r="E45" s="88"/>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C33" sqref="C33"/>
    </sheetView>
  </sheetViews>
  <sheetFormatPr defaultRowHeight="15" x14ac:dyDescent="0.25"/>
  <cols>
    <col min="2" max="2" width="27.42578125" customWidth="1"/>
    <col min="3" max="3" width="43.7109375" bestFit="1"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5" t="s">
        <v>145</v>
      </c>
    </row>
    <row r="31" spans="2:3" x14ac:dyDescent="0.25">
      <c r="B31" t="s">
        <v>14</v>
      </c>
      <c r="C31" s="37" t="s">
        <v>146</v>
      </c>
    </row>
    <row r="32" spans="2:3" x14ac:dyDescent="0.25">
      <c r="B32" t="s">
        <v>12</v>
      </c>
      <c r="C32" s="76">
        <v>45114</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7"/>
  <sheetViews>
    <sheetView zoomScale="85" zoomScaleNormal="85" workbookViewId="0">
      <selection activeCell="AM14" sqref="AM14"/>
    </sheetView>
  </sheetViews>
  <sheetFormatPr defaultRowHeight="15" x14ac:dyDescent="0.25"/>
  <cols>
    <col min="2" max="2" width="36.28515625" customWidth="1"/>
    <col min="3" max="3" width="17.28515625" customWidth="1"/>
    <col min="4" max="4" width="18" customWidth="1"/>
    <col min="7" max="7" width="15.5703125" customWidth="1"/>
    <col min="8" max="8" width="14.28515625" bestFit="1" customWidth="1"/>
    <col min="9" max="9" width="14.28515625" customWidth="1"/>
    <col min="10" max="10" width="11.7109375" bestFit="1" customWidth="1"/>
    <col min="11" max="11" width="11.7109375" customWidth="1"/>
    <col min="12" max="12" width="18.28515625" bestFit="1" customWidth="1"/>
    <col min="13" max="13" width="15.28515625" bestFit="1" customWidth="1"/>
    <col min="14" max="14" width="36" customWidth="1"/>
    <col min="15" max="15" width="24.42578125" customWidth="1"/>
    <col min="16" max="16" width="14.28515625" bestFit="1" customWidth="1"/>
    <col min="17" max="17" width="15.28515625" bestFit="1" customWidth="1"/>
    <col min="18" max="18" width="16.85546875" customWidth="1"/>
    <col min="19" max="19" width="19.7109375" bestFit="1" customWidth="1"/>
    <col min="20" max="20" width="21.42578125" bestFit="1" customWidth="1"/>
    <col min="21" max="21" width="13.85546875" bestFit="1" customWidth="1"/>
    <col min="22" max="22" width="12.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85546875" bestFit="1" customWidth="1"/>
    <col min="29" max="29" width="10.5703125" customWidth="1"/>
    <col min="30" max="30" width="12.5703125" bestFit="1" customWidth="1"/>
    <col min="31" max="36" width="10.5703125" customWidth="1"/>
    <col min="37" max="37" width="11.5703125" bestFit="1" customWidth="1"/>
    <col min="38" max="38" width="1.7109375" customWidth="1"/>
    <col min="39" max="39" width="15.28515625" bestFit="1" customWidth="1"/>
    <col min="40" max="40" width="12.5703125" bestFit="1" customWidth="1"/>
    <col min="41" max="41" width="13.28515625" customWidth="1"/>
    <col min="42" max="44" width="12.5703125" bestFit="1" customWidth="1"/>
  </cols>
  <sheetData>
    <row r="2" spans="2:45" ht="15.75" x14ac:dyDescent="0.25">
      <c r="B2" s="6" t="s">
        <v>18</v>
      </c>
    </row>
    <row r="4" spans="2:45" x14ac:dyDescent="0.25">
      <c r="B4" t="s">
        <v>19</v>
      </c>
      <c r="P4" s="95" t="s">
        <v>411</v>
      </c>
      <c r="Q4" s="95"/>
    </row>
    <row r="5" spans="2:45" x14ac:dyDescent="0.25">
      <c r="B5" s="1" t="s">
        <v>20</v>
      </c>
    </row>
    <row r="6" spans="2:45" x14ac:dyDescent="0.25">
      <c r="AB6" t="s">
        <v>361</v>
      </c>
      <c r="AD6" t="s">
        <v>361</v>
      </c>
      <c r="AF6" t="s">
        <v>361</v>
      </c>
      <c r="AG6" t="s">
        <v>361</v>
      </c>
      <c r="AI6" t="s">
        <v>361</v>
      </c>
      <c r="AK6" t="s">
        <v>361</v>
      </c>
      <c r="AP6" t="s">
        <v>361</v>
      </c>
      <c r="AQ6" t="s">
        <v>361</v>
      </c>
      <c r="AR6" t="s">
        <v>361</v>
      </c>
    </row>
    <row r="7" spans="2:45" x14ac:dyDescent="0.25">
      <c r="H7" s="64"/>
      <c r="I7" s="64"/>
      <c r="M7" s="148" t="s">
        <v>426</v>
      </c>
      <c r="N7" s="149"/>
      <c r="O7" s="148" t="s">
        <v>361</v>
      </c>
      <c r="P7" s="149"/>
      <c r="W7" s="16" t="s">
        <v>78</v>
      </c>
      <c r="X7" s="16" t="s">
        <v>78</v>
      </c>
      <c r="Y7" s="16" t="s">
        <v>78</v>
      </c>
      <c r="Z7" s="16" t="s">
        <v>372</v>
      </c>
      <c r="AA7" s="16" t="s">
        <v>372</v>
      </c>
      <c r="AB7" s="16" t="s">
        <v>78</v>
      </c>
      <c r="AC7" s="16"/>
      <c r="AD7" s="16" t="s">
        <v>78</v>
      </c>
      <c r="AE7" s="16"/>
      <c r="AF7" s="16" t="s">
        <v>78</v>
      </c>
      <c r="AG7" s="16" t="s">
        <v>372</v>
      </c>
      <c r="AI7" s="16" t="s">
        <v>372</v>
      </c>
      <c r="AJ7" s="16"/>
      <c r="AK7" s="16" t="s">
        <v>372</v>
      </c>
      <c r="AM7" t="s">
        <v>352</v>
      </c>
      <c r="AN7" t="s">
        <v>352</v>
      </c>
      <c r="AO7" t="s">
        <v>352</v>
      </c>
      <c r="AP7" t="s">
        <v>352</v>
      </c>
      <c r="AQ7" t="s">
        <v>352</v>
      </c>
      <c r="AR7" t="s">
        <v>352</v>
      </c>
    </row>
    <row r="8" spans="2:45" ht="15.75" thickBot="1" x14ac:dyDescent="0.3">
      <c r="C8" s="9" t="s">
        <v>29</v>
      </c>
      <c r="D8" s="9" t="s">
        <v>28</v>
      </c>
      <c r="G8" s="3" t="s">
        <v>427</v>
      </c>
      <c r="H8" s="3" t="s">
        <v>352</v>
      </c>
      <c r="I8" s="3" t="s">
        <v>423</v>
      </c>
      <c r="J8" s="3" t="s">
        <v>424</v>
      </c>
      <c r="K8" s="3" t="s">
        <v>425</v>
      </c>
      <c r="L8" s="92" t="s">
        <v>353</v>
      </c>
      <c r="M8" s="92" t="s">
        <v>29</v>
      </c>
      <c r="N8" s="92" t="s">
        <v>360</v>
      </c>
      <c r="O8" s="92" t="s">
        <v>29</v>
      </c>
      <c r="P8" s="92" t="s">
        <v>360</v>
      </c>
      <c r="Q8" s="106" t="s">
        <v>370</v>
      </c>
      <c r="R8" s="106" t="s">
        <v>367</v>
      </c>
      <c r="S8" s="106" t="s">
        <v>371</v>
      </c>
      <c r="T8" s="3" t="s">
        <v>368</v>
      </c>
      <c r="U8" s="3" t="s">
        <v>369</v>
      </c>
      <c r="V8" s="3"/>
      <c r="W8" s="107" t="s">
        <v>80</v>
      </c>
      <c r="X8" s="107" t="s">
        <v>81</v>
      </c>
      <c r="Y8" s="107" t="s">
        <v>83</v>
      </c>
      <c r="Z8" s="107" t="s">
        <v>80</v>
      </c>
      <c r="AA8" s="107" t="s">
        <v>83</v>
      </c>
      <c r="AB8" s="107" t="s">
        <v>80</v>
      </c>
      <c r="AC8" s="107"/>
      <c r="AD8" s="107" t="s">
        <v>81</v>
      </c>
      <c r="AE8" s="107"/>
      <c r="AF8" s="107" t="s">
        <v>83</v>
      </c>
      <c r="AG8" s="107" t="s">
        <v>80</v>
      </c>
      <c r="AH8" s="107"/>
      <c r="AI8" s="107" t="s">
        <v>81</v>
      </c>
      <c r="AJ8" s="107"/>
      <c r="AK8" s="107" t="s">
        <v>83</v>
      </c>
      <c r="AL8" s="107"/>
      <c r="AM8" s="107" t="s">
        <v>428</v>
      </c>
      <c r="AN8" s="107" t="s">
        <v>429</v>
      </c>
      <c r="AO8" s="107" t="s">
        <v>430</v>
      </c>
      <c r="AP8" s="107" t="s">
        <v>428</v>
      </c>
      <c r="AQ8" s="107" t="s">
        <v>429</v>
      </c>
      <c r="AR8" s="107" t="s">
        <v>430</v>
      </c>
      <c r="AS8" s="3"/>
    </row>
    <row r="9" spans="2:45" ht="15.75" thickTop="1" x14ac:dyDescent="0.25">
      <c r="B9" s="8" t="s">
        <v>21</v>
      </c>
      <c r="C9" s="77"/>
      <c r="D9" s="77"/>
      <c r="G9" s="4" t="s">
        <v>354</v>
      </c>
      <c r="H9" s="108">
        <f>[2]USG!$G$41</f>
        <v>44789585.812999994</v>
      </c>
      <c r="I9" s="108">
        <f>[2]USG!$G$42</f>
        <v>961397.9</v>
      </c>
      <c r="J9" s="108">
        <f>[2]USG!$G$38</f>
        <v>449448.15</v>
      </c>
      <c r="K9" s="108">
        <f>[2]USG!$G$43</f>
        <v>0</v>
      </c>
      <c r="L9" s="108">
        <f>[2]USG!$G$39</f>
        <v>19575.12</v>
      </c>
      <c r="M9" s="109">
        <f>H9+J9+L9</f>
        <v>45258609.082999989</v>
      </c>
      <c r="N9" s="109">
        <f>H9</f>
        <v>44789585.812999994</v>
      </c>
      <c r="O9" s="110">
        <f>ROUND(M9,-3)</f>
        <v>45259000</v>
      </c>
      <c r="P9" s="110">
        <f>ROUND(N9,-3)</f>
        <v>44790000</v>
      </c>
      <c r="Q9" s="109">
        <f>H9-SUM(S9,T9,U9)+L9</f>
        <v>43847763.032999992</v>
      </c>
      <c r="R9" s="110">
        <f>I9+J9+U9+K9</f>
        <v>1410846.05</v>
      </c>
      <c r="S9" s="110">
        <f>R9-U9-J9</f>
        <v>961397.9</v>
      </c>
      <c r="T9" s="111">
        <f>[2]USG!$G$46</f>
        <v>0</v>
      </c>
      <c r="U9" s="112">
        <f>[2]USG!$G$37</f>
        <v>0</v>
      </c>
      <c r="V9" s="4"/>
      <c r="W9" s="113">
        <f>SUM(S9:T9,J9)</f>
        <v>1410846.05</v>
      </c>
      <c r="X9" s="113">
        <f t="shared" ref="X9:X11" si="0">Q9</f>
        <v>43847763.032999992</v>
      </c>
      <c r="Y9" s="113">
        <f>U9</f>
        <v>0</v>
      </c>
      <c r="Z9" s="113">
        <f>L9</f>
        <v>19575.12</v>
      </c>
      <c r="AA9" s="113">
        <f>J9</f>
        <v>449448.15</v>
      </c>
      <c r="AB9" s="113">
        <f t="shared" ref="AB9:AB11" si="1">ROUND(W9,-3)</f>
        <v>1411000</v>
      </c>
      <c r="AC9" s="113"/>
      <c r="AD9" s="113">
        <f t="shared" ref="AD9:AD11" si="2">ROUND(X9,-3)</f>
        <v>43848000</v>
      </c>
      <c r="AE9" s="113"/>
      <c r="AF9" s="113">
        <f t="shared" ref="AF9:AF11" si="3">ROUND(Y9,-3)</f>
        <v>0</v>
      </c>
      <c r="AG9" s="113">
        <f t="shared" ref="AG9:AG11" si="4">ROUND(Z9,-3)</f>
        <v>20000</v>
      </c>
      <c r="AH9" s="4"/>
      <c r="AI9" s="109">
        <v>0</v>
      </c>
      <c r="AJ9" s="109"/>
      <c r="AK9" s="110">
        <f>ROUND(AA9,-3)</f>
        <v>449000</v>
      </c>
      <c r="AL9" s="4"/>
      <c r="AM9" s="110">
        <v>69320829.553000003</v>
      </c>
      <c r="AN9" s="110">
        <v>44060169.343000002</v>
      </c>
      <c r="AO9" s="110">
        <v>44304868.572999999</v>
      </c>
      <c r="AP9" s="110">
        <f>ROUND(AM9,-3)</f>
        <v>69321000</v>
      </c>
      <c r="AQ9" s="110">
        <f t="shared" ref="AQ9:AQ11" si="5">ROUND(AN9,-3)</f>
        <v>44060000</v>
      </c>
      <c r="AR9" s="110">
        <f t="shared" ref="AR9:AR11" si="6">ROUND(AO9,-3)</f>
        <v>44305000</v>
      </c>
      <c r="AS9" s="4" t="s">
        <v>354</v>
      </c>
    </row>
    <row r="10" spans="2:45" x14ac:dyDescent="0.25">
      <c r="B10" s="8" t="s">
        <v>22</v>
      </c>
      <c r="C10" s="77">
        <f>O19</f>
        <v>2050702000</v>
      </c>
      <c r="D10" s="77">
        <f>P19</f>
        <v>2020175000</v>
      </c>
      <c r="G10" t="s">
        <v>355</v>
      </c>
      <c r="H10" s="90">
        <f>'[3]FIHI (PBC M)'!$G$50</f>
        <v>576011289.8944999</v>
      </c>
      <c r="I10" s="90">
        <f>'[3]FIHI (PBC M)'!$G$51</f>
        <v>30166689.289999999</v>
      </c>
      <c r="J10" s="90">
        <f>'[3]FIHI (PBC M)'!$G$47</f>
        <v>5287007.3483000007</v>
      </c>
      <c r="K10" s="90">
        <f>'[3]FIHI (PBC M)'!$G$52</f>
        <v>0</v>
      </c>
      <c r="L10" s="90">
        <f>'[3]FIHI (PBC M)'!$G$48</f>
        <v>61796.590000000011</v>
      </c>
      <c r="M10" s="14">
        <f t="shared" ref="M10:M18" si="7">H10+J10+L10</f>
        <v>581360093.83279991</v>
      </c>
      <c r="N10" s="14">
        <f t="shared" ref="N10:N18" si="8">H10</f>
        <v>576011289.8944999</v>
      </c>
      <c r="O10" s="63">
        <f t="shared" ref="O10:O11" si="9">ROUND(M10,-3)</f>
        <v>581360000</v>
      </c>
      <c r="P10" s="63">
        <f t="shared" ref="P10:P11" si="10">ROUND(N10,-3)</f>
        <v>576011000</v>
      </c>
      <c r="Q10" s="14">
        <f t="shared" ref="Q10:Q11" si="11">H10-SUM(S10,T10,U10)+L10</f>
        <v>545890891.68449998</v>
      </c>
      <c r="R10" s="63">
        <f t="shared" ref="R10:R18" si="12">I10+J10+U10+K10</f>
        <v>35469202.1483</v>
      </c>
      <c r="S10" s="63">
        <f t="shared" ref="S10:S11" si="13">R10-U10-J10</f>
        <v>30166689.289999999</v>
      </c>
      <c r="T10" s="102">
        <f>'[3]FIHI (PBC M)'!$G$55</f>
        <v>0</v>
      </c>
      <c r="U10" s="103">
        <f>'[3]FIHI (PBC M)'!$G$46</f>
        <v>15505.51</v>
      </c>
      <c r="W10" s="64">
        <f t="shared" ref="W10:W18" si="14">SUM(S10:T10,J10)</f>
        <v>35453696.638300002</v>
      </c>
      <c r="X10" s="64">
        <f t="shared" si="0"/>
        <v>545890891.68449998</v>
      </c>
      <c r="Y10" s="64">
        <f t="shared" ref="Y10:Y11" si="15">U10</f>
        <v>15505.51</v>
      </c>
      <c r="Z10" s="64">
        <f t="shared" ref="Z10:Z18" si="16">L10</f>
        <v>61796.590000000011</v>
      </c>
      <c r="AA10" s="64">
        <f t="shared" ref="AA10:AA18" si="17">J10</f>
        <v>5287007.3483000007</v>
      </c>
      <c r="AB10" s="64">
        <f t="shared" si="1"/>
        <v>35454000</v>
      </c>
      <c r="AC10" s="64"/>
      <c r="AD10" s="64">
        <f>ROUND(X10,-3)</f>
        <v>545891000</v>
      </c>
      <c r="AE10" s="64"/>
      <c r="AF10" s="64">
        <f t="shared" si="3"/>
        <v>16000</v>
      </c>
      <c r="AG10" s="64">
        <f>ROUND(Z10,-3)</f>
        <v>62000</v>
      </c>
      <c r="AI10" s="14">
        <v>0</v>
      </c>
      <c r="AJ10" s="14"/>
      <c r="AK10" s="63">
        <f t="shared" ref="AK10:AK18" si="18">ROUND(AA10,-3)</f>
        <v>5287000</v>
      </c>
      <c r="AM10" s="63">
        <v>745640751.84640002</v>
      </c>
      <c r="AN10" s="63">
        <v>571456059.06640005</v>
      </c>
      <c r="AO10" s="63">
        <v>543384167.09640002</v>
      </c>
      <c r="AP10" s="63">
        <f t="shared" ref="AP10:AP11" si="19">ROUND(AM10,-3)</f>
        <v>745641000</v>
      </c>
      <c r="AQ10" s="63">
        <f t="shared" si="5"/>
        <v>571456000</v>
      </c>
      <c r="AR10" s="63">
        <f t="shared" si="6"/>
        <v>543384000</v>
      </c>
      <c r="AS10" t="s">
        <v>355</v>
      </c>
    </row>
    <row r="11" spans="2:45" x14ac:dyDescent="0.25">
      <c r="B11" s="8" t="s">
        <v>23</v>
      </c>
      <c r="C11" s="77">
        <v>0</v>
      </c>
      <c r="D11" s="77">
        <v>0</v>
      </c>
      <c r="G11" t="s">
        <v>356</v>
      </c>
      <c r="H11" s="90">
        <f>'[3]FIHI (PBC C1)'!$G$50</f>
        <v>75099265.550000012</v>
      </c>
      <c r="I11" s="90">
        <f>'[3]FIHI (PBC C1)'!$G$51</f>
        <v>3299947.2399999998</v>
      </c>
      <c r="J11" s="90">
        <f>'[3]FIHI (PBC C1)'!$G$47</f>
        <v>616534.53560000006</v>
      </c>
      <c r="K11" s="90">
        <f>'[3]FIHI (PBC C1)'!$G$52</f>
        <v>0</v>
      </c>
      <c r="L11" s="90">
        <f>'[3]FIHI (PBC C1)'!$G$48</f>
        <v>8217.6</v>
      </c>
      <c r="M11" s="14">
        <f t="shared" si="7"/>
        <v>75724017.685600013</v>
      </c>
      <c r="N11" s="14">
        <f t="shared" si="8"/>
        <v>75099265.550000012</v>
      </c>
      <c r="O11" s="63">
        <f t="shared" si="9"/>
        <v>75724000</v>
      </c>
      <c r="P11" s="63">
        <f t="shared" si="10"/>
        <v>75099000</v>
      </c>
      <c r="Q11" s="14">
        <f t="shared" si="11"/>
        <v>71805791.420000002</v>
      </c>
      <c r="R11" s="63">
        <f t="shared" si="12"/>
        <v>3918226.2656</v>
      </c>
      <c r="S11" s="63">
        <f t="shared" si="13"/>
        <v>3299947.2399999998</v>
      </c>
      <c r="T11" s="102">
        <f>'[3]FIHI (PBC C1)'!$G$55</f>
        <v>0</v>
      </c>
      <c r="U11" s="103">
        <f>'[3]FIHI (PBC C1)'!$G$46</f>
        <v>1744.49</v>
      </c>
      <c r="W11" s="64">
        <f t="shared" si="14"/>
        <v>3916481.7755999998</v>
      </c>
      <c r="X11" s="64">
        <f t="shared" si="0"/>
        <v>71805791.420000002</v>
      </c>
      <c r="Y11" s="64">
        <f t="shared" si="15"/>
        <v>1744.49</v>
      </c>
      <c r="Z11" s="64">
        <f t="shared" si="16"/>
        <v>8217.6</v>
      </c>
      <c r="AA11" s="64">
        <f t="shared" si="17"/>
        <v>616534.53560000006</v>
      </c>
      <c r="AB11" s="64">
        <f t="shared" si="1"/>
        <v>3916000</v>
      </c>
      <c r="AC11" s="64"/>
      <c r="AD11" s="64">
        <f t="shared" si="2"/>
        <v>71806000</v>
      </c>
      <c r="AE11" s="64"/>
      <c r="AF11" s="64">
        <f t="shared" si="3"/>
        <v>2000</v>
      </c>
      <c r="AG11" s="64">
        <f t="shared" si="4"/>
        <v>8000</v>
      </c>
      <c r="AI11" s="14">
        <v>0</v>
      </c>
      <c r="AJ11" s="14"/>
      <c r="AK11" s="63">
        <f t="shared" si="18"/>
        <v>617000</v>
      </c>
      <c r="AM11" s="63">
        <v>72611477.359999999</v>
      </c>
      <c r="AN11" s="63">
        <v>72858802.230000004</v>
      </c>
      <c r="AO11" s="63">
        <v>73148839.870000005</v>
      </c>
      <c r="AP11" s="63">
        <f t="shared" si="19"/>
        <v>72611000</v>
      </c>
      <c r="AQ11" s="63">
        <f t="shared" si="5"/>
        <v>72859000</v>
      </c>
      <c r="AR11" s="63">
        <f t="shared" si="6"/>
        <v>73149000</v>
      </c>
      <c r="AS11" t="s">
        <v>356</v>
      </c>
    </row>
    <row r="12" spans="2:45" x14ac:dyDescent="0.25">
      <c r="B12" s="8" t="s">
        <v>24</v>
      </c>
      <c r="C12" s="77">
        <v>0</v>
      </c>
      <c r="D12" s="77">
        <v>0</v>
      </c>
      <c r="G12" t="s">
        <v>359</v>
      </c>
      <c r="H12" s="90">
        <f>'[3]FIHI (PBC MIG)'!$G$50</f>
        <v>501553825.13000005</v>
      </c>
      <c r="I12" s="90">
        <f>'[3]FIHI (PBC MIG)'!$G$51</f>
        <v>5608700.5</v>
      </c>
      <c r="J12" s="90">
        <f>'[3]FIHI (PBC MIG)'!$G$47</f>
        <v>3164632.7022000002</v>
      </c>
      <c r="K12" s="90">
        <f>'[3]FIHI (PBC MIG)'!$G$52</f>
        <v>0</v>
      </c>
      <c r="L12" s="90">
        <f>'[3]FIHI (PBC MIG)'!$G$48</f>
        <v>61349.469999999994</v>
      </c>
      <c r="M12" s="14">
        <f>H12+J12+L12</f>
        <v>504779807.30220008</v>
      </c>
      <c r="N12" s="14">
        <f>H12</f>
        <v>501553825.13000005</v>
      </c>
      <c r="O12" s="63">
        <f t="shared" ref="O12:P15" si="20">ROUND(M12,-3)</f>
        <v>504780000</v>
      </c>
      <c r="P12" s="63">
        <f t="shared" si="20"/>
        <v>501554000</v>
      </c>
      <c r="Q12" s="14">
        <f>H12-SUM(S12,T12,U12)+L12</f>
        <v>496000724.10000008</v>
      </c>
      <c r="R12" s="63">
        <f>I12+J12+U12+K12</f>
        <v>8779083.2021999992</v>
      </c>
      <c r="S12" s="63">
        <f>R12-U12-J12</f>
        <v>5608700.4999999991</v>
      </c>
      <c r="T12" s="102">
        <f>'[3]FIHI (PBC MIG)'!$G$55</f>
        <v>0</v>
      </c>
      <c r="U12" s="103">
        <f>'[3]FIHI (PBC MIG)'!$G$46</f>
        <v>5750</v>
      </c>
      <c r="W12" s="64">
        <f>SUM(S12:T12,J12)</f>
        <v>8773333.2021999992</v>
      </c>
      <c r="X12" s="64">
        <f>Q12</f>
        <v>496000724.10000008</v>
      </c>
      <c r="Y12" s="64">
        <f>U12</f>
        <v>5750</v>
      </c>
      <c r="Z12" s="64">
        <f>L12</f>
        <v>61349.469999999994</v>
      </c>
      <c r="AA12" s="64">
        <f>J12</f>
        <v>3164632.7022000002</v>
      </c>
      <c r="AB12" s="64">
        <f>ROUND(W12,-3)</f>
        <v>8773000</v>
      </c>
      <c r="AC12" s="64"/>
      <c r="AD12" s="64">
        <f>ROUND(X12,-3)</f>
        <v>496001000</v>
      </c>
      <c r="AE12" s="64"/>
      <c r="AF12" s="64">
        <f t="shared" ref="AF12:AG14" si="21">ROUND(Y12,-3)</f>
        <v>6000</v>
      </c>
      <c r="AG12" s="64">
        <f t="shared" si="21"/>
        <v>61000</v>
      </c>
      <c r="AI12" s="14">
        <v>0</v>
      </c>
      <c r="AJ12" s="14"/>
      <c r="AK12" s="63">
        <f>ROUND(AA12,-3)</f>
        <v>3165000</v>
      </c>
      <c r="AM12" s="63">
        <v>226656709.75839999</v>
      </c>
      <c r="AN12" s="63">
        <v>206972972.33840001</v>
      </c>
      <c r="AO12" s="63">
        <v>207447235.4384</v>
      </c>
      <c r="AP12" s="63">
        <f t="shared" ref="AP12:AR15" si="22">ROUND(AM12,-3)</f>
        <v>226657000</v>
      </c>
      <c r="AQ12" s="63">
        <f t="shared" si="22"/>
        <v>206973000</v>
      </c>
      <c r="AR12" s="63">
        <f t="shared" si="22"/>
        <v>207447000</v>
      </c>
      <c r="AS12" t="s">
        <v>359</v>
      </c>
    </row>
    <row r="13" spans="2:45" x14ac:dyDescent="0.25">
      <c r="B13" s="8" t="s">
        <v>25</v>
      </c>
      <c r="C13" s="77">
        <v>0</v>
      </c>
      <c r="D13" s="77">
        <v>0</v>
      </c>
      <c r="G13" t="s">
        <v>357</v>
      </c>
      <c r="H13" s="90">
        <f>'[3]FIHI (PBC Q1)'!$G$50</f>
        <v>365858609.21000004</v>
      </c>
      <c r="I13" s="90">
        <f>'[3]FIHI (PBC Q1)'!$G$51</f>
        <v>32689274.259999998</v>
      </c>
      <c r="J13" s="90">
        <f>'[3]FIHI (PBC Q1)'!$G$47</f>
        <v>4488060.8504000017</v>
      </c>
      <c r="K13" s="90">
        <f>'[3]FIHI (PBC Q1)'!$G$52</f>
        <v>0</v>
      </c>
      <c r="L13" s="90">
        <f>'[3]FIHI (PBC Q1)'!$G$48</f>
        <v>256064.28999999998</v>
      </c>
      <c r="M13" s="14">
        <f>H13+J13+L13</f>
        <v>370602734.35040009</v>
      </c>
      <c r="N13" s="14">
        <f>H13</f>
        <v>365858609.21000004</v>
      </c>
      <c r="O13" s="63">
        <f t="shared" si="20"/>
        <v>370603000</v>
      </c>
      <c r="P13" s="63">
        <f t="shared" si="20"/>
        <v>365859000</v>
      </c>
      <c r="Q13" s="14">
        <f>H13-SUM(S13,T13,U13)+L13</f>
        <v>333425399.24000007</v>
      </c>
      <c r="R13" s="63">
        <f>I13+J13+U13+K13</f>
        <v>37177335.110399999</v>
      </c>
      <c r="S13" s="63">
        <f>R13-U13-J13</f>
        <v>32689274.259999998</v>
      </c>
      <c r="T13" s="102">
        <f>'[3]FIHI (PBC Q1)'!$G$55</f>
        <v>0</v>
      </c>
      <c r="U13" s="103">
        <f>'[3]FIHI (PBC Q1)'!$G$46</f>
        <v>0</v>
      </c>
      <c r="V13" s="15"/>
      <c r="W13" s="64">
        <f>SUM(S13:T13,J13)</f>
        <v>37177335.110399999</v>
      </c>
      <c r="X13" s="64">
        <f>Q13</f>
        <v>333425399.24000007</v>
      </c>
      <c r="Y13" s="64">
        <f>U13</f>
        <v>0</v>
      </c>
      <c r="Z13" s="64">
        <f>L13</f>
        <v>256064.28999999998</v>
      </c>
      <c r="AA13" s="64">
        <f>J13</f>
        <v>4488060.8504000017</v>
      </c>
      <c r="AB13" s="64">
        <f>ROUND(W13,-3)</f>
        <v>37177000</v>
      </c>
      <c r="AC13" s="64"/>
      <c r="AD13" s="64">
        <f>ROUND(X13,-3)</f>
        <v>333425000</v>
      </c>
      <c r="AE13" s="64"/>
      <c r="AF13" s="64">
        <f t="shared" si="21"/>
        <v>0</v>
      </c>
      <c r="AG13" s="64">
        <f t="shared" si="21"/>
        <v>256000</v>
      </c>
      <c r="AI13" s="14">
        <v>0</v>
      </c>
      <c r="AJ13" s="14"/>
      <c r="AK13" s="63">
        <f>ROUND(AA13,-3)</f>
        <v>4488000</v>
      </c>
      <c r="AM13" s="63">
        <v>482583335.29790002</v>
      </c>
      <c r="AN13" s="63">
        <v>484389886.55790001</v>
      </c>
      <c r="AO13" s="63">
        <v>581115179.70790005</v>
      </c>
      <c r="AP13" s="63">
        <f t="shared" si="22"/>
        <v>482583000</v>
      </c>
      <c r="AQ13" s="63">
        <f t="shared" si="22"/>
        <v>484390000</v>
      </c>
      <c r="AR13" s="63">
        <f t="shared" si="22"/>
        <v>581115000</v>
      </c>
      <c r="AS13" t="s">
        <v>357</v>
      </c>
    </row>
    <row r="14" spans="2:45" x14ac:dyDescent="0.25">
      <c r="B14" s="8" t="s">
        <v>26</v>
      </c>
      <c r="C14" s="77">
        <v>0</v>
      </c>
      <c r="D14" s="77">
        <v>0</v>
      </c>
      <c r="G14" t="s">
        <v>402</v>
      </c>
      <c r="H14" s="90">
        <f>'[3]FIHI (PBC QX)'!$G$50</f>
        <v>223625189.35509998</v>
      </c>
      <c r="I14" s="90">
        <f>'[3]FIHI (PBC QX)'!$G$51</f>
        <v>1745994.1199999999</v>
      </c>
      <c r="J14" s="90">
        <f>'[3]FIHI (PBC QX)'!$G$47</f>
        <v>4789194.2201000005</v>
      </c>
      <c r="K14" s="90">
        <f>'[3]FIHI (PBC QX)'!$G$52</f>
        <v>0</v>
      </c>
      <c r="L14" s="90">
        <f>'[3]FIHI (PBC QX)'!$G$48</f>
        <v>177444.86</v>
      </c>
      <c r="M14" s="14">
        <f>H14+J14+L14</f>
        <v>228591828.43519998</v>
      </c>
      <c r="N14" s="14">
        <f>H14</f>
        <v>223625189.35509998</v>
      </c>
      <c r="O14" s="63">
        <f t="shared" si="20"/>
        <v>228592000</v>
      </c>
      <c r="P14" s="63">
        <f t="shared" si="20"/>
        <v>223625000</v>
      </c>
      <c r="Q14" s="14">
        <f>H14-SUM(S14,T14,U14)+L14</f>
        <v>222056640.09509999</v>
      </c>
      <c r="R14" s="63">
        <f>I14+J14+U14+K14</f>
        <v>6535188.3401000006</v>
      </c>
      <c r="S14" s="63">
        <f>R14-U14-J14</f>
        <v>1745994.12</v>
      </c>
      <c r="T14" s="102">
        <f>'[3]FIHI (PBC QX)'!$G$55</f>
        <v>0</v>
      </c>
      <c r="U14" s="103">
        <f>'[3]FIHI (PBC QX)'!$G$46</f>
        <v>0</v>
      </c>
      <c r="W14" s="64">
        <f>SUM(S14:T14,J14)</f>
        <v>6535188.3401000006</v>
      </c>
      <c r="X14" s="64">
        <f>Q14</f>
        <v>222056640.09509999</v>
      </c>
      <c r="Y14" s="64">
        <f>U14</f>
        <v>0</v>
      </c>
      <c r="Z14" s="64">
        <f>L14</f>
        <v>177444.86</v>
      </c>
      <c r="AA14" s="64">
        <f>J14</f>
        <v>4789194.2201000005</v>
      </c>
      <c r="AB14" s="64">
        <f>ROUND(W14,-3)</f>
        <v>6535000</v>
      </c>
      <c r="AC14" s="64"/>
      <c r="AD14" s="64">
        <f>ROUND(X14,-3)</f>
        <v>222057000</v>
      </c>
      <c r="AE14" s="64"/>
      <c r="AF14" s="64">
        <f t="shared" si="21"/>
        <v>0</v>
      </c>
      <c r="AG14" s="64">
        <f t="shared" si="21"/>
        <v>177000</v>
      </c>
      <c r="AI14" s="14">
        <v>0</v>
      </c>
      <c r="AJ14" s="14"/>
      <c r="AK14" s="63">
        <f>ROUND(AA14,-3)</f>
        <v>4789000</v>
      </c>
      <c r="AM14" s="63">
        <v>232010621.96000001</v>
      </c>
      <c r="AN14" s="63">
        <v>234421102.27000001</v>
      </c>
      <c r="AO14" s="63">
        <v>245134935.56510001</v>
      </c>
      <c r="AP14" s="63">
        <f t="shared" si="22"/>
        <v>232011000</v>
      </c>
      <c r="AQ14" s="63">
        <f t="shared" si="22"/>
        <v>234421000</v>
      </c>
      <c r="AR14" s="63">
        <f t="shared" si="22"/>
        <v>245135000</v>
      </c>
      <c r="AS14" t="s">
        <v>402</v>
      </c>
    </row>
    <row r="15" spans="2:45" x14ac:dyDescent="0.25">
      <c r="B15" s="8" t="s">
        <v>27</v>
      </c>
      <c r="C15" s="77"/>
      <c r="D15" s="77"/>
      <c r="G15" t="s">
        <v>413</v>
      </c>
      <c r="H15" s="90">
        <f>'[3]FIHI (PBC Q364)'!$G$50</f>
        <v>233236983.63999999</v>
      </c>
      <c r="I15" s="90">
        <f>'[3]FIHI (PBC Q364)'!$G$51</f>
        <v>1319365.4099999999</v>
      </c>
      <c r="J15" s="90">
        <f>'[3]FIHI (PBC Q364)'!$G$47</f>
        <v>10850157.5854</v>
      </c>
      <c r="K15" s="90">
        <f>'[3]FIHI (PBC Q364)'!$G$52</f>
        <v>0</v>
      </c>
      <c r="L15" s="90">
        <f>'[3]FIHI (PBC Q364)'!$G$48</f>
        <v>203737.72</v>
      </c>
      <c r="M15" s="14">
        <f>H15+J15+L15</f>
        <v>244290878.94539997</v>
      </c>
      <c r="N15" s="14">
        <f>H15</f>
        <v>233236983.63999999</v>
      </c>
      <c r="O15" s="63">
        <f t="shared" si="20"/>
        <v>244291000</v>
      </c>
      <c r="P15" s="63">
        <f t="shared" si="20"/>
        <v>233237000</v>
      </c>
      <c r="Q15" s="14">
        <f>H15-SUM(S15,T15,U15)+L15</f>
        <v>232121355.94999999</v>
      </c>
      <c r="R15" s="63">
        <f>I15+J15+U15+K15</f>
        <v>12169522.9954</v>
      </c>
      <c r="S15" s="63">
        <f>R15-U15-J15</f>
        <v>1319365.4100000001</v>
      </c>
      <c r="T15" s="102">
        <f>'[3]FIHI (PBC Q364)'!$G$55</f>
        <v>0</v>
      </c>
      <c r="U15" s="103">
        <f>'[3]FIHI (PBC Q364)'!$G$46</f>
        <v>0</v>
      </c>
      <c r="W15" s="64">
        <f>SUM(S15:T15,J15)</f>
        <v>12169522.9954</v>
      </c>
      <c r="X15" s="64">
        <f t="shared" ref="X15" si="23">Q15</f>
        <v>232121355.94999999</v>
      </c>
      <c r="Y15" s="64">
        <f t="shared" ref="Y15" si="24">U15</f>
        <v>0</v>
      </c>
      <c r="Z15" s="64">
        <f>L15</f>
        <v>203737.72</v>
      </c>
      <c r="AA15" s="64">
        <f>J15</f>
        <v>10850157.5854</v>
      </c>
      <c r="AB15" s="64">
        <f t="shared" ref="AB15" si="25">ROUND(W15,-3)</f>
        <v>12170000</v>
      </c>
      <c r="AC15" s="64"/>
      <c r="AD15" s="64">
        <f t="shared" ref="AD15" si="26">ROUND(X15,-3)</f>
        <v>232121000</v>
      </c>
      <c r="AE15" s="64"/>
      <c r="AF15" s="64">
        <f t="shared" ref="AF15" si="27">ROUND(Y15,-3)</f>
        <v>0</v>
      </c>
      <c r="AG15" s="64">
        <f t="shared" ref="AG15" si="28">ROUND(Z15,-3)</f>
        <v>204000</v>
      </c>
      <c r="AI15" s="14">
        <v>0</v>
      </c>
      <c r="AJ15" s="14"/>
      <c r="AK15" s="63">
        <f>ROUND(AA15,-3)</f>
        <v>10850000</v>
      </c>
      <c r="AM15" s="63">
        <v>90220013.060000002</v>
      </c>
      <c r="AN15" s="63">
        <v>92095692.709999993</v>
      </c>
      <c r="AO15" s="63">
        <v>92484091.819999993</v>
      </c>
      <c r="AP15" s="63">
        <f t="shared" si="22"/>
        <v>90220000</v>
      </c>
      <c r="AQ15" s="63">
        <f t="shared" si="22"/>
        <v>92096000</v>
      </c>
      <c r="AR15" s="63">
        <f t="shared" si="22"/>
        <v>92484000</v>
      </c>
      <c r="AS15" t="s">
        <v>413</v>
      </c>
    </row>
    <row r="16" spans="2:45" x14ac:dyDescent="0.25">
      <c r="B16" s="8" t="s">
        <v>30</v>
      </c>
      <c r="C16" s="77">
        <v>0</v>
      </c>
      <c r="D16" s="77">
        <v>0</v>
      </c>
      <c r="H16" s="100"/>
      <c r="I16" s="100"/>
      <c r="J16" s="100"/>
      <c r="K16" s="100"/>
      <c r="L16" s="100"/>
      <c r="M16" s="24">
        <f t="shared" ref="M16" si="29">H16+J16+L16</f>
        <v>0</v>
      </c>
      <c r="N16" s="24">
        <f t="shared" ref="N16" si="30">H16</f>
        <v>0</v>
      </c>
      <c r="O16" s="101"/>
      <c r="P16" s="101"/>
      <c r="Q16" s="24"/>
      <c r="R16" s="101">
        <f t="shared" ref="R16" si="31">I16+J16+U16+K16</f>
        <v>0</v>
      </c>
      <c r="S16" s="101"/>
      <c r="T16" s="102"/>
      <c r="U16" s="103"/>
      <c r="W16" s="64"/>
      <c r="X16" s="64"/>
      <c r="Y16" s="64"/>
      <c r="Z16" s="64">
        <f t="shared" ref="Z16" si="32">L16</f>
        <v>0</v>
      </c>
      <c r="AA16" s="64">
        <f t="shared" ref="AA16" si="33">J16</f>
        <v>0</v>
      </c>
      <c r="AB16" s="64"/>
      <c r="AC16" s="64"/>
      <c r="AD16" s="64"/>
      <c r="AE16" s="64"/>
      <c r="AF16" s="64"/>
      <c r="AG16" s="64"/>
      <c r="AI16" s="14">
        <v>0</v>
      </c>
      <c r="AJ16" s="14"/>
      <c r="AK16" s="63">
        <f t="shared" ref="AK16" si="34">ROUND(AA16,-3)</f>
        <v>0</v>
      </c>
      <c r="AM16" s="63"/>
      <c r="AN16" s="63"/>
      <c r="AO16" s="63"/>
    </row>
    <row r="17" spans="2:45" x14ac:dyDescent="0.25">
      <c r="B17" s="8"/>
      <c r="H17" s="100"/>
      <c r="I17" s="100"/>
      <c r="J17" s="100"/>
      <c r="K17" s="100"/>
      <c r="L17" s="100"/>
      <c r="M17" s="24">
        <f t="shared" si="7"/>
        <v>0</v>
      </c>
      <c r="N17" s="24">
        <f t="shared" si="8"/>
        <v>0</v>
      </c>
      <c r="O17" s="101"/>
      <c r="P17" s="101"/>
      <c r="Q17" s="24"/>
      <c r="R17" s="101">
        <f t="shared" si="12"/>
        <v>0</v>
      </c>
      <c r="S17" s="101"/>
      <c r="T17" s="102"/>
      <c r="U17" s="103"/>
      <c r="W17" s="64"/>
      <c r="X17" s="64"/>
      <c r="Y17" s="64"/>
      <c r="Z17" s="64">
        <f t="shared" si="16"/>
        <v>0</v>
      </c>
      <c r="AA17" s="64">
        <f t="shared" si="17"/>
        <v>0</v>
      </c>
      <c r="AB17" s="64"/>
      <c r="AC17" s="64"/>
      <c r="AD17" s="64"/>
      <c r="AE17" s="64"/>
      <c r="AF17" s="64"/>
      <c r="AG17" s="64"/>
      <c r="AI17" s="14">
        <v>0</v>
      </c>
      <c r="AJ17" s="14"/>
      <c r="AK17" s="63">
        <f t="shared" si="18"/>
        <v>0</v>
      </c>
      <c r="AM17" s="63"/>
      <c r="AN17" s="63"/>
      <c r="AO17" s="63"/>
    </row>
    <row r="18" spans="2:45" ht="15.75" thickBot="1" x14ac:dyDescent="0.3">
      <c r="B18" s="8"/>
      <c r="G18" s="3" t="s">
        <v>358</v>
      </c>
      <c r="H18" s="91">
        <v>0</v>
      </c>
      <c r="I18" s="91">
        <v>93032.63</v>
      </c>
      <c r="J18" s="91">
        <v>0</v>
      </c>
      <c r="K18" s="91">
        <v>0</v>
      </c>
      <c r="L18" s="91">
        <v>93032.63</v>
      </c>
      <c r="M18" s="92">
        <f t="shared" si="7"/>
        <v>93032.63</v>
      </c>
      <c r="N18" s="92">
        <f t="shared" si="8"/>
        <v>0</v>
      </c>
      <c r="O18" s="93">
        <f>ROUND(M18,-3)</f>
        <v>93000</v>
      </c>
      <c r="P18" s="93">
        <f>ROUND(N18,-3)</f>
        <v>0</v>
      </c>
      <c r="Q18" s="92">
        <f t="shared" ref="Q18" si="35">M18-SUM(L18,S18,T18,U18)</f>
        <v>0</v>
      </c>
      <c r="R18" s="93">
        <f t="shared" si="12"/>
        <v>93032.63</v>
      </c>
      <c r="S18" s="93"/>
      <c r="T18" s="104">
        <v>0</v>
      </c>
      <c r="U18" s="105">
        <v>0</v>
      </c>
      <c r="V18" s="3"/>
      <c r="W18" s="94">
        <f t="shared" si="14"/>
        <v>0</v>
      </c>
      <c r="X18" s="94">
        <f t="shared" ref="X18" si="36">Q18</f>
        <v>0</v>
      </c>
      <c r="Y18" s="94">
        <f t="shared" ref="Y18" si="37">U18</f>
        <v>0</v>
      </c>
      <c r="Z18" s="94">
        <f t="shared" si="16"/>
        <v>93032.63</v>
      </c>
      <c r="AA18" s="94">
        <f t="shared" si="17"/>
        <v>0</v>
      </c>
      <c r="AB18" s="94">
        <f t="shared" ref="AB18" si="38">ROUND(W18,-3)</f>
        <v>0</v>
      </c>
      <c r="AC18" s="94"/>
      <c r="AD18" s="94">
        <f t="shared" ref="AD18" si="39">ROUND(X18,-3)</f>
        <v>0</v>
      </c>
      <c r="AE18" s="94"/>
      <c r="AF18" s="94">
        <f t="shared" ref="AF18" si="40">ROUND(Y18,-3)</f>
        <v>0</v>
      </c>
      <c r="AG18" s="94">
        <f t="shared" ref="AG18" si="41">ROUND(Z18,-3)</f>
        <v>93000</v>
      </c>
      <c r="AH18" s="3"/>
      <c r="AI18" s="92">
        <v>0</v>
      </c>
      <c r="AJ18" s="92"/>
      <c r="AK18" s="93">
        <f t="shared" si="18"/>
        <v>0</v>
      </c>
      <c r="AL18" s="3"/>
      <c r="AM18" s="93"/>
      <c r="AN18" s="93"/>
      <c r="AO18" s="93"/>
      <c r="AP18" s="3"/>
      <c r="AQ18" s="3"/>
      <c r="AR18" s="3"/>
      <c r="AS18" s="3" t="str">
        <f>G18</f>
        <v>Prime EXP</v>
      </c>
    </row>
    <row r="19" spans="2:45" ht="15.75" thickTop="1" x14ac:dyDescent="0.25">
      <c r="C19" s="64"/>
      <c r="G19" t="s">
        <v>362</v>
      </c>
      <c r="H19" s="63">
        <f>SUM(H9:H15,H18)</f>
        <v>2020174748.5925999</v>
      </c>
      <c r="I19" s="63"/>
      <c r="J19" s="63">
        <f>SUM(J9:J15,J18)</f>
        <v>29645035.392000005</v>
      </c>
      <c r="K19" s="63"/>
      <c r="L19" s="63">
        <f>SUM(L9:L15,L18)</f>
        <v>881218.27999999991</v>
      </c>
      <c r="M19" s="63">
        <f>SUM(M9:M15,M18)</f>
        <v>2050701002.2646003</v>
      </c>
      <c r="N19" s="63">
        <f>SUM(N9:N15,N18)</f>
        <v>2020174748.5925999</v>
      </c>
      <c r="O19" s="63">
        <f>SUM(O9:O15,O18)</f>
        <v>2050702000</v>
      </c>
      <c r="P19" s="63">
        <f>SUM(P9:P15,P18)</f>
        <v>2020175000</v>
      </c>
      <c r="Q19" s="63">
        <f>SUM(Q9:Q15,Q18)</f>
        <v>1945148565.5225999</v>
      </c>
      <c r="R19" s="63">
        <f>SUM(R9:R15,R18)</f>
        <v>105552436.74199998</v>
      </c>
      <c r="S19" s="63">
        <f t="shared" ref="S19:U19" si="42">SUM(S9:S15,S18)</f>
        <v>75791368.719999999</v>
      </c>
      <c r="T19" s="63">
        <f t="shared" si="42"/>
        <v>0</v>
      </c>
      <c r="U19" s="63">
        <f t="shared" si="42"/>
        <v>23000</v>
      </c>
    </row>
    <row r="20" spans="2:45" x14ac:dyDescent="0.25">
      <c r="C20" s="64"/>
      <c r="G20" t="s">
        <v>431</v>
      </c>
      <c r="H20" s="64">
        <f>SUM(H16:H17)</f>
        <v>0</v>
      </c>
      <c r="I20" s="63"/>
      <c r="J20" s="64">
        <f>SUM(J16:J17)</f>
        <v>0</v>
      </c>
      <c r="K20" s="63"/>
      <c r="L20" s="64">
        <f>SUM(L16:L17)</f>
        <v>0</v>
      </c>
      <c r="M20" s="64">
        <f>SUM(M16:M17)</f>
        <v>0</v>
      </c>
      <c r="N20" s="64">
        <f>SUM(N16:N17)</f>
        <v>0</v>
      </c>
      <c r="O20" s="64">
        <f>SUM(O16:O17)</f>
        <v>0</v>
      </c>
      <c r="P20" s="64">
        <f>SUM(P16:P17)</f>
        <v>0</v>
      </c>
      <c r="Q20" s="64">
        <f>SUM(Q16:Q17)</f>
        <v>0</v>
      </c>
      <c r="R20" s="64">
        <f>SUM(R16:R17)</f>
        <v>0</v>
      </c>
      <c r="S20" s="64">
        <f t="shared" ref="S20:U20" si="43">SUM(S16:S17)</f>
        <v>0</v>
      </c>
      <c r="T20" s="64">
        <f t="shared" si="43"/>
        <v>0</v>
      </c>
      <c r="U20" s="64">
        <f t="shared" si="43"/>
        <v>0</v>
      </c>
    </row>
    <row r="21" spans="2:45" s="3" customFormat="1" ht="15.75" thickBot="1" x14ac:dyDescent="0.3"/>
    <row r="22" spans="2:45" ht="16.5" thickTop="1" thickBot="1" x14ac:dyDescent="0.3">
      <c r="T22" s="116" t="s">
        <v>433</v>
      </c>
      <c r="U22" s="117">
        <v>646536211.39239645</v>
      </c>
      <c r="V22" s="115">
        <v>646537000</v>
      </c>
    </row>
    <row r="23" spans="2:45" x14ac:dyDescent="0.25">
      <c r="R23" s="114" t="s">
        <v>382</v>
      </c>
      <c r="S23" s="115">
        <v>269869.83</v>
      </c>
      <c r="T23" s="120" t="s">
        <v>434</v>
      </c>
      <c r="U23" s="121">
        <v>0.41767483513171061</v>
      </c>
      <c r="V23" s="122">
        <v>0.41767483513171061</v>
      </c>
    </row>
    <row r="24" spans="2:45" ht="15.75" x14ac:dyDescent="0.25">
      <c r="B24" s="6" t="s">
        <v>31</v>
      </c>
      <c r="R24" s="118" t="s">
        <v>383</v>
      </c>
      <c r="S24" s="119">
        <v>917128548.32999992</v>
      </c>
      <c r="T24" s="120" t="s">
        <v>435</v>
      </c>
      <c r="U24" s="123">
        <v>643575.44376500219</v>
      </c>
      <c r="V24" s="119">
        <v>644000</v>
      </c>
    </row>
    <row r="25" spans="2:45" ht="15.75" thickBot="1" x14ac:dyDescent="0.3">
      <c r="B25" t="s">
        <v>147</v>
      </c>
      <c r="R25" s="118" t="s">
        <v>384</v>
      </c>
      <c r="S25" s="119">
        <v>450787.32520710566</v>
      </c>
      <c r="T25" s="120" t="s">
        <v>436</v>
      </c>
      <c r="U25" s="123">
        <v>647300296.4494971</v>
      </c>
      <c r="V25" s="119">
        <v>647300000</v>
      </c>
    </row>
    <row r="26" spans="2:45" ht="15" customHeight="1" thickBot="1" x14ac:dyDescent="0.3">
      <c r="B26" t="s">
        <v>148</v>
      </c>
      <c r="N26" s="126" t="s">
        <v>443</v>
      </c>
      <c r="O26" s="127" t="s">
        <v>448</v>
      </c>
      <c r="P26" s="136">
        <v>270041905.5</v>
      </c>
      <c r="Q26" s="115">
        <v>270042000</v>
      </c>
      <c r="R26" s="124" t="s">
        <v>385</v>
      </c>
      <c r="S26" s="125">
        <v>647300296.4494971</v>
      </c>
      <c r="T26" s="120" t="s">
        <v>438</v>
      </c>
      <c r="U26" s="128">
        <v>4238.0169159444449</v>
      </c>
      <c r="V26" s="119">
        <v>4000</v>
      </c>
    </row>
    <row r="27" spans="2:45" ht="15" customHeight="1" x14ac:dyDescent="0.25">
      <c r="B27" t="s">
        <v>149</v>
      </c>
      <c r="N27" s="129" t="s">
        <v>444</v>
      </c>
      <c r="O27" s="130" t="s">
        <v>439</v>
      </c>
      <c r="P27" s="137">
        <v>1635.0500000000002</v>
      </c>
      <c r="Q27" s="119">
        <v>2000</v>
      </c>
      <c r="R27" s="150" t="s">
        <v>437</v>
      </c>
      <c r="S27" s="151"/>
      <c r="T27" s="120" t="s">
        <v>440</v>
      </c>
      <c r="U27" s="128">
        <v>89999.999999999985</v>
      </c>
      <c r="V27" s="119">
        <v>90000</v>
      </c>
    </row>
    <row r="28" spans="2:45" x14ac:dyDescent="0.25">
      <c r="N28" s="129" t="s">
        <v>445</v>
      </c>
      <c r="O28" s="130" t="s">
        <v>418</v>
      </c>
      <c r="P28" s="137">
        <v>113041047.53329647</v>
      </c>
      <c r="Q28" s="119">
        <v>113041000</v>
      </c>
      <c r="R28" s="152"/>
      <c r="S28" s="153"/>
      <c r="T28" s="120" t="s">
        <v>441</v>
      </c>
      <c r="U28" s="133">
        <v>1123766.7277816152</v>
      </c>
      <c r="V28" s="119">
        <v>1124000</v>
      </c>
    </row>
    <row r="29" spans="2:45" ht="15.75" thickBot="1" x14ac:dyDescent="0.3">
      <c r="B29" s="5" t="s">
        <v>33</v>
      </c>
      <c r="C29" s="5" t="s">
        <v>32</v>
      </c>
      <c r="N29" s="131" t="s">
        <v>447</v>
      </c>
      <c r="O29" s="132" t="s">
        <v>446</v>
      </c>
      <c r="P29" s="138">
        <v>263451623.30909997</v>
      </c>
      <c r="Q29" s="125">
        <v>263452000</v>
      </c>
      <c r="R29" s="154"/>
      <c r="S29" s="155"/>
      <c r="T29" s="134" t="s">
        <v>442</v>
      </c>
      <c r="U29" s="135">
        <v>646536211.39239645</v>
      </c>
      <c r="V29" s="125">
        <v>646536000</v>
      </c>
    </row>
    <row r="30" spans="2:45" ht="91.5" customHeight="1" x14ac:dyDescent="0.25">
      <c r="B30" s="83" t="s">
        <v>398</v>
      </c>
      <c r="C30" s="145" t="s">
        <v>412</v>
      </c>
      <c r="D30" s="146"/>
      <c r="E30" s="146"/>
      <c r="F30" s="146"/>
      <c r="G30" s="146"/>
      <c r="H30" s="146"/>
      <c r="I30" s="146"/>
      <c r="J30" s="146"/>
      <c r="K30" s="146"/>
      <c r="L30" s="147"/>
    </row>
    <row r="31" spans="2:45" ht="74.25" customHeight="1" x14ac:dyDescent="0.25">
      <c r="B31" s="83" t="s">
        <v>419</v>
      </c>
      <c r="C31" s="145" t="s">
        <v>420</v>
      </c>
      <c r="D31" s="146"/>
      <c r="E31" s="146"/>
      <c r="F31" s="146"/>
      <c r="G31" s="146"/>
      <c r="H31" s="146"/>
      <c r="I31" s="146"/>
      <c r="J31" s="146"/>
      <c r="K31" s="146"/>
      <c r="L31" s="147"/>
    </row>
    <row r="33" spans="2:14" x14ac:dyDescent="0.25">
      <c r="B33" s="64"/>
      <c r="C33" s="64"/>
      <c r="N33" s="64"/>
    </row>
    <row r="34" spans="2:14" x14ac:dyDescent="0.25">
      <c r="N34" s="64"/>
    </row>
    <row r="35" spans="2:14" x14ac:dyDescent="0.25">
      <c r="N35" s="64"/>
    </row>
    <row r="36" spans="2:14" x14ac:dyDescent="0.25">
      <c r="N36" s="64"/>
    </row>
    <row r="37" spans="2:14" x14ac:dyDescent="0.25">
      <c r="N37" s="64"/>
    </row>
  </sheetData>
  <mergeCells count="5">
    <mergeCell ref="C30:L30"/>
    <mergeCell ref="C31:L31"/>
    <mergeCell ref="M7:N7"/>
    <mergeCell ref="O7:P7"/>
    <mergeCell ref="R27:S29"/>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75" zoomScale="80" zoomScaleNormal="80" workbookViewId="0">
      <selection activeCell="C36" sqref="C36"/>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[2]USG!$H$40</f>
        <v>45259000</v>
      </c>
      <c r="E35" s="1" t="s">
        <v>48</v>
      </c>
    </row>
    <row r="36" spans="2:5" x14ac:dyDescent="0.25">
      <c r="B36" t="s">
        <v>70</v>
      </c>
      <c r="C36" s="78">
        <f>[2]USG!$H$41</f>
        <v>44790000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79">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[2]USG!$H$47</f>
        <v>1411000</v>
      </c>
      <c r="D60" s="63"/>
      <c r="E60" s="80">
        <f>[2]USG!$H$48</f>
        <v>43848000</v>
      </c>
      <c r="F60" s="80">
        <v>0</v>
      </c>
      <c r="G60" s="80">
        <f>[2]USG!$H$37</f>
        <v>0</v>
      </c>
      <c r="N60" s="24"/>
    </row>
    <row r="61" spans="2:14" x14ac:dyDescent="0.25">
      <c r="B61" t="s">
        <v>79</v>
      </c>
      <c r="C61" s="80">
        <f>[2]USG!$H$39</f>
        <v>20000</v>
      </c>
      <c r="D61" s="63"/>
      <c r="E61" s="80">
        <v>0</v>
      </c>
      <c r="F61" s="80">
        <v>0</v>
      </c>
      <c r="G61" s="80">
        <f>[2]USG!$H$38</f>
        <v>449000</v>
      </c>
      <c r="N61" s="24"/>
    </row>
    <row r="64" spans="2:14" x14ac:dyDescent="0.25">
      <c r="B64" t="s">
        <v>88</v>
      </c>
      <c r="E64" s="1" t="s">
        <v>86</v>
      </c>
    </row>
    <row r="65" spans="2:5" x14ac:dyDescent="0.25">
      <c r="B65" t="s">
        <v>85</v>
      </c>
      <c r="C65" s="96">
        <f>ROUND('[4]USG Summary'!$R$44,0)</f>
        <v>100</v>
      </c>
      <c r="E65" s="1" t="s">
        <v>87</v>
      </c>
    </row>
    <row r="66" spans="2:5" x14ac:dyDescent="0.25">
      <c r="B66" t="s">
        <v>84</v>
      </c>
      <c r="C66" s="74"/>
    </row>
    <row r="67" spans="2:5" x14ac:dyDescent="0.25">
      <c r="C67" s="74"/>
    </row>
    <row r="68" spans="2:5" x14ac:dyDescent="0.25">
      <c r="C68" s="74"/>
    </row>
    <row r="69" spans="2:5" x14ac:dyDescent="0.25">
      <c r="B69" t="s">
        <v>89</v>
      </c>
      <c r="C69" s="74"/>
    </row>
    <row r="70" spans="2:5" x14ac:dyDescent="0.25">
      <c r="B70" t="s">
        <v>90</v>
      </c>
      <c r="C70" s="96">
        <f>ROUND('[4]USG Summary'!R48,0)</f>
        <v>0</v>
      </c>
    </row>
    <row r="71" spans="2:5" x14ac:dyDescent="0.25">
      <c r="B71" t="s">
        <v>91</v>
      </c>
      <c r="C71" s="96">
        <f>ROUND('[4]USG Summary'!R49,0)</f>
        <v>0</v>
      </c>
    </row>
    <row r="72" spans="2:5" x14ac:dyDescent="0.25">
      <c r="B72" t="s">
        <v>92</v>
      </c>
      <c r="C72" s="96">
        <f>ROUND('[4]USG Summary'!R50,0)</f>
        <v>0</v>
      </c>
    </row>
    <row r="73" spans="2:5" x14ac:dyDescent="0.25">
      <c r="B73" t="s">
        <v>93</v>
      </c>
      <c r="C73" s="96">
        <f>ROUND('[4]USG Summary'!R51,0)</f>
        <v>46</v>
      </c>
      <c r="E73" s="1" t="s">
        <v>103</v>
      </c>
    </row>
    <row r="74" spans="2:5" x14ac:dyDescent="0.25">
      <c r="B74" t="s">
        <v>94</v>
      </c>
      <c r="C74" s="96">
        <f>ROUND('[4]USG Summary'!R52,0)</f>
        <v>0</v>
      </c>
      <c r="E74" s="1" t="s">
        <v>104</v>
      </c>
    </row>
    <row r="75" spans="2:5" x14ac:dyDescent="0.25">
      <c r="B75" t="s">
        <v>95</v>
      </c>
      <c r="C75" s="96">
        <f>ROUND('[4]USG Summary'!R53,0)</f>
        <v>0</v>
      </c>
      <c r="E75" s="1" t="s">
        <v>105</v>
      </c>
    </row>
    <row r="76" spans="2:5" x14ac:dyDescent="0.25">
      <c r="B76" t="s">
        <v>96</v>
      </c>
      <c r="C76" s="96">
        <f>ROUND('[4]USG Summary'!R54,0)</f>
        <v>53</v>
      </c>
      <c r="E76" s="1" t="s">
        <v>106</v>
      </c>
    </row>
    <row r="77" spans="2:5" x14ac:dyDescent="0.25">
      <c r="B77" t="s">
        <v>97</v>
      </c>
      <c r="C77" s="96">
        <f>ROUND('[4]USG Summary'!R55,0)</f>
        <v>0</v>
      </c>
    </row>
    <row r="78" spans="2:5" x14ac:dyDescent="0.25">
      <c r="B78" t="s">
        <v>98</v>
      </c>
      <c r="C78" s="96">
        <f>ROUND('[4]USG Summary'!R56,0)</f>
        <v>0</v>
      </c>
    </row>
    <row r="79" spans="2:5" x14ac:dyDescent="0.25">
      <c r="B79" t="s">
        <v>101</v>
      </c>
      <c r="C79" s="96">
        <f>ROUND('[4]USG Summary'!R57,0)</f>
        <v>0</v>
      </c>
    </row>
    <row r="80" spans="2:5" x14ac:dyDescent="0.25">
      <c r="B80" t="s">
        <v>99</v>
      </c>
      <c r="C80" s="96">
        <f>ROUND('[4]USG Summary'!R58,0)</f>
        <v>0</v>
      </c>
    </row>
    <row r="81" spans="2:20" x14ac:dyDescent="0.25">
      <c r="B81" t="s">
        <v>100</v>
      </c>
      <c r="C81" s="96">
        <f>ROUND('[4]USG Summary'!R59,0)</f>
        <v>0</v>
      </c>
    </row>
    <row r="82" spans="2:20" x14ac:dyDescent="0.25">
      <c r="B82" t="s">
        <v>102</v>
      </c>
      <c r="C82" s="96">
        <f>ROUND('[4]USG Summary'!R60,0)</f>
        <v>0</v>
      </c>
    </row>
    <row r="83" spans="2:20" x14ac:dyDescent="0.25">
      <c r="B83" t="s">
        <v>155</v>
      </c>
      <c r="C83" s="96">
        <f>ROUND('[4]USG Summary'!R61,0)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44957</v>
      </c>
      <c r="E96" s="81">
        <f t="shared" ref="E96:F98" si="0">ROUND(H96-1,4)</f>
        <v>3.8999999999999998E-3</v>
      </c>
      <c r="F96" s="81">
        <f t="shared" si="0"/>
        <v>3.7000000000000002E-3</v>
      </c>
      <c r="G96" s="143"/>
      <c r="H96" s="140">
        <f>[2]USG!AA5</f>
        <v>1.0039161906172593</v>
      </c>
      <c r="I96" s="140">
        <f>[2]USG!AB5</f>
        <v>1.0037112326220874</v>
      </c>
      <c r="J96" s="20">
        <f>J95*H96</f>
        <v>1.0039161906172593</v>
      </c>
      <c r="K96" s="20">
        <f t="shared" ref="K96:K107" si="1">K95*I96</f>
        <v>1.0037112326220874</v>
      </c>
      <c r="L96" s="25">
        <f>(I96-1)*365/31</f>
        <v>4.3696771195545082E-2</v>
      </c>
      <c r="N96" s="25"/>
      <c r="O96" s="19"/>
      <c r="P96" s="17"/>
      <c r="R96" s="17"/>
      <c r="S96" s="25"/>
      <c r="T96" s="18"/>
    </row>
    <row r="97" spans="2:20" x14ac:dyDescent="0.25">
      <c r="B97" t="s">
        <v>114</v>
      </c>
      <c r="C97" s="76">
        <v>44985</v>
      </c>
      <c r="E97" s="81">
        <f t="shared" si="0"/>
        <v>3.7000000000000002E-3</v>
      </c>
      <c r="F97" s="81">
        <f t="shared" si="0"/>
        <v>3.5999999999999999E-3</v>
      </c>
      <c r="G97" s="143"/>
      <c r="H97" s="140">
        <f>[2]USG!AA6</f>
        <v>1.0036810709673631</v>
      </c>
      <c r="I97" s="140">
        <f>[2]USG!AB6</f>
        <v>1.0035749708961168</v>
      </c>
      <c r="J97" s="20">
        <f t="shared" ref="J97:J107" si="2">J96*H97</f>
        <v>1.0076116773602064</v>
      </c>
      <c r="K97" s="20">
        <f t="shared" si="1"/>
        <v>1.0072994710668168</v>
      </c>
      <c r="L97" s="25">
        <f>(I97-1)*365/(C97-C96)</f>
        <v>4.6602299181522602E-2</v>
      </c>
      <c r="N97" s="25"/>
      <c r="O97" s="19"/>
      <c r="P97" s="17"/>
      <c r="R97" s="17"/>
      <c r="S97" s="25"/>
      <c r="T97" s="18"/>
    </row>
    <row r="98" spans="2:20" x14ac:dyDescent="0.25">
      <c r="B98" t="s">
        <v>115</v>
      </c>
      <c r="C98" s="76">
        <v>45016</v>
      </c>
      <c r="E98" s="81">
        <f t="shared" si="0"/>
        <v>4.1999999999999997E-3</v>
      </c>
      <c r="F98" s="81">
        <f t="shared" si="0"/>
        <v>4.1000000000000003E-3</v>
      </c>
      <c r="G98" s="143"/>
      <c r="H98" s="140">
        <f>[2]USG!AA7</f>
        <v>1.0042403687022892</v>
      </c>
      <c r="I98" s="140">
        <f>[2]USG!AB7</f>
        <v>1.0040631962157796</v>
      </c>
      <c r="J98" s="20">
        <f t="shared" si="2"/>
        <v>1.0118843223809457</v>
      </c>
      <c r="K98" s="20">
        <f t="shared" si="1"/>
        <v>1.0113923264658122</v>
      </c>
      <c r="L98" s="25">
        <f>(I98-1)*365/(C98-C97)</f>
        <v>4.7840858669662464E-2</v>
      </c>
      <c r="N98" s="25"/>
      <c r="O98" s="19"/>
      <c r="P98" s="17"/>
      <c r="R98" s="17"/>
      <c r="S98" s="25"/>
      <c r="T98" s="18"/>
    </row>
    <row r="99" spans="2:20" ht="15.75" thickBot="1" x14ac:dyDescent="0.3">
      <c r="B99" t="s">
        <v>116</v>
      </c>
      <c r="C99" s="76">
        <v>45016</v>
      </c>
      <c r="E99" s="98">
        <f>ROUND((J99/J95)-1,4)</f>
        <v>1.1900000000000001E-2</v>
      </c>
      <c r="F99" s="98">
        <f>ROUND((K99/K95)-1,4)</f>
        <v>1.14E-2</v>
      </c>
      <c r="G99" s="143"/>
      <c r="H99" s="65">
        <v>1</v>
      </c>
      <c r="I99" s="65">
        <v>1</v>
      </c>
      <c r="J99" s="65">
        <f t="shared" si="2"/>
        <v>1.0118843223809457</v>
      </c>
      <c r="K99" s="65">
        <f t="shared" si="1"/>
        <v>1.0113923264658122</v>
      </c>
      <c r="L99" s="25"/>
      <c r="N99" s="25"/>
      <c r="O99" s="19"/>
      <c r="R99" s="17"/>
      <c r="S99" s="25"/>
      <c r="T99" s="18"/>
    </row>
    <row r="100" spans="2:20" ht="15.75" thickTop="1" x14ac:dyDescent="0.25">
      <c r="B100" t="s">
        <v>117</v>
      </c>
      <c r="C100" s="76">
        <v>45046</v>
      </c>
      <c r="E100" s="81">
        <f t="shared" ref="E100:E102" si="3">ROUND(H100-1,4)</f>
        <v>4.1999999999999997E-3</v>
      </c>
      <c r="F100" s="81">
        <f t="shared" ref="F100:F102" si="4">ROUND(I100-1,4)</f>
        <v>4.1000000000000003E-3</v>
      </c>
      <c r="H100" s="140">
        <f>[2]USG!AA8</f>
        <v>1.0041758402902334</v>
      </c>
      <c r="I100" s="140">
        <f>[2]USG!AB8</f>
        <v>1.004055140642744</v>
      </c>
      <c r="J100" s="20">
        <f t="shared" si="2"/>
        <v>1.0161097897033997</v>
      </c>
      <c r="K100" s="20">
        <f t="shared" si="1"/>
        <v>1.0154936645946231</v>
      </c>
      <c r="L100" s="25"/>
      <c r="N100" s="25"/>
      <c r="O100" s="19"/>
      <c r="R100" s="17"/>
      <c r="S100" s="25"/>
      <c r="T100" s="18"/>
    </row>
    <row r="101" spans="2:20" x14ac:dyDescent="0.25">
      <c r="B101" t="s">
        <v>118</v>
      </c>
      <c r="C101" s="76">
        <v>45077</v>
      </c>
      <c r="E101" s="81">
        <f t="shared" si="3"/>
        <v>4.4999999999999997E-3</v>
      </c>
      <c r="F101" s="81">
        <f t="shared" si="4"/>
        <v>4.4000000000000003E-3</v>
      </c>
      <c r="H101" s="140">
        <f>[2]USG!AA9</f>
        <v>1.004496869531563</v>
      </c>
      <c r="I101" s="140">
        <f>[2]USG!AB9</f>
        <v>1.0043569511944803</v>
      </c>
      <c r="J101" s="20">
        <f t="shared" si="2"/>
        <v>1.0206791028574398</v>
      </c>
      <c r="K101" s="20">
        <f t="shared" si="1"/>
        <v>1.0199181209295658</v>
      </c>
      <c r="L101" s="25"/>
      <c r="N101" s="25"/>
      <c r="O101" s="19"/>
      <c r="P101" s="17"/>
      <c r="R101" s="17"/>
      <c r="S101" s="25"/>
      <c r="T101" s="18"/>
    </row>
    <row r="102" spans="2:20" x14ac:dyDescent="0.25">
      <c r="B102" t="s">
        <v>119</v>
      </c>
      <c r="C102" s="76">
        <v>45107</v>
      </c>
      <c r="E102" s="81">
        <f t="shared" si="3"/>
        <v>4.4000000000000003E-3</v>
      </c>
      <c r="F102" s="81">
        <f t="shared" si="4"/>
        <v>4.3E-3</v>
      </c>
      <c r="H102" s="140">
        <f>[2]USG!AA10</f>
        <v>1.0044432950761528</v>
      </c>
      <c r="I102" s="140">
        <f>[2]USG!AB10</f>
        <v>1.0042848110698077</v>
      </c>
      <c r="J102" s="20">
        <f t="shared" si="2"/>
        <v>1.0252142812894984</v>
      </c>
      <c r="K102" s="20">
        <f t="shared" si="1"/>
        <v>1.0242882773844222</v>
      </c>
      <c r="L102" s="25"/>
      <c r="N102" s="25"/>
      <c r="O102" s="19"/>
      <c r="R102" s="17"/>
      <c r="S102" s="25"/>
      <c r="T102" s="18"/>
    </row>
    <row r="103" spans="2:20" ht="15.75" thickBot="1" x14ac:dyDescent="0.3">
      <c r="B103" t="s">
        <v>120</v>
      </c>
      <c r="C103" s="76">
        <v>45107</v>
      </c>
      <c r="E103" s="98">
        <f>ROUND((J103/J99)-1,4)</f>
        <v>1.32E-2</v>
      </c>
      <c r="F103" s="98">
        <f>ROUND((K103/K99)-1,4)</f>
        <v>1.2800000000000001E-2</v>
      </c>
      <c r="H103" s="65">
        <v>1</v>
      </c>
      <c r="I103" s="65">
        <v>1</v>
      </c>
      <c r="J103" s="65">
        <f t="shared" si="2"/>
        <v>1.0252142812894984</v>
      </c>
      <c r="K103" s="65">
        <f t="shared" si="1"/>
        <v>1.0242882773844222</v>
      </c>
      <c r="L103" s="25"/>
      <c r="N103" s="25"/>
      <c r="O103" s="19"/>
      <c r="R103" s="17"/>
      <c r="S103" s="25"/>
      <c r="T103" s="18"/>
    </row>
    <row r="104" spans="2:20" ht="15.75" thickTop="1" x14ac:dyDescent="0.25">
      <c r="B104" t="s">
        <v>121</v>
      </c>
      <c r="C104" s="76"/>
      <c r="E104" s="97"/>
      <c r="F104" s="97"/>
      <c r="H104" s="140">
        <f>[2]USG!AA11</f>
        <v>1</v>
      </c>
      <c r="I104" s="140">
        <f>[2]USG!AB11</f>
        <v>1</v>
      </c>
      <c r="J104" s="20">
        <f t="shared" si="2"/>
        <v>1.0252142812894984</v>
      </c>
      <c r="K104" s="20">
        <f t="shared" si="1"/>
        <v>1.0242882773844222</v>
      </c>
      <c r="L104" s="25"/>
      <c r="N104" s="25"/>
      <c r="O104" s="19"/>
      <c r="P104" s="17"/>
      <c r="R104" s="17"/>
      <c r="S104" s="25"/>
      <c r="T104" s="18"/>
    </row>
    <row r="105" spans="2:20" x14ac:dyDescent="0.25">
      <c r="B105" t="s">
        <v>122</v>
      </c>
      <c r="C105" s="76"/>
      <c r="E105" s="81"/>
      <c r="F105" s="81"/>
      <c r="H105" s="140">
        <f>[2]USG!AA12</f>
        <v>1</v>
      </c>
      <c r="I105" s="140">
        <f>[2]USG!AB12</f>
        <v>1</v>
      </c>
      <c r="J105" s="20">
        <f t="shared" si="2"/>
        <v>1.0252142812894984</v>
      </c>
      <c r="K105" s="20">
        <f t="shared" si="1"/>
        <v>1.0242882773844222</v>
      </c>
      <c r="L105" s="25"/>
      <c r="N105" s="25"/>
      <c r="O105" s="19"/>
      <c r="R105" s="17"/>
      <c r="S105" s="25"/>
      <c r="T105" s="18"/>
    </row>
    <row r="106" spans="2:20" x14ac:dyDescent="0.25">
      <c r="B106" t="s">
        <v>123</v>
      </c>
      <c r="C106" s="76"/>
      <c r="E106" s="81"/>
      <c r="F106" s="81"/>
      <c r="H106" s="140">
        <f>[2]USG!AA13</f>
        <v>1</v>
      </c>
      <c r="I106" s="140">
        <f>[2]USG!AB13</f>
        <v>1</v>
      </c>
      <c r="J106" s="20">
        <f t="shared" si="2"/>
        <v>1.0252142812894984</v>
      </c>
      <c r="K106" s="20">
        <f t="shared" si="1"/>
        <v>1.0242882773844222</v>
      </c>
      <c r="L106" s="25"/>
      <c r="N106" s="25"/>
      <c r="O106" s="19"/>
      <c r="R106" s="17"/>
      <c r="S106" s="25"/>
      <c r="T106" s="18"/>
    </row>
    <row r="107" spans="2:20" ht="15.75" thickBot="1" x14ac:dyDescent="0.3">
      <c r="B107" t="s">
        <v>124</v>
      </c>
      <c r="C107" s="76"/>
      <c r="E107" s="98"/>
      <c r="F107" s="98"/>
      <c r="H107" s="65">
        <v>1</v>
      </c>
      <c r="I107" s="65">
        <v>1</v>
      </c>
      <c r="J107" s="65">
        <f t="shared" si="2"/>
        <v>1.0252142812894984</v>
      </c>
      <c r="K107" s="65">
        <f t="shared" si="1"/>
        <v>1.0242882773844222</v>
      </c>
      <c r="L107" s="25"/>
      <c r="N107" s="25"/>
      <c r="O107" s="19"/>
      <c r="P107" s="17"/>
      <c r="R107" s="17"/>
      <c r="S107" s="25"/>
      <c r="T107" s="18"/>
    </row>
    <row r="108" spans="2:20" ht="15.75" thickTop="1" x14ac:dyDescent="0.25">
      <c r="B108" t="s">
        <v>125</v>
      </c>
      <c r="C108" s="76"/>
      <c r="E108" s="97"/>
      <c r="F108" s="97"/>
      <c r="H108" s="140">
        <f>[2]USG!AA14</f>
        <v>1</v>
      </c>
      <c r="I108" s="140">
        <f>[2]USG!AB14</f>
        <v>1</v>
      </c>
      <c r="J108" s="20">
        <f>J107*H108</f>
        <v>1.0252142812894984</v>
      </c>
      <c r="K108" s="20">
        <f t="shared" ref="K108:K110" si="5">K107*I108</f>
        <v>1.0242882773844222</v>
      </c>
      <c r="L108" s="25"/>
    </row>
    <row r="109" spans="2:20" x14ac:dyDescent="0.25">
      <c r="B109" t="s">
        <v>126</v>
      </c>
      <c r="C109" s="76"/>
      <c r="E109" s="81"/>
      <c r="F109" s="81"/>
      <c r="H109" s="140">
        <f>[2]USG!AA15</f>
        <v>1</v>
      </c>
      <c r="I109" s="140">
        <f>[2]USG!AB15</f>
        <v>1</v>
      </c>
      <c r="J109" s="20">
        <f t="shared" ref="J109:J110" si="6">J108*H109</f>
        <v>1.0252142812894984</v>
      </c>
      <c r="K109" s="20">
        <f t="shared" si="5"/>
        <v>1.0242882773844222</v>
      </c>
      <c r="L109" s="25"/>
    </row>
    <row r="110" spans="2:20" x14ac:dyDescent="0.25">
      <c r="B110" t="s">
        <v>127</v>
      </c>
      <c r="C110" s="76"/>
      <c r="E110" s="81"/>
      <c r="F110" s="81"/>
      <c r="H110" s="140">
        <f>[2]USG!AA16</f>
        <v>1</v>
      </c>
      <c r="I110" s="140">
        <f>[2]USG!AB16</f>
        <v>1</v>
      </c>
      <c r="J110" s="20">
        <f t="shared" si="6"/>
        <v>1.0252142812894984</v>
      </c>
      <c r="K110" s="20">
        <f t="shared" si="5"/>
        <v>1.0242882773844222</v>
      </c>
      <c r="L110" s="25"/>
    </row>
    <row r="111" spans="2:20" ht="15.75" thickBot="1" x14ac:dyDescent="0.3">
      <c r="B111" t="s">
        <v>128</v>
      </c>
      <c r="C111" s="76"/>
      <c r="E111" s="98"/>
      <c r="F111" s="98"/>
      <c r="G111" s="25"/>
      <c r="H111" s="65">
        <v>1</v>
      </c>
      <c r="I111" s="65">
        <v>1</v>
      </c>
      <c r="J111" s="65">
        <f t="shared" ref="J111:K112" si="7">J110*H111</f>
        <v>1.0252142812894984</v>
      </c>
      <c r="K111" s="65">
        <f t="shared" si="7"/>
        <v>1.0242882773844222</v>
      </c>
    </row>
    <row r="112" spans="2:20" ht="15.75" thickTop="1" x14ac:dyDescent="0.25">
      <c r="B112" t="s">
        <v>129</v>
      </c>
      <c r="C112" s="76"/>
      <c r="E112" s="81"/>
      <c r="F112" s="81"/>
      <c r="G112" s="25"/>
      <c r="H112" s="65">
        <v>1</v>
      </c>
      <c r="I112" s="65">
        <v>1</v>
      </c>
      <c r="J112" s="65">
        <f t="shared" si="7"/>
        <v>1.0252142812894984</v>
      </c>
      <c r="K112" s="65">
        <f t="shared" si="7"/>
        <v>1.0242882773844222</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81" zoomScale="85" zoomScaleNormal="85" workbookViewId="0">
      <selection activeCell="C100" sqref="C100:F10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'[3]FIHI (PBC M)'!$H49</f>
        <v>581360000</v>
      </c>
      <c r="E35" s="1" t="s">
        <v>48</v>
      </c>
    </row>
    <row r="36" spans="2:5" x14ac:dyDescent="0.25">
      <c r="B36" t="s">
        <v>70</v>
      </c>
      <c r="C36" s="78">
        <f>'[3]FIHI (PBC M)'!$H50</f>
        <v>576011000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80">
        <f>'[3]FIHI (PBC M)'!$H$56</f>
        <v>35454000</v>
      </c>
      <c r="D60" s="66"/>
      <c r="E60" s="80">
        <f>'[3]FIHI (PBC M)'!$H$57</f>
        <v>545891000</v>
      </c>
      <c r="F60" s="80">
        <v>0</v>
      </c>
      <c r="G60" s="80">
        <f>'[3]FIHI (PBC M)'!$H$46</f>
        <v>16000</v>
      </c>
      <c r="H60" s="15"/>
    </row>
    <row r="61" spans="2:8" x14ac:dyDescent="0.25">
      <c r="B61" t="s">
        <v>79</v>
      </c>
      <c r="C61" s="80">
        <f>'[3]FIHI (PBC M)'!$H$48</f>
        <v>62000</v>
      </c>
      <c r="D61" s="66"/>
      <c r="E61" s="80">
        <v>0</v>
      </c>
      <c r="F61" s="80">
        <v>0</v>
      </c>
      <c r="G61" s="80">
        <f>'[3]FIHI (PBC M)'!$H$47</f>
        <v>5287000</v>
      </c>
    </row>
    <row r="64" spans="2:8" x14ac:dyDescent="0.25">
      <c r="B64" t="s">
        <v>88</v>
      </c>
      <c r="E64" s="1" t="s">
        <v>86</v>
      </c>
    </row>
    <row r="65" spans="2:5" x14ac:dyDescent="0.25">
      <c r="B65" t="s">
        <v>85</v>
      </c>
      <c r="C65" s="82">
        <f>ROUND('[5]Prime Summary'!$R$44,0)</f>
        <v>91</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Summary'!R48,0)</f>
        <v>0</v>
      </c>
    </row>
    <row r="71" spans="2:5" x14ac:dyDescent="0.25">
      <c r="B71" t="s">
        <v>91</v>
      </c>
      <c r="C71" s="82">
        <f>ROUND('[5]Prime Summary'!R49,0)</f>
        <v>0</v>
      </c>
    </row>
    <row r="72" spans="2:5" x14ac:dyDescent="0.25">
      <c r="B72" t="s">
        <v>92</v>
      </c>
      <c r="C72" s="82">
        <f>ROUND('[5]Prime Summary'!R50,0)</f>
        <v>0</v>
      </c>
    </row>
    <row r="73" spans="2:5" x14ac:dyDescent="0.25">
      <c r="B73" t="s">
        <v>93</v>
      </c>
      <c r="C73" s="82">
        <f>ROUND('[5]Prime Summary'!R51,0)</f>
        <v>11</v>
      </c>
      <c r="E73" s="1" t="s">
        <v>103</v>
      </c>
    </row>
    <row r="74" spans="2:5" x14ac:dyDescent="0.25">
      <c r="B74" t="s">
        <v>94</v>
      </c>
      <c r="C74" s="82">
        <f>ROUND('[5]Prime Summary'!R52,0)</f>
        <v>0</v>
      </c>
      <c r="E74" s="1" t="s">
        <v>104</v>
      </c>
    </row>
    <row r="75" spans="2:5" x14ac:dyDescent="0.25">
      <c r="B75" t="s">
        <v>95</v>
      </c>
      <c r="C75" s="82">
        <f>ROUND('[5]Prime Summary'!R53,0)</f>
        <v>37</v>
      </c>
      <c r="E75" s="1" t="s">
        <v>105</v>
      </c>
    </row>
    <row r="76" spans="2:5" x14ac:dyDescent="0.25">
      <c r="B76" t="s">
        <v>96</v>
      </c>
      <c r="C76" s="82">
        <f>ROUND('[5]Prime Summary'!R54,0)</f>
        <v>50</v>
      </c>
      <c r="E76" s="1" t="s">
        <v>106</v>
      </c>
    </row>
    <row r="77" spans="2:5" x14ac:dyDescent="0.25">
      <c r="B77" t="s">
        <v>97</v>
      </c>
      <c r="C77" s="82">
        <f>ROUND('[5]Prime Summary'!R55,0)</f>
        <v>2</v>
      </c>
    </row>
    <row r="78" spans="2:5" x14ac:dyDescent="0.25">
      <c r="B78" t="s">
        <v>98</v>
      </c>
      <c r="C78" s="82">
        <f>ROUND('[5]Prime Summary'!R56,0)</f>
        <v>0</v>
      </c>
    </row>
    <row r="79" spans="2:5" x14ac:dyDescent="0.25">
      <c r="B79" t="s">
        <v>351</v>
      </c>
      <c r="C79" s="82">
        <f>ROUND('[5]Prime Summary'!R57,0)</f>
        <v>0</v>
      </c>
    </row>
    <row r="80" spans="2:5" x14ac:dyDescent="0.25">
      <c r="B80" t="s">
        <v>99</v>
      </c>
      <c r="C80" s="82">
        <f>ROUND('[5]Prime Summary'!R58,0)</f>
        <v>0</v>
      </c>
    </row>
    <row r="81" spans="2:20" x14ac:dyDescent="0.25">
      <c r="B81" t="s">
        <v>100</v>
      </c>
      <c r="C81" s="82">
        <f>ROUND('[5]Prime Summary'!R59,0)</f>
        <v>0</v>
      </c>
    </row>
    <row r="82" spans="2:20" x14ac:dyDescent="0.25">
      <c r="B82" t="s">
        <v>102</v>
      </c>
      <c r="C82" s="82">
        <f>ROUND('[5]Prime Summary'!R60,0)</f>
        <v>0</v>
      </c>
    </row>
    <row r="83" spans="2:20" x14ac:dyDescent="0.25">
      <c r="B83" t="s">
        <v>155</v>
      </c>
      <c r="C83" s="82">
        <f>ROUND('[5]Prime Summary'!R61,0)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L95" s="144"/>
      <c r="O95" s="19"/>
    </row>
    <row r="96" spans="2:20" x14ac:dyDescent="0.25">
      <c r="B96" t="s">
        <v>113</v>
      </c>
      <c r="C96" s="76">
        <v>44957</v>
      </c>
      <c r="E96" s="81">
        <f t="shared" ref="E96:F98" si="0">ROUND(H96-1,4)</f>
        <v>4.4000000000000003E-3</v>
      </c>
      <c r="F96" s="81">
        <f t="shared" si="0"/>
        <v>4.1999999999999997E-3</v>
      </c>
      <c r="G96" s="25"/>
      <c r="H96" s="140">
        <f>'[3]FIHI (PBC M)'!W5</f>
        <v>1.0044134766489352</v>
      </c>
      <c r="I96" s="140">
        <f>'[3]FIHI (PBC M)'!X5</f>
        <v>1.0041725691342462</v>
      </c>
      <c r="J96" s="20">
        <f>J95*H96</f>
        <v>1.0044134766489352</v>
      </c>
      <c r="K96" s="20">
        <f t="shared" ref="K96:K107" si="1">K95*I96</f>
        <v>1.0041725691342462</v>
      </c>
      <c r="L96" s="25">
        <f>(I96-1)*360/31</f>
        <v>4.8455641558988592E-2</v>
      </c>
      <c r="N96" s="25"/>
      <c r="O96" s="19"/>
      <c r="P96" s="17"/>
      <c r="R96" s="17"/>
      <c r="S96" s="25"/>
      <c r="T96" s="18"/>
    </row>
    <row r="97" spans="2:20" x14ac:dyDescent="0.25">
      <c r="B97" t="s">
        <v>114</v>
      </c>
      <c r="C97" s="76">
        <v>44985</v>
      </c>
      <c r="E97" s="81">
        <f t="shared" si="0"/>
        <v>4.1000000000000003E-3</v>
      </c>
      <c r="F97" s="81">
        <f t="shared" si="0"/>
        <v>3.8999999999999998E-3</v>
      </c>
      <c r="G97" s="25"/>
      <c r="H97" s="140">
        <f>'[3]FIHI (PBC M)'!W6</f>
        <v>1.004079808501958</v>
      </c>
      <c r="I97" s="140">
        <f>'[3]FIHI (PBC M)'!X6</f>
        <v>1.003887656991054</v>
      </c>
      <c r="J97" s="20">
        <f t="shared" ref="J97:J99" si="2">J96*H97</f>
        <v>1.0085112912904488</v>
      </c>
      <c r="K97" s="20">
        <f t="shared" si="1"/>
        <v>1.0080764476428656</v>
      </c>
      <c r="L97" s="25">
        <f>(I97-1)*360/(C97-C96)</f>
        <v>4.9984161313551149E-2</v>
      </c>
      <c r="N97" s="25"/>
      <c r="O97" s="19"/>
      <c r="P97" s="17"/>
      <c r="R97" s="17"/>
      <c r="S97" s="25"/>
      <c r="T97" s="18"/>
    </row>
    <row r="98" spans="2:20" x14ac:dyDescent="0.25">
      <c r="B98" t="s">
        <v>115</v>
      </c>
      <c r="C98" s="76">
        <v>45016</v>
      </c>
      <c r="E98" s="81">
        <f t="shared" si="0"/>
        <v>4.7000000000000002E-3</v>
      </c>
      <c r="F98" s="81">
        <f t="shared" si="0"/>
        <v>4.4000000000000003E-3</v>
      </c>
      <c r="G98" s="25"/>
      <c r="H98" s="140">
        <f>'[3]FIHI (PBC M)'!W7</f>
        <v>1.0046784920389098</v>
      </c>
      <c r="I98" s="140">
        <f>'[3]FIHI (PBC M)'!X7</f>
        <v>1.0044372834606226</v>
      </c>
      <c r="J98" s="20">
        <f t="shared" si="2"/>
        <v>1.0132296033379018</v>
      </c>
      <c r="K98" s="20">
        <f t="shared" si="1"/>
        <v>1.0125495685910344</v>
      </c>
      <c r="L98" s="25">
        <f>(I98-1)*360/(C98-C97)</f>
        <v>5.1529743413681273E-2</v>
      </c>
      <c r="N98" s="25"/>
      <c r="O98" s="19"/>
      <c r="P98" s="17"/>
      <c r="R98" s="17"/>
      <c r="S98" s="25"/>
      <c r="T98" s="18"/>
    </row>
    <row r="99" spans="2:20" ht="15.75" thickBot="1" x14ac:dyDescent="0.3">
      <c r="B99" t="s">
        <v>116</v>
      </c>
      <c r="C99" s="76">
        <v>45016</v>
      </c>
      <c r="E99" s="98">
        <f>ROUND((J99/J95)-1,4)</f>
        <v>1.32E-2</v>
      </c>
      <c r="F99" s="98">
        <f>ROUND((K99/K95)-1,4)</f>
        <v>1.2500000000000001E-2</v>
      </c>
      <c r="G99" s="25"/>
      <c r="H99" s="65">
        <v>1</v>
      </c>
      <c r="I99" s="65">
        <v>1</v>
      </c>
      <c r="J99" s="65">
        <f t="shared" si="2"/>
        <v>1.0132296033379018</v>
      </c>
      <c r="K99" s="65">
        <f t="shared" si="1"/>
        <v>1.0125495685910344</v>
      </c>
      <c r="L99" s="25"/>
      <c r="N99" s="25"/>
      <c r="O99" s="19"/>
      <c r="R99" s="17"/>
      <c r="S99" s="25"/>
      <c r="T99" s="18"/>
    </row>
    <row r="100" spans="2:20" ht="15.75" thickTop="1" x14ac:dyDescent="0.25">
      <c r="B100" t="s">
        <v>117</v>
      </c>
      <c r="C100" s="76">
        <v>45046</v>
      </c>
      <c r="E100" s="81">
        <f t="shared" ref="E100:F102" si="3">ROUND(H100-1,4)</f>
        <v>4.7000000000000002E-3</v>
      </c>
      <c r="F100" s="81">
        <f t="shared" si="3"/>
        <v>4.4000000000000003E-3</v>
      </c>
      <c r="G100" s="25"/>
      <c r="H100" s="140">
        <f>'[3]FIHI (PBC M)'!W8</f>
        <v>1.0046810170572167</v>
      </c>
      <c r="I100" s="140">
        <f>'[3]FIHI (PBC M)'!X8</f>
        <v>1.0044246726708248</v>
      </c>
      <c r="J100" s="20">
        <f>J99*H100</f>
        <v>1.0179725483940034</v>
      </c>
      <c r="K100" s="20">
        <f t="shared" si="1"/>
        <v>1.0170297689950345</v>
      </c>
      <c r="L100" s="25"/>
      <c r="N100" s="25"/>
      <c r="O100" s="19"/>
      <c r="R100" s="17"/>
      <c r="S100" s="25"/>
      <c r="T100" s="18"/>
    </row>
    <row r="101" spans="2:20" x14ac:dyDescent="0.25">
      <c r="B101" t="s">
        <v>118</v>
      </c>
      <c r="C101" s="76">
        <v>45077</v>
      </c>
      <c r="E101" s="81">
        <f t="shared" si="3"/>
        <v>5.0000000000000001E-3</v>
      </c>
      <c r="F101" s="81">
        <f t="shared" si="3"/>
        <v>4.7000000000000002E-3</v>
      </c>
      <c r="G101" s="25"/>
      <c r="H101" s="140">
        <f>'[3]FIHI (PBC M)'!W9</f>
        <v>1.0050015272336437</v>
      </c>
      <c r="I101" s="140">
        <f>'[3]FIHI (PBC M)'!X9</f>
        <v>1.0047399080408006</v>
      </c>
      <c r="J101" s="20">
        <f t="shared" ref="J101:J107" si="4">J100*H101</f>
        <v>1.0230639658178977</v>
      </c>
      <c r="K101" s="20">
        <f t="shared" si="1"/>
        <v>1.0218503965748276</v>
      </c>
      <c r="L101" s="25"/>
      <c r="N101" s="25"/>
      <c r="O101" s="19"/>
      <c r="P101" s="17"/>
      <c r="R101" s="17"/>
      <c r="S101" s="25"/>
      <c r="T101" s="18"/>
    </row>
    <row r="102" spans="2:20" x14ac:dyDescent="0.25">
      <c r="B102" t="s">
        <v>119</v>
      </c>
      <c r="C102" s="76">
        <v>45107</v>
      </c>
      <c r="E102" s="81">
        <f t="shared" si="3"/>
        <v>4.8999999999999998E-3</v>
      </c>
      <c r="F102" s="81">
        <f t="shared" si="3"/>
        <v>4.7000000000000002E-3</v>
      </c>
      <c r="G102" s="25"/>
      <c r="H102" s="140">
        <f>'[3]FIHI (PBC M)'!W10</f>
        <v>1.0049157298403024</v>
      </c>
      <c r="I102" s="140">
        <f>'[3]FIHI (PBC M)'!X10</f>
        <v>1.0046722026741688</v>
      </c>
      <c r="J102" s="20">
        <f t="shared" si="4"/>
        <v>1.0280930718832069</v>
      </c>
      <c r="K102" s="20">
        <f t="shared" si="1"/>
        <v>1.026624688730305</v>
      </c>
      <c r="L102" s="25"/>
      <c r="N102" s="25"/>
      <c r="O102" s="19"/>
      <c r="R102" s="17"/>
      <c r="S102" s="25"/>
      <c r="T102" s="18"/>
    </row>
    <row r="103" spans="2:20" ht="15.75" thickBot="1" x14ac:dyDescent="0.3">
      <c r="B103" t="s">
        <v>120</v>
      </c>
      <c r="C103" s="76">
        <v>45107</v>
      </c>
      <c r="E103" s="98">
        <f>ROUND((J103/J99)-1,4)</f>
        <v>1.47E-2</v>
      </c>
      <c r="F103" s="98">
        <f>ROUND((K103/K99)-1,4)</f>
        <v>1.3899999999999999E-2</v>
      </c>
      <c r="G103" s="25"/>
      <c r="H103" s="65">
        <v>1</v>
      </c>
      <c r="I103" s="65">
        <v>1</v>
      </c>
      <c r="J103" s="65">
        <f t="shared" si="4"/>
        <v>1.0280930718832069</v>
      </c>
      <c r="K103" s="65">
        <f t="shared" si="1"/>
        <v>1.026624688730305</v>
      </c>
      <c r="L103" s="25"/>
      <c r="N103" s="25"/>
      <c r="O103" s="19"/>
      <c r="R103" s="17"/>
      <c r="S103" s="25"/>
      <c r="T103" s="18"/>
    </row>
    <row r="104" spans="2:20" ht="15.75" thickTop="1" x14ac:dyDescent="0.25">
      <c r="B104" t="s">
        <v>121</v>
      </c>
      <c r="C104" s="76"/>
      <c r="E104" s="97"/>
      <c r="F104" s="97"/>
      <c r="G104" s="25"/>
      <c r="H104" s="140">
        <f>'[3]FIHI (PBC M)'!W11</f>
        <v>1</v>
      </c>
      <c r="I104" s="140">
        <f>'[3]FIHI (PBC M)'!X11</f>
        <v>1</v>
      </c>
      <c r="J104" s="20">
        <f t="shared" si="4"/>
        <v>1.0280930718832069</v>
      </c>
      <c r="K104" s="20">
        <f t="shared" si="1"/>
        <v>1.026624688730305</v>
      </c>
      <c r="L104" s="25"/>
      <c r="N104" s="25"/>
      <c r="O104" s="19"/>
      <c r="P104" s="17"/>
      <c r="R104" s="17"/>
      <c r="S104" s="25"/>
      <c r="T104" s="18"/>
    </row>
    <row r="105" spans="2:20" x14ac:dyDescent="0.25">
      <c r="B105" t="s">
        <v>122</v>
      </c>
      <c r="C105" s="76"/>
      <c r="E105" s="81"/>
      <c r="F105" s="81"/>
      <c r="G105" s="25"/>
      <c r="H105" s="140">
        <f>'[3]FIHI (PBC M)'!W12</f>
        <v>1</v>
      </c>
      <c r="I105" s="140">
        <f>'[3]FIHI (PBC M)'!X12</f>
        <v>1</v>
      </c>
      <c r="J105" s="20">
        <f t="shared" si="4"/>
        <v>1.0280930718832069</v>
      </c>
      <c r="K105" s="20">
        <f t="shared" si="1"/>
        <v>1.026624688730305</v>
      </c>
      <c r="L105" s="25"/>
      <c r="N105" s="25"/>
      <c r="O105" s="19"/>
      <c r="R105" s="17"/>
      <c r="S105" s="25"/>
      <c r="T105" s="18"/>
    </row>
    <row r="106" spans="2:20" x14ac:dyDescent="0.25">
      <c r="B106" t="s">
        <v>123</v>
      </c>
      <c r="C106" s="76"/>
      <c r="E106" s="81"/>
      <c r="F106" s="81"/>
      <c r="G106" s="25"/>
      <c r="H106" s="140">
        <f>'[3]FIHI (PBC M)'!W13</f>
        <v>1</v>
      </c>
      <c r="I106" s="140">
        <f>'[3]FIHI (PBC M)'!X13</f>
        <v>1</v>
      </c>
      <c r="J106" s="20">
        <f t="shared" si="4"/>
        <v>1.0280930718832069</v>
      </c>
      <c r="K106" s="20">
        <f t="shared" si="1"/>
        <v>1.026624688730305</v>
      </c>
      <c r="L106" s="25"/>
      <c r="N106" s="25"/>
      <c r="O106" s="19"/>
      <c r="R106" s="17"/>
      <c r="S106" s="25"/>
      <c r="T106" s="18"/>
    </row>
    <row r="107" spans="2:20" ht="15.75" thickBot="1" x14ac:dyDescent="0.3">
      <c r="B107" t="s">
        <v>124</v>
      </c>
      <c r="C107" s="76"/>
      <c r="E107" s="98"/>
      <c r="F107" s="98"/>
      <c r="G107" s="25"/>
      <c r="H107" s="65">
        <v>1</v>
      </c>
      <c r="I107" s="65">
        <v>1</v>
      </c>
      <c r="J107" s="65">
        <f t="shared" si="4"/>
        <v>1.0280930718832069</v>
      </c>
      <c r="K107" s="65">
        <f t="shared" si="1"/>
        <v>1.026624688730305</v>
      </c>
      <c r="L107" s="25"/>
      <c r="N107" s="25"/>
      <c r="O107" s="19"/>
      <c r="P107" s="17"/>
      <c r="R107" s="17"/>
      <c r="S107" s="25"/>
      <c r="T107" s="18"/>
    </row>
    <row r="108" spans="2:20" ht="15.75" thickTop="1" x14ac:dyDescent="0.25">
      <c r="B108" t="s">
        <v>125</v>
      </c>
      <c r="C108" s="76"/>
      <c r="E108" s="97"/>
      <c r="F108" s="97"/>
      <c r="G108" s="25"/>
      <c r="H108" s="140">
        <f>'[3]FIHI (PBC M)'!W14</f>
        <v>1</v>
      </c>
      <c r="I108" s="140">
        <f>'[3]FIHI (PBC M)'!X14</f>
        <v>1</v>
      </c>
      <c r="J108" s="20">
        <f>J107*H108</f>
        <v>1.0280930718832069</v>
      </c>
      <c r="K108" s="20">
        <f t="shared" ref="K108:K110" si="5">K107*I108</f>
        <v>1.026624688730305</v>
      </c>
      <c r="L108" s="25"/>
    </row>
    <row r="109" spans="2:20" x14ac:dyDescent="0.25">
      <c r="B109" t="s">
        <v>126</v>
      </c>
      <c r="C109" s="76"/>
      <c r="E109" s="81"/>
      <c r="F109" s="81"/>
      <c r="G109" s="25"/>
      <c r="H109" s="140">
        <f>'[3]FIHI (PBC M)'!W15</f>
        <v>1</v>
      </c>
      <c r="I109" s="140">
        <f>'[3]FIHI (PBC M)'!X15</f>
        <v>1</v>
      </c>
      <c r="J109" s="20">
        <f t="shared" ref="J109:J110" si="6">J108*H109</f>
        <v>1.0280930718832069</v>
      </c>
      <c r="K109" s="20">
        <f t="shared" si="5"/>
        <v>1.026624688730305</v>
      </c>
      <c r="L109" s="25"/>
    </row>
    <row r="110" spans="2:20" x14ac:dyDescent="0.25">
      <c r="B110" t="s">
        <v>127</v>
      </c>
      <c r="C110" s="76"/>
      <c r="E110" s="81"/>
      <c r="F110" s="81"/>
      <c r="G110" s="25"/>
      <c r="H110" s="140">
        <f>'[3]FIHI (PBC M)'!W16</f>
        <v>1</v>
      </c>
      <c r="I110" s="140">
        <f>'[3]FIHI (PBC M)'!X16</f>
        <v>1</v>
      </c>
      <c r="J110" s="20">
        <f t="shared" si="6"/>
        <v>1.0280930718832069</v>
      </c>
      <c r="K110" s="20">
        <f t="shared" si="5"/>
        <v>1.026624688730305</v>
      </c>
      <c r="L110" s="25"/>
    </row>
    <row r="111" spans="2:20" ht="15.75" thickBot="1" x14ac:dyDescent="0.3">
      <c r="B111" t="s">
        <v>128</v>
      </c>
      <c r="C111" s="76"/>
      <c r="E111" s="98"/>
      <c r="F111" s="98"/>
      <c r="G111" s="62"/>
      <c r="H111" s="65">
        <v>1</v>
      </c>
      <c r="I111" s="65">
        <v>1</v>
      </c>
      <c r="J111" s="65">
        <f t="shared" ref="J111:K112" si="7">J110*H111</f>
        <v>1.0280930718832069</v>
      </c>
      <c r="K111" s="65">
        <f t="shared" si="7"/>
        <v>1.026624688730305</v>
      </c>
    </row>
    <row r="112" spans="2:20" ht="15.75" thickTop="1" x14ac:dyDescent="0.25">
      <c r="B112" t="s">
        <v>129</v>
      </c>
      <c r="C112" s="76"/>
      <c r="E112" s="81"/>
      <c r="F112" s="81"/>
      <c r="G112" s="62"/>
      <c r="H112" s="65">
        <v>1</v>
      </c>
      <c r="I112" s="65">
        <v>1</v>
      </c>
      <c r="J112" s="65">
        <f t="shared" si="7"/>
        <v>1.0280930718832069</v>
      </c>
      <c r="K112" s="65">
        <f t="shared" si="7"/>
        <v>1.026624688730305</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81" zoomScale="85" zoomScaleNormal="85" workbookViewId="0">
      <selection activeCell="C100" sqref="C100:F10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395</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2">
        <f>'[3]FIHI (PBC C1)'!$H$49</f>
        <v>75724000</v>
      </c>
      <c r="E35" s="1" t="s">
        <v>48</v>
      </c>
    </row>
    <row r="36" spans="2:5" x14ac:dyDescent="0.25">
      <c r="B36" t="s">
        <v>70</v>
      </c>
      <c r="C36" s="82">
        <f>'[3]FIHI (PBC C1)'!$H$50</f>
        <v>75099000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'[3]FIHI (PBC C1)'!$H$56</f>
        <v>3916000</v>
      </c>
      <c r="D60" s="66"/>
      <c r="E60" s="80">
        <f>'[3]FIHI (PBC C1)'!$H$57</f>
        <v>71806000</v>
      </c>
      <c r="F60" s="80">
        <v>0</v>
      </c>
      <c r="G60" s="80">
        <f>'[3]FIHI (PBC C1)'!$H$46</f>
        <v>2000</v>
      </c>
    </row>
    <row r="61" spans="2:7" x14ac:dyDescent="0.25">
      <c r="B61" t="s">
        <v>79</v>
      </c>
      <c r="C61" s="80">
        <f>'[3]FIHI (PBC C1)'!$H$48</f>
        <v>8000</v>
      </c>
      <c r="D61" s="66"/>
      <c r="E61" s="80">
        <v>0</v>
      </c>
      <c r="F61" s="80">
        <v>0</v>
      </c>
      <c r="G61" s="80">
        <f>'[3]FIHI (PBC C1)'!$H$47</f>
        <v>617000</v>
      </c>
    </row>
    <row r="64" spans="2:7" x14ac:dyDescent="0.25">
      <c r="B64" t="s">
        <v>88</v>
      </c>
      <c r="E64" s="1" t="s">
        <v>86</v>
      </c>
    </row>
    <row r="65" spans="2:5" x14ac:dyDescent="0.25">
      <c r="B65" t="s">
        <v>85</v>
      </c>
      <c r="C65" s="82">
        <f>ROUND('[5]Prime Summary'!$U$44,0)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Summary'!U48,0)</f>
        <v>0</v>
      </c>
    </row>
    <row r="71" spans="2:5" x14ac:dyDescent="0.25">
      <c r="B71" t="s">
        <v>91</v>
      </c>
      <c r="C71" s="82">
        <f>ROUND('[5]Prime Summary'!U49,0)</f>
        <v>0</v>
      </c>
    </row>
    <row r="72" spans="2:5" x14ac:dyDescent="0.25">
      <c r="B72" t="s">
        <v>92</v>
      </c>
      <c r="C72" s="82">
        <f>ROUND('[5]Prime Summary'!U50,0)</f>
        <v>0</v>
      </c>
    </row>
    <row r="73" spans="2:5" x14ac:dyDescent="0.25">
      <c r="B73" t="s">
        <v>93</v>
      </c>
      <c r="C73" s="82">
        <f>ROUND('[5]Prime Summary'!U51,0)</f>
        <v>0</v>
      </c>
      <c r="E73" s="1" t="s">
        <v>103</v>
      </c>
    </row>
    <row r="74" spans="2:5" x14ac:dyDescent="0.25">
      <c r="B74" t="s">
        <v>94</v>
      </c>
      <c r="C74" s="82">
        <f>ROUND('[5]Prime Summary'!U52,0)</f>
        <v>0</v>
      </c>
      <c r="E74" s="1" t="s">
        <v>104</v>
      </c>
    </row>
    <row r="75" spans="2:5" x14ac:dyDescent="0.25">
      <c r="B75" t="s">
        <v>95</v>
      </c>
      <c r="C75" s="82">
        <f>ROUND('[5]Prime Summary'!U53,0)</f>
        <v>0</v>
      </c>
      <c r="E75" s="1" t="s">
        <v>105</v>
      </c>
    </row>
    <row r="76" spans="2:5" x14ac:dyDescent="0.25">
      <c r="B76" t="s">
        <v>96</v>
      </c>
      <c r="C76" s="82">
        <f>ROUND('[5]Prime Summary'!U54,0)</f>
        <v>100</v>
      </c>
      <c r="E76" s="1" t="s">
        <v>106</v>
      </c>
    </row>
    <row r="77" spans="2:5" x14ac:dyDescent="0.25">
      <c r="B77" t="s">
        <v>97</v>
      </c>
      <c r="C77" s="82">
        <f>ROUND('[5]Prime Summary'!U55,0)</f>
        <v>0</v>
      </c>
    </row>
    <row r="78" spans="2:5" x14ac:dyDescent="0.25">
      <c r="B78" t="s">
        <v>98</v>
      </c>
      <c r="C78" s="82">
        <f>ROUND('[5]Prime Summary'!U56,0)</f>
        <v>0</v>
      </c>
    </row>
    <row r="79" spans="2:5" x14ac:dyDescent="0.25">
      <c r="B79" t="s">
        <v>351</v>
      </c>
      <c r="C79" s="82">
        <f>ROUND('[5]Prime Summary'!U57,0)</f>
        <v>0</v>
      </c>
    </row>
    <row r="80" spans="2:5" x14ac:dyDescent="0.25">
      <c r="B80" t="s">
        <v>99</v>
      </c>
      <c r="C80" s="82">
        <f>ROUND('[5]Prime Summary'!U58,0)</f>
        <v>0</v>
      </c>
    </row>
    <row r="81" spans="2:20" x14ac:dyDescent="0.25">
      <c r="B81" t="s">
        <v>100</v>
      </c>
      <c r="C81" s="82">
        <f>ROUND('[5]Prime Summary'!U59,0)</f>
        <v>0</v>
      </c>
    </row>
    <row r="82" spans="2:20" x14ac:dyDescent="0.25">
      <c r="B82" t="s">
        <v>102</v>
      </c>
      <c r="C82" s="82">
        <f>ROUND('[5]Prime Summary'!U60,0)</f>
        <v>0</v>
      </c>
    </row>
    <row r="83" spans="2:20" x14ac:dyDescent="0.25">
      <c r="B83" t="s">
        <v>155</v>
      </c>
      <c r="C83" s="82">
        <f>ROUND('[5]Prime Summary'!U61,0)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44957</v>
      </c>
      <c r="E96" s="81">
        <f t="shared" ref="E96:F98" si="0">ROUND(H96-1,4)</f>
        <v>4.4000000000000003E-3</v>
      </c>
      <c r="F96" s="81">
        <f t="shared" si="0"/>
        <v>4.1999999999999997E-3</v>
      </c>
      <c r="G96" s="25"/>
      <c r="H96" s="140">
        <f>'[3]FIHI (PBC C1)'!W5</f>
        <v>1.0044135007331954</v>
      </c>
      <c r="I96" s="140">
        <f>'[3]FIHI (PBC C1)'!X5</f>
        <v>1.004172575556088</v>
      </c>
      <c r="J96" s="20">
        <f>J95*H96</f>
        <v>1.0044135007331954</v>
      </c>
      <c r="K96" s="20">
        <f t="shared" ref="K96:K107" si="1">K95*I96</f>
        <v>1.004172575556088</v>
      </c>
      <c r="L96" s="25">
        <f>(I96-1)*360/31</f>
        <v>4.8455716135215078E-2</v>
      </c>
      <c r="N96" s="25"/>
      <c r="O96" s="19"/>
      <c r="P96" s="17"/>
      <c r="R96" s="17"/>
      <c r="S96" s="25"/>
      <c r="T96" s="18"/>
    </row>
    <row r="97" spans="2:20" x14ac:dyDescent="0.25">
      <c r="B97" t="s">
        <v>114</v>
      </c>
      <c r="C97" s="76">
        <v>44985</v>
      </c>
      <c r="E97" s="81">
        <f t="shared" si="0"/>
        <v>4.1000000000000003E-3</v>
      </c>
      <c r="F97" s="81">
        <f t="shared" si="0"/>
        <v>3.8999999999999998E-3</v>
      </c>
      <c r="G97" s="25"/>
      <c r="H97" s="140">
        <f>'[3]FIHI (PBC C1)'!W6</f>
        <v>1.0040890778156519</v>
      </c>
      <c r="I97" s="140">
        <f>'[3]FIHI (PBC C1)'!X6</f>
        <v>1.0038876592244732</v>
      </c>
      <c r="J97" s="20">
        <f t="shared" ref="J97:J99" si="2">J96*H97</f>
        <v>1.0085206256967847</v>
      </c>
      <c r="K97" s="20">
        <f t="shared" si="1"/>
        <v>1.0080764563324116</v>
      </c>
      <c r="L97" s="25">
        <f>(I97-1)*360/(C97-C96)</f>
        <v>4.9984190028941215E-2</v>
      </c>
      <c r="N97" s="25"/>
      <c r="O97" s="19"/>
      <c r="P97" s="17"/>
      <c r="R97" s="17"/>
      <c r="S97" s="25"/>
      <c r="T97" s="18"/>
    </row>
    <row r="98" spans="2:20" x14ac:dyDescent="0.25">
      <c r="B98" t="s">
        <v>115</v>
      </c>
      <c r="C98" s="76">
        <v>45016</v>
      </c>
      <c r="E98" s="81">
        <f t="shared" si="0"/>
        <v>4.7000000000000002E-3</v>
      </c>
      <c r="F98" s="81">
        <f t="shared" si="0"/>
        <v>4.4000000000000003E-3</v>
      </c>
      <c r="G98" s="25"/>
      <c r="H98" s="140">
        <f>'[3]FIHI (PBC C1)'!W7</f>
        <v>1.0046874203778164</v>
      </c>
      <c r="I98" s="140">
        <f>'[3]FIHI (PBC C1)'!X7</f>
        <v>1.0044372855723165</v>
      </c>
      <c r="J98" s="20">
        <f t="shared" si="2"/>
        <v>1.0132479858291239</v>
      </c>
      <c r="K98" s="20">
        <f t="shared" si="1"/>
        <v>1.0125495794478874</v>
      </c>
      <c r="L98" s="25">
        <f>(I98-1)*360/(C98-C97)</f>
        <v>5.1529767936578534E-2</v>
      </c>
      <c r="N98" s="25"/>
      <c r="O98" s="19"/>
      <c r="P98" s="17"/>
      <c r="R98" s="17"/>
      <c r="S98" s="25"/>
      <c r="T98" s="18"/>
    </row>
    <row r="99" spans="2:20" ht="15.75" thickBot="1" x14ac:dyDescent="0.3">
      <c r="B99" t="s">
        <v>116</v>
      </c>
      <c r="C99" s="76">
        <v>45016</v>
      </c>
      <c r="E99" s="98">
        <f>ROUND((J99/J95)-1,4)</f>
        <v>1.32E-2</v>
      </c>
      <c r="F99" s="98">
        <f>ROUND((K99/K95)-1,4)</f>
        <v>1.2500000000000001E-2</v>
      </c>
      <c r="G99" s="25"/>
      <c r="H99" s="65">
        <v>1</v>
      </c>
      <c r="I99" s="65">
        <v>1</v>
      </c>
      <c r="J99" s="65">
        <f t="shared" si="2"/>
        <v>1.0132479858291239</v>
      </c>
      <c r="K99" s="65">
        <f t="shared" si="1"/>
        <v>1.0125495794478874</v>
      </c>
      <c r="L99" s="25"/>
      <c r="O99" s="19"/>
      <c r="R99" s="17"/>
      <c r="S99" s="25"/>
      <c r="T99" s="18"/>
    </row>
    <row r="100" spans="2:20" ht="15.75" thickTop="1" x14ac:dyDescent="0.25">
      <c r="B100" t="s">
        <v>117</v>
      </c>
      <c r="C100" s="76">
        <v>45046</v>
      </c>
      <c r="E100" s="81">
        <f t="shared" ref="E100:F102" si="3">ROUND(H100-1,4)</f>
        <v>4.7000000000000002E-3</v>
      </c>
      <c r="F100" s="81">
        <f t="shared" si="3"/>
        <v>4.4000000000000003E-3</v>
      </c>
      <c r="G100" s="25"/>
      <c r="H100" s="140">
        <f>'[3]FIHI (PBC C1)'!W8</f>
        <v>1.004675349210201</v>
      </c>
      <c r="I100" s="140">
        <f>'[3]FIHI (PBC C1)'!X8</f>
        <v>1.0044246809055613</v>
      </c>
      <c r="J100" s="20">
        <f>J99*H100</f>
        <v>1.0179852739994077</v>
      </c>
      <c r="K100" s="20">
        <f t="shared" si="1"/>
        <v>1.0170297882380046</v>
      </c>
      <c r="L100" s="25"/>
      <c r="N100" s="25"/>
      <c r="O100" s="19"/>
      <c r="R100" s="17"/>
      <c r="S100" s="25"/>
      <c r="T100" s="18"/>
    </row>
    <row r="101" spans="2:20" x14ac:dyDescent="0.25">
      <c r="B101" t="s">
        <v>118</v>
      </c>
      <c r="C101" s="76">
        <v>45077</v>
      </c>
      <c r="E101" s="81">
        <f t="shared" si="3"/>
        <v>5.0000000000000001E-3</v>
      </c>
      <c r="F101" s="81">
        <f t="shared" si="3"/>
        <v>4.7000000000000002E-3</v>
      </c>
      <c r="G101" s="25"/>
      <c r="H101" s="140">
        <f>'[3]FIHI (PBC C1)'!W9</f>
        <v>1.005006555864749</v>
      </c>
      <c r="I101" s="140">
        <f>'[3]FIHI (PBC C1)'!X9</f>
        <v>1.004739886752692</v>
      </c>
      <c r="J101" s="20">
        <f t="shared" ref="J101:J107" si="4">J100*H101</f>
        <v>1.0230818741431775</v>
      </c>
      <c r="K101" s="20">
        <f t="shared" si="1"/>
        <v>1.021850394258367</v>
      </c>
      <c r="L101" s="25"/>
      <c r="N101" s="25"/>
      <c r="O101" s="19"/>
      <c r="P101" s="17"/>
      <c r="R101" s="17"/>
      <c r="S101" s="25"/>
      <c r="T101" s="18"/>
    </row>
    <row r="102" spans="2:20" x14ac:dyDescent="0.25">
      <c r="B102" t="s">
        <v>119</v>
      </c>
      <c r="C102" s="76">
        <v>45107</v>
      </c>
      <c r="E102" s="81">
        <f t="shared" si="3"/>
        <v>4.8999999999999998E-3</v>
      </c>
      <c r="F102" s="81">
        <f t="shared" si="3"/>
        <v>4.7000000000000002E-3</v>
      </c>
      <c r="G102" s="25"/>
      <c r="H102" s="140">
        <f>'[3]FIHI (PBC C1)'!W10</f>
        <v>1.004916236191076</v>
      </c>
      <c r="I102" s="140">
        <f>'[3]FIHI (PBC C1)'!X10</f>
        <v>1.0046732419995017</v>
      </c>
      <c r="J102" s="20">
        <f t="shared" si="4"/>
        <v>1.028111586279274</v>
      </c>
      <c r="K102" s="20">
        <f t="shared" si="1"/>
        <v>1.0266257484380226</v>
      </c>
      <c r="L102" s="25"/>
      <c r="N102" s="25"/>
      <c r="O102" s="19"/>
      <c r="R102" s="17"/>
      <c r="S102" s="25"/>
      <c r="T102" s="18"/>
    </row>
    <row r="103" spans="2:20" ht="15.75" thickBot="1" x14ac:dyDescent="0.3">
      <c r="B103" t="s">
        <v>120</v>
      </c>
      <c r="C103" s="76">
        <v>45107</v>
      </c>
      <c r="E103" s="98">
        <f>ROUND((J103/J99)-1,4)</f>
        <v>1.47E-2</v>
      </c>
      <c r="F103" s="98">
        <f>ROUND((K103/K99)-1,4)</f>
        <v>1.3899999999999999E-2</v>
      </c>
      <c r="G103" s="25"/>
      <c r="H103" s="65">
        <v>1</v>
      </c>
      <c r="I103" s="65">
        <v>1</v>
      </c>
      <c r="J103" s="65">
        <f t="shared" si="4"/>
        <v>1.028111586279274</v>
      </c>
      <c r="K103" s="65">
        <f t="shared" si="1"/>
        <v>1.0266257484380226</v>
      </c>
      <c r="L103" s="25"/>
      <c r="O103" s="19"/>
      <c r="R103" s="17"/>
      <c r="S103" s="25"/>
      <c r="T103" s="18"/>
    </row>
    <row r="104" spans="2:20" ht="15.75" thickTop="1" x14ac:dyDescent="0.25">
      <c r="B104" t="s">
        <v>121</v>
      </c>
      <c r="C104" s="76"/>
      <c r="E104" s="97"/>
      <c r="F104" s="97"/>
      <c r="G104" s="25"/>
      <c r="H104" s="140">
        <f>'[3]FIHI (PBC C1)'!W11</f>
        <v>1</v>
      </c>
      <c r="I104" s="140">
        <f>'[3]FIHI (PBC C1)'!X11</f>
        <v>1</v>
      </c>
      <c r="J104" s="20">
        <f t="shared" si="4"/>
        <v>1.028111586279274</v>
      </c>
      <c r="K104" s="20">
        <f t="shared" si="1"/>
        <v>1.0266257484380226</v>
      </c>
      <c r="L104" s="25"/>
      <c r="N104" s="25"/>
      <c r="O104" s="19"/>
      <c r="P104" s="17"/>
      <c r="R104" s="17"/>
      <c r="S104" s="25"/>
      <c r="T104" s="18"/>
    </row>
    <row r="105" spans="2:20" x14ac:dyDescent="0.25">
      <c r="B105" t="s">
        <v>122</v>
      </c>
      <c r="C105" s="76"/>
      <c r="E105" s="81"/>
      <c r="F105" s="81"/>
      <c r="G105" s="25"/>
      <c r="H105" s="140">
        <f>'[3]FIHI (PBC C1)'!W12</f>
        <v>1</v>
      </c>
      <c r="I105" s="140">
        <f>'[3]FIHI (PBC C1)'!X12</f>
        <v>1</v>
      </c>
      <c r="J105" s="20">
        <f t="shared" si="4"/>
        <v>1.028111586279274</v>
      </c>
      <c r="K105" s="20">
        <f t="shared" si="1"/>
        <v>1.0266257484380226</v>
      </c>
      <c r="L105" s="25"/>
      <c r="N105" s="25"/>
      <c r="O105" s="19"/>
      <c r="R105" s="17"/>
      <c r="S105" s="25"/>
      <c r="T105" s="18"/>
    </row>
    <row r="106" spans="2:20" x14ac:dyDescent="0.25">
      <c r="B106" t="s">
        <v>123</v>
      </c>
      <c r="C106" s="76"/>
      <c r="E106" s="81"/>
      <c r="F106" s="81"/>
      <c r="G106" s="25"/>
      <c r="H106" s="140">
        <f>'[3]FIHI (PBC C1)'!W13</f>
        <v>1</v>
      </c>
      <c r="I106" s="140">
        <f>'[3]FIHI (PBC C1)'!X13</f>
        <v>1</v>
      </c>
      <c r="J106" s="20">
        <f t="shared" si="4"/>
        <v>1.028111586279274</v>
      </c>
      <c r="K106" s="20">
        <f t="shared" si="1"/>
        <v>1.0266257484380226</v>
      </c>
      <c r="L106" s="25"/>
      <c r="N106" s="25"/>
      <c r="O106" s="19"/>
      <c r="R106" s="17"/>
      <c r="S106" s="25"/>
      <c r="T106" s="18"/>
    </row>
    <row r="107" spans="2:20" ht="15.75" thickBot="1" x14ac:dyDescent="0.3">
      <c r="B107" t="s">
        <v>124</v>
      </c>
      <c r="C107" s="76"/>
      <c r="E107" s="98"/>
      <c r="F107" s="98"/>
      <c r="G107" s="25"/>
      <c r="H107" s="65">
        <v>1</v>
      </c>
      <c r="I107" s="65">
        <v>1</v>
      </c>
      <c r="J107" s="65">
        <f t="shared" si="4"/>
        <v>1.028111586279274</v>
      </c>
      <c r="K107" s="65">
        <f t="shared" si="1"/>
        <v>1.0266257484380226</v>
      </c>
      <c r="L107" s="25"/>
      <c r="O107" s="19"/>
      <c r="P107" s="17"/>
      <c r="R107" s="17"/>
      <c r="S107" s="25"/>
      <c r="T107" s="18"/>
    </row>
    <row r="108" spans="2:20" ht="15.75" thickTop="1" x14ac:dyDescent="0.25">
      <c r="B108" t="s">
        <v>125</v>
      </c>
      <c r="C108" s="76"/>
      <c r="E108" s="97"/>
      <c r="F108" s="97"/>
      <c r="G108" s="25"/>
      <c r="H108" s="140">
        <f>'[3]FIHI (PBC C1)'!W14</f>
        <v>1</v>
      </c>
      <c r="I108" s="140">
        <f>'[3]FIHI (PBC C1)'!X14</f>
        <v>1</v>
      </c>
      <c r="J108" s="20">
        <f>J107*H108</f>
        <v>1.028111586279274</v>
      </c>
      <c r="K108" s="20">
        <f t="shared" ref="K108:K110" si="5">K107*I108</f>
        <v>1.0266257484380226</v>
      </c>
      <c r="L108" s="25"/>
      <c r="N108" s="25"/>
    </row>
    <row r="109" spans="2:20" x14ac:dyDescent="0.25">
      <c r="B109" t="s">
        <v>126</v>
      </c>
      <c r="C109" s="76"/>
      <c r="E109" s="81"/>
      <c r="F109" s="81"/>
      <c r="G109" s="25"/>
      <c r="H109" s="140">
        <f>'[3]FIHI (PBC C1)'!W15</f>
        <v>1</v>
      </c>
      <c r="I109" s="140">
        <f>'[3]FIHI (PBC C1)'!X15</f>
        <v>1</v>
      </c>
      <c r="J109" s="20">
        <f t="shared" ref="J109:J110" si="6">J108*H109</f>
        <v>1.028111586279274</v>
      </c>
      <c r="K109" s="20">
        <f t="shared" si="5"/>
        <v>1.0266257484380226</v>
      </c>
      <c r="L109" s="25"/>
      <c r="N109" s="25"/>
    </row>
    <row r="110" spans="2:20" x14ac:dyDescent="0.25">
      <c r="B110" t="s">
        <v>127</v>
      </c>
      <c r="C110" s="76"/>
      <c r="E110" s="81"/>
      <c r="F110" s="81"/>
      <c r="G110" s="25"/>
      <c r="H110" s="140">
        <f>'[3]FIHI (PBC C1)'!W16</f>
        <v>1</v>
      </c>
      <c r="I110" s="140">
        <f>'[3]FIHI (PBC C1)'!X16</f>
        <v>1</v>
      </c>
      <c r="J110" s="20">
        <f t="shared" si="6"/>
        <v>1.028111586279274</v>
      </c>
      <c r="K110" s="20">
        <f t="shared" si="5"/>
        <v>1.0266257484380226</v>
      </c>
      <c r="L110" s="25"/>
    </row>
    <row r="111" spans="2:20" ht="15.75" thickBot="1" x14ac:dyDescent="0.3">
      <c r="B111" t="s">
        <v>128</v>
      </c>
      <c r="C111" s="76"/>
      <c r="E111" s="98"/>
      <c r="F111" s="98"/>
      <c r="G111" s="62"/>
      <c r="H111" s="65">
        <v>1</v>
      </c>
      <c r="I111" s="65">
        <v>1</v>
      </c>
      <c r="J111" s="65">
        <f t="shared" ref="J111:K112" si="7">J110*H111</f>
        <v>1.028111586279274</v>
      </c>
      <c r="K111" s="65">
        <f t="shared" si="7"/>
        <v>1.0266257484380226</v>
      </c>
    </row>
    <row r="112" spans="2:20" ht="15.75" thickTop="1" x14ac:dyDescent="0.25">
      <c r="B112" t="s">
        <v>129</v>
      </c>
      <c r="C112" s="76"/>
      <c r="E112" s="81"/>
      <c r="F112" s="81"/>
      <c r="G112" s="62"/>
      <c r="H112" s="65">
        <v>1</v>
      </c>
      <c r="I112" s="65">
        <v>1</v>
      </c>
      <c r="J112" s="65">
        <f t="shared" si="7"/>
        <v>1.028111586279274</v>
      </c>
      <c r="K112" s="65">
        <f t="shared" si="7"/>
        <v>1.0266257484380226</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78" zoomScale="85" zoomScaleNormal="85" workbookViewId="0">
      <selection activeCell="C100" sqref="C100:F10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2">
        <f>'[3]FIHI (PBC MIG)'!$H$49</f>
        <v>504780000</v>
      </c>
      <c r="E35" s="1" t="s">
        <v>48</v>
      </c>
    </row>
    <row r="36" spans="2:5" x14ac:dyDescent="0.25">
      <c r="B36" t="s">
        <v>70</v>
      </c>
      <c r="C36" s="82">
        <f>'[3]FIHI (PBC MIG)'!$H$50</f>
        <v>501554000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'[3]FIHI (PBC MIG)'!$H$56</f>
        <v>8773000</v>
      </c>
      <c r="D60" s="66"/>
      <c r="E60" s="80">
        <f>'[3]FIHI (PBC MIG)'!$H$57</f>
        <v>496001000</v>
      </c>
      <c r="F60" s="80">
        <v>0</v>
      </c>
      <c r="G60" s="80">
        <f>'[3]FIHI (PBC MIG)'!$H$46</f>
        <v>6000</v>
      </c>
      <c r="N60" s="24"/>
    </row>
    <row r="61" spans="2:14" x14ac:dyDescent="0.25">
      <c r="B61" t="s">
        <v>79</v>
      </c>
      <c r="C61" s="80">
        <f>'[3]FIHI (PBC MIG)'!$H$48</f>
        <v>61000</v>
      </c>
      <c r="D61" s="66"/>
      <c r="E61" s="80">
        <v>0</v>
      </c>
      <c r="F61" s="80">
        <v>0</v>
      </c>
      <c r="G61" s="80">
        <f>'[3]FIHI (PBC MIG)'!$H$47</f>
        <v>3165000</v>
      </c>
      <c r="N61" s="24"/>
    </row>
    <row r="64" spans="2:14" x14ac:dyDescent="0.25">
      <c r="B64" t="s">
        <v>88</v>
      </c>
      <c r="E64" s="1" t="s">
        <v>86</v>
      </c>
    </row>
    <row r="65" spans="2:5" x14ac:dyDescent="0.25">
      <c r="B65" t="s">
        <v>85</v>
      </c>
      <c r="C65" s="82">
        <f>ROUND('[5]Prime Summary'!$V$44,0)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Summary'!V48,0)</f>
        <v>0</v>
      </c>
    </row>
    <row r="71" spans="2:5" x14ac:dyDescent="0.25">
      <c r="B71" t="s">
        <v>91</v>
      </c>
      <c r="C71" s="82">
        <f>ROUND('[5]Prime Summary'!V49,0)</f>
        <v>0</v>
      </c>
    </row>
    <row r="72" spans="2:5" x14ac:dyDescent="0.25">
      <c r="B72" t="s">
        <v>92</v>
      </c>
      <c r="C72" s="82">
        <f>ROUND('[5]Prime Summary'!V50,0)</f>
        <v>0</v>
      </c>
    </row>
    <row r="73" spans="2:5" x14ac:dyDescent="0.25">
      <c r="B73" t="s">
        <v>93</v>
      </c>
      <c r="C73" s="82">
        <f>ROUND('[5]Prime Summary'!V51,0)</f>
        <v>57</v>
      </c>
      <c r="E73" s="1" t="s">
        <v>103</v>
      </c>
    </row>
    <row r="74" spans="2:5" x14ac:dyDescent="0.25">
      <c r="B74" t="s">
        <v>94</v>
      </c>
      <c r="C74" s="82">
        <f>ROUND('[5]Prime Summary'!V52,0)</f>
        <v>0</v>
      </c>
      <c r="E74" s="1" t="s">
        <v>104</v>
      </c>
    </row>
    <row r="75" spans="2:5" x14ac:dyDescent="0.25">
      <c r="B75" t="s">
        <v>95</v>
      </c>
      <c r="C75" s="82">
        <f>ROUND('[5]Prime Summary'!V53,0)</f>
        <v>36</v>
      </c>
      <c r="E75" s="1" t="s">
        <v>105</v>
      </c>
    </row>
    <row r="76" spans="2:5" x14ac:dyDescent="0.25">
      <c r="B76" t="s">
        <v>96</v>
      </c>
      <c r="C76" s="82">
        <f>ROUND('[5]Prime Summary'!V54,0)</f>
        <v>7</v>
      </c>
      <c r="E76" s="1" t="s">
        <v>106</v>
      </c>
    </row>
    <row r="77" spans="2:5" x14ac:dyDescent="0.25">
      <c r="B77" t="s">
        <v>97</v>
      </c>
      <c r="C77" s="82">
        <f>ROUND('[5]Prime Summary'!V55,0)</f>
        <v>0</v>
      </c>
    </row>
    <row r="78" spans="2:5" x14ac:dyDescent="0.25">
      <c r="B78" t="s">
        <v>98</v>
      </c>
      <c r="C78" s="82">
        <f>ROUND('[5]Prime Summary'!V56,0)</f>
        <v>0</v>
      </c>
    </row>
    <row r="79" spans="2:5" x14ac:dyDescent="0.25">
      <c r="B79" t="s">
        <v>101</v>
      </c>
      <c r="C79" s="82">
        <f>ROUND('[5]Prime Summary'!V57,0)</f>
        <v>0</v>
      </c>
    </row>
    <row r="80" spans="2:5" x14ac:dyDescent="0.25">
      <c r="B80" t="s">
        <v>99</v>
      </c>
      <c r="C80" s="82">
        <f>ROUND('[5]Prime Summary'!V58,0)</f>
        <v>0</v>
      </c>
    </row>
    <row r="81" spans="2:20" x14ac:dyDescent="0.25">
      <c r="B81" t="s">
        <v>100</v>
      </c>
      <c r="C81" s="82">
        <f>ROUND('[5]Prime Summary'!V59,0)</f>
        <v>0</v>
      </c>
    </row>
    <row r="82" spans="2:20" x14ac:dyDescent="0.25">
      <c r="B82" t="s">
        <v>102</v>
      </c>
      <c r="C82" s="82">
        <f>ROUND('[5]Prime Summary'!V60,0)</f>
        <v>0</v>
      </c>
    </row>
    <row r="83" spans="2:20" x14ac:dyDescent="0.25">
      <c r="B83" t="s">
        <v>155</v>
      </c>
      <c r="C83" s="82">
        <f>ROUND('[5]Prime Summary'!V61,0)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4.4999999999999997E-3</v>
      </c>
      <c r="F96" s="81">
        <f t="shared" si="0"/>
        <v>4.3E-3</v>
      </c>
      <c r="G96" s="25"/>
      <c r="H96" s="140">
        <f>'[3]FIHI (PBC MIG)'!W5</f>
        <v>1.0045390221583694</v>
      </c>
      <c r="I96" s="140">
        <f>'[3]FIHI (PBC MIG)'!X5</f>
        <v>1.0042787757082301</v>
      </c>
      <c r="J96" s="20">
        <f>J95*H96</f>
        <v>1.0045390221583694</v>
      </c>
      <c r="K96" s="20">
        <f t="shared" ref="K96:K107" si="1">K95*I96</f>
        <v>1.0042787757082301</v>
      </c>
      <c r="L96" s="25">
        <f>(I96-1)*360/31</f>
        <v>4.9689008224607589E-2</v>
      </c>
      <c r="N96" s="25"/>
      <c r="O96" s="19"/>
      <c r="P96" s="17"/>
      <c r="R96" s="17"/>
      <c r="S96" s="25"/>
      <c r="T96" s="18"/>
    </row>
    <row r="97" spans="2:20" x14ac:dyDescent="0.25">
      <c r="B97" t="s">
        <v>114</v>
      </c>
      <c r="C97" s="76">
        <v>44985</v>
      </c>
      <c r="E97" s="81">
        <f t="shared" si="0"/>
        <v>4.1999999999999997E-3</v>
      </c>
      <c r="F97" s="81">
        <f t="shared" si="0"/>
        <v>4.0000000000000001E-3</v>
      </c>
      <c r="G97" s="25"/>
      <c r="H97" s="140">
        <f>'[3]FIHI (PBC MIG)'!W6</f>
        <v>1.0042097980209121</v>
      </c>
      <c r="I97" s="140">
        <f>'[3]FIHI (PBC MIG)'!X6</f>
        <v>1.003980754580327</v>
      </c>
      <c r="J97" s="20">
        <f t="shared" ref="J97:J99" si="2">J96*H97</f>
        <v>1.0087679285457807</v>
      </c>
      <c r="K97" s="20">
        <f t="shared" si="1"/>
        <v>1.0082765630445558</v>
      </c>
      <c r="L97" s="25">
        <f>(I97-1)*360/(C97-C96)</f>
        <v>5.1181130318489795E-2</v>
      </c>
      <c r="N97" s="25"/>
      <c r="O97" s="19"/>
      <c r="P97" s="17"/>
      <c r="R97" s="17"/>
      <c r="S97" s="25"/>
      <c r="T97" s="18"/>
    </row>
    <row r="98" spans="2:20" x14ac:dyDescent="0.25">
      <c r="B98" t="s">
        <v>115</v>
      </c>
      <c r="C98" s="76">
        <v>45016</v>
      </c>
      <c r="E98" s="81">
        <f t="shared" si="0"/>
        <v>4.7999999999999996E-3</v>
      </c>
      <c r="F98" s="81">
        <f t="shared" si="0"/>
        <v>4.4999999999999997E-3</v>
      </c>
      <c r="G98" s="25"/>
      <c r="H98" s="140">
        <f>'[3]FIHI (PBC MIG)'!W7</f>
        <v>1.0048135243153733</v>
      </c>
      <c r="I98" s="140">
        <f>'[3]FIHI (PBC MIG)'!X7</f>
        <v>1.0045403049285104</v>
      </c>
      <c r="J98" s="20">
        <f t="shared" si="2"/>
        <v>1.0136236574984046</v>
      </c>
      <c r="K98" s="20">
        <f t="shared" si="1"/>
        <v>1.0128544460930486</v>
      </c>
      <c r="L98" s="25">
        <f>(I98-1)*360/(C98-C97)</f>
        <v>5.2726121750443708E-2</v>
      </c>
      <c r="N98" s="25"/>
      <c r="O98" s="19"/>
      <c r="P98" s="17"/>
      <c r="R98" s="17"/>
      <c r="S98" s="25"/>
      <c r="T98" s="18"/>
    </row>
    <row r="99" spans="2:20" ht="15.75" thickBot="1" x14ac:dyDescent="0.3">
      <c r="B99" t="s">
        <v>116</v>
      </c>
      <c r="C99" s="76">
        <v>45016</v>
      </c>
      <c r="E99" s="98">
        <f>ROUND((J99/J95)-1,4)</f>
        <v>1.3599999999999999E-2</v>
      </c>
      <c r="F99" s="98">
        <f>ROUND((K99/K95)-1,4)</f>
        <v>1.29E-2</v>
      </c>
      <c r="G99" s="25"/>
      <c r="H99" s="65">
        <v>1</v>
      </c>
      <c r="I99" s="65">
        <v>1</v>
      </c>
      <c r="J99" s="65">
        <f t="shared" si="2"/>
        <v>1.0136236574984046</v>
      </c>
      <c r="K99" s="65">
        <f t="shared" si="1"/>
        <v>1.0128544460930486</v>
      </c>
      <c r="L99" s="25"/>
      <c r="N99" s="25"/>
      <c r="O99" s="19"/>
      <c r="R99" s="17"/>
      <c r="S99" s="25"/>
      <c r="T99" s="18"/>
    </row>
    <row r="100" spans="2:20" ht="15.75" thickTop="1" x14ac:dyDescent="0.25">
      <c r="B100" t="s">
        <v>117</v>
      </c>
      <c r="C100" s="76">
        <v>45046</v>
      </c>
      <c r="E100" s="81">
        <f t="shared" ref="E100:F102" si="3">ROUND(H100-1,4)</f>
        <v>4.7999999999999996E-3</v>
      </c>
      <c r="F100" s="81">
        <f t="shared" si="3"/>
        <v>4.4999999999999997E-3</v>
      </c>
      <c r="G100" s="25"/>
      <c r="H100" s="140">
        <f>'[3]FIHI (PBC MIG)'!W8</f>
        <v>1.0048071861939394</v>
      </c>
      <c r="I100" s="140">
        <f>'[3]FIHI (PBC MIG)'!X8</f>
        <v>1.0045196342198304</v>
      </c>
      <c r="J100" s="20">
        <f>J99*H100</f>
        <v>1.0184963351505811</v>
      </c>
      <c r="K100" s="20">
        <f t="shared" si="1"/>
        <v>1.0174321777073181</v>
      </c>
      <c r="L100" s="25"/>
      <c r="N100" s="25"/>
      <c r="O100" s="19"/>
      <c r="R100" s="17"/>
      <c r="S100" s="25"/>
      <c r="T100" s="18"/>
    </row>
    <row r="101" spans="2:20" x14ac:dyDescent="0.25">
      <c r="B101" t="s">
        <v>118</v>
      </c>
      <c r="C101" s="76">
        <v>45077</v>
      </c>
      <c r="E101" s="81">
        <f t="shared" si="3"/>
        <v>5.1000000000000004E-3</v>
      </c>
      <c r="F101" s="81">
        <f t="shared" si="3"/>
        <v>4.7999999999999996E-3</v>
      </c>
      <c r="G101" s="25"/>
      <c r="H101" s="140">
        <f>'[3]FIHI (PBC MIG)'!W9</f>
        <v>1.0051405477206456</v>
      </c>
      <c r="I101" s="140">
        <f>'[3]FIHI (PBC MIG)'!X9</f>
        <v>1.0048341453272809</v>
      </c>
      <c r="J101" s="20">
        <f t="shared" ref="J101:J107" si="4">J100*H101</f>
        <v>1.0237319641647253</v>
      </c>
      <c r="K101" s="20">
        <f t="shared" si="1"/>
        <v>1.0223505927150072</v>
      </c>
      <c r="L101" s="25"/>
      <c r="N101" s="25"/>
      <c r="O101" s="19"/>
      <c r="P101" s="17"/>
      <c r="R101" s="17"/>
      <c r="S101" s="25"/>
      <c r="T101" s="18"/>
    </row>
    <row r="102" spans="2:20" x14ac:dyDescent="0.25">
      <c r="B102" t="s">
        <v>119</v>
      </c>
      <c r="C102" s="76">
        <v>45107</v>
      </c>
      <c r="E102" s="81">
        <f t="shared" si="3"/>
        <v>5.1000000000000004E-3</v>
      </c>
      <c r="F102" s="81">
        <f t="shared" si="3"/>
        <v>4.7999999999999996E-3</v>
      </c>
      <c r="G102" s="25"/>
      <c r="H102" s="140">
        <f>'[3]FIHI (PBC MIG)'!W10</f>
        <v>1.0050714049104907</v>
      </c>
      <c r="I102" s="140">
        <f>'[3]FIHI (PBC MIG)'!X10</f>
        <v>1.0047647792904562</v>
      </c>
      <c r="J102" s="20">
        <f t="shared" si="4"/>
        <v>1.0289237234748168</v>
      </c>
      <c r="K102" s="20">
        <f t="shared" si="1"/>
        <v>1.0272218676467613</v>
      </c>
      <c r="L102" s="25"/>
      <c r="N102" s="25"/>
      <c r="O102" s="19"/>
      <c r="R102" s="17"/>
      <c r="S102" s="25"/>
      <c r="T102" s="18"/>
    </row>
    <row r="103" spans="2:20" ht="15.75" thickBot="1" x14ac:dyDescent="0.3">
      <c r="B103" t="s">
        <v>120</v>
      </c>
      <c r="C103" s="76">
        <v>45107</v>
      </c>
      <c r="E103" s="98">
        <f>ROUND((J103/J99)-1,4)</f>
        <v>1.5100000000000001E-2</v>
      </c>
      <c r="F103" s="98">
        <f>ROUND((K103/K99)-1,4)</f>
        <v>1.4200000000000001E-2</v>
      </c>
      <c r="G103" s="25"/>
      <c r="H103" s="65">
        <v>1</v>
      </c>
      <c r="I103" s="65">
        <v>1</v>
      </c>
      <c r="J103" s="65">
        <f t="shared" si="4"/>
        <v>1.0289237234748168</v>
      </c>
      <c r="K103" s="65">
        <f t="shared" si="1"/>
        <v>1.0272218676467613</v>
      </c>
      <c r="L103" s="25"/>
      <c r="N103" s="25"/>
      <c r="O103" s="19"/>
      <c r="R103" s="17"/>
      <c r="S103" s="25"/>
      <c r="T103" s="18"/>
    </row>
    <row r="104" spans="2:20" ht="15.75" thickTop="1" x14ac:dyDescent="0.25">
      <c r="B104" t="s">
        <v>121</v>
      </c>
      <c r="C104" s="76"/>
      <c r="E104" s="97"/>
      <c r="F104" s="97"/>
      <c r="G104" s="25"/>
      <c r="H104" s="140">
        <f>'[3]FIHI (PBC MIG)'!W11</f>
        <v>1</v>
      </c>
      <c r="I104" s="140">
        <f>'[3]FIHI (PBC MIG)'!X11</f>
        <v>1</v>
      </c>
      <c r="J104" s="20">
        <f t="shared" si="4"/>
        <v>1.0289237234748168</v>
      </c>
      <c r="K104" s="20">
        <f t="shared" si="1"/>
        <v>1.0272218676467613</v>
      </c>
      <c r="L104" s="25"/>
      <c r="N104" s="25"/>
      <c r="O104" s="19"/>
      <c r="P104" s="17"/>
      <c r="R104" s="17"/>
      <c r="S104" s="25"/>
      <c r="T104" s="18"/>
    </row>
    <row r="105" spans="2:20" x14ac:dyDescent="0.25">
      <c r="B105" t="s">
        <v>122</v>
      </c>
      <c r="C105" s="76"/>
      <c r="E105" s="81"/>
      <c r="F105" s="81"/>
      <c r="G105" s="25"/>
      <c r="H105" s="140">
        <f>'[3]FIHI (PBC MIG)'!W12</f>
        <v>1</v>
      </c>
      <c r="I105" s="140">
        <f>'[3]FIHI (PBC MIG)'!X12</f>
        <v>1</v>
      </c>
      <c r="J105" s="20">
        <f t="shared" si="4"/>
        <v>1.0289237234748168</v>
      </c>
      <c r="K105" s="20">
        <f t="shared" si="1"/>
        <v>1.0272218676467613</v>
      </c>
      <c r="L105" s="25"/>
      <c r="N105" s="25"/>
      <c r="O105" s="19"/>
      <c r="R105" s="17"/>
      <c r="S105" s="25"/>
      <c r="T105" s="18"/>
    </row>
    <row r="106" spans="2:20" x14ac:dyDescent="0.25">
      <c r="B106" t="s">
        <v>123</v>
      </c>
      <c r="C106" s="76"/>
      <c r="E106" s="81"/>
      <c r="F106" s="81"/>
      <c r="G106" s="25"/>
      <c r="H106" s="140">
        <f>'[3]FIHI (PBC MIG)'!W13</f>
        <v>1</v>
      </c>
      <c r="I106" s="140">
        <f>'[3]FIHI (PBC MIG)'!X13</f>
        <v>1</v>
      </c>
      <c r="J106" s="20">
        <f t="shared" si="4"/>
        <v>1.0289237234748168</v>
      </c>
      <c r="K106" s="20">
        <f t="shared" si="1"/>
        <v>1.0272218676467613</v>
      </c>
      <c r="L106" s="25"/>
      <c r="N106" s="25"/>
      <c r="O106" s="19"/>
      <c r="R106" s="17"/>
      <c r="S106" s="25"/>
      <c r="T106" s="18"/>
    </row>
    <row r="107" spans="2:20" ht="15.75" thickBot="1" x14ac:dyDescent="0.3">
      <c r="B107" t="s">
        <v>124</v>
      </c>
      <c r="C107" s="76"/>
      <c r="E107" s="98"/>
      <c r="F107" s="98"/>
      <c r="G107" s="25"/>
      <c r="H107" s="65">
        <v>1</v>
      </c>
      <c r="I107" s="65">
        <v>1</v>
      </c>
      <c r="J107" s="65">
        <f t="shared" si="4"/>
        <v>1.0289237234748168</v>
      </c>
      <c r="K107" s="65">
        <f t="shared" si="1"/>
        <v>1.0272218676467613</v>
      </c>
      <c r="L107" s="25"/>
      <c r="N107" s="25"/>
      <c r="O107" s="19"/>
      <c r="P107" s="17"/>
      <c r="R107" s="17"/>
      <c r="S107" s="25"/>
      <c r="T107" s="18"/>
    </row>
    <row r="108" spans="2:20" ht="15.75" thickTop="1" x14ac:dyDescent="0.25">
      <c r="B108" t="s">
        <v>125</v>
      </c>
      <c r="C108" s="76"/>
      <c r="E108" s="97"/>
      <c r="F108" s="97"/>
      <c r="G108" s="25"/>
      <c r="H108" s="140">
        <f>'[3]FIHI (PBC MIG)'!W14</f>
        <v>1</v>
      </c>
      <c r="I108" s="140">
        <f>'[3]FIHI (PBC MIG)'!X14</f>
        <v>1</v>
      </c>
      <c r="J108" s="20">
        <f>J107*H108</f>
        <v>1.0289237234748168</v>
      </c>
      <c r="K108" s="20">
        <f t="shared" ref="K108:K110" si="5">K107*I108</f>
        <v>1.0272218676467613</v>
      </c>
      <c r="L108" s="25"/>
    </row>
    <row r="109" spans="2:20" x14ac:dyDescent="0.25">
      <c r="B109" t="s">
        <v>126</v>
      </c>
      <c r="C109" s="76"/>
      <c r="E109" s="81"/>
      <c r="F109" s="81"/>
      <c r="G109" s="25"/>
      <c r="H109" s="140">
        <f>'[3]FIHI (PBC MIG)'!W15</f>
        <v>1</v>
      </c>
      <c r="I109" s="140">
        <f>'[3]FIHI (PBC MIG)'!X15</f>
        <v>1</v>
      </c>
      <c r="J109" s="20">
        <f t="shared" ref="J109:J110" si="6">J108*H109</f>
        <v>1.0289237234748168</v>
      </c>
      <c r="K109" s="20">
        <f t="shared" si="5"/>
        <v>1.0272218676467613</v>
      </c>
      <c r="L109" s="25"/>
    </row>
    <row r="110" spans="2:20" x14ac:dyDescent="0.25">
      <c r="B110" t="s">
        <v>127</v>
      </c>
      <c r="C110" s="76"/>
      <c r="E110" s="81"/>
      <c r="F110" s="81"/>
      <c r="G110" s="25"/>
      <c r="H110" s="140">
        <f>'[3]FIHI (PBC MIG)'!W16</f>
        <v>1</v>
      </c>
      <c r="I110" s="140">
        <f>'[3]FIHI (PBC MIG)'!X16</f>
        <v>1</v>
      </c>
      <c r="J110" s="20">
        <f t="shared" si="6"/>
        <v>1.0289237234748168</v>
      </c>
      <c r="K110" s="20">
        <f t="shared" si="5"/>
        <v>1.0272218676467613</v>
      </c>
      <c r="L110" s="25"/>
    </row>
    <row r="111" spans="2:20" ht="15.75" thickBot="1" x14ac:dyDescent="0.3">
      <c r="B111" t="s">
        <v>128</v>
      </c>
      <c r="C111" s="76"/>
      <c r="E111" s="98"/>
      <c r="F111" s="98"/>
      <c r="G111" s="62"/>
      <c r="H111" s="65">
        <v>1</v>
      </c>
      <c r="I111" s="65">
        <v>1</v>
      </c>
      <c r="J111" s="65">
        <f t="shared" ref="J111:K112" si="7">J110*H111</f>
        <v>1.0289237234748168</v>
      </c>
      <c r="K111" s="65">
        <f t="shared" si="7"/>
        <v>1.0272218676467613</v>
      </c>
    </row>
    <row r="112" spans="2:20" ht="15.75" thickTop="1" x14ac:dyDescent="0.25">
      <c r="B112" t="s">
        <v>129</v>
      </c>
      <c r="C112" s="76"/>
      <c r="E112" s="81"/>
      <c r="F112" s="81"/>
      <c r="G112" s="62"/>
      <c r="H112" s="65">
        <v>1</v>
      </c>
      <c r="I112" s="65">
        <v>1</v>
      </c>
      <c r="J112" s="65">
        <f t="shared" si="7"/>
        <v>1.0289237234748168</v>
      </c>
      <c r="K112" s="65">
        <f t="shared" si="7"/>
        <v>1.0272218676467613</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81" zoomScale="85" zoomScaleNormal="85" workbookViewId="0">
      <selection activeCell="C100" sqref="C100:F10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2">
        <f>'[3]FIHI (PBC Q1)'!$H$49</f>
        <v>370603000</v>
      </c>
      <c r="E35" s="1" t="s">
        <v>48</v>
      </c>
    </row>
    <row r="36" spans="2:5" x14ac:dyDescent="0.25">
      <c r="B36" t="s">
        <v>70</v>
      </c>
      <c r="C36" s="82">
        <f>'[3]FIHI (PBC Q1)'!$H$50</f>
        <v>365859000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'[3]FIHI (PBC Q1)'!$H$56</f>
        <v>37177000</v>
      </c>
      <c r="D60" s="66"/>
      <c r="E60" s="80">
        <f>'[3]FIHI (PBC Q1)'!$H$57</f>
        <v>333425000</v>
      </c>
      <c r="F60" s="80">
        <v>0</v>
      </c>
      <c r="G60" s="80">
        <f>'[3]FIHI (PBC Q1)'!$H$46</f>
        <v>0</v>
      </c>
    </row>
    <row r="61" spans="2:7" x14ac:dyDescent="0.25">
      <c r="B61" t="s">
        <v>79</v>
      </c>
      <c r="C61" s="80">
        <f>'[3]FIHI (PBC Q1)'!$H$48</f>
        <v>256000</v>
      </c>
      <c r="D61" s="66"/>
      <c r="E61" s="80">
        <v>0</v>
      </c>
      <c r="F61" s="80">
        <v>0</v>
      </c>
      <c r="G61" s="80">
        <f>'[3]FIHI (PBC Q1)'!$H$47</f>
        <v>4488000</v>
      </c>
    </row>
    <row r="64" spans="2:7" x14ac:dyDescent="0.25">
      <c r="B64" t="s">
        <v>88</v>
      </c>
      <c r="E64" s="1" t="s">
        <v>86</v>
      </c>
    </row>
    <row r="65" spans="2:5" x14ac:dyDescent="0.25">
      <c r="B65" t="s">
        <v>85</v>
      </c>
      <c r="C65" s="82">
        <f>ROUND('[5]Prime Summary'!$W$44,0)</f>
        <v>93</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Summary'!W48,0)</f>
        <v>0</v>
      </c>
    </row>
    <row r="71" spans="2:5" x14ac:dyDescent="0.25">
      <c r="B71" t="s">
        <v>91</v>
      </c>
      <c r="C71" s="82">
        <f>ROUND('[5]Prime Summary'!W49,0)</f>
        <v>0</v>
      </c>
    </row>
    <row r="72" spans="2:5" x14ac:dyDescent="0.25">
      <c r="B72" t="s">
        <v>92</v>
      </c>
      <c r="C72" s="82">
        <f>ROUND('[5]Prime Summary'!W50,0)</f>
        <v>0</v>
      </c>
    </row>
    <row r="73" spans="2:5" x14ac:dyDescent="0.25">
      <c r="B73" t="s">
        <v>93</v>
      </c>
      <c r="C73" s="82">
        <f>ROUND('[5]Prime Summary'!W51,0)</f>
        <v>44</v>
      </c>
      <c r="E73" s="1" t="s">
        <v>103</v>
      </c>
    </row>
    <row r="74" spans="2:5" x14ac:dyDescent="0.25">
      <c r="B74" t="s">
        <v>94</v>
      </c>
      <c r="C74" s="82">
        <f>ROUND('[5]Prime Summary'!W52,0)</f>
        <v>0</v>
      </c>
      <c r="E74" s="1" t="s">
        <v>104</v>
      </c>
    </row>
    <row r="75" spans="2:5" x14ac:dyDescent="0.25">
      <c r="B75" t="s">
        <v>95</v>
      </c>
      <c r="C75" s="82">
        <f>ROUND('[5]Prime Summary'!W53,0)</f>
        <v>0</v>
      </c>
      <c r="E75" s="1" t="s">
        <v>105</v>
      </c>
    </row>
    <row r="76" spans="2:5" x14ac:dyDescent="0.25">
      <c r="B76" t="s">
        <v>96</v>
      </c>
      <c r="C76" s="82">
        <f>ROUND('[5]Prime Summary'!W54,0)</f>
        <v>52</v>
      </c>
      <c r="E76" s="1" t="s">
        <v>106</v>
      </c>
    </row>
    <row r="77" spans="2:5" x14ac:dyDescent="0.25">
      <c r="B77" t="s">
        <v>97</v>
      </c>
      <c r="C77" s="82">
        <f>ROUND('[5]Prime Summary'!W55,0)</f>
        <v>4</v>
      </c>
    </row>
    <row r="78" spans="2:5" x14ac:dyDescent="0.25">
      <c r="B78" t="s">
        <v>98</v>
      </c>
      <c r="C78" s="82">
        <f>ROUND('[5]Prime Summary'!W56,0)</f>
        <v>0</v>
      </c>
    </row>
    <row r="79" spans="2:5" x14ac:dyDescent="0.25">
      <c r="B79" t="s">
        <v>101</v>
      </c>
      <c r="C79" s="82">
        <f>ROUND('[5]Prime Summary'!W57,0)</f>
        <v>0</v>
      </c>
    </row>
    <row r="80" spans="2:5" x14ac:dyDescent="0.25">
      <c r="B80" t="s">
        <v>99</v>
      </c>
      <c r="C80" s="82">
        <f>ROUND('[5]Prime Summary'!W58,0)</f>
        <v>0</v>
      </c>
    </row>
    <row r="81" spans="2:20" x14ac:dyDescent="0.25">
      <c r="B81" t="s">
        <v>100</v>
      </c>
      <c r="C81" s="82">
        <f>ROUND('[5]Prime Summary'!W59,0)</f>
        <v>0</v>
      </c>
    </row>
    <row r="82" spans="2:20" x14ac:dyDescent="0.25">
      <c r="B82" t="s">
        <v>102</v>
      </c>
      <c r="C82" s="82">
        <f>ROUND('[5]Prime Summary'!W60,0)</f>
        <v>0</v>
      </c>
    </row>
    <row r="83" spans="2:20" x14ac:dyDescent="0.25">
      <c r="B83" t="s">
        <v>155</v>
      </c>
      <c r="C83" s="82">
        <f>ROUND('[5]Prime Summary'!W61,0)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4.5999999999999999E-3</v>
      </c>
      <c r="F96" s="81">
        <f t="shared" si="0"/>
        <v>4.3E-3</v>
      </c>
      <c r="G96" s="25"/>
      <c r="H96" s="140">
        <f>'[3]FIHI (PBC Q1)'!W5</f>
        <v>1.004602096575413</v>
      </c>
      <c r="I96" s="140">
        <f>'[3]FIHI (PBC Q1)'!X5</f>
        <v>1.004303646877416</v>
      </c>
      <c r="J96" s="20">
        <f>J95*H96</f>
        <v>1.004602096575413</v>
      </c>
      <c r="K96" s="20">
        <f t="shared" ref="K96:K107" si="1">K95*I96</f>
        <v>1.004303646877416</v>
      </c>
      <c r="L96" s="25">
        <f>(I96-1)*360/31</f>
        <v>4.9977834705476398E-2</v>
      </c>
      <c r="N96" s="25"/>
      <c r="O96" s="19"/>
      <c r="P96" s="17"/>
      <c r="R96" s="17"/>
      <c r="S96" s="25"/>
      <c r="T96" s="18"/>
    </row>
    <row r="97" spans="2:20" x14ac:dyDescent="0.25">
      <c r="B97" t="s">
        <v>114</v>
      </c>
      <c r="C97" s="76">
        <v>44985</v>
      </c>
      <c r="E97" s="81">
        <f t="shared" si="0"/>
        <v>4.1999999999999997E-3</v>
      </c>
      <c r="F97" s="81">
        <f t="shared" si="0"/>
        <v>4.1000000000000003E-3</v>
      </c>
      <c r="G97" s="25"/>
      <c r="H97" s="140">
        <f>'[3]FIHI (PBC Q1)'!W6</f>
        <v>1.0042499801647393</v>
      </c>
      <c r="I97" s="140">
        <f>'[3]FIHI (PBC Q1)'!X6</f>
        <v>1.0041283795046503</v>
      </c>
      <c r="J97" s="20">
        <f t="shared" ref="J97:J99" si="2">J96*H97</f>
        <v>1.0088716355593141</v>
      </c>
      <c r="K97" s="20">
        <f t="shared" si="1"/>
        <v>1.0084497934696304</v>
      </c>
      <c r="L97" s="25">
        <f>(I97-1)*360/(C97-C96)</f>
        <v>5.3079165059789331E-2</v>
      </c>
      <c r="N97" s="25"/>
      <c r="O97" s="19"/>
      <c r="P97" s="17"/>
      <c r="R97" s="17"/>
      <c r="S97" s="25"/>
      <c r="T97" s="18"/>
    </row>
    <row r="98" spans="2:20" x14ac:dyDescent="0.25">
      <c r="B98" t="s">
        <v>115</v>
      </c>
      <c r="C98" s="76">
        <v>45016</v>
      </c>
      <c r="E98" s="81">
        <f t="shared" si="0"/>
        <v>4.8999999999999998E-3</v>
      </c>
      <c r="F98" s="81">
        <f t="shared" si="0"/>
        <v>4.5999999999999999E-3</v>
      </c>
      <c r="G98" s="25"/>
      <c r="H98" s="140">
        <f>'[3]FIHI (PBC Q1)'!W7</f>
        <v>1.0048705287808126</v>
      </c>
      <c r="I98" s="140">
        <f>'[3]FIHI (PBC Q1)'!X7</f>
        <v>1.0045542369588483</v>
      </c>
      <c r="J98" s="20">
        <f t="shared" si="2"/>
        <v>1.0137853738964513</v>
      </c>
      <c r="K98" s="20">
        <f t="shared" si="1"/>
        <v>1.0130425127901928</v>
      </c>
      <c r="L98" s="25">
        <f>(I98-1)*360/(C98-C97)</f>
        <v>5.2887913070496013E-2</v>
      </c>
      <c r="N98" s="25"/>
      <c r="O98" s="19"/>
      <c r="P98" s="17"/>
      <c r="R98" s="17"/>
      <c r="S98" s="25"/>
      <c r="T98" s="18"/>
    </row>
    <row r="99" spans="2:20" ht="15.75" thickBot="1" x14ac:dyDescent="0.3">
      <c r="B99" t="s">
        <v>116</v>
      </c>
      <c r="C99" s="76">
        <v>45016</v>
      </c>
      <c r="E99" s="98">
        <f>ROUND((J99/J95)-1,4)</f>
        <v>1.38E-2</v>
      </c>
      <c r="F99" s="98">
        <f>ROUND((K99/K95)-1,4)</f>
        <v>1.2999999999999999E-2</v>
      </c>
      <c r="G99" s="25"/>
      <c r="H99" s="65">
        <v>1</v>
      </c>
      <c r="I99" s="65">
        <v>1</v>
      </c>
      <c r="J99" s="65">
        <f t="shared" si="2"/>
        <v>1.0137853738964513</v>
      </c>
      <c r="K99" s="65">
        <f t="shared" si="1"/>
        <v>1.0130425127901928</v>
      </c>
      <c r="L99" s="25"/>
      <c r="N99" s="25"/>
      <c r="O99" s="19"/>
      <c r="R99" s="17"/>
      <c r="S99" s="25"/>
      <c r="T99" s="18"/>
    </row>
    <row r="100" spans="2:20" ht="15.75" thickTop="1" x14ac:dyDescent="0.25">
      <c r="B100" t="s">
        <v>117</v>
      </c>
      <c r="C100" s="76">
        <v>45046</v>
      </c>
      <c r="E100" s="81">
        <f t="shared" ref="E100:F102" si="3">ROUND(H100-1,4)</f>
        <v>5.0000000000000001E-3</v>
      </c>
      <c r="F100" s="81">
        <f t="shared" si="3"/>
        <v>4.5999999999999999E-3</v>
      </c>
      <c r="G100" s="25"/>
      <c r="H100" s="140">
        <f>'[3]FIHI (PBC Q1)'!W8</f>
        <v>1.0049706199023953</v>
      </c>
      <c r="I100" s="140">
        <f>'[3]FIHI (PBC Q1)'!X8</f>
        <v>1.0046049108654305</v>
      </c>
      <c r="J100" s="20">
        <f>J99*H100</f>
        <v>1.0188245156526983</v>
      </c>
      <c r="K100" s="20">
        <f t="shared" si="1"/>
        <v>1.0177074832644832</v>
      </c>
      <c r="L100" s="25"/>
      <c r="N100" s="25"/>
      <c r="O100" s="19"/>
      <c r="R100" s="17"/>
      <c r="S100" s="25"/>
      <c r="T100" s="18"/>
    </row>
    <row r="101" spans="2:20" x14ac:dyDescent="0.25">
      <c r="B101" t="s">
        <v>118</v>
      </c>
      <c r="C101" s="76">
        <v>45077</v>
      </c>
      <c r="E101" s="81">
        <f t="shared" si="3"/>
        <v>5.1999999999999998E-3</v>
      </c>
      <c r="F101" s="81">
        <f t="shared" si="3"/>
        <v>4.8999999999999998E-3</v>
      </c>
      <c r="G101" s="25"/>
      <c r="H101" s="140">
        <f>'[3]FIHI (PBC Q1)'!W9</f>
        <v>1.0052244482819241</v>
      </c>
      <c r="I101" s="140">
        <f>'[3]FIHI (PBC Q1)'!X9</f>
        <v>1.0048975262386866</v>
      </c>
      <c r="J101" s="20">
        <f t="shared" ref="J101:J107" si="4">J100*H101</f>
        <v>1.0241473116430821</v>
      </c>
      <c r="K101" s="20">
        <f t="shared" si="1"/>
        <v>1.0226917323670788</v>
      </c>
      <c r="L101" s="25"/>
      <c r="N101" s="25"/>
      <c r="O101" s="19"/>
      <c r="P101" s="17"/>
      <c r="R101" s="17"/>
      <c r="S101" s="25"/>
      <c r="T101" s="18"/>
    </row>
    <row r="102" spans="2:20" x14ac:dyDescent="0.25">
      <c r="B102" t="s">
        <v>119</v>
      </c>
      <c r="C102" s="76">
        <v>45107</v>
      </c>
      <c r="E102" s="81">
        <f t="shared" si="3"/>
        <v>5.0000000000000001E-3</v>
      </c>
      <c r="F102" s="81">
        <f t="shared" si="3"/>
        <v>4.7000000000000002E-3</v>
      </c>
      <c r="G102" s="25"/>
      <c r="H102" s="140">
        <f>'[3]FIHI (PBC Q1)'!W10</f>
        <v>1.0050463978837854</v>
      </c>
      <c r="I102" s="140">
        <f>'[3]FIHI (PBC Q1)'!X10</f>
        <v>1.0047141063063605</v>
      </c>
      <c r="J102" s="20">
        <f t="shared" si="4"/>
        <v>1.0293155664692422</v>
      </c>
      <c r="K102" s="20">
        <f t="shared" si="1"/>
        <v>1.0275128099120932</v>
      </c>
      <c r="L102" s="25"/>
      <c r="N102" s="25"/>
      <c r="O102" s="19"/>
      <c r="R102" s="17"/>
      <c r="S102" s="25"/>
      <c r="T102" s="18"/>
    </row>
    <row r="103" spans="2:20" ht="15.75" thickBot="1" x14ac:dyDescent="0.3">
      <c r="B103" t="s">
        <v>120</v>
      </c>
      <c r="C103" s="76">
        <v>45107</v>
      </c>
      <c r="E103" s="98">
        <f>ROUND((J103/J99)-1,4)</f>
        <v>1.5299999999999999E-2</v>
      </c>
      <c r="F103" s="98">
        <f>ROUND((K103/K99)-1,4)</f>
        <v>1.43E-2</v>
      </c>
      <c r="G103" s="25"/>
      <c r="H103" s="65">
        <v>1</v>
      </c>
      <c r="I103" s="65">
        <v>1</v>
      </c>
      <c r="J103" s="65">
        <f t="shared" si="4"/>
        <v>1.0293155664692422</v>
      </c>
      <c r="K103" s="65">
        <f t="shared" si="1"/>
        <v>1.0275128099120932</v>
      </c>
      <c r="L103" s="25"/>
      <c r="N103" s="25"/>
      <c r="O103" s="19"/>
      <c r="R103" s="17"/>
      <c r="S103" s="25"/>
      <c r="T103" s="18"/>
    </row>
    <row r="104" spans="2:20" ht="15.75" thickTop="1" x14ac:dyDescent="0.25">
      <c r="B104" t="s">
        <v>121</v>
      </c>
      <c r="C104" s="76"/>
      <c r="E104" s="97"/>
      <c r="F104" s="97"/>
      <c r="G104" s="25"/>
      <c r="H104" s="140">
        <f>'[3]FIHI (PBC Q1)'!W11</f>
        <v>1</v>
      </c>
      <c r="I104" s="140">
        <f>'[3]FIHI (PBC Q1)'!X11</f>
        <v>1</v>
      </c>
      <c r="J104" s="20">
        <f t="shared" si="4"/>
        <v>1.0293155664692422</v>
      </c>
      <c r="K104" s="20">
        <f t="shared" si="1"/>
        <v>1.0275128099120932</v>
      </c>
      <c r="L104" s="25"/>
      <c r="N104" s="25"/>
      <c r="O104" s="19"/>
      <c r="P104" s="17"/>
      <c r="R104" s="17"/>
      <c r="S104" s="25"/>
      <c r="T104" s="18"/>
    </row>
    <row r="105" spans="2:20" x14ac:dyDescent="0.25">
      <c r="B105" t="s">
        <v>122</v>
      </c>
      <c r="C105" s="76"/>
      <c r="E105" s="81"/>
      <c r="F105" s="81"/>
      <c r="G105" s="25"/>
      <c r="H105" s="140">
        <f>'[3]FIHI (PBC Q1)'!W12</f>
        <v>1</v>
      </c>
      <c r="I105" s="140">
        <f>'[3]FIHI (PBC Q1)'!X12</f>
        <v>1</v>
      </c>
      <c r="J105" s="20">
        <f t="shared" si="4"/>
        <v>1.0293155664692422</v>
      </c>
      <c r="K105" s="20">
        <f t="shared" si="1"/>
        <v>1.0275128099120932</v>
      </c>
      <c r="L105" s="25"/>
      <c r="N105" s="25"/>
      <c r="O105" s="19"/>
      <c r="R105" s="17"/>
      <c r="S105" s="25"/>
      <c r="T105" s="18"/>
    </row>
    <row r="106" spans="2:20" x14ac:dyDescent="0.25">
      <c r="B106" t="s">
        <v>123</v>
      </c>
      <c r="C106" s="76"/>
      <c r="E106" s="81"/>
      <c r="F106" s="81"/>
      <c r="G106" s="25"/>
      <c r="H106" s="140">
        <f>'[3]FIHI (PBC Q1)'!W13</f>
        <v>1</v>
      </c>
      <c r="I106" s="140">
        <f>'[3]FIHI (PBC Q1)'!X13</f>
        <v>1</v>
      </c>
      <c r="J106" s="20">
        <f t="shared" si="4"/>
        <v>1.0293155664692422</v>
      </c>
      <c r="K106" s="20">
        <f t="shared" si="1"/>
        <v>1.0275128099120932</v>
      </c>
      <c r="L106" s="25"/>
      <c r="N106" s="25"/>
      <c r="O106" s="19"/>
      <c r="R106" s="17"/>
      <c r="S106" s="25"/>
      <c r="T106" s="18"/>
    </row>
    <row r="107" spans="2:20" ht="15.75" thickBot="1" x14ac:dyDescent="0.3">
      <c r="B107" t="s">
        <v>124</v>
      </c>
      <c r="C107" s="76"/>
      <c r="E107" s="98"/>
      <c r="F107" s="98"/>
      <c r="G107" s="25"/>
      <c r="H107" s="65">
        <v>1</v>
      </c>
      <c r="I107" s="65">
        <v>1</v>
      </c>
      <c r="J107" s="65">
        <f t="shared" si="4"/>
        <v>1.0293155664692422</v>
      </c>
      <c r="K107" s="65">
        <f t="shared" si="1"/>
        <v>1.0275128099120932</v>
      </c>
      <c r="L107" s="25"/>
      <c r="N107" s="25"/>
      <c r="O107" s="19"/>
      <c r="P107" s="17"/>
      <c r="R107" s="17"/>
      <c r="S107" s="25"/>
      <c r="T107" s="18"/>
    </row>
    <row r="108" spans="2:20" ht="15.75" thickTop="1" x14ac:dyDescent="0.25">
      <c r="B108" t="s">
        <v>125</v>
      </c>
      <c r="C108" s="76"/>
      <c r="E108" s="97"/>
      <c r="F108" s="97"/>
      <c r="G108" s="25"/>
      <c r="H108" s="140">
        <f>'[3]FIHI (PBC Q1)'!W14</f>
        <v>1</v>
      </c>
      <c r="I108" s="140">
        <f>'[3]FIHI (PBC Q1)'!X14</f>
        <v>1</v>
      </c>
      <c r="J108" s="20">
        <f>J107*H108</f>
        <v>1.0293155664692422</v>
      </c>
      <c r="K108" s="20">
        <f t="shared" ref="K108:K110" si="5">K107*I108</f>
        <v>1.0275128099120932</v>
      </c>
      <c r="L108" s="25"/>
    </row>
    <row r="109" spans="2:20" x14ac:dyDescent="0.25">
      <c r="B109" t="s">
        <v>126</v>
      </c>
      <c r="C109" s="76"/>
      <c r="E109" s="81"/>
      <c r="F109" s="81"/>
      <c r="G109" s="25"/>
      <c r="H109" s="140">
        <f>'[3]FIHI (PBC Q1)'!W15</f>
        <v>1</v>
      </c>
      <c r="I109" s="140">
        <f>'[3]FIHI (PBC Q1)'!X15</f>
        <v>1</v>
      </c>
      <c r="J109" s="20">
        <f t="shared" ref="J109:J110" si="6">J108*H109</f>
        <v>1.0293155664692422</v>
      </c>
      <c r="K109" s="20">
        <f t="shared" si="5"/>
        <v>1.0275128099120932</v>
      </c>
      <c r="L109" s="25"/>
    </row>
    <row r="110" spans="2:20" x14ac:dyDescent="0.25">
      <c r="B110" t="s">
        <v>127</v>
      </c>
      <c r="C110" s="76"/>
      <c r="E110" s="81"/>
      <c r="F110" s="81"/>
      <c r="G110" s="25"/>
      <c r="H110" s="140">
        <f>'[3]FIHI (PBC Q1)'!W16</f>
        <v>1</v>
      </c>
      <c r="I110" s="140">
        <f>'[3]FIHI (PBC Q1)'!X16</f>
        <v>1</v>
      </c>
      <c r="J110" s="20">
        <f t="shared" si="6"/>
        <v>1.0293155664692422</v>
      </c>
      <c r="K110" s="20">
        <f t="shared" si="5"/>
        <v>1.0275128099120932</v>
      </c>
      <c r="L110" s="25"/>
    </row>
    <row r="111" spans="2:20" ht="15.75" thickBot="1" x14ac:dyDescent="0.3">
      <c r="B111" t="s">
        <v>128</v>
      </c>
      <c r="C111" s="76"/>
      <c r="E111" s="98"/>
      <c r="F111" s="98"/>
      <c r="G111" s="62"/>
      <c r="H111" s="65">
        <v>1</v>
      </c>
      <c r="I111" s="65">
        <v>1</v>
      </c>
      <c r="J111" s="65">
        <f t="shared" ref="J111:K112" si="7">J110*H111</f>
        <v>1.0293155664692422</v>
      </c>
      <c r="K111" s="65">
        <f t="shared" si="7"/>
        <v>1.0275128099120932</v>
      </c>
    </row>
    <row r="112" spans="2:20" ht="15.75" thickTop="1" x14ac:dyDescent="0.25">
      <c r="B112" t="s">
        <v>129</v>
      </c>
      <c r="C112" s="76"/>
      <c r="E112" s="81"/>
      <c r="F112" s="81"/>
      <c r="G112" s="62"/>
      <c r="H112" s="65">
        <v>1</v>
      </c>
      <c r="I112" s="65">
        <v>1</v>
      </c>
      <c r="J112" s="65">
        <f t="shared" si="7"/>
        <v>1.0293155664692422</v>
      </c>
      <c r="K112" s="65">
        <f t="shared" si="7"/>
        <v>1.0275128099120932</v>
      </c>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Thomas Durante</cp:lastModifiedBy>
  <dcterms:created xsi:type="dcterms:W3CDTF">2020-03-05T14:24:41Z</dcterms:created>
  <dcterms:modified xsi:type="dcterms:W3CDTF">2023-07-07T14:40:03Z</dcterms:modified>
</cp:coreProperties>
</file>